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drawings/drawing3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/>
  <xr:revisionPtr revIDLastSave="0" documentId="13_ncr:1_{61B69288-3249-4004-8F8D-60BBBF6370DE}" xr6:coauthVersionLast="45" xr6:coauthVersionMax="45" xr10:uidLastSave="{00000000-0000-0000-0000-000000000000}"/>
  <bookViews>
    <workbookView xWindow="-108" yWindow="-108" windowWidth="23256" windowHeight="12576" tabRatio="805" firstSheet="1" activeTab="1" xr2:uid="{00000000-000D-0000-FFFF-FFFF00000000}"/>
  </bookViews>
  <sheets>
    <sheet name="Template" sheetId="2" state="hidden" r:id="rId1"/>
    <sheet name="Input page" sheetId="14" r:id="rId2"/>
    <sheet name="Sensitivity and scenario analy" sheetId="15" r:id="rId3"/>
    <sheet name="Summary Output" sheetId="13" r:id="rId4"/>
    <sheet name="Assumptions" sheetId="12" r:id="rId5"/>
    <sheet name="Annual Sales" sheetId="4" r:id="rId6"/>
    <sheet name="Annual Expenses" sheetId="5" r:id="rId7"/>
    <sheet name="Tax Schedule" sheetId="9" r:id="rId8"/>
    <sheet name="Income Statement" sheetId="6" r:id="rId9"/>
    <sheet name="Cash Flow Statement" sheetId="8" r:id="rId10"/>
    <sheet name="Balance Sheet" sheetId="7" r:id="rId11"/>
    <sheet name="Imp Fin Parameters" sheetId="10" r:id="rId12"/>
    <sheet name="Notes" sheetId="11" state="hidden" r:id="rId13"/>
    <sheet name="Scenario calculation" sheetId="17" r:id="rId14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2" i="17" l="1"/>
  <c r="C62" i="14"/>
  <c r="I1015" i="15"/>
  <c r="J1015" i="15" s="1"/>
  <c r="I1016" i="15"/>
  <c r="J1016" i="15" s="1"/>
  <c r="I1017" i="15"/>
  <c r="J1017" i="15" s="1"/>
  <c r="I1018" i="15"/>
  <c r="J1018" i="15" s="1"/>
  <c r="I1019" i="15"/>
  <c r="J1019" i="15" s="1"/>
  <c r="I1020" i="15"/>
  <c r="J1020" i="15" s="1"/>
  <c r="I1021" i="15"/>
  <c r="J1021" i="15" s="1"/>
  <c r="I1022" i="15"/>
  <c r="J1022" i="15" s="1"/>
  <c r="I1023" i="15"/>
  <c r="J1023" i="15" s="1"/>
  <c r="I1024" i="15"/>
  <c r="J1024" i="15" s="1"/>
  <c r="I1025" i="15"/>
  <c r="J1025" i="15" s="1"/>
  <c r="I1026" i="15"/>
  <c r="J1026" i="15" s="1"/>
  <c r="I1027" i="15"/>
  <c r="J1027" i="15" s="1"/>
  <c r="I1028" i="15"/>
  <c r="J1028" i="15" s="1"/>
  <c r="I1029" i="15"/>
  <c r="J1029" i="15" s="1"/>
  <c r="I1030" i="15"/>
  <c r="J1030" i="15" s="1"/>
  <c r="I1031" i="15"/>
  <c r="J1031" i="15" s="1"/>
  <c r="I1032" i="15"/>
  <c r="J1032" i="15" s="1"/>
  <c r="I1033" i="15"/>
  <c r="J1033" i="15" s="1"/>
  <c r="I1034" i="15"/>
  <c r="J1034" i="15" s="1"/>
  <c r="I1035" i="15"/>
  <c r="J1035" i="15" s="1"/>
  <c r="I1036" i="15"/>
  <c r="J1036" i="15" s="1"/>
  <c r="I1037" i="15"/>
  <c r="J1037" i="15" s="1"/>
  <c r="I1038" i="15"/>
  <c r="J1038" i="15" s="1"/>
  <c r="I1039" i="15"/>
  <c r="J1039" i="15" s="1"/>
  <c r="I1040" i="15"/>
  <c r="J1040" i="15" s="1"/>
  <c r="I1041" i="15"/>
  <c r="J1041" i="15" s="1"/>
  <c r="I1042" i="15"/>
  <c r="J1042" i="15" s="1"/>
  <c r="I1043" i="15"/>
  <c r="J1043" i="15" s="1"/>
  <c r="I1044" i="15"/>
  <c r="J1044" i="15" s="1"/>
  <c r="I1045" i="15"/>
  <c r="J1045" i="15" s="1"/>
  <c r="I1046" i="15"/>
  <c r="J1046" i="15" s="1"/>
  <c r="I1047" i="15"/>
  <c r="J1047" i="15" s="1"/>
  <c r="I1048" i="15"/>
  <c r="J1048" i="15" s="1"/>
  <c r="I1049" i="15"/>
  <c r="J1049" i="15" s="1"/>
  <c r="A1015" i="15"/>
  <c r="A1016" i="15"/>
  <c r="A1017" i="15"/>
  <c r="A1018" i="15"/>
  <c r="A1019" i="15"/>
  <c r="A1020" i="15"/>
  <c r="A1021" i="15"/>
  <c r="A1022" i="15"/>
  <c r="A1023" i="15"/>
  <c r="A1024" i="15"/>
  <c r="A1025" i="15"/>
  <c r="A1026" i="15"/>
  <c r="A1027" i="15"/>
  <c r="A1028" i="15"/>
  <c r="A1029" i="15"/>
  <c r="A1030" i="15"/>
  <c r="A1031" i="15"/>
  <c r="A1032" i="15"/>
  <c r="A1033" i="15"/>
  <c r="A1034" i="15"/>
  <c r="A1035" i="15"/>
  <c r="A1036" i="15"/>
  <c r="A1037" i="15"/>
  <c r="A1038" i="15"/>
  <c r="A1039" i="15"/>
  <c r="A1040" i="15"/>
  <c r="A1041" i="15"/>
  <c r="A1042" i="15"/>
  <c r="A1043" i="15"/>
  <c r="A1044" i="15"/>
  <c r="A1045" i="15"/>
  <c r="A1046" i="15"/>
  <c r="A1047" i="15"/>
  <c r="A1048" i="15"/>
  <c r="A1049" i="15"/>
  <c r="M488" i="17"/>
  <c r="G488" i="17"/>
  <c r="C72" i="17"/>
  <c r="C72" i="14"/>
  <c r="D34" i="13"/>
  <c r="D35" i="13"/>
  <c r="D36" i="13"/>
  <c r="D32" i="13"/>
  <c r="D28" i="13"/>
  <c r="D29" i="13"/>
  <c r="E29" i="13"/>
  <c r="F29" i="13"/>
  <c r="G29" i="13"/>
  <c r="H29" i="13"/>
  <c r="I29" i="13"/>
  <c r="J29" i="13"/>
  <c r="K29" i="13"/>
  <c r="L29" i="13"/>
  <c r="M29" i="13"/>
  <c r="N29" i="13"/>
  <c r="A27" i="13"/>
  <c r="A28" i="13"/>
  <c r="A29" i="13"/>
  <c r="A31" i="13"/>
  <c r="A32" i="13"/>
  <c r="A33" i="13"/>
  <c r="A34" i="13"/>
  <c r="A35" i="13"/>
  <c r="A36" i="13"/>
  <c r="A37" i="13"/>
  <c r="A26" i="13"/>
  <c r="B50" i="12"/>
  <c r="D62" i="17" l="1"/>
  <c r="O27" i="15"/>
  <c r="G27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38" i="15"/>
  <c r="A39" i="15"/>
  <c r="A40" i="15"/>
  <c r="A41" i="15"/>
  <c r="A42" i="15"/>
  <c r="A43" i="15"/>
  <c r="A44" i="15"/>
  <c r="A45" i="15"/>
  <c r="A46" i="15"/>
  <c r="A47" i="15"/>
  <c r="A48" i="15"/>
  <c r="A49" i="15"/>
  <c r="A50" i="15"/>
  <c r="A51" i="15"/>
  <c r="A52" i="15"/>
  <c r="A53" i="15"/>
  <c r="A54" i="15"/>
  <c r="A55" i="15"/>
  <c r="A56" i="15"/>
  <c r="A57" i="15"/>
  <c r="A58" i="15"/>
  <c r="A59" i="15"/>
  <c r="A60" i="15"/>
  <c r="A61" i="15"/>
  <c r="A62" i="15"/>
  <c r="A63" i="15"/>
  <c r="A64" i="15"/>
  <c r="A65" i="15"/>
  <c r="A66" i="15"/>
  <c r="A67" i="15"/>
  <c r="A68" i="15"/>
  <c r="A69" i="15"/>
  <c r="A70" i="15"/>
  <c r="A71" i="15"/>
  <c r="A72" i="15"/>
  <c r="A73" i="15"/>
  <c r="A74" i="15"/>
  <c r="A75" i="15"/>
  <c r="A76" i="15"/>
  <c r="A77" i="15"/>
  <c r="A78" i="15"/>
  <c r="A79" i="15"/>
  <c r="A80" i="15"/>
  <c r="A81" i="15"/>
  <c r="A82" i="15"/>
  <c r="A83" i="15"/>
  <c r="A84" i="15"/>
  <c r="A85" i="15"/>
  <c r="A86" i="15"/>
  <c r="A87" i="15"/>
  <c r="A88" i="15"/>
  <c r="A89" i="15"/>
  <c r="A90" i="15"/>
  <c r="A91" i="15"/>
  <c r="A92" i="15"/>
  <c r="A93" i="15"/>
  <c r="A94" i="15"/>
  <c r="A95" i="15"/>
  <c r="A96" i="15"/>
  <c r="A97" i="15"/>
  <c r="A98" i="15"/>
  <c r="A99" i="15"/>
  <c r="A100" i="15"/>
  <c r="A101" i="15"/>
  <c r="A102" i="15"/>
  <c r="A103" i="15"/>
  <c r="A104" i="15"/>
  <c r="A105" i="15"/>
  <c r="A106" i="15"/>
  <c r="A107" i="15"/>
  <c r="A108" i="15"/>
  <c r="A109" i="15"/>
  <c r="A110" i="15"/>
  <c r="A111" i="15"/>
  <c r="A112" i="15"/>
  <c r="A113" i="15"/>
  <c r="A114" i="15"/>
  <c r="A115" i="15"/>
  <c r="A116" i="15"/>
  <c r="A117" i="15"/>
  <c r="A118" i="15"/>
  <c r="A119" i="15"/>
  <c r="A120" i="15"/>
  <c r="A121" i="15"/>
  <c r="A122" i="15"/>
  <c r="A123" i="15"/>
  <c r="A124" i="15"/>
  <c r="A125" i="15"/>
  <c r="A126" i="15"/>
  <c r="A127" i="15"/>
  <c r="A128" i="15"/>
  <c r="A129" i="15"/>
  <c r="A130" i="15"/>
  <c r="A131" i="15"/>
  <c r="A132" i="15"/>
  <c r="A133" i="15"/>
  <c r="A134" i="15"/>
  <c r="A135" i="15"/>
  <c r="A136" i="15"/>
  <c r="A137" i="15"/>
  <c r="A138" i="15"/>
  <c r="A139" i="15"/>
  <c r="A140" i="15"/>
  <c r="A141" i="15"/>
  <c r="A142" i="15"/>
  <c r="A143" i="15"/>
  <c r="A144" i="15"/>
  <c r="A145" i="15"/>
  <c r="A146" i="15"/>
  <c r="A147" i="15"/>
  <c r="A148" i="15"/>
  <c r="A149" i="15"/>
  <c r="A150" i="15"/>
  <c r="A151" i="15"/>
  <c r="A152" i="15"/>
  <c r="A153" i="15"/>
  <c r="A154" i="15"/>
  <c r="A155" i="15"/>
  <c r="A156" i="15"/>
  <c r="A157" i="15"/>
  <c r="A158" i="15"/>
  <c r="A159" i="15"/>
  <c r="A160" i="15"/>
  <c r="A161" i="15"/>
  <c r="A162" i="15"/>
  <c r="A163" i="15"/>
  <c r="A164" i="15"/>
  <c r="A165" i="15"/>
  <c r="A166" i="15"/>
  <c r="A167" i="15"/>
  <c r="A168" i="15"/>
  <c r="A169" i="15"/>
  <c r="A170" i="15"/>
  <c r="A171" i="15"/>
  <c r="A172" i="15"/>
  <c r="A173" i="15"/>
  <c r="A174" i="15"/>
  <c r="A175" i="15"/>
  <c r="A176" i="15"/>
  <c r="A177" i="15"/>
  <c r="A178" i="15"/>
  <c r="A179" i="15"/>
  <c r="A180" i="15"/>
  <c r="A181" i="15"/>
  <c r="A182" i="15"/>
  <c r="A183" i="15"/>
  <c r="A184" i="15"/>
  <c r="A185" i="15"/>
  <c r="A186" i="15"/>
  <c r="A187" i="15"/>
  <c r="A188" i="15"/>
  <c r="A189" i="15"/>
  <c r="A190" i="15"/>
  <c r="A191" i="15"/>
  <c r="A192" i="15"/>
  <c r="A193" i="15"/>
  <c r="A194" i="15"/>
  <c r="A195" i="15"/>
  <c r="A196" i="15"/>
  <c r="A197" i="15"/>
  <c r="A198" i="15"/>
  <c r="A199" i="15"/>
  <c r="A200" i="15"/>
  <c r="A201" i="15"/>
  <c r="A202" i="15"/>
  <c r="A203" i="15"/>
  <c r="A204" i="15"/>
  <c r="A205" i="15"/>
  <c r="A206" i="15"/>
  <c r="A207" i="15"/>
  <c r="A208" i="15"/>
  <c r="A209" i="15"/>
  <c r="A210" i="15"/>
  <c r="A211" i="15"/>
  <c r="A212" i="15"/>
  <c r="A213" i="15"/>
  <c r="A214" i="15"/>
  <c r="A215" i="15"/>
  <c r="A216" i="15"/>
  <c r="A217" i="15"/>
  <c r="A218" i="15"/>
  <c r="A219" i="15"/>
  <c r="A220" i="15"/>
  <c r="A221" i="15"/>
  <c r="A222" i="15"/>
  <c r="A223" i="15"/>
  <c r="A224" i="15"/>
  <c r="A225" i="15"/>
  <c r="A226" i="15"/>
  <c r="A227" i="15"/>
  <c r="A228" i="15"/>
  <c r="A229" i="15"/>
  <c r="A230" i="15"/>
  <c r="A231" i="15"/>
  <c r="A232" i="15"/>
  <c r="A233" i="15"/>
  <c r="A234" i="15"/>
  <c r="A235" i="15"/>
  <c r="A236" i="15"/>
  <c r="A237" i="15"/>
  <c r="A238" i="15"/>
  <c r="A239" i="15"/>
  <c r="A240" i="15"/>
  <c r="A241" i="15"/>
  <c r="A242" i="15"/>
  <c r="A243" i="15"/>
  <c r="A244" i="15"/>
  <c r="A245" i="15"/>
  <c r="A246" i="15"/>
  <c r="A247" i="15"/>
  <c r="A248" i="15"/>
  <c r="A249" i="15"/>
  <c r="A250" i="15"/>
  <c r="A251" i="15"/>
  <c r="A252" i="15"/>
  <c r="A253" i="15"/>
  <c r="A254" i="15"/>
  <c r="A255" i="15"/>
  <c r="A256" i="15"/>
  <c r="A257" i="15"/>
  <c r="A258" i="15"/>
  <c r="A259" i="15"/>
  <c r="A260" i="15"/>
  <c r="A261" i="15"/>
  <c r="A262" i="15"/>
  <c r="A263" i="15"/>
  <c r="A264" i="15"/>
  <c r="A265" i="15"/>
  <c r="A266" i="15"/>
  <c r="A267" i="15"/>
  <c r="A268" i="15"/>
  <c r="A269" i="15"/>
  <c r="A270" i="15"/>
  <c r="A271" i="15"/>
  <c r="A272" i="15"/>
  <c r="A273" i="15"/>
  <c r="A274" i="15"/>
  <c r="A275" i="15"/>
  <c r="A276" i="15"/>
  <c r="A277" i="15"/>
  <c r="A278" i="15"/>
  <c r="A279" i="15"/>
  <c r="A280" i="15"/>
  <c r="A281" i="15"/>
  <c r="A282" i="15"/>
  <c r="A283" i="15"/>
  <c r="A284" i="15"/>
  <c r="A285" i="15"/>
  <c r="A286" i="15"/>
  <c r="A287" i="15"/>
  <c r="A288" i="15"/>
  <c r="A289" i="15"/>
  <c r="A290" i="15"/>
  <c r="A291" i="15"/>
  <c r="A292" i="15"/>
  <c r="A293" i="15"/>
  <c r="A294" i="15"/>
  <c r="A295" i="15"/>
  <c r="A296" i="15"/>
  <c r="A297" i="15"/>
  <c r="A298" i="15"/>
  <c r="A299" i="15"/>
  <c r="A300" i="15"/>
  <c r="A301" i="15"/>
  <c r="A302" i="15"/>
  <c r="A303" i="15"/>
  <c r="A304" i="15"/>
  <c r="A305" i="15"/>
  <c r="A306" i="15"/>
  <c r="A307" i="15"/>
  <c r="A308" i="15"/>
  <c r="A309" i="15"/>
  <c r="A310" i="15"/>
  <c r="A311" i="15"/>
  <c r="A312" i="15"/>
  <c r="A313" i="15"/>
  <c r="A314" i="15"/>
  <c r="A315" i="15"/>
  <c r="A316" i="15"/>
  <c r="A317" i="15"/>
  <c r="A318" i="15"/>
  <c r="A319" i="15"/>
  <c r="A320" i="15"/>
  <c r="A321" i="15"/>
  <c r="A322" i="15"/>
  <c r="A323" i="15"/>
  <c r="A324" i="15"/>
  <c r="A325" i="15"/>
  <c r="A326" i="15"/>
  <c r="A327" i="15"/>
  <c r="A328" i="15"/>
  <c r="A329" i="15"/>
  <c r="A330" i="15"/>
  <c r="A331" i="15"/>
  <c r="A332" i="15"/>
  <c r="A333" i="15"/>
  <c r="A334" i="15"/>
  <c r="A335" i="15"/>
  <c r="A336" i="15"/>
  <c r="A337" i="15"/>
  <c r="A338" i="15"/>
  <c r="A339" i="15"/>
  <c r="A340" i="15"/>
  <c r="A341" i="15"/>
  <c r="A342" i="15"/>
  <c r="A343" i="15"/>
  <c r="A344" i="15"/>
  <c r="A345" i="15"/>
  <c r="A346" i="15"/>
  <c r="A347" i="15"/>
  <c r="A348" i="15"/>
  <c r="A349" i="15"/>
  <c r="A350" i="15"/>
  <c r="A351" i="15"/>
  <c r="A352" i="15"/>
  <c r="A353" i="15"/>
  <c r="A354" i="15"/>
  <c r="A355" i="15"/>
  <c r="A356" i="15"/>
  <c r="A357" i="15"/>
  <c r="A358" i="15"/>
  <c r="A359" i="15"/>
  <c r="A360" i="15"/>
  <c r="A361" i="15"/>
  <c r="A362" i="15"/>
  <c r="A363" i="15"/>
  <c r="A364" i="15"/>
  <c r="A365" i="15"/>
  <c r="A366" i="15"/>
  <c r="A367" i="15"/>
  <c r="A368" i="15"/>
  <c r="A369" i="15"/>
  <c r="A370" i="15"/>
  <c r="A371" i="15"/>
  <c r="A372" i="15"/>
  <c r="A373" i="15"/>
  <c r="A374" i="15"/>
  <c r="A375" i="15"/>
  <c r="A376" i="15"/>
  <c r="A377" i="15"/>
  <c r="A378" i="15"/>
  <c r="A379" i="15"/>
  <c r="A380" i="15"/>
  <c r="A381" i="15"/>
  <c r="A382" i="15"/>
  <c r="A383" i="15"/>
  <c r="A384" i="15"/>
  <c r="A385" i="15"/>
  <c r="A386" i="15"/>
  <c r="A387" i="15"/>
  <c r="A388" i="15"/>
  <c r="A389" i="15"/>
  <c r="A390" i="15"/>
  <c r="A391" i="15"/>
  <c r="A392" i="15"/>
  <c r="A393" i="15"/>
  <c r="A394" i="15"/>
  <c r="A395" i="15"/>
  <c r="A396" i="15"/>
  <c r="A397" i="15"/>
  <c r="A398" i="15"/>
  <c r="A399" i="15"/>
  <c r="A400" i="15"/>
  <c r="A401" i="15"/>
  <c r="A402" i="15"/>
  <c r="A403" i="15"/>
  <c r="A404" i="15"/>
  <c r="A405" i="15"/>
  <c r="A406" i="15"/>
  <c r="A407" i="15"/>
  <c r="A408" i="15"/>
  <c r="A409" i="15"/>
  <c r="A410" i="15"/>
  <c r="A411" i="15"/>
  <c r="A412" i="15"/>
  <c r="A413" i="15"/>
  <c r="A414" i="15"/>
  <c r="A415" i="15"/>
  <c r="A416" i="15"/>
  <c r="A417" i="15"/>
  <c r="A418" i="15"/>
  <c r="A419" i="15"/>
  <c r="A420" i="15"/>
  <c r="A421" i="15"/>
  <c r="A422" i="15"/>
  <c r="A423" i="15"/>
  <c r="A424" i="15"/>
  <c r="A425" i="15"/>
  <c r="A426" i="15"/>
  <c r="A427" i="15"/>
  <c r="A428" i="15"/>
  <c r="A429" i="15"/>
  <c r="A430" i="15"/>
  <c r="A431" i="15"/>
  <c r="A432" i="15"/>
  <c r="A433" i="15"/>
  <c r="A434" i="15"/>
  <c r="A435" i="15"/>
  <c r="A436" i="15"/>
  <c r="A437" i="15"/>
  <c r="A438" i="15"/>
  <c r="A439" i="15"/>
  <c r="A440" i="15"/>
  <c r="A441" i="15"/>
  <c r="A442" i="15"/>
  <c r="A443" i="15"/>
  <c r="A444" i="15"/>
  <c r="A445" i="15"/>
  <c r="A446" i="15"/>
  <c r="A447" i="15"/>
  <c r="A448" i="15"/>
  <c r="A449" i="15"/>
  <c r="A450" i="15"/>
  <c r="A451" i="15"/>
  <c r="A452" i="15"/>
  <c r="A453" i="15"/>
  <c r="A454" i="15"/>
  <c r="A455" i="15"/>
  <c r="A456" i="15"/>
  <c r="A457" i="15"/>
  <c r="A458" i="15"/>
  <c r="A459" i="15"/>
  <c r="A460" i="15"/>
  <c r="A461" i="15"/>
  <c r="A462" i="15"/>
  <c r="A463" i="15"/>
  <c r="A464" i="15"/>
  <c r="A465" i="15"/>
  <c r="A466" i="15"/>
  <c r="A467" i="15"/>
  <c r="A468" i="15"/>
  <c r="A469" i="15"/>
  <c r="A470" i="15"/>
  <c r="A471" i="15"/>
  <c r="A472" i="15"/>
  <c r="A473" i="15"/>
  <c r="A474" i="15"/>
  <c r="A475" i="15"/>
  <c r="A476" i="15"/>
  <c r="A477" i="15"/>
  <c r="A478" i="15"/>
  <c r="A479" i="15"/>
  <c r="A480" i="15"/>
  <c r="A481" i="15"/>
  <c r="A482" i="15"/>
  <c r="A483" i="15"/>
  <c r="A484" i="15"/>
  <c r="A485" i="15"/>
  <c r="A486" i="15"/>
  <c r="A487" i="15"/>
  <c r="A488" i="15"/>
  <c r="A489" i="15"/>
  <c r="A490" i="15"/>
  <c r="A491" i="15"/>
  <c r="A492" i="15"/>
  <c r="A493" i="15"/>
  <c r="A494" i="15"/>
  <c r="A495" i="15"/>
  <c r="A496" i="15"/>
  <c r="A497" i="15"/>
  <c r="A498" i="15"/>
  <c r="A499" i="15"/>
  <c r="A500" i="15"/>
  <c r="A501" i="15"/>
  <c r="A502" i="15"/>
  <c r="A503" i="15"/>
  <c r="A504" i="15"/>
  <c r="A505" i="15"/>
  <c r="A506" i="15"/>
  <c r="A507" i="15"/>
  <c r="A508" i="15"/>
  <c r="A509" i="15"/>
  <c r="A510" i="15"/>
  <c r="A511" i="15"/>
  <c r="A512" i="15"/>
  <c r="A513" i="15"/>
  <c r="A514" i="15"/>
  <c r="A515" i="15"/>
  <c r="A516" i="15"/>
  <c r="A517" i="15"/>
  <c r="A518" i="15"/>
  <c r="A519" i="15"/>
  <c r="A520" i="15"/>
  <c r="A521" i="15"/>
  <c r="A522" i="15"/>
  <c r="A523" i="15"/>
  <c r="A524" i="15"/>
  <c r="A525" i="15"/>
  <c r="A526" i="15"/>
  <c r="A527" i="15"/>
  <c r="A528" i="15"/>
  <c r="A529" i="15"/>
  <c r="A530" i="15"/>
  <c r="A531" i="15"/>
  <c r="A532" i="15"/>
  <c r="A533" i="15"/>
  <c r="A534" i="15"/>
  <c r="A535" i="15"/>
  <c r="A536" i="15"/>
  <c r="A537" i="15"/>
  <c r="A538" i="15"/>
  <c r="A539" i="15"/>
  <c r="A540" i="15"/>
  <c r="A541" i="15"/>
  <c r="A542" i="15"/>
  <c r="A543" i="15"/>
  <c r="A544" i="15"/>
  <c r="A545" i="15"/>
  <c r="A546" i="15"/>
  <c r="A547" i="15"/>
  <c r="A548" i="15"/>
  <c r="A549" i="15"/>
  <c r="A550" i="15"/>
  <c r="A551" i="15"/>
  <c r="A552" i="15"/>
  <c r="A553" i="15"/>
  <c r="A554" i="15"/>
  <c r="A555" i="15"/>
  <c r="A556" i="15"/>
  <c r="A557" i="15"/>
  <c r="A558" i="15"/>
  <c r="A559" i="15"/>
  <c r="A560" i="15"/>
  <c r="A561" i="15"/>
  <c r="A562" i="15"/>
  <c r="A563" i="15"/>
  <c r="A564" i="15"/>
  <c r="A565" i="15"/>
  <c r="A566" i="15"/>
  <c r="A567" i="15"/>
  <c r="A568" i="15"/>
  <c r="A569" i="15"/>
  <c r="A570" i="15"/>
  <c r="A571" i="15"/>
  <c r="A572" i="15"/>
  <c r="A573" i="15"/>
  <c r="A574" i="15"/>
  <c r="A575" i="15"/>
  <c r="A576" i="15"/>
  <c r="A577" i="15"/>
  <c r="A578" i="15"/>
  <c r="A579" i="15"/>
  <c r="A580" i="15"/>
  <c r="A581" i="15"/>
  <c r="A582" i="15"/>
  <c r="A583" i="15"/>
  <c r="A584" i="15"/>
  <c r="A585" i="15"/>
  <c r="A586" i="15"/>
  <c r="A587" i="15"/>
  <c r="A588" i="15"/>
  <c r="A589" i="15"/>
  <c r="A590" i="15"/>
  <c r="A591" i="15"/>
  <c r="A592" i="15"/>
  <c r="A593" i="15"/>
  <c r="A594" i="15"/>
  <c r="A595" i="15"/>
  <c r="A596" i="15"/>
  <c r="A597" i="15"/>
  <c r="A598" i="15"/>
  <c r="A599" i="15"/>
  <c r="A600" i="15"/>
  <c r="A601" i="15"/>
  <c r="A602" i="15"/>
  <c r="A603" i="15"/>
  <c r="A604" i="15"/>
  <c r="A605" i="15"/>
  <c r="A606" i="15"/>
  <c r="A607" i="15"/>
  <c r="A608" i="15"/>
  <c r="A609" i="15"/>
  <c r="A610" i="15"/>
  <c r="A611" i="15"/>
  <c r="A612" i="15"/>
  <c r="A613" i="15"/>
  <c r="A614" i="15"/>
  <c r="A615" i="15"/>
  <c r="A616" i="15"/>
  <c r="A617" i="15"/>
  <c r="A618" i="15"/>
  <c r="A619" i="15"/>
  <c r="A620" i="15"/>
  <c r="A621" i="15"/>
  <c r="A622" i="15"/>
  <c r="A623" i="15"/>
  <c r="A624" i="15"/>
  <c r="A625" i="15"/>
  <c r="A626" i="15"/>
  <c r="A627" i="15"/>
  <c r="A628" i="15"/>
  <c r="A629" i="15"/>
  <c r="A630" i="15"/>
  <c r="A631" i="15"/>
  <c r="A632" i="15"/>
  <c r="A633" i="15"/>
  <c r="A634" i="15"/>
  <c r="A635" i="15"/>
  <c r="A636" i="15"/>
  <c r="A637" i="15"/>
  <c r="A638" i="15"/>
  <c r="A639" i="15"/>
  <c r="A640" i="15"/>
  <c r="A641" i="15"/>
  <c r="A642" i="15"/>
  <c r="A643" i="15"/>
  <c r="A644" i="15"/>
  <c r="A645" i="15"/>
  <c r="A646" i="15"/>
  <c r="A647" i="15"/>
  <c r="A648" i="15"/>
  <c r="A649" i="15"/>
  <c r="A650" i="15"/>
  <c r="A651" i="15"/>
  <c r="A652" i="15"/>
  <c r="A653" i="15"/>
  <c r="A654" i="15"/>
  <c r="A655" i="15"/>
  <c r="A656" i="15"/>
  <c r="A657" i="15"/>
  <c r="A658" i="15"/>
  <c r="A659" i="15"/>
  <c r="A660" i="15"/>
  <c r="A661" i="15"/>
  <c r="A662" i="15"/>
  <c r="A663" i="15"/>
  <c r="A664" i="15"/>
  <c r="A665" i="15"/>
  <c r="A666" i="15"/>
  <c r="A667" i="15"/>
  <c r="A668" i="15"/>
  <c r="A669" i="15"/>
  <c r="A670" i="15"/>
  <c r="A671" i="15"/>
  <c r="A672" i="15"/>
  <c r="A673" i="15"/>
  <c r="A674" i="15"/>
  <c r="A675" i="15"/>
  <c r="A676" i="15"/>
  <c r="A677" i="15"/>
  <c r="A678" i="15"/>
  <c r="A679" i="15"/>
  <c r="A680" i="15"/>
  <c r="A681" i="15"/>
  <c r="A682" i="15"/>
  <c r="A683" i="15"/>
  <c r="A684" i="15"/>
  <c r="A685" i="15"/>
  <c r="A686" i="15"/>
  <c r="A687" i="15"/>
  <c r="A688" i="15"/>
  <c r="A689" i="15"/>
  <c r="A690" i="15"/>
  <c r="A691" i="15"/>
  <c r="A692" i="15"/>
  <c r="A693" i="15"/>
  <c r="A694" i="15"/>
  <c r="A695" i="15"/>
  <c r="A696" i="15"/>
  <c r="A697" i="15"/>
  <c r="A698" i="15"/>
  <c r="A699" i="15"/>
  <c r="A700" i="15"/>
  <c r="A701" i="15"/>
  <c r="A702" i="15"/>
  <c r="A703" i="15"/>
  <c r="A704" i="15"/>
  <c r="A705" i="15"/>
  <c r="A706" i="15"/>
  <c r="A707" i="15"/>
  <c r="A708" i="15"/>
  <c r="A709" i="15"/>
  <c r="A710" i="15"/>
  <c r="A711" i="15"/>
  <c r="A712" i="15"/>
  <c r="A713" i="15"/>
  <c r="A714" i="15"/>
  <c r="A715" i="15"/>
  <c r="A716" i="15"/>
  <c r="A717" i="15"/>
  <c r="A718" i="15"/>
  <c r="A719" i="15"/>
  <c r="A720" i="15"/>
  <c r="A721" i="15"/>
  <c r="A722" i="15"/>
  <c r="A723" i="15"/>
  <c r="A724" i="15"/>
  <c r="A725" i="15"/>
  <c r="A726" i="15"/>
  <c r="A727" i="15"/>
  <c r="A728" i="15"/>
  <c r="A729" i="15"/>
  <c r="A730" i="15"/>
  <c r="A731" i="15"/>
  <c r="A732" i="15"/>
  <c r="A733" i="15"/>
  <c r="A734" i="15"/>
  <c r="A735" i="15"/>
  <c r="A736" i="15"/>
  <c r="A737" i="15"/>
  <c r="A738" i="15"/>
  <c r="A739" i="15"/>
  <c r="A740" i="15"/>
  <c r="A741" i="15"/>
  <c r="A742" i="15"/>
  <c r="A743" i="15"/>
  <c r="A744" i="15"/>
  <c r="A745" i="15"/>
  <c r="A746" i="15"/>
  <c r="A747" i="15"/>
  <c r="A748" i="15"/>
  <c r="A749" i="15"/>
  <c r="A750" i="15"/>
  <c r="A751" i="15"/>
  <c r="A752" i="15"/>
  <c r="A753" i="15"/>
  <c r="A754" i="15"/>
  <c r="A755" i="15"/>
  <c r="A756" i="15"/>
  <c r="A757" i="15"/>
  <c r="A758" i="15"/>
  <c r="A759" i="15"/>
  <c r="A760" i="15"/>
  <c r="A761" i="15"/>
  <c r="A762" i="15"/>
  <c r="A763" i="15"/>
  <c r="A764" i="15"/>
  <c r="A765" i="15"/>
  <c r="A766" i="15"/>
  <c r="A767" i="15"/>
  <c r="A768" i="15"/>
  <c r="A769" i="15"/>
  <c r="A770" i="15"/>
  <c r="A771" i="15"/>
  <c r="A772" i="15"/>
  <c r="A773" i="15"/>
  <c r="A774" i="15"/>
  <c r="A775" i="15"/>
  <c r="A776" i="15"/>
  <c r="A777" i="15"/>
  <c r="A778" i="15"/>
  <c r="A779" i="15"/>
  <c r="A780" i="15"/>
  <c r="A781" i="15"/>
  <c r="A782" i="15"/>
  <c r="A783" i="15"/>
  <c r="A784" i="15"/>
  <c r="A785" i="15"/>
  <c r="A786" i="15"/>
  <c r="A787" i="15"/>
  <c r="A788" i="15"/>
  <c r="A789" i="15"/>
  <c r="A790" i="15"/>
  <c r="A791" i="15"/>
  <c r="A792" i="15"/>
  <c r="A793" i="15"/>
  <c r="A794" i="15"/>
  <c r="A795" i="15"/>
  <c r="A796" i="15"/>
  <c r="A797" i="15"/>
  <c r="A798" i="15"/>
  <c r="A799" i="15"/>
  <c r="A800" i="15"/>
  <c r="A801" i="15"/>
  <c r="A802" i="15"/>
  <c r="A803" i="15"/>
  <c r="A804" i="15"/>
  <c r="A805" i="15"/>
  <c r="A806" i="15"/>
  <c r="A807" i="15"/>
  <c r="A808" i="15"/>
  <c r="A809" i="15"/>
  <c r="A810" i="15"/>
  <c r="A811" i="15"/>
  <c r="A812" i="15"/>
  <c r="A813" i="15"/>
  <c r="A814" i="15"/>
  <c r="A815" i="15"/>
  <c r="A816" i="15"/>
  <c r="A817" i="15"/>
  <c r="A818" i="15"/>
  <c r="A819" i="15"/>
  <c r="A820" i="15"/>
  <c r="A821" i="15"/>
  <c r="A822" i="15"/>
  <c r="A823" i="15"/>
  <c r="A824" i="15"/>
  <c r="A825" i="15"/>
  <c r="A826" i="15"/>
  <c r="A827" i="15"/>
  <c r="A828" i="15"/>
  <c r="A829" i="15"/>
  <c r="A830" i="15"/>
  <c r="A831" i="15"/>
  <c r="A832" i="15"/>
  <c r="A833" i="15"/>
  <c r="A834" i="15"/>
  <c r="A835" i="15"/>
  <c r="A836" i="15"/>
  <c r="A837" i="15"/>
  <c r="A838" i="15"/>
  <c r="A839" i="15"/>
  <c r="A840" i="15"/>
  <c r="A841" i="15"/>
  <c r="A842" i="15"/>
  <c r="A843" i="15"/>
  <c r="A844" i="15"/>
  <c r="A845" i="15"/>
  <c r="A846" i="15"/>
  <c r="A847" i="15"/>
  <c r="A848" i="15"/>
  <c r="A849" i="15"/>
  <c r="A850" i="15"/>
  <c r="A851" i="15"/>
  <c r="A852" i="15"/>
  <c r="A853" i="15"/>
  <c r="A854" i="15"/>
  <c r="A855" i="15"/>
  <c r="A856" i="15"/>
  <c r="A857" i="15"/>
  <c r="A858" i="15"/>
  <c r="A859" i="15"/>
  <c r="A860" i="15"/>
  <c r="A861" i="15"/>
  <c r="A862" i="15"/>
  <c r="A863" i="15"/>
  <c r="A864" i="15"/>
  <c r="A865" i="15"/>
  <c r="A866" i="15"/>
  <c r="A867" i="15"/>
  <c r="A868" i="15"/>
  <c r="A869" i="15"/>
  <c r="A870" i="15"/>
  <c r="A871" i="15"/>
  <c r="A872" i="15"/>
  <c r="A873" i="15"/>
  <c r="A874" i="15"/>
  <c r="A875" i="15"/>
  <c r="A876" i="15"/>
  <c r="A877" i="15"/>
  <c r="A878" i="15"/>
  <c r="A879" i="15"/>
  <c r="A880" i="15"/>
  <c r="A881" i="15"/>
  <c r="A882" i="15"/>
  <c r="A883" i="15"/>
  <c r="A884" i="15"/>
  <c r="A885" i="15"/>
  <c r="A886" i="15"/>
  <c r="A887" i="15"/>
  <c r="A888" i="15"/>
  <c r="A889" i="15"/>
  <c r="A890" i="15"/>
  <c r="A891" i="15"/>
  <c r="A892" i="15"/>
  <c r="A893" i="15"/>
  <c r="A894" i="15"/>
  <c r="A895" i="15"/>
  <c r="A896" i="15"/>
  <c r="A897" i="15"/>
  <c r="A898" i="15"/>
  <c r="A899" i="15"/>
  <c r="A900" i="15"/>
  <c r="A901" i="15"/>
  <c r="A902" i="15"/>
  <c r="A903" i="15"/>
  <c r="A904" i="15"/>
  <c r="A905" i="15"/>
  <c r="A906" i="15"/>
  <c r="A907" i="15"/>
  <c r="A908" i="15"/>
  <c r="A909" i="15"/>
  <c r="A910" i="15"/>
  <c r="A911" i="15"/>
  <c r="A912" i="15"/>
  <c r="A913" i="15"/>
  <c r="A914" i="15"/>
  <c r="A915" i="15"/>
  <c r="A916" i="15"/>
  <c r="A917" i="15"/>
  <c r="A918" i="15"/>
  <c r="A919" i="15"/>
  <c r="A920" i="15"/>
  <c r="A921" i="15"/>
  <c r="A922" i="15"/>
  <c r="A923" i="15"/>
  <c r="A924" i="15"/>
  <c r="A925" i="15"/>
  <c r="A926" i="15"/>
  <c r="A927" i="15"/>
  <c r="A928" i="15"/>
  <c r="A929" i="15"/>
  <c r="A930" i="15"/>
  <c r="A931" i="15"/>
  <c r="A932" i="15"/>
  <c r="A933" i="15"/>
  <c r="A934" i="15"/>
  <c r="A935" i="15"/>
  <c r="A936" i="15"/>
  <c r="A937" i="15"/>
  <c r="A938" i="15"/>
  <c r="A939" i="15"/>
  <c r="A940" i="15"/>
  <c r="A941" i="15"/>
  <c r="A942" i="15"/>
  <c r="A943" i="15"/>
  <c r="A944" i="15"/>
  <c r="A945" i="15"/>
  <c r="A946" i="15"/>
  <c r="A947" i="15"/>
  <c r="A948" i="15"/>
  <c r="A949" i="15"/>
  <c r="A950" i="15"/>
  <c r="A951" i="15"/>
  <c r="A952" i="15"/>
  <c r="A953" i="15"/>
  <c r="A954" i="15"/>
  <c r="A955" i="15"/>
  <c r="A956" i="15"/>
  <c r="A957" i="15"/>
  <c r="A958" i="15"/>
  <c r="A959" i="15"/>
  <c r="A960" i="15"/>
  <c r="A961" i="15"/>
  <c r="A962" i="15"/>
  <c r="A963" i="15"/>
  <c r="A964" i="15"/>
  <c r="A965" i="15"/>
  <c r="A966" i="15"/>
  <c r="A967" i="15"/>
  <c r="A968" i="15"/>
  <c r="A969" i="15"/>
  <c r="A970" i="15"/>
  <c r="A971" i="15"/>
  <c r="A972" i="15"/>
  <c r="A973" i="15"/>
  <c r="A974" i="15"/>
  <c r="A975" i="15"/>
  <c r="A976" i="15"/>
  <c r="A977" i="15"/>
  <c r="A978" i="15"/>
  <c r="A979" i="15"/>
  <c r="A980" i="15"/>
  <c r="A981" i="15"/>
  <c r="A982" i="15"/>
  <c r="A983" i="15"/>
  <c r="A984" i="15"/>
  <c r="A985" i="15"/>
  <c r="A986" i="15"/>
  <c r="A987" i="15"/>
  <c r="A988" i="15"/>
  <c r="A989" i="15"/>
  <c r="A990" i="15"/>
  <c r="A991" i="15"/>
  <c r="A992" i="15"/>
  <c r="A993" i="15"/>
  <c r="A994" i="15"/>
  <c r="A995" i="15"/>
  <c r="A996" i="15"/>
  <c r="A997" i="15"/>
  <c r="A998" i="15"/>
  <c r="A999" i="15"/>
  <c r="A1000" i="15"/>
  <c r="A1001" i="15"/>
  <c r="A1002" i="15"/>
  <c r="A1003" i="15"/>
  <c r="A1004" i="15"/>
  <c r="A1005" i="15"/>
  <c r="A1006" i="15"/>
  <c r="A1007" i="15"/>
  <c r="A1008" i="15"/>
  <c r="A1009" i="15"/>
  <c r="A1010" i="15"/>
  <c r="A1011" i="15"/>
  <c r="A1012" i="15"/>
  <c r="A1013" i="15"/>
  <c r="A1014" i="15"/>
  <c r="D65" i="17"/>
  <c r="H123" i="17" l="1"/>
  <c r="I123" i="17"/>
  <c r="J123" i="17"/>
  <c r="K123" i="17"/>
  <c r="L123" i="17"/>
  <c r="M123" i="17"/>
  <c r="G123" i="17"/>
  <c r="G253" i="17" s="1"/>
  <c r="F123" i="17"/>
  <c r="F253" i="17" s="1"/>
  <c r="E123" i="17"/>
  <c r="E157" i="17" s="1"/>
  <c r="D123" i="17"/>
  <c r="D157" i="17" s="1"/>
  <c r="C464" i="17"/>
  <c r="C463" i="17"/>
  <c r="A461" i="17"/>
  <c r="C460" i="17"/>
  <c r="A460" i="17"/>
  <c r="A458" i="17"/>
  <c r="C447" i="17"/>
  <c r="C450" i="17" s="1"/>
  <c r="A447" i="17"/>
  <c r="C441" i="17"/>
  <c r="M439" i="17"/>
  <c r="L439" i="17"/>
  <c r="K439" i="17"/>
  <c r="J439" i="17"/>
  <c r="I439" i="17"/>
  <c r="H439" i="17"/>
  <c r="G439" i="17"/>
  <c r="F439" i="17"/>
  <c r="E439" i="17"/>
  <c r="D439" i="17"/>
  <c r="C439" i="17"/>
  <c r="D431" i="17"/>
  <c r="E431" i="17" s="1"/>
  <c r="D430" i="17"/>
  <c r="E430" i="17" s="1"/>
  <c r="D429" i="17"/>
  <c r="E429" i="17" s="1"/>
  <c r="A419" i="17"/>
  <c r="C409" i="17"/>
  <c r="C408" i="17"/>
  <c r="C407" i="17"/>
  <c r="C406" i="17"/>
  <c r="C405" i="17"/>
  <c r="C404" i="17"/>
  <c r="C403" i="17"/>
  <c r="C402" i="17"/>
  <c r="C401" i="17"/>
  <c r="C400" i="17"/>
  <c r="C396" i="17"/>
  <c r="C395" i="17"/>
  <c r="C394" i="17"/>
  <c r="C393" i="17"/>
  <c r="C392" i="17"/>
  <c r="C391" i="17"/>
  <c r="C390" i="17"/>
  <c r="C389" i="17"/>
  <c r="C388" i="17"/>
  <c r="C387" i="17"/>
  <c r="C386" i="17"/>
  <c r="C369" i="17"/>
  <c r="C364" i="17"/>
  <c r="C355" i="17"/>
  <c r="C339" i="17"/>
  <c r="M338" i="17"/>
  <c r="L338" i="17"/>
  <c r="K338" i="17"/>
  <c r="J338" i="17"/>
  <c r="I338" i="17"/>
  <c r="H338" i="17"/>
  <c r="G338" i="17"/>
  <c r="F338" i="17"/>
  <c r="E338" i="17"/>
  <c r="D338" i="17"/>
  <c r="C338" i="17"/>
  <c r="C354" i="17" s="1"/>
  <c r="D354" i="17" s="1"/>
  <c r="M337" i="17"/>
  <c r="L337" i="17"/>
  <c r="K337" i="17"/>
  <c r="J337" i="17"/>
  <c r="I337" i="17"/>
  <c r="H337" i="17"/>
  <c r="G337" i="17"/>
  <c r="F337" i="17"/>
  <c r="E337" i="17"/>
  <c r="D337" i="17"/>
  <c r="C337" i="17"/>
  <c r="M336" i="17"/>
  <c r="L336" i="17"/>
  <c r="K336" i="17"/>
  <c r="J336" i="17"/>
  <c r="I336" i="17"/>
  <c r="H336" i="17"/>
  <c r="G336" i="17"/>
  <c r="F336" i="17"/>
  <c r="E336" i="17"/>
  <c r="D336" i="17"/>
  <c r="M335" i="17"/>
  <c r="L335" i="17"/>
  <c r="K335" i="17"/>
  <c r="J335" i="17"/>
  <c r="I335" i="17"/>
  <c r="H335" i="17"/>
  <c r="G335" i="17"/>
  <c r="F335" i="17"/>
  <c r="E335" i="17"/>
  <c r="D335" i="17"/>
  <c r="C335" i="17"/>
  <c r="M330" i="17"/>
  <c r="L330" i="17"/>
  <c r="K330" i="17"/>
  <c r="J330" i="17"/>
  <c r="I330" i="17"/>
  <c r="H330" i="17"/>
  <c r="G330" i="17"/>
  <c r="F330" i="17"/>
  <c r="E330" i="17"/>
  <c r="D330" i="17"/>
  <c r="C330" i="17"/>
  <c r="C368" i="17" s="1"/>
  <c r="M329" i="17"/>
  <c r="L329" i="17"/>
  <c r="K329" i="17"/>
  <c r="K331" i="17" s="1"/>
  <c r="J329" i="17"/>
  <c r="I329" i="17"/>
  <c r="H329" i="17"/>
  <c r="G329" i="17"/>
  <c r="F329" i="17"/>
  <c r="E329" i="17"/>
  <c r="E331" i="17" s="1"/>
  <c r="D329" i="17"/>
  <c r="C329" i="17"/>
  <c r="C363" i="17" s="1"/>
  <c r="C326" i="17"/>
  <c r="C325" i="17"/>
  <c r="C324" i="17"/>
  <c r="G320" i="17"/>
  <c r="F320" i="17"/>
  <c r="E320" i="17"/>
  <c r="D320" i="17"/>
  <c r="C320" i="17"/>
  <c r="C358" i="17" s="1"/>
  <c r="G319" i="17"/>
  <c r="F319" i="17"/>
  <c r="E319" i="17"/>
  <c r="D319" i="17"/>
  <c r="C319" i="17"/>
  <c r="C357" i="17" s="1"/>
  <c r="G318" i="17"/>
  <c r="F318" i="17"/>
  <c r="F440" i="17" s="1"/>
  <c r="E318" i="17"/>
  <c r="E440" i="17" s="1"/>
  <c r="E305" i="17"/>
  <c r="F305" i="17" s="1"/>
  <c r="G305" i="17" s="1"/>
  <c r="H305" i="17" s="1"/>
  <c r="I305" i="17" s="1"/>
  <c r="J305" i="17" s="1"/>
  <c r="K305" i="17" s="1"/>
  <c r="L305" i="17" s="1"/>
  <c r="M305" i="17" s="1"/>
  <c r="M290" i="17"/>
  <c r="L290" i="17"/>
  <c r="K290" i="17"/>
  <c r="J290" i="17"/>
  <c r="I290" i="17"/>
  <c r="H290" i="17"/>
  <c r="G290" i="17"/>
  <c r="F290" i="17"/>
  <c r="E290" i="17"/>
  <c r="D290" i="17"/>
  <c r="M289" i="17"/>
  <c r="L289" i="17"/>
  <c r="K289" i="17"/>
  <c r="J289" i="17"/>
  <c r="I289" i="17"/>
  <c r="H289" i="17"/>
  <c r="G289" i="17"/>
  <c r="F289" i="17"/>
  <c r="E289" i="17"/>
  <c r="D289" i="17"/>
  <c r="M288" i="17"/>
  <c r="L288" i="17"/>
  <c r="K288" i="17"/>
  <c r="J288" i="17"/>
  <c r="I288" i="17"/>
  <c r="H288" i="17"/>
  <c r="G288" i="17"/>
  <c r="F288" i="17"/>
  <c r="E288" i="17"/>
  <c r="D288" i="17"/>
  <c r="M284" i="17"/>
  <c r="L284" i="17"/>
  <c r="K284" i="17"/>
  <c r="J284" i="17"/>
  <c r="I284" i="17"/>
  <c r="H284" i="17"/>
  <c r="G284" i="17"/>
  <c r="F284" i="17"/>
  <c r="E284" i="17"/>
  <c r="D284" i="17"/>
  <c r="M281" i="17"/>
  <c r="M409" i="17" s="1"/>
  <c r="L281" i="17"/>
  <c r="L409" i="17" s="1"/>
  <c r="K281" i="17"/>
  <c r="K409" i="17" s="1"/>
  <c r="J281" i="17"/>
  <c r="J409" i="17" s="1"/>
  <c r="I281" i="17"/>
  <c r="I409" i="17" s="1"/>
  <c r="H281" i="17"/>
  <c r="H409" i="17" s="1"/>
  <c r="G281" i="17"/>
  <c r="G409" i="17" s="1"/>
  <c r="F281" i="17"/>
  <c r="F409" i="17" s="1"/>
  <c r="E281" i="17"/>
  <c r="E409" i="17" s="1"/>
  <c r="D281" i="17"/>
  <c r="D409" i="17" s="1"/>
  <c r="M278" i="17"/>
  <c r="M404" i="17" s="1"/>
  <c r="L278" i="17"/>
  <c r="L404" i="17" s="1"/>
  <c r="K278" i="17"/>
  <c r="K404" i="17" s="1"/>
  <c r="J278" i="17"/>
  <c r="J404" i="17" s="1"/>
  <c r="I278" i="17"/>
  <c r="I404" i="17" s="1"/>
  <c r="H278" i="17"/>
  <c r="H404" i="17" s="1"/>
  <c r="G278" i="17"/>
  <c r="G404" i="17" s="1"/>
  <c r="F278" i="17"/>
  <c r="F404" i="17" s="1"/>
  <c r="E278" i="17"/>
  <c r="E404" i="17" s="1"/>
  <c r="D278" i="17"/>
  <c r="D404" i="17" s="1"/>
  <c r="D272" i="17"/>
  <c r="M268" i="17"/>
  <c r="M400" i="17" s="1"/>
  <c r="L268" i="17"/>
  <c r="L400" i="17" s="1"/>
  <c r="K268" i="17"/>
  <c r="K400" i="17" s="1"/>
  <c r="J268" i="17"/>
  <c r="J400" i="17" s="1"/>
  <c r="I268" i="17"/>
  <c r="I400" i="17" s="1"/>
  <c r="H268" i="17"/>
  <c r="H400" i="17" s="1"/>
  <c r="G268" i="17"/>
  <c r="G400" i="17" s="1"/>
  <c r="F268" i="17"/>
  <c r="F400" i="17" s="1"/>
  <c r="E268" i="17"/>
  <c r="E400" i="17" s="1"/>
  <c r="D268" i="17"/>
  <c r="D400" i="17" s="1"/>
  <c r="M264" i="17"/>
  <c r="M388" i="17" s="1"/>
  <c r="L264" i="17"/>
  <c r="L388" i="17" s="1"/>
  <c r="K264" i="17"/>
  <c r="K388" i="17" s="1"/>
  <c r="J264" i="17"/>
  <c r="J388" i="17" s="1"/>
  <c r="I264" i="17"/>
  <c r="I388" i="17" s="1"/>
  <c r="H264" i="17"/>
  <c r="H388" i="17" s="1"/>
  <c r="G264" i="17"/>
  <c r="G388" i="17" s="1"/>
  <c r="F264" i="17"/>
  <c r="F388" i="17" s="1"/>
  <c r="E264" i="17"/>
  <c r="E388" i="17" s="1"/>
  <c r="D264" i="17"/>
  <c r="D388" i="17" s="1"/>
  <c r="M263" i="17"/>
  <c r="M387" i="17" s="1"/>
  <c r="L263" i="17"/>
  <c r="L387" i="17" s="1"/>
  <c r="K263" i="17"/>
  <c r="K387" i="17" s="1"/>
  <c r="J263" i="17"/>
  <c r="J387" i="17" s="1"/>
  <c r="I263" i="17"/>
  <c r="I387" i="17" s="1"/>
  <c r="H263" i="17"/>
  <c r="H387" i="17" s="1"/>
  <c r="G263" i="17"/>
  <c r="G387" i="17" s="1"/>
  <c r="F263" i="17"/>
  <c r="F387" i="17" s="1"/>
  <c r="E263" i="17"/>
  <c r="E387" i="17" s="1"/>
  <c r="D263" i="17"/>
  <c r="D387" i="17" s="1"/>
  <c r="M260" i="17"/>
  <c r="L260" i="17"/>
  <c r="K260" i="17"/>
  <c r="J260" i="17"/>
  <c r="I260" i="17"/>
  <c r="H260" i="17"/>
  <c r="G260" i="17"/>
  <c r="F260" i="17"/>
  <c r="E260" i="17"/>
  <c r="D260" i="17"/>
  <c r="M258" i="17"/>
  <c r="L258" i="17"/>
  <c r="K258" i="17"/>
  <c r="J258" i="17"/>
  <c r="I258" i="17"/>
  <c r="H258" i="17"/>
  <c r="G258" i="17"/>
  <c r="F258" i="17"/>
  <c r="E258" i="17"/>
  <c r="D258" i="17"/>
  <c r="M256" i="17"/>
  <c r="L256" i="17"/>
  <c r="K256" i="17"/>
  <c r="J256" i="17"/>
  <c r="I256" i="17"/>
  <c r="H256" i="17"/>
  <c r="G256" i="17"/>
  <c r="F256" i="17"/>
  <c r="E256" i="17"/>
  <c r="D256" i="17"/>
  <c r="M231" i="17"/>
  <c r="L231" i="17"/>
  <c r="K231" i="17"/>
  <c r="J231" i="17"/>
  <c r="I231" i="17"/>
  <c r="H231" i="17"/>
  <c r="G231" i="17"/>
  <c r="F231" i="17"/>
  <c r="E231" i="17"/>
  <c r="D231" i="17"/>
  <c r="M229" i="17"/>
  <c r="L229" i="17"/>
  <c r="K229" i="17"/>
  <c r="J229" i="17"/>
  <c r="I229" i="17"/>
  <c r="H229" i="17"/>
  <c r="G229" i="17"/>
  <c r="F229" i="17"/>
  <c r="E229" i="17"/>
  <c r="D229" i="17"/>
  <c r="D228" i="17"/>
  <c r="M222" i="17"/>
  <c r="L222" i="17"/>
  <c r="K222" i="17"/>
  <c r="J222" i="17"/>
  <c r="I222" i="17"/>
  <c r="H222" i="17"/>
  <c r="G222" i="17"/>
  <c r="F222" i="17"/>
  <c r="E222" i="17"/>
  <c r="D222" i="17"/>
  <c r="M220" i="17"/>
  <c r="L220" i="17"/>
  <c r="K220" i="17"/>
  <c r="J220" i="17"/>
  <c r="I220" i="17"/>
  <c r="H220" i="17"/>
  <c r="G220" i="17"/>
  <c r="F220" i="17"/>
  <c r="E220" i="17"/>
  <c r="D220" i="17"/>
  <c r="D219" i="17"/>
  <c r="M208" i="17"/>
  <c r="L208" i="17"/>
  <c r="K208" i="17"/>
  <c r="J208" i="17"/>
  <c r="I208" i="17"/>
  <c r="H208" i="17"/>
  <c r="G208" i="17"/>
  <c r="F208" i="17"/>
  <c r="E208" i="17"/>
  <c r="D208" i="17"/>
  <c r="M206" i="17"/>
  <c r="L206" i="17"/>
  <c r="K206" i="17"/>
  <c r="J206" i="17"/>
  <c r="I206" i="17"/>
  <c r="H206" i="17"/>
  <c r="G206" i="17"/>
  <c r="F206" i="17"/>
  <c r="E206" i="17"/>
  <c r="D206" i="17"/>
  <c r="D205" i="17"/>
  <c r="M200" i="17"/>
  <c r="L200" i="17"/>
  <c r="K200" i="17"/>
  <c r="J200" i="17"/>
  <c r="I200" i="17"/>
  <c r="H200" i="17"/>
  <c r="G200" i="17"/>
  <c r="F200" i="17"/>
  <c r="E200" i="17"/>
  <c r="D200" i="17"/>
  <c r="M198" i="17"/>
  <c r="L198" i="17"/>
  <c r="K198" i="17"/>
  <c r="J198" i="17"/>
  <c r="I198" i="17"/>
  <c r="H198" i="17"/>
  <c r="G198" i="17"/>
  <c r="F198" i="17"/>
  <c r="E198" i="17"/>
  <c r="D198" i="17"/>
  <c r="D197" i="17"/>
  <c r="G186" i="17"/>
  <c r="G187" i="17" s="1"/>
  <c r="G396" i="17" s="1"/>
  <c r="F186" i="17"/>
  <c r="F187" i="17" s="1"/>
  <c r="F396" i="17" s="1"/>
  <c r="E186" i="17"/>
  <c r="E187" i="17" s="1"/>
  <c r="E396" i="17" s="1"/>
  <c r="D186" i="17"/>
  <c r="D187" i="17" s="1"/>
  <c r="D396" i="17" s="1"/>
  <c r="D181" i="17"/>
  <c r="D324" i="17" s="1"/>
  <c r="D420" i="17" s="1"/>
  <c r="D180" i="17"/>
  <c r="M170" i="17"/>
  <c r="L170" i="17"/>
  <c r="K170" i="17"/>
  <c r="J170" i="17"/>
  <c r="I170" i="17"/>
  <c r="H170" i="17"/>
  <c r="G170" i="17"/>
  <c r="F170" i="17"/>
  <c r="E170" i="17"/>
  <c r="D170" i="17"/>
  <c r="C170" i="17"/>
  <c r="H151" i="17"/>
  <c r="H319" i="17" s="1"/>
  <c r="H149" i="17"/>
  <c r="H320" i="17" s="1"/>
  <c r="E146" i="17"/>
  <c r="E272" i="17" s="1"/>
  <c r="H145" i="17"/>
  <c r="I145" i="17" s="1"/>
  <c r="C145" i="17"/>
  <c r="H139" i="17"/>
  <c r="I139" i="17" s="1"/>
  <c r="J139" i="17" s="1"/>
  <c r="K139" i="17" s="1"/>
  <c r="L139" i="17" s="1"/>
  <c r="M139" i="17" s="1"/>
  <c r="E121" i="17"/>
  <c r="E181" i="17" s="1"/>
  <c r="E324" i="17" s="1"/>
  <c r="E420" i="17" s="1"/>
  <c r="C100" i="17"/>
  <c r="D168" i="17" s="1"/>
  <c r="C85" i="17"/>
  <c r="D172" i="17" s="1"/>
  <c r="C32" i="17"/>
  <c r="C336" i="17" s="1"/>
  <c r="C353" i="17" s="1"/>
  <c r="D353" i="17" s="1"/>
  <c r="C17" i="17"/>
  <c r="E6" i="17"/>
  <c r="F6" i="17" s="1"/>
  <c r="G6" i="17" s="1"/>
  <c r="H6" i="17" s="1"/>
  <c r="I6" i="17" s="1"/>
  <c r="J6" i="17" s="1"/>
  <c r="K6" i="17" s="1"/>
  <c r="L6" i="17" s="1"/>
  <c r="M6" i="17" s="1"/>
  <c r="E253" i="17" l="1"/>
  <c r="D358" i="17"/>
  <c r="E358" i="17" s="1"/>
  <c r="F358" i="17" s="1"/>
  <c r="G358" i="17" s="1"/>
  <c r="H358" i="17" s="1"/>
  <c r="G331" i="17"/>
  <c r="I331" i="17"/>
  <c r="E354" i="17"/>
  <c r="F354" i="17" s="1"/>
  <c r="G354" i="17" s="1"/>
  <c r="H354" i="17" s="1"/>
  <c r="I354" i="17" s="1"/>
  <c r="J354" i="17" s="1"/>
  <c r="K354" i="17" s="1"/>
  <c r="L354" i="17" s="1"/>
  <c r="M354" i="17" s="1"/>
  <c r="D230" i="17"/>
  <c r="C410" i="17"/>
  <c r="G440" i="17"/>
  <c r="M331" i="17"/>
  <c r="D207" i="17"/>
  <c r="C397" i="17"/>
  <c r="C411" i="17" s="1"/>
  <c r="E254" i="17"/>
  <c r="E158" i="17"/>
  <c r="E167" i="17" s="1"/>
  <c r="E277" i="17" s="1"/>
  <c r="E395" i="17" s="1"/>
  <c r="D254" i="17"/>
  <c r="D158" i="17"/>
  <c r="E159" i="17"/>
  <c r="D159" i="17"/>
  <c r="E353" i="17"/>
  <c r="F353" i="17" s="1"/>
  <c r="G353" i="17" s="1"/>
  <c r="H353" i="17" s="1"/>
  <c r="I353" i="17" s="1"/>
  <c r="J353" i="17" s="1"/>
  <c r="K353" i="17" s="1"/>
  <c r="L353" i="17" s="1"/>
  <c r="M353" i="17" s="1"/>
  <c r="D199" i="17"/>
  <c r="E197" i="17" s="1"/>
  <c r="E199" i="17" s="1"/>
  <c r="D221" i="17"/>
  <c r="D357" i="17"/>
  <c r="E357" i="17" s="1"/>
  <c r="F357" i="17" s="1"/>
  <c r="G357" i="17" s="1"/>
  <c r="D331" i="17"/>
  <c r="F331" i="17"/>
  <c r="H331" i="17"/>
  <c r="J331" i="17"/>
  <c r="L331" i="17"/>
  <c r="C356" i="17"/>
  <c r="D356" i="17" s="1"/>
  <c r="F157" i="17"/>
  <c r="F158" i="17" s="1"/>
  <c r="I253" i="17"/>
  <c r="G157" i="17"/>
  <c r="G158" i="17" s="1"/>
  <c r="D253" i="17"/>
  <c r="E168" i="17"/>
  <c r="D275" i="17"/>
  <c r="I157" i="17"/>
  <c r="E205" i="17"/>
  <c r="E207" i="17" s="1"/>
  <c r="D209" i="17"/>
  <c r="D232" i="17"/>
  <c r="D233" i="17" s="1"/>
  <c r="E228" i="17" s="1"/>
  <c r="E230" i="17" s="1"/>
  <c r="D280" i="17"/>
  <c r="E172" i="17"/>
  <c r="E280" i="17" s="1"/>
  <c r="D201" i="17"/>
  <c r="D223" i="17"/>
  <c r="D318" i="17"/>
  <c r="D440" i="17" s="1"/>
  <c r="C318" i="17"/>
  <c r="C73" i="17"/>
  <c r="D161" i="17" s="1"/>
  <c r="F121" i="17"/>
  <c r="F146" i="17"/>
  <c r="H157" i="17"/>
  <c r="D160" i="17"/>
  <c r="D267" i="17" s="1"/>
  <c r="D391" i="17" s="1"/>
  <c r="D163" i="17"/>
  <c r="D266" i="17" s="1"/>
  <c r="D390" i="17" s="1"/>
  <c r="D164" i="17"/>
  <c r="D265" i="17" s="1"/>
  <c r="D389" i="17" s="1"/>
  <c r="D165" i="17"/>
  <c r="D270" i="17" s="1"/>
  <c r="D393" i="17" s="1"/>
  <c r="D171" i="17"/>
  <c r="F171" i="17"/>
  <c r="H171" i="17"/>
  <c r="J171" i="17"/>
  <c r="L171" i="17"/>
  <c r="D182" i="17"/>
  <c r="E180" i="17" s="1"/>
  <c r="H186" i="17"/>
  <c r="H187" i="17" s="1"/>
  <c r="H396" i="17" s="1"/>
  <c r="H253" i="17"/>
  <c r="F272" i="17"/>
  <c r="H357" i="17"/>
  <c r="H318" i="17"/>
  <c r="H440" i="17" s="1"/>
  <c r="I318" i="17"/>
  <c r="D363" i="17"/>
  <c r="C365" i="17"/>
  <c r="C36" i="17"/>
  <c r="C381" i="17" s="1"/>
  <c r="C458" i="17" s="1"/>
  <c r="J145" i="17"/>
  <c r="I149" i="17"/>
  <c r="I151" i="17"/>
  <c r="E160" i="17"/>
  <c r="E267" i="17" s="1"/>
  <c r="E391" i="17" s="1"/>
  <c r="E163" i="17"/>
  <c r="E266" i="17" s="1"/>
  <c r="E390" i="17" s="1"/>
  <c r="E164" i="17"/>
  <c r="E265" i="17" s="1"/>
  <c r="E389" i="17" s="1"/>
  <c r="E165" i="17"/>
  <c r="E270" i="17" s="1"/>
  <c r="E393" i="17" s="1"/>
  <c r="C171" i="17"/>
  <c r="E171" i="17"/>
  <c r="G171" i="17"/>
  <c r="I171" i="17"/>
  <c r="K171" i="17"/>
  <c r="M171" i="17"/>
  <c r="C340" i="17"/>
  <c r="E419" i="17"/>
  <c r="E406" i="17"/>
  <c r="G419" i="17"/>
  <c r="G406" i="17"/>
  <c r="I419" i="17"/>
  <c r="I406" i="17"/>
  <c r="K419" i="17"/>
  <c r="K406" i="17"/>
  <c r="M419" i="17"/>
  <c r="M406" i="17"/>
  <c r="E326" i="17"/>
  <c r="G326" i="17"/>
  <c r="I326" i="17"/>
  <c r="K326" i="17"/>
  <c r="M326" i="17"/>
  <c r="C331" i="17"/>
  <c r="C352" i="17"/>
  <c r="D419" i="17"/>
  <c r="D406" i="17"/>
  <c r="F419" i="17"/>
  <c r="F406" i="17"/>
  <c r="H419" i="17"/>
  <c r="H406" i="17"/>
  <c r="J419" i="17"/>
  <c r="J406" i="17"/>
  <c r="L419" i="17"/>
  <c r="L406" i="17"/>
  <c r="D326" i="17"/>
  <c r="F326" i="17"/>
  <c r="H326" i="17"/>
  <c r="J326" i="17"/>
  <c r="L326" i="17"/>
  <c r="D211" i="17" l="1"/>
  <c r="D279" i="17" s="1"/>
  <c r="D235" i="17"/>
  <c r="D242" i="17" s="1"/>
  <c r="H158" i="17"/>
  <c r="I158" i="17"/>
  <c r="G254" i="17"/>
  <c r="F254" i="17"/>
  <c r="F159" i="17"/>
  <c r="F162" i="17" s="1"/>
  <c r="F271" i="17" s="1"/>
  <c r="F402" i="17" s="1"/>
  <c r="G165" i="17"/>
  <c r="G270" i="17" s="1"/>
  <c r="G393" i="17" s="1"/>
  <c r="F172" i="17"/>
  <c r="F280" i="17" s="1"/>
  <c r="F313" i="17" s="1"/>
  <c r="F165" i="17"/>
  <c r="F270" i="17" s="1"/>
  <c r="F393" i="17" s="1"/>
  <c r="F164" i="17"/>
  <c r="F265" i="17" s="1"/>
  <c r="F389" i="17" s="1"/>
  <c r="F163" i="17"/>
  <c r="F266" i="17" s="1"/>
  <c r="F390" i="17" s="1"/>
  <c r="F160" i="17"/>
  <c r="F267" i="17" s="1"/>
  <c r="F391" i="17" s="1"/>
  <c r="F167" i="17"/>
  <c r="F277" i="17" s="1"/>
  <c r="F395" i="17" s="1"/>
  <c r="G164" i="17"/>
  <c r="G265" i="17" s="1"/>
  <c r="G389" i="17" s="1"/>
  <c r="G163" i="17"/>
  <c r="G266" i="17" s="1"/>
  <c r="G390" i="17" s="1"/>
  <c r="G160" i="17"/>
  <c r="G267" i="17" s="1"/>
  <c r="G391" i="17" s="1"/>
  <c r="G255" i="17"/>
  <c r="G257" i="17" s="1"/>
  <c r="G259" i="17" s="1"/>
  <c r="G261" i="17" s="1"/>
  <c r="E161" i="17"/>
  <c r="D269" i="17"/>
  <c r="E262" i="17"/>
  <c r="E162" i="17"/>
  <c r="E271" i="17" s="1"/>
  <c r="E402" i="17" s="1"/>
  <c r="E255" i="17"/>
  <c r="E257" i="17" s="1"/>
  <c r="E259" i="17" s="1"/>
  <c r="E261" i="17" s="1"/>
  <c r="E166" i="17"/>
  <c r="E276" i="17" s="1"/>
  <c r="E394" i="17" s="1"/>
  <c r="I320" i="17"/>
  <c r="J149" i="17"/>
  <c r="E363" i="17"/>
  <c r="D262" i="17"/>
  <c r="D162" i="17"/>
  <c r="D271" i="17" s="1"/>
  <c r="D402" i="17" s="1"/>
  <c r="D255" i="17"/>
  <c r="D257" i="17" s="1"/>
  <c r="D259" i="17" s="1"/>
  <c r="D261" i="17" s="1"/>
  <c r="D167" i="17"/>
  <c r="D277" i="17" s="1"/>
  <c r="D395" i="17" s="1"/>
  <c r="D166" i="17"/>
  <c r="D276" i="17" s="1"/>
  <c r="D394" i="17" s="1"/>
  <c r="G146" i="17"/>
  <c r="G121" i="17"/>
  <c r="F181" i="17"/>
  <c r="F324" i="17" s="1"/>
  <c r="F420" i="17" s="1"/>
  <c r="E356" i="17"/>
  <c r="C440" i="17"/>
  <c r="C443" i="17" s="1"/>
  <c r="C451" i="17" s="1"/>
  <c r="C366" i="17"/>
  <c r="D366" i="17" s="1"/>
  <c r="C322" i="17"/>
  <c r="C327" i="17" s="1"/>
  <c r="C333" i="17" s="1"/>
  <c r="C343" i="17" s="1"/>
  <c r="C344" i="17" s="1"/>
  <c r="E201" i="17"/>
  <c r="F197" i="17"/>
  <c r="F199" i="17" s="1"/>
  <c r="D408" i="17"/>
  <c r="D313" i="17"/>
  <c r="D368" i="17" s="1"/>
  <c r="J253" i="17"/>
  <c r="J157" i="17"/>
  <c r="E275" i="17"/>
  <c r="F168" i="17"/>
  <c r="I358" i="17"/>
  <c r="D183" i="17"/>
  <c r="D224" i="17"/>
  <c r="E219" i="17" s="1"/>
  <c r="E221" i="17" s="1"/>
  <c r="C360" i="17"/>
  <c r="D352" i="17"/>
  <c r="I319" i="17"/>
  <c r="I357" i="17" s="1"/>
  <c r="I186" i="17"/>
  <c r="I187" i="17" s="1"/>
  <c r="I396" i="17" s="1"/>
  <c r="J151" i="17"/>
  <c r="K145" i="17"/>
  <c r="K318" i="17" s="1"/>
  <c r="C380" i="17"/>
  <c r="C461" i="17" s="1"/>
  <c r="E183" i="17"/>
  <c r="E182" i="17"/>
  <c r="F180" i="17" s="1"/>
  <c r="F166" i="17"/>
  <c r="F276" i="17" s="1"/>
  <c r="F394" i="17" s="1"/>
  <c r="H254" i="17"/>
  <c r="H165" i="17"/>
  <c r="H270" i="17" s="1"/>
  <c r="H393" i="17" s="1"/>
  <c r="H164" i="17"/>
  <c r="H265" i="17" s="1"/>
  <c r="H389" i="17" s="1"/>
  <c r="H163" i="17"/>
  <c r="H266" i="17" s="1"/>
  <c r="H390" i="17" s="1"/>
  <c r="H160" i="17"/>
  <c r="H267" i="17" s="1"/>
  <c r="H391" i="17" s="1"/>
  <c r="D407" i="17"/>
  <c r="D312" i="17"/>
  <c r="D364" i="17" s="1"/>
  <c r="D365" i="17" s="1"/>
  <c r="D241" i="17"/>
  <c r="F408" i="17"/>
  <c r="E408" i="17"/>
  <c r="E313" i="17"/>
  <c r="E233" i="17"/>
  <c r="F228" i="17" s="1"/>
  <c r="F230" i="17" s="1"/>
  <c r="E232" i="17"/>
  <c r="E209" i="17"/>
  <c r="F205" i="17"/>
  <c r="F207" i="17" s="1"/>
  <c r="I254" i="17"/>
  <c r="I165" i="17"/>
  <c r="I270" i="17" s="1"/>
  <c r="I393" i="17" s="1"/>
  <c r="I164" i="17"/>
  <c r="I265" i="17" s="1"/>
  <c r="I389" i="17" s="1"/>
  <c r="I163" i="17"/>
  <c r="I266" i="17" s="1"/>
  <c r="I390" i="17" s="1"/>
  <c r="I160" i="17"/>
  <c r="I267" i="17" s="1"/>
  <c r="I391" i="17" s="1"/>
  <c r="D403" i="17"/>
  <c r="I440" i="17"/>
  <c r="J318" i="17"/>
  <c r="C378" i="17"/>
  <c r="C459" i="17" s="1"/>
  <c r="G272" i="17" l="1"/>
  <c r="H146" i="17"/>
  <c r="I146" i="17" s="1"/>
  <c r="J146" i="17" s="1"/>
  <c r="K146" i="17" s="1"/>
  <c r="L146" i="17" s="1"/>
  <c r="M146" i="17" s="1"/>
  <c r="G172" i="17"/>
  <c r="G280" i="17" s="1"/>
  <c r="G408" i="17" s="1"/>
  <c r="F262" i="17"/>
  <c r="F386" i="17" s="1"/>
  <c r="G159" i="17"/>
  <c r="J158" i="17"/>
  <c r="F255" i="17"/>
  <c r="F257" i="17" s="1"/>
  <c r="F259" i="17" s="1"/>
  <c r="F261" i="17" s="1"/>
  <c r="F447" i="17" s="1"/>
  <c r="F450" i="17" s="1"/>
  <c r="G166" i="17"/>
  <c r="G276" i="17" s="1"/>
  <c r="G394" i="17" s="1"/>
  <c r="D285" i="17"/>
  <c r="D380" i="17"/>
  <c r="D461" i="17" s="1"/>
  <c r="I255" i="17"/>
  <c r="I257" i="17" s="1"/>
  <c r="I259" i="17" s="1"/>
  <c r="I261" i="17" s="1"/>
  <c r="I166" i="17"/>
  <c r="I276" i="17" s="1"/>
  <c r="I394" i="17" s="1"/>
  <c r="F232" i="17"/>
  <c r="F233" i="17" s="1"/>
  <c r="G228" i="17" s="1"/>
  <c r="G230" i="17" s="1"/>
  <c r="G205" i="17"/>
  <c r="G207" i="17" s="1"/>
  <c r="F209" i="17"/>
  <c r="F182" i="17"/>
  <c r="G180" i="17" s="1"/>
  <c r="L145" i="17"/>
  <c r="L318" i="17" s="1"/>
  <c r="J319" i="17"/>
  <c r="J357" i="17" s="1"/>
  <c r="K151" i="17"/>
  <c r="J186" i="17"/>
  <c r="J187" i="17" s="1"/>
  <c r="J396" i="17" s="1"/>
  <c r="G447" i="17"/>
  <c r="G450" i="17" s="1"/>
  <c r="D405" i="17"/>
  <c r="D189" i="17"/>
  <c r="D287" i="17" s="1"/>
  <c r="E403" i="17"/>
  <c r="G197" i="17"/>
  <c r="G199" i="17" s="1"/>
  <c r="F201" i="17"/>
  <c r="F211" i="17" s="1"/>
  <c r="F279" i="17" s="1"/>
  <c r="C367" i="17"/>
  <c r="C371" i="17" s="1"/>
  <c r="C373" i="17" s="1"/>
  <c r="D342" i="17"/>
  <c r="D447" i="17"/>
  <c r="D450" i="17" s="1"/>
  <c r="D386" i="17"/>
  <c r="D273" i="17"/>
  <c r="E447" i="17"/>
  <c r="E450" i="17" s="1"/>
  <c r="E386" i="17"/>
  <c r="E269" i="17"/>
  <c r="E273" i="17" s="1"/>
  <c r="E274" i="17" s="1"/>
  <c r="F161" i="17"/>
  <c r="H172" i="17"/>
  <c r="E368" i="17"/>
  <c r="F368" i="17" s="1"/>
  <c r="H255" i="17"/>
  <c r="H257" i="17" s="1"/>
  <c r="H259" i="17" s="1"/>
  <c r="H261" i="17" s="1"/>
  <c r="H166" i="17"/>
  <c r="H276" i="17" s="1"/>
  <c r="H394" i="17" s="1"/>
  <c r="E405" i="17"/>
  <c r="E189" i="17"/>
  <c r="E287" i="17" s="1"/>
  <c r="E352" i="17"/>
  <c r="E223" i="17"/>
  <c r="E235" i="17" s="1"/>
  <c r="E242" i="17" s="1"/>
  <c r="G168" i="17"/>
  <c r="F275" i="17"/>
  <c r="J254" i="17"/>
  <c r="J165" i="17"/>
  <c r="J270" i="17" s="1"/>
  <c r="J393" i="17" s="1"/>
  <c r="J164" i="17"/>
  <c r="J265" i="17" s="1"/>
  <c r="J389" i="17" s="1"/>
  <c r="J163" i="17"/>
  <c r="J266" i="17" s="1"/>
  <c r="J390" i="17" s="1"/>
  <c r="J160" i="17"/>
  <c r="J267" i="17" s="1"/>
  <c r="J391" i="17" s="1"/>
  <c r="K253" i="17"/>
  <c r="K157" i="17"/>
  <c r="E366" i="17"/>
  <c r="F356" i="17"/>
  <c r="G181" i="17"/>
  <c r="G324" i="17" s="1"/>
  <c r="G420" i="17" s="1"/>
  <c r="G167" i="17"/>
  <c r="G277" i="17" s="1"/>
  <c r="G395" i="17" s="1"/>
  <c r="H121" i="17"/>
  <c r="F363" i="17"/>
  <c r="J320" i="17"/>
  <c r="J440" i="17" s="1"/>
  <c r="K149" i="17"/>
  <c r="D392" i="17"/>
  <c r="D401" i="17"/>
  <c r="D410" i="17" s="1"/>
  <c r="E211" i="17"/>
  <c r="E279" i="17" s="1"/>
  <c r="G313" i="17" l="1"/>
  <c r="G368" i="17" s="1"/>
  <c r="H159" i="17"/>
  <c r="H272" i="17"/>
  <c r="F183" i="17"/>
  <c r="F405" i="17" s="1"/>
  <c r="K158" i="17"/>
  <c r="D441" i="17"/>
  <c r="D443" i="17" s="1"/>
  <c r="D451" i="17" s="1"/>
  <c r="G363" i="17"/>
  <c r="G356" i="17"/>
  <c r="L253" i="17"/>
  <c r="L157" i="17"/>
  <c r="F403" i="17"/>
  <c r="F285" i="17"/>
  <c r="F352" i="17"/>
  <c r="G161" i="17"/>
  <c r="F269" i="17"/>
  <c r="E407" i="17"/>
  <c r="E312" i="17"/>
  <c r="E364" i="17" s="1"/>
  <c r="E241" i="17"/>
  <c r="K320" i="17"/>
  <c r="K440" i="17" s="1"/>
  <c r="L149" i="17"/>
  <c r="I121" i="17"/>
  <c r="H181" i="17"/>
  <c r="H324" i="17" s="1"/>
  <c r="H420" i="17" s="1"/>
  <c r="H167" i="17"/>
  <c r="H277" i="17" s="1"/>
  <c r="H395" i="17" s="1"/>
  <c r="K254" i="17"/>
  <c r="K165" i="17"/>
  <c r="K270" i="17" s="1"/>
  <c r="K393" i="17" s="1"/>
  <c r="K164" i="17"/>
  <c r="K265" i="17" s="1"/>
  <c r="K389" i="17" s="1"/>
  <c r="K163" i="17"/>
  <c r="K266" i="17" s="1"/>
  <c r="K390" i="17" s="1"/>
  <c r="K160" i="17"/>
  <c r="K267" i="17" s="1"/>
  <c r="K391" i="17" s="1"/>
  <c r="J255" i="17"/>
  <c r="J257" i="17" s="1"/>
  <c r="J259" i="17" s="1"/>
  <c r="J261" i="17" s="1"/>
  <c r="J166" i="17"/>
  <c r="J276" i="17" s="1"/>
  <c r="J394" i="17" s="1"/>
  <c r="G275" i="17"/>
  <c r="H168" i="17"/>
  <c r="E401" i="17"/>
  <c r="E392" i="17"/>
  <c r="E397" i="17" s="1"/>
  <c r="E411" i="17" s="1"/>
  <c r="F407" i="17"/>
  <c r="F312" i="17"/>
  <c r="F241" i="17"/>
  <c r="D418" i="17"/>
  <c r="D325" i="17"/>
  <c r="K319" i="17"/>
  <c r="K357" i="17" s="1"/>
  <c r="K186" i="17"/>
  <c r="K187" i="17" s="1"/>
  <c r="K396" i="17" s="1"/>
  <c r="L151" i="17"/>
  <c r="M145" i="17"/>
  <c r="M318" i="17" s="1"/>
  <c r="G182" i="17"/>
  <c r="H180" i="17" s="1"/>
  <c r="E224" i="17"/>
  <c r="F219" i="17" s="1"/>
  <c r="F221" i="17" s="1"/>
  <c r="J358" i="17"/>
  <c r="K358" i="17" s="1"/>
  <c r="D274" i="17"/>
  <c r="D286" i="17" s="1"/>
  <c r="E285" i="17"/>
  <c r="E286" i="17" s="1"/>
  <c r="F366" i="17"/>
  <c r="E418" i="17"/>
  <c r="E325" i="17"/>
  <c r="H447" i="17"/>
  <c r="H450" i="17" s="1"/>
  <c r="H280" i="17"/>
  <c r="I172" i="17"/>
  <c r="I280" i="17" s="1"/>
  <c r="G262" i="17"/>
  <c r="G162" i="17"/>
  <c r="G271" i="17" s="1"/>
  <c r="G402" i="17" s="1"/>
  <c r="G201" i="17"/>
  <c r="H197" i="17"/>
  <c r="H199" i="17" s="1"/>
  <c r="F189" i="17"/>
  <c r="F287" i="17" s="1"/>
  <c r="G209" i="17"/>
  <c r="H205" i="17"/>
  <c r="H207" i="17" s="1"/>
  <c r="G232" i="17"/>
  <c r="G233" i="17" s="1"/>
  <c r="H228" i="17" s="1"/>
  <c r="H230" i="17" s="1"/>
  <c r="I447" i="17"/>
  <c r="I450" i="17" s="1"/>
  <c r="D397" i="17"/>
  <c r="D411" i="17" s="1"/>
  <c r="D412" i="17" s="1"/>
  <c r="D463" i="17" s="1"/>
  <c r="E441" i="17" l="1"/>
  <c r="E443" i="17" s="1"/>
  <c r="E451" i="17" s="1"/>
  <c r="J172" i="17"/>
  <c r="J280" i="17" s="1"/>
  <c r="J408" i="17" s="1"/>
  <c r="G183" i="17"/>
  <c r="G405" i="17" s="1"/>
  <c r="I272" i="17"/>
  <c r="I159" i="17"/>
  <c r="L158" i="17"/>
  <c r="H232" i="17"/>
  <c r="H233" i="17" s="1"/>
  <c r="I228" i="17" s="1"/>
  <c r="I230" i="17" s="1"/>
  <c r="E307" i="17"/>
  <c r="E293" i="17"/>
  <c r="I205" i="17"/>
  <c r="I207" i="17" s="1"/>
  <c r="H209" i="17"/>
  <c r="I197" i="17"/>
  <c r="I199" i="17" s="1"/>
  <c r="H201" i="17"/>
  <c r="J313" i="17"/>
  <c r="G386" i="17"/>
  <c r="I408" i="17"/>
  <c r="I313" i="17"/>
  <c r="H408" i="17"/>
  <c r="H313" i="17"/>
  <c r="H368" i="17" s="1"/>
  <c r="G366" i="17"/>
  <c r="F223" i="17"/>
  <c r="F235" i="17" s="1"/>
  <c r="F242" i="17" s="1"/>
  <c r="H182" i="17"/>
  <c r="I180" i="17" s="1"/>
  <c r="L319" i="17"/>
  <c r="M151" i="17"/>
  <c r="L186" i="17"/>
  <c r="L187" i="17" s="1"/>
  <c r="L396" i="17" s="1"/>
  <c r="H262" i="17"/>
  <c r="H162" i="17"/>
  <c r="H271" i="17" s="1"/>
  <c r="H402" i="17" s="1"/>
  <c r="G403" i="17"/>
  <c r="J447" i="17"/>
  <c r="J450" i="17" s="1"/>
  <c r="I181" i="17"/>
  <c r="I324" i="17" s="1"/>
  <c r="I420" i="17" s="1"/>
  <c r="I167" i="17"/>
  <c r="I277" i="17" s="1"/>
  <c r="I395" i="17" s="1"/>
  <c r="J121" i="17"/>
  <c r="F364" i="17"/>
  <c r="E365" i="17"/>
  <c r="F392" i="17"/>
  <c r="F397" i="17" s="1"/>
  <c r="F411" i="17" s="1"/>
  <c r="F401" i="17"/>
  <c r="F410" i="17" s="1"/>
  <c r="F273" i="17"/>
  <c r="G352" i="17"/>
  <c r="L254" i="17"/>
  <c r="L165" i="17"/>
  <c r="L270" i="17" s="1"/>
  <c r="L393" i="17" s="1"/>
  <c r="L164" i="17"/>
  <c r="L265" i="17" s="1"/>
  <c r="L389" i="17" s="1"/>
  <c r="L163" i="17"/>
  <c r="L266" i="17" s="1"/>
  <c r="L390" i="17" s="1"/>
  <c r="L160" i="17"/>
  <c r="L267" i="17" s="1"/>
  <c r="L391" i="17" s="1"/>
  <c r="M253" i="17"/>
  <c r="M157" i="17"/>
  <c r="L357" i="17"/>
  <c r="G211" i="17"/>
  <c r="G279" i="17" s="1"/>
  <c r="E410" i="17"/>
  <c r="E412" i="17" s="1"/>
  <c r="E463" i="17" s="1"/>
  <c r="F418" i="17"/>
  <c r="F325" i="17"/>
  <c r="D293" i="17"/>
  <c r="D307" i="17"/>
  <c r="I168" i="17"/>
  <c r="H275" i="17"/>
  <c r="K255" i="17"/>
  <c r="K257" i="17" s="1"/>
  <c r="K259" i="17" s="1"/>
  <c r="K261" i="17" s="1"/>
  <c r="K166" i="17"/>
  <c r="K276" i="17" s="1"/>
  <c r="K394" i="17" s="1"/>
  <c r="L320" i="17"/>
  <c r="L440" i="17" s="1"/>
  <c r="M149" i="17"/>
  <c r="M320" i="17" s="1"/>
  <c r="M440" i="17" s="1"/>
  <c r="G269" i="17"/>
  <c r="H161" i="17"/>
  <c r="H356" i="17"/>
  <c r="H363" i="17"/>
  <c r="G11" i="15"/>
  <c r="F11" i="15"/>
  <c r="E11" i="15"/>
  <c r="D11" i="15"/>
  <c r="C11" i="15"/>
  <c r="B11" i="15"/>
  <c r="G10" i="15"/>
  <c r="F10" i="15"/>
  <c r="E10" i="15"/>
  <c r="D10" i="15"/>
  <c r="C10" i="15"/>
  <c r="B10" i="15"/>
  <c r="G9" i="15"/>
  <c r="F9" i="15"/>
  <c r="E9" i="15"/>
  <c r="D9" i="15"/>
  <c r="C9" i="15"/>
  <c r="B9" i="15"/>
  <c r="G8" i="15"/>
  <c r="F8" i="15"/>
  <c r="E8" i="15"/>
  <c r="D8" i="15"/>
  <c r="C8" i="15"/>
  <c r="B8" i="15"/>
  <c r="G7" i="15"/>
  <c r="F7" i="15"/>
  <c r="E7" i="15"/>
  <c r="D7" i="15"/>
  <c r="C7" i="15"/>
  <c r="B7" i="15"/>
  <c r="G6" i="15"/>
  <c r="F6" i="15"/>
  <c r="E6" i="15"/>
  <c r="D6" i="15"/>
  <c r="C6" i="15"/>
  <c r="C464" i="14"/>
  <c r="C463" i="14"/>
  <c r="A461" i="14"/>
  <c r="C460" i="14"/>
  <c r="A460" i="14"/>
  <c r="A458" i="14"/>
  <c r="C447" i="14"/>
  <c r="C450" i="14" s="1"/>
  <c r="A447" i="14"/>
  <c r="C441" i="14"/>
  <c r="M439" i="14"/>
  <c r="L439" i="14"/>
  <c r="K439" i="14"/>
  <c r="J439" i="14"/>
  <c r="I439" i="14"/>
  <c r="H439" i="14"/>
  <c r="G439" i="14"/>
  <c r="F439" i="14"/>
  <c r="E439" i="14"/>
  <c r="D439" i="14"/>
  <c r="C439" i="14"/>
  <c r="D431" i="14"/>
  <c r="E431" i="14" s="1"/>
  <c r="D430" i="14"/>
  <c r="E430" i="14" s="1"/>
  <c r="D429" i="14"/>
  <c r="E429" i="14" s="1"/>
  <c r="A419" i="14"/>
  <c r="C409" i="14"/>
  <c r="C408" i="14"/>
  <c r="C407" i="14"/>
  <c r="C406" i="14"/>
  <c r="C405" i="14"/>
  <c r="C404" i="14"/>
  <c r="C403" i="14"/>
  <c r="C402" i="14"/>
  <c r="C401" i="14"/>
  <c r="C400" i="14"/>
  <c r="C396" i="14"/>
  <c r="C395" i="14"/>
  <c r="C394" i="14"/>
  <c r="C393" i="14"/>
  <c r="C392" i="14"/>
  <c r="C391" i="14"/>
  <c r="C390" i="14"/>
  <c r="C389" i="14"/>
  <c r="C388" i="14"/>
  <c r="C387" i="14"/>
  <c r="C386" i="14"/>
  <c r="C369" i="14"/>
  <c r="C364" i="14"/>
  <c r="C355" i="14"/>
  <c r="C339" i="14"/>
  <c r="M338" i="14"/>
  <c r="L338" i="14"/>
  <c r="K338" i="14"/>
  <c r="J338" i="14"/>
  <c r="I338" i="14"/>
  <c r="H338" i="14"/>
  <c r="G338" i="14"/>
  <c r="F338" i="14"/>
  <c r="E338" i="14"/>
  <c r="D338" i="14"/>
  <c r="C338" i="14"/>
  <c r="C354" i="14" s="1"/>
  <c r="M337" i="14"/>
  <c r="L337" i="14"/>
  <c r="K337" i="14"/>
  <c r="J337" i="14"/>
  <c r="I337" i="14"/>
  <c r="H337" i="14"/>
  <c r="G337" i="14"/>
  <c r="F337" i="14"/>
  <c r="E337" i="14"/>
  <c r="D337" i="14"/>
  <c r="C337" i="14"/>
  <c r="M336" i="14"/>
  <c r="L336" i="14"/>
  <c r="K336" i="14"/>
  <c r="J336" i="14"/>
  <c r="I336" i="14"/>
  <c r="H336" i="14"/>
  <c r="G336" i="14"/>
  <c r="F336" i="14"/>
  <c r="E336" i="14"/>
  <c r="D336" i="14"/>
  <c r="M335" i="14"/>
  <c r="L335" i="14"/>
  <c r="K335" i="14"/>
  <c r="J335" i="14"/>
  <c r="I335" i="14"/>
  <c r="H335" i="14"/>
  <c r="G335" i="14"/>
  <c r="F335" i="14"/>
  <c r="E335" i="14"/>
  <c r="D335" i="14"/>
  <c r="C335" i="14"/>
  <c r="M330" i="14"/>
  <c r="L330" i="14"/>
  <c r="K330" i="14"/>
  <c r="J330" i="14"/>
  <c r="I330" i="14"/>
  <c r="H330" i="14"/>
  <c r="G330" i="14"/>
  <c r="F330" i="14"/>
  <c r="E330" i="14"/>
  <c r="D330" i="14"/>
  <c r="C330" i="14"/>
  <c r="C368" i="14" s="1"/>
  <c r="M329" i="14"/>
  <c r="L329" i="14"/>
  <c r="L331" i="14" s="1"/>
  <c r="K329" i="14"/>
  <c r="J329" i="14"/>
  <c r="J331" i="14" s="1"/>
  <c r="I329" i="14"/>
  <c r="I331" i="14" s="1"/>
  <c r="H329" i="14"/>
  <c r="G329" i="14"/>
  <c r="F329" i="14"/>
  <c r="E329" i="14"/>
  <c r="D329" i="14"/>
  <c r="D331" i="14" s="1"/>
  <c r="C329" i="14"/>
  <c r="C363" i="14" s="1"/>
  <c r="C326" i="14"/>
  <c r="C325" i="14"/>
  <c r="C324" i="14"/>
  <c r="G320" i="14"/>
  <c r="F320" i="14"/>
  <c r="E320" i="14"/>
  <c r="D320" i="14"/>
  <c r="C320" i="14"/>
  <c r="C358" i="14" s="1"/>
  <c r="D358" i="14" s="1"/>
  <c r="G319" i="14"/>
  <c r="F319" i="14"/>
  <c r="E319" i="14"/>
  <c r="D319" i="14"/>
  <c r="C319" i="14"/>
  <c r="C357" i="14" s="1"/>
  <c r="G318" i="14"/>
  <c r="F318" i="14"/>
  <c r="E318" i="14"/>
  <c r="E440" i="14" s="1"/>
  <c r="E305" i="14"/>
  <c r="F305" i="14" s="1"/>
  <c r="G305" i="14" s="1"/>
  <c r="H305" i="14" s="1"/>
  <c r="I305" i="14" s="1"/>
  <c r="J305" i="14" s="1"/>
  <c r="K305" i="14" s="1"/>
  <c r="L305" i="14" s="1"/>
  <c r="M305" i="14" s="1"/>
  <c r="M290" i="14"/>
  <c r="L290" i="14"/>
  <c r="K290" i="14"/>
  <c r="J290" i="14"/>
  <c r="I290" i="14"/>
  <c r="H290" i="14"/>
  <c r="G290" i="14"/>
  <c r="F290" i="14"/>
  <c r="E290" i="14"/>
  <c r="D290" i="14"/>
  <c r="M289" i="14"/>
  <c r="L289" i="14"/>
  <c r="K289" i="14"/>
  <c r="J289" i="14"/>
  <c r="I289" i="14"/>
  <c r="H289" i="14"/>
  <c r="G289" i="14"/>
  <c r="F289" i="14"/>
  <c r="E289" i="14"/>
  <c r="D289" i="14"/>
  <c r="M288" i="14"/>
  <c r="L288" i="14"/>
  <c r="K288" i="14"/>
  <c r="J288" i="14"/>
  <c r="I288" i="14"/>
  <c r="H288" i="14"/>
  <c r="G288" i="14"/>
  <c r="F288" i="14"/>
  <c r="E288" i="14"/>
  <c r="D288" i="14"/>
  <c r="M284" i="14"/>
  <c r="L284" i="14"/>
  <c r="K284" i="14"/>
  <c r="J284" i="14"/>
  <c r="I284" i="14"/>
  <c r="H284" i="14"/>
  <c r="G284" i="14"/>
  <c r="F284" i="14"/>
  <c r="E284" i="14"/>
  <c r="D284" i="14"/>
  <c r="M281" i="14"/>
  <c r="M409" i="14" s="1"/>
  <c r="L281" i="14"/>
  <c r="L409" i="14" s="1"/>
  <c r="K281" i="14"/>
  <c r="K409" i="14" s="1"/>
  <c r="J281" i="14"/>
  <c r="J409" i="14" s="1"/>
  <c r="I281" i="14"/>
  <c r="I409" i="14" s="1"/>
  <c r="H281" i="14"/>
  <c r="H409" i="14" s="1"/>
  <c r="G281" i="14"/>
  <c r="G409" i="14" s="1"/>
  <c r="F281" i="14"/>
  <c r="F409" i="14" s="1"/>
  <c r="E281" i="14"/>
  <c r="E409" i="14" s="1"/>
  <c r="D281" i="14"/>
  <c r="D409" i="14" s="1"/>
  <c r="M278" i="14"/>
  <c r="M404" i="14" s="1"/>
  <c r="L278" i="14"/>
  <c r="L404" i="14" s="1"/>
  <c r="K278" i="14"/>
  <c r="K404" i="14" s="1"/>
  <c r="J278" i="14"/>
  <c r="J404" i="14" s="1"/>
  <c r="I278" i="14"/>
  <c r="I404" i="14" s="1"/>
  <c r="H278" i="14"/>
  <c r="H404" i="14" s="1"/>
  <c r="G278" i="14"/>
  <c r="G404" i="14" s="1"/>
  <c r="F278" i="14"/>
  <c r="F404" i="14" s="1"/>
  <c r="E278" i="14"/>
  <c r="E404" i="14" s="1"/>
  <c r="D278" i="14"/>
  <c r="D404" i="14" s="1"/>
  <c r="D272" i="14"/>
  <c r="M268" i="14"/>
  <c r="M400" i="14" s="1"/>
  <c r="L268" i="14"/>
  <c r="L400" i="14" s="1"/>
  <c r="K268" i="14"/>
  <c r="K400" i="14" s="1"/>
  <c r="J268" i="14"/>
  <c r="J400" i="14" s="1"/>
  <c r="I268" i="14"/>
  <c r="I400" i="14" s="1"/>
  <c r="H268" i="14"/>
  <c r="H400" i="14" s="1"/>
  <c r="G268" i="14"/>
  <c r="G400" i="14" s="1"/>
  <c r="F268" i="14"/>
  <c r="F400" i="14" s="1"/>
  <c r="E268" i="14"/>
  <c r="E400" i="14" s="1"/>
  <c r="D268" i="14"/>
  <c r="D400" i="14" s="1"/>
  <c r="M264" i="14"/>
  <c r="M388" i="14" s="1"/>
  <c r="L264" i="14"/>
  <c r="L388" i="14" s="1"/>
  <c r="K264" i="14"/>
  <c r="K388" i="14" s="1"/>
  <c r="J264" i="14"/>
  <c r="J388" i="14" s="1"/>
  <c r="I264" i="14"/>
  <c r="I388" i="14" s="1"/>
  <c r="H264" i="14"/>
  <c r="H388" i="14" s="1"/>
  <c r="G264" i="14"/>
  <c r="G388" i="14" s="1"/>
  <c r="F264" i="14"/>
  <c r="F388" i="14" s="1"/>
  <c r="E264" i="14"/>
  <c r="E388" i="14" s="1"/>
  <c r="D264" i="14"/>
  <c r="D388" i="14" s="1"/>
  <c r="M263" i="14"/>
  <c r="M387" i="14" s="1"/>
  <c r="L263" i="14"/>
  <c r="L387" i="14" s="1"/>
  <c r="K263" i="14"/>
  <c r="K387" i="14" s="1"/>
  <c r="J263" i="14"/>
  <c r="J387" i="14" s="1"/>
  <c r="I263" i="14"/>
  <c r="I387" i="14" s="1"/>
  <c r="H263" i="14"/>
  <c r="H387" i="14" s="1"/>
  <c r="G263" i="14"/>
  <c r="G387" i="14" s="1"/>
  <c r="F263" i="14"/>
  <c r="F387" i="14" s="1"/>
  <c r="E263" i="14"/>
  <c r="E387" i="14" s="1"/>
  <c r="D263" i="14"/>
  <c r="D387" i="14" s="1"/>
  <c r="M260" i="14"/>
  <c r="L260" i="14"/>
  <c r="K260" i="14"/>
  <c r="J260" i="14"/>
  <c r="I260" i="14"/>
  <c r="H260" i="14"/>
  <c r="G260" i="14"/>
  <c r="F260" i="14"/>
  <c r="E260" i="14"/>
  <c r="D260" i="14"/>
  <c r="M258" i="14"/>
  <c r="L258" i="14"/>
  <c r="K258" i="14"/>
  <c r="J258" i="14"/>
  <c r="I258" i="14"/>
  <c r="H258" i="14"/>
  <c r="G258" i="14"/>
  <c r="F258" i="14"/>
  <c r="E258" i="14"/>
  <c r="D258" i="14"/>
  <c r="M256" i="14"/>
  <c r="L256" i="14"/>
  <c r="K256" i="14"/>
  <c r="J256" i="14"/>
  <c r="I256" i="14"/>
  <c r="H256" i="14"/>
  <c r="G256" i="14"/>
  <c r="F256" i="14"/>
  <c r="E256" i="14"/>
  <c r="D256" i="14"/>
  <c r="G253" i="14"/>
  <c r="F253" i="14"/>
  <c r="E253" i="14"/>
  <c r="D253" i="14"/>
  <c r="M231" i="14"/>
  <c r="L231" i="14"/>
  <c r="K231" i="14"/>
  <c r="J231" i="14"/>
  <c r="I231" i="14"/>
  <c r="H231" i="14"/>
  <c r="G231" i="14"/>
  <c r="F231" i="14"/>
  <c r="E231" i="14"/>
  <c r="D231" i="14"/>
  <c r="M229" i="14"/>
  <c r="L229" i="14"/>
  <c r="K229" i="14"/>
  <c r="J229" i="14"/>
  <c r="I229" i="14"/>
  <c r="H229" i="14"/>
  <c r="G229" i="14"/>
  <c r="F229" i="14"/>
  <c r="E229" i="14"/>
  <c r="D229" i="14"/>
  <c r="D228" i="14"/>
  <c r="M222" i="14"/>
  <c r="L222" i="14"/>
  <c r="K222" i="14"/>
  <c r="J222" i="14"/>
  <c r="I222" i="14"/>
  <c r="H222" i="14"/>
  <c r="G222" i="14"/>
  <c r="F222" i="14"/>
  <c r="E222" i="14"/>
  <c r="D222" i="14"/>
  <c r="M220" i="14"/>
  <c r="L220" i="14"/>
  <c r="K220" i="14"/>
  <c r="J220" i="14"/>
  <c r="I220" i="14"/>
  <c r="H220" i="14"/>
  <c r="G220" i="14"/>
  <c r="F220" i="14"/>
  <c r="E220" i="14"/>
  <c r="D220" i="14"/>
  <c r="D219" i="14"/>
  <c r="D221" i="14" s="1"/>
  <c r="M208" i="14"/>
  <c r="L208" i="14"/>
  <c r="K208" i="14"/>
  <c r="J208" i="14"/>
  <c r="I208" i="14"/>
  <c r="H208" i="14"/>
  <c r="G208" i="14"/>
  <c r="F208" i="14"/>
  <c r="E208" i="14"/>
  <c r="D208" i="14"/>
  <c r="M206" i="14"/>
  <c r="L206" i="14"/>
  <c r="K206" i="14"/>
  <c r="J206" i="14"/>
  <c r="I206" i="14"/>
  <c r="H206" i="14"/>
  <c r="G206" i="14"/>
  <c r="F206" i="14"/>
  <c r="E206" i="14"/>
  <c r="D206" i="14"/>
  <c r="D205" i="14"/>
  <c r="M200" i="14"/>
  <c r="L200" i="14"/>
  <c r="K200" i="14"/>
  <c r="J200" i="14"/>
  <c r="I200" i="14"/>
  <c r="H200" i="14"/>
  <c r="G200" i="14"/>
  <c r="F200" i="14"/>
  <c r="E200" i="14"/>
  <c r="D200" i="14"/>
  <c r="M198" i="14"/>
  <c r="L198" i="14"/>
  <c r="K198" i="14"/>
  <c r="J198" i="14"/>
  <c r="I198" i="14"/>
  <c r="H198" i="14"/>
  <c r="G198" i="14"/>
  <c r="F198" i="14"/>
  <c r="E198" i="14"/>
  <c r="D198" i="14"/>
  <c r="D197" i="14"/>
  <c r="D199" i="14" s="1"/>
  <c r="G186" i="14"/>
  <c r="G187" i="14" s="1"/>
  <c r="G396" i="14" s="1"/>
  <c r="F186" i="14"/>
  <c r="F187" i="14" s="1"/>
  <c r="F396" i="14" s="1"/>
  <c r="E186" i="14"/>
  <c r="E187" i="14" s="1"/>
  <c r="E396" i="14" s="1"/>
  <c r="D186" i="14"/>
  <c r="D187" i="14" s="1"/>
  <c r="D396" i="14" s="1"/>
  <c r="D181" i="14"/>
  <c r="D324" i="14" s="1"/>
  <c r="D420" i="14" s="1"/>
  <c r="D180" i="14"/>
  <c r="M170" i="14"/>
  <c r="L170" i="14"/>
  <c r="K170" i="14"/>
  <c r="J170" i="14"/>
  <c r="I170" i="14"/>
  <c r="H170" i="14"/>
  <c r="G170" i="14"/>
  <c r="F170" i="14"/>
  <c r="E170" i="14"/>
  <c r="D170" i="14"/>
  <c r="C170" i="14"/>
  <c r="G157" i="14"/>
  <c r="G254" i="14" s="1"/>
  <c r="F157" i="14"/>
  <c r="F254" i="14" s="1"/>
  <c r="E157" i="14"/>
  <c r="E254" i="14" s="1"/>
  <c r="D157" i="14"/>
  <c r="D254" i="14" s="1"/>
  <c r="H151" i="14"/>
  <c r="H319" i="14" s="1"/>
  <c r="H149" i="14"/>
  <c r="H320" i="14" s="1"/>
  <c r="E146" i="14"/>
  <c r="E272" i="14" s="1"/>
  <c r="H145" i="14"/>
  <c r="I145" i="14" s="1"/>
  <c r="C145" i="14"/>
  <c r="H139" i="14"/>
  <c r="I139" i="14" s="1"/>
  <c r="J139" i="14" s="1"/>
  <c r="K139" i="14" s="1"/>
  <c r="L139" i="14" s="1"/>
  <c r="M139" i="14" s="1"/>
  <c r="H123" i="14"/>
  <c r="I123" i="14" s="1"/>
  <c r="E121" i="14"/>
  <c r="E181" i="14" s="1"/>
  <c r="E324" i="14" s="1"/>
  <c r="E420" i="14" s="1"/>
  <c r="C100" i="14"/>
  <c r="D168" i="14" s="1"/>
  <c r="C85" i="14"/>
  <c r="D172" i="14" s="1"/>
  <c r="C32" i="14"/>
  <c r="C336" i="14" s="1"/>
  <c r="C353" i="14" s="1"/>
  <c r="C17" i="14"/>
  <c r="E6" i="14"/>
  <c r="F6" i="14" s="1"/>
  <c r="G6" i="14" s="1"/>
  <c r="H6" i="14" s="1"/>
  <c r="I6" i="14" s="1"/>
  <c r="J6" i="14" s="1"/>
  <c r="K6" i="14" s="1"/>
  <c r="L6" i="14" s="1"/>
  <c r="M6" i="14" s="1"/>
  <c r="F146" i="14" l="1"/>
  <c r="F272" i="14" s="1"/>
  <c r="E358" i="14"/>
  <c r="F358" i="14" s="1"/>
  <c r="G358" i="14" s="1"/>
  <c r="H358" i="14" s="1"/>
  <c r="G189" i="17"/>
  <c r="G287" i="17" s="1"/>
  <c r="G418" i="17" s="1"/>
  <c r="I368" i="17"/>
  <c r="J368" i="17" s="1"/>
  <c r="E331" i="14"/>
  <c r="F331" i="14"/>
  <c r="D353" i="14"/>
  <c r="E353" i="14" s="1"/>
  <c r="F353" i="14" s="1"/>
  <c r="G353" i="14" s="1"/>
  <c r="H353" i="14" s="1"/>
  <c r="I353" i="14" s="1"/>
  <c r="J353" i="14" s="1"/>
  <c r="K353" i="14" s="1"/>
  <c r="L353" i="14" s="1"/>
  <c r="M353" i="14" s="1"/>
  <c r="G331" i="14"/>
  <c r="H331" i="14"/>
  <c r="D354" i="14"/>
  <c r="E354" i="14" s="1"/>
  <c r="F354" i="14" s="1"/>
  <c r="G354" i="14" s="1"/>
  <c r="H354" i="14" s="1"/>
  <c r="I354" i="14" s="1"/>
  <c r="J354" i="14" s="1"/>
  <c r="K354" i="14" s="1"/>
  <c r="L354" i="14" s="1"/>
  <c r="M354" i="14" s="1"/>
  <c r="K331" i="14"/>
  <c r="C410" i="14"/>
  <c r="C397" i="14"/>
  <c r="C411" i="14" s="1"/>
  <c r="M331" i="14"/>
  <c r="F440" i="14"/>
  <c r="G440" i="14"/>
  <c r="K172" i="17"/>
  <c r="K280" i="17" s="1"/>
  <c r="K408" i="17" s="1"/>
  <c r="H211" i="17"/>
  <c r="H279" i="17" s="1"/>
  <c r="J272" i="17"/>
  <c r="J159" i="17"/>
  <c r="M158" i="17"/>
  <c r="L358" i="17"/>
  <c r="I232" i="17"/>
  <c r="I233" i="17" s="1"/>
  <c r="J228" i="17" s="1"/>
  <c r="J230" i="17" s="1"/>
  <c r="I363" i="17"/>
  <c r="G401" i="17"/>
  <c r="G392" i="17"/>
  <c r="G397" i="17" s="1"/>
  <c r="G411" i="17" s="1"/>
  <c r="K447" i="17"/>
  <c r="K450" i="17" s="1"/>
  <c r="I275" i="17"/>
  <c r="J168" i="17"/>
  <c r="G407" i="17"/>
  <c r="G312" i="17"/>
  <c r="G364" i="17" s="1"/>
  <c r="G241" i="17"/>
  <c r="M254" i="17"/>
  <c r="M165" i="17"/>
  <c r="M270" i="17" s="1"/>
  <c r="M393" i="17" s="1"/>
  <c r="M164" i="17"/>
  <c r="M265" i="17" s="1"/>
  <c r="M389" i="17" s="1"/>
  <c r="M163" i="17"/>
  <c r="M266" i="17" s="1"/>
  <c r="M390" i="17" s="1"/>
  <c r="M160" i="17"/>
  <c r="M267" i="17" s="1"/>
  <c r="M391" i="17" s="1"/>
  <c r="L255" i="17"/>
  <c r="L257" i="17" s="1"/>
  <c r="L259" i="17" s="1"/>
  <c r="L261" i="17" s="1"/>
  <c r="L166" i="17"/>
  <c r="L276" i="17" s="1"/>
  <c r="L394" i="17" s="1"/>
  <c r="E380" i="17"/>
  <c r="E461" i="17" s="1"/>
  <c r="K121" i="17"/>
  <c r="J181" i="17"/>
  <c r="J324" i="17" s="1"/>
  <c r="J420" i="17" s="1"/>
  <c r="J167" i="17"/>
  <c r="J277" i="17" s="1"/>
  <c r="J395" i="17" s="1"/>
  <c r="I201" i="17"/>
  <c r="J197" i="17"/>
  <c r="J199" i="17" s="1"/>
  <c r="I209" i="17"/>
  <c r="J205" i="17"/>
  <c r="J207" i="17" s="1"/>
  <c r="F412" i="17"/>
  <c r="F463" i="17" s="1"/>
  <c r="G285" i="17"/>
  <c r="H183" i="17"/>
  <c r="F224" i="17"/>
  <c r="G219" i="17" s="1"/>
  <c r="G221" i="17" s="1"/>
  <c r="I356" i="17"/>
  <c r="I161" i="17"/>
  <c r="H269" i="17"/>
  <c r="H273" i="17" s="1"/>
  <c r="H403" i="17"/>
  <c r="H285" i="17"/>
  <c r="I262" i="17"/>
  <c r="I162" i="17"/>
  <c r="I271" i="17" s="1"/>
  <c r="I402" i="17" s="1"/>
  <c r="D240" i="17"/>
  <c r="D244" i="17" s="1"/>
  <c r="D245" i="17" s="1"/>
  <c r="H352" i="17"/>
  <c r="F441" i="17"/>
  <c r="F443" i="17" s="1"/>
  <c r="F451" i="17" s="1"/>
  <c r="F274" i="17"/>
  <c r="F286" i="17" s="1"/>
  <c r="F365" i="17"/>
  <c r="H386" i="17"/>
  <c r="M319" i="17"/>
  <c r="M357" i="17" s="1"/>
  <c r="M186" i="17"/>
  <c r="M187" i="17" s="1"/>
  <c r="M396" i="17" s="1"/>
  <c r="I182" i="17"/>
  <c r="J180" i="17" s="1"/>
  <c r="H366" i="17"/>
  <c r="H407" i="17"/>
  <c r="H312" i="17"/>
  <c r="H241" i="17"/>
  <c r="E240" i="17"/>
  <c r="E244" i="17" s="1"/>
  <c r="M358" i="17"/>
  <c r="G273" i="17"/>
  <c r="F121" i="14"/>
  <c r="G121" i="14" s="1"/>
  <c r="G181" i="14" s="1"/>
  <c r="G324" i="14" s="1"/>
  <c r="G420" i="14" s="1"/>
  <c r="D207" i="14"/>
  <c r="E205" i="14" s="1"/>
  <c r="E207" i="14" s="1"/>
  <c r="D230" i="14"/>
  <c r="D357" i="14"/>
  <c r="E357" i="14" s="1"/>
  <c r="F357" i="14" s="1"/>
  <c r="G357" i="14" s="1"/>
  <c r="H357" i="14" s="1"/>
  <c r="C356" i="14"/>
  <c r="D356" i="14" s="1"/>
  <c r="E168" i="14"/>
  <c r="D275" i="14"/>
  <c r="D209" i="14"/>
  <c r="D232" i="14"/>
  <c r="D280" i="14"/>
  <c r="E172" i="14"/>
  <c r="E280" i="14" s="1"/>
  <c r="I253" i="14"/>
  <c r="I157" i="14"/>
  <c r="J123" i="14"/>
  <c r="E197" i="14"/>
  <c r="E199" i="14" s="1"/>
  <c r="D201" i="14"/>
  <c r="D211" i="14" s="1"/>
  <c r="D279" i="14" s="1"/>
  <c r="D223" i="14"/>
  <c r="D235" i="14" s="1"/>
  <c r="D242" i="14" s="1"/>
  <c r="D318" i="14"/>
  <c r="D440" i="14" s="1"/>
  <c r="C318" i="14"/>
  <c r="C73" i="14"/>
  <c r="D161" i="14" s="1"/>
  <c r="H157" i="14"/>
  <c r="D158" i="14"/>
  <c r="F158" i="14"/>
  <c r="D159" i="14"/>
  <c r="F159" i="14"/>
  <c r="D160" i="14"/>
  <c r="D267" i="14" s="1"/>
  <c r="D391" i="14" s="1"/>
  <c r="F160" i="14"/>
  <c r="F267" i="14" s="1"/>
  <c r="F391" i="14" s="1"/>
  <c r="D163" i="14"/>
  <c r="D266" i="14" s="1"/>
  <c r="D390" i="14" s="1"/>
  <c r="F163" i="14"/>
  <c r="F266" i="14" s="1"/>
  <c r="F390" i="14" s="1"/>
  <c r="D164" i="14"/>
  <c r="D265" i="14" s="1"/>
  <c r="D389" i="14" s="1"/>
  <c r="F164" i="14"/>
  <c r="F265" i="14" s="1"/>
  <c r="F389" i="14" s="1"/>
  <c r="D165" i="14"/>
  <c r="D270" i="14" s="1"/>
  <c r="D393" i="14" s="1"/>
  <c r="F165" i="14"/>
  <c r="F270" i="14" s="1"/>
  <c r="F393" i="14" s="1"/>
  <c r="D171" i="14"/>
  <c r="F171" i="14"/>
  <c r="H171" i="14"/>
  <c r="J171" i="14"/>
  <c r="L171" i="14"/>
  <c r="D182" i="14"/>
  <c r="E180" i="14" s="1"/>
  <c r="H186" i="14"/>
  <c r="H187" i="14" s="1"/>
  <c r="H396" i="14" s="1"/>
  <c r="H253" i="14"/>
  <c r="H318" i="14"/>
  <c r="H440" i="14" s="1"/>
  <c r="I318" i="14"/>
  <c r="D363" i="14"/>
  <c r="C365" i="14"/>
  <c r="C36" i="14"/>
  <c r="C381" i="14" s="1"/>
  <c r="C458" i="14" s="1"/>
  <c r="J145" i="14"/>
  <c r="G146" i="14"/>
  <c r="H146" i="14" s="1"/>
  <c r="I146" i="14" s="1"/>
  <c r="J146" i="14" s="1"/>
  <c r="K146" i="14" s="1"/>
  <c r="L146" i="14" s="1"/>
  <c r="M146" i="14" s="1"/>
  <c r="I149" i="14"/>
  <c r="I151" i="14"/>
  <c r="E158" i="14"/>
  <c r="E167" i="14" s="1"/>
  <c r="E277" i="14" s="1"/>
  <c r="E395" i="14" s="1"/>
  <c r="G158" i="14"/>
  <c r="E159" i="14"/>
  <c r="E160" i="14"/>
  <c r="E267" i="14" s="1"/>
  <c r="E391" i="14" s="1"/>
  <c r="G160" i="14"/>
  <c r="G267" i="14" s="1"/>
  <c r="G391" i="14" s="1"/>
  <c r="E163" i="14"/>
  <c r="E266" i="14" s="1"/>
  <c r="E390" i="14" s="1"/>
  <c r="G163" i="14"/>
  <c r="G266" i="14" s="1"/>
  <c r="G390" i="14" s="1"/>
  <c r="E164" i="14"/>
  <c r="E265" i="14" s="1"/>
  <c r="E389" i="14" s="1"/>
  <c r="G164" i="14"/>
  <c r="G265" i="14" s="1"/>
  <c r="G389" i="14" s="1"/>
  <c r="E165" i="14"/>
  <c r="E270" i="14" s="1"/>
  <c r="E393" i="14" s="1"/>
  <c r="G165" i="14"/>
  <c r="G270" i="14" s="1"/>
  <c r="G393" i="14" s="1"/>
  <c r="C171" i="14"/>
  <c r="E171" i="14"/>
  <c r="G171" i="14"/>
  <c r="I171" i="14"/>
  <c r="K171" i="14"/>
  <c r="M171" i="14"/>
  <c r="C340" i="14"/>
  <c r="E419" i="14"/>
  <c r="E406" i="14"/>
  <c r="G419" i="14"/>
  <c r="G406" i="14"/>
  <c r="I419" i="14"/>
  <c r="I406" i="14"/>
  <c r="K419" i="14"/>
  <c r="K406" i="14"/>
  <c r="M419" i="14"/>
  <c r="M406" i="14"/>
  <c r="E326" i="14"/>
  <c r="G326" i="14"/>
  <c r="I326" i="14"/>
  <c r="K326" i="14"/>
  <c r="M326" i="14"/>
  <c r="C331" i="14"/>
  <c r="C352" i="14"/>
  <c r="D419" i="14"/>
  <c r="D406" i="14"/>
  <c r="F419" i="14"/>
  <c r="F406" i="14"/>
  <c r="H419" i="14"/>
  <c r="H406" i="14"/>
  <c r="J419" i="14"/>
  <c r="J406" i="14"/>
  <c r="L419" i="14"/>
  <c r="L406" i="14"/>
  <c r="D326" i="14"/>
  <c r="F326" i="14"/>
  <c r="H326" i="14"/>
  <c r="J326" i="14"/>
  <c r="L326" i="14"/>
  <c r="M172" i="17" l="1"/>
  <c r="M280" i="17" s="1"/>
  <c r="M408" i="17" s="1"/>
  <c r="D233" i="14"/>
  <c r="E228" i="14" s="1"/>
  <c r="E230" i="14" s="1"/>
  <c r="L172" i="17"/>
  <c r="L280" i="17" s="1"/>
  <c r="G159" i="14"/>
  <c r="G262" i="14" s="1"/>
  <c r="G325" i="17"/>
  <c r="K313" i="17"/>
  <c r="K368" i="17" s="1"/>
  <c r="H121" i="14"/>
  <c r="K272" i="17"/>
  <c r="K159" i="17"/>
  <c r="J232" i="17"/>
  <c r="J233" i="17" s="1"/>
  <c r="K228" i="17" s="1"/>
  <c r="K230" i="17" s="1"/>
  <c r="H364" i="17"/>
  <c r="G365" i="17"/>
  <c r="G441" i="17"/>
  <c r="G443" i="17" s="1"/>
  <c r="G451" i="17" s="1"/>
  <c r="G274" i="17"/>
  <c r="G286" i="17" s="1"/>
  <c r="I366" i="17"/>
  <c r="F293" i="17"/>
  <c r="F307" i="17"/>
  <c r="I386" i="17"/>
  <c r="I269" i="17"/>
  <c r="I273" i="17" s="1"/>
  <c r="J161" i="17"/>
  <c r="H405" i="17"/>
  <c r="H189" i="17"/>
  <c r="H287" i="17" s="1"/>
  <c r="K205" i="17"/>
  <c r="K207" i="17" s="1"/>
  <c r="J209" i="17"/>
  <c r="K197" i="17"/>
  <c r="K199" i="17" s="1"/>
  <c r="J201" i="17"/>
  <c r="K181" i="17"/>
  <c r="K324" i="17" s="1"/>
  <c r="K420" i="17" s="1"/>
  <c r="K167" i="17"/>
  <c r="K277" i="17" s="1"/>
  <c r="K395" i="17" s="1"/>
  <c r="L121" i="17"/>
  <c r="L447" i="17"/>
  <c r="L450" i="17" s="1"/>
  <c r="K168" i="17"/>
  <c r="J275" i="17"/>
  <c r="I183" i="17"/>
  <c r="G410" i="17"/>
  <c r="G412" i="17" s="1"/>
  <c r="G463" i="17" s="1"/>
  <c r="C465" i="17" s="1"/>
  <c r="J182" i="17"/>
  <c r="K180" i="17" s="1"/>
  <c r="H441" i="17"/>
  <c r="H443" i="17" s="1"/>
  <c r="H451" i="17" s="1"/>
  <c r="H274" i="17"/>
  <c r="H286" i="17" s="1"/>
  <c r="F380" i="17"/>
  <c r="F461" i="17" s="1"/>
  <c r="I352" i="17"/>
  <c r="E245" i="17"/>
  <c r="D246" i="17"/>
  <c r="H392" i="17"/>
  <c r="H397" i="17" s="1"/>
  <c r="H411" i="17" s="1"/>
  <c r="H401" i="17"/>
  <c r="J356" i="17"/>
  <c r="G223" i="17"/>
  <c r="G235" i="17" s="1"/>
  <c r="G242" i="17" s="1"/>
  <c r="M313" i="17"/>
  <c r="M255" i="17"/>
  <c r="M257" i="17" s="1"/>
  <c r="M259" i="17" s="1"/>
  <c r="M261" i="17" s="1"/>
  <c r="M166" i="17"/>
  <c r="M276" i="17" s="1"/>
  <c r="M394" i="17" s="1"/>
  <c r="J262" i="17"/>
  <c r="J162" i="17"/>
  <c r="J271" i="17" s="1"/>
  <c r="J402" i="17" s="1"/>
  <c r="I403" i="17"/>
  <c r="J363" i="17"/>
  <c r="I211" i="17"/>
  <c r="I279" i="17" s="1"/>
  <c r="I285" i="17" s="1"/>
  <c r="F181" i="14"/>
  <c r="F324" i="14" s="1"/>
  <c r="F420" i="14" s="1"/>
  <c r="F167" i="14"/>
  <c r="F277" i="14" s="1"/>
  <c r="F395" i="14" s="1"/>
  <c r="D224" i="14"/>
  <c r="E219" i="14" s="1"/>
  <c r="E221" i="14" s="1"/>
  <c r="E223" i="14" s="1"/>
  <c r="F172" i="14"/>
  <c r="F280" i="14" s="1"/>
  <c r="E161" i="14"/>
  <c r="D269" i="14"/>
  <c r="E262" i="14"/>
  <c r="E162" i="14"/>
  <c r="E271" i="14" s="1"/>
  <c r="E402" i="14" s="1"/>
  <c r="E255" i="14"/>
  <c r="E257" i="14" s="1"/>
  <c r="E259" i="14" s="1"/>
  <c r="E261" i="14" s="1"/>
  <c r="E166" i="14"/>
  <c r="E276" i="14" s="1"/>
  <c r="E394" i="14" s="1"/>
  <c r="I320" i="14"/>
  <c r="J149" i="14"/>
  <c r="K145" i="14"/>
  <c r="K318" i="14" s="1"/>
  <c r="C380" i="14"/>
  <c r="C461" i="14" s="1"/>
  <c r="D262" i="14"/>
  <c r="D162" i="14"/>
  <c r="D271" i="14" s="1"/>
  <c r="D402" i="14" s="1"/>
  <c r="D255" i="14"/>
  <c r="D257" i="14" s="1"/>
  <c r="D259" i="14" s="1"/>
  <c r="D261" i="14" s="1"/>
  <c r="D167" i="14"/>
  <c r="D277" i="14" s="1"/>
  <c r="D395" i="14" s="1"/>
  <c r="D166" i="14"/>
  <c r="D276" i="14" s="1"/>
  <c r="D394" i="14" s="1"/>
  <c r="E356" i="14"/>
  <c r="C440" i="14"/>
  <c r="C443" i="14" s="1"/>
  <c r="C451" i="14" s="1"/>
  <c r="C366" i="14"/>
  <c r="D366" i="14" s="1"/>
  <c r="C322" i="14"/>
  <c r="C327" i="14" s="1"/>
  <c r="C333" i="14" s="1"/>
  <c r="C343" i="14" s="1"/>
  <c r="C344" i="14" s="1"/>
  <c r="D407" i="14"/>
  <c r="D312" i="14"/>
  <c r="D364" i="14" s="1"/>
  <c r="D241" i="14"/>
  <c r="K123" i="14"/>
  <c r="J253" i="14"/>
  <c r="J157" i="14"/>
  <c r="D408" i="14"/>
  <c r="D313" i="14"/>
  <c r="D368" i="14" s="1"/>
  <c r="I121" i="14"/>
  <c r="H181" i="14"/>
  <c r="H324" i="14" s="1"/>
  <c r="H420" i="14" s="1"/>
  <c r="E275" i="14"/>
  <c r="F168" i="14"/>
  <c r="I358" i="14"/>
  <c r="I440" i="14"/>
  <c r="J318" i="14"/>
  <c r="G172" i="14"/>
  <c r="G280" i="14" s="1"/>
  <c r="D183" i="14"/>
  <c r="C360" i="14"/>
  <c r="D352" i="14"/>
  <c r="G162" i="14"/>
  <c r="G271" i="14" s="1"/>
  <c r="G402" i="14" s="1"/>
  <c r="G255" i="14"/>
  <c r="G257" i="14" s="1"/>
  <c r="G259" i="14" s="1"/>
  <c r="G261" i="14" s="1"/>
  <c r="G166" i="14"/>
  <c r="G276" i="14" s="1"/>
  <c r="G394" i="14" s="1"/>
  <c r="I319" i="14"/>
  <c r="I357" i="14" s="1"/>
  <c r="I186" i="14"/>
  <c r="I187" i="14" s="1"/>
  <c r="I396" i="14" s="1"/>
  <c r="J151" i="14"/>
  <c r="H272" i="14"/>
  <c r="D365" i="14"/>
  <c r="E363" i="14"/>
  <c r="E182" i="14"/>
  <c r="F180" i="14" s="1"/>
  <c r="F262" i="14"/>
  <c r="F162" i="14"/>
  <c r="F271" i="14" s="1"/>
  <c r="F402" i="14" s="1"/>
  <c r="F255" i="14"/>
  <c r="F257" i="14" s="1"/>
  <c r="F259" i="14" s="1"/>
  <c r="F261" i="14" s="1"/>
  <c r="F166" i="14"/>
  <c r="F276" i="14" s="1"/>
  <c r="F394" i="14" s="1"/>
  <c r="H254" i="14"/>
  <c r="H165" i="14"/>
  <c r="H270" i="14" s="1"/>
  <c r="H393" i="14" s="1"/>
  <c r="H164" i="14"/>
  <c r="H265" i="14" s="1"/>
  <c r="H389" i="14" s="1"/>
  <c r="H163" i="14"/>
  <c r="H266" i="14" s="1"/>
  <c r="H390" i="14" s="1"/>
  <c r="H160" i="14"/>
  <c r="H267" i="14" s="1"/>
  <c r="H391" i="14" s="1"/>
  <c r="H159" i="14"/>
  <c r="H158" i="14"/>
  <c r="H167" i="14" s="1"/>
  <c r="H277" i="14" s="1"/>
  <c r="H395" i="14" s="1"/>
  <c r="E201" i="14"/>
  <c r="F197" i="14"/>
  <c r="F199" i="14" s="1"/>
  <c r="I254" i="14"/>
  <c r="I165" i="14"/>
  <c r="I270" i="14" s="1"/>
  <c r="I393" i="14" s="1"/>
  <c r="I164" i="14"/>
  <c r="I265" i="14" s="1"/>
  <c r="I389" i="14" s="1"/>
  <c r="I163" i="14"/>
  <c r="I266" i="14" s="1"/>
  <c r="I390" i="14" s="1"/>
  <c r="I160" i="14"/>
  <c r="I267" i="14" s="1"/>
  <c r="I391" i="14" s="1"/>
  <c r="I158" i="14"/>
  <c r="F408" i="14"/>
  <c r="F313" i="14"/>
  <c r="E408" i="14"/>
  <c r="E313" i="14"/>
  <c r="E232" i="14"/>
  <c r="E233" i="14" s="1"/>
  <c r="F228" i="14" s="1"/>
  <c r="F230" i="14" s="1"/>
  <c r="E209" i="14"/>
  <c r="F205" i="14"/>
  <c r="F207" i="14" s="1"/>
  <c r="D403" i="14"/>
  <c r="C378" i="14"/>
  <c r="C459" i="14" s="1"/>
  <c r="G272" i="14"/>
  <c r="G167" i="14"/>
  <c r="G277" i="14" s="1"/>
  <c r="G395" i="14" s="1"/>
  <c r="H410" i="17" l="1"/>
  <c r="H412" i="17" s="1"/>
  <c r="H463" i="17" s="1"/>
  <c r="G224" i="17"/>
  <c r="H219" i="17" s="1"/>
  <c r="H221" i="17" s="1"/>
  <c r="H223" i="17" s="1"/>
  <c r="H235" i="17" s="1"/>
  <c r="H242" i="17" s="1"/>
  <c r="J211" i="17"/>
  <c r="J279" i="17" s="1"/>
  <c r="J407" i="17" s="1"/>
  <c r="L408" i="17"/>
  <c r="L313" i="17"/>
  <c r="L368" i="17" s="1"/>
  <c r="M368" i="17" s="1"/>
  <c r="D285" i="14"/>
  <c r="L272" i="17"/>
  <c r="L159" i="17"/>
  <c r="J183" i="17"/>
  <c r="J405" i="17" s="1"/>
  <c r="K232" i="17"/>
  <c r="K233" i="17" s="1"/>
  <c r="L228" i="17" s="1"/>
  <c r="L230" i="17" s="1"/>
  <c r="K356" i="17"/>
  <c r="D294" i="17"/>
  <c r="D247" i="17"/>
  <c r="J352" i="17"/>
  <c r="H293" i="17"/>
  <c r="H307" i="17"/>
  <c r="K182" i="17"/>
  <c r="L180" i="17" s="1"/>
  <c r="J403" i="17"/>
  <c r="J285" i="17"/>
  <c r="K262" i="17"/>
  <c r="K162" i="17"/>
  <c r="K271" i="17" s="1"/>
  <c r="K402" i="17" s="1"/>
  <c r="M121" i="17"/>
  <c r="L181" i="17"/>
  <c r="L324" i="17" s="1"/>
  <c r="L420" i="17" s="1"/>
  <c r="L167" i="17"/>
  <c r="L277" i="17" s="1"/>
  <c r="L395" i="17" s="1"/>
  <c r="K201" i="17"/>
  <c r="L197" i="17"/>
  <c r="L199" i="17" s="1"/>
  <c r="K209" i="17"/>
  <c r="L205" i="17"/>
  <c r="L207" i="17" s="1"/>
  <c r="I401" i="17"/>
  <c r="I392" i="17"/>
  <c r="F240" i="17"/>
  <c r="F244" i="17" s="1"/>
  <c r="F245" i="17" s="1"/>
  <c r="G380" i="17"/>
  <c r="G461" i="17" s="1"/>
  <c r="I397" i="17"/>
  <c r="I411" i="17" s="1"/>
  <c r="I407" i="17"/>
  <c r="I312" i="17"/>
  <c r="I364" i="17" s="1"/>
  <c r="I241" i="17"/>
  <c r="K363" i="17"/>
  <c r="J386" i="17"/>
  <c r="M447" i="17"/>
  <c r="E246" i="17"/>
  <c r="I405" i="17"/>
  <c r="I189" i="17"/>
  <c r="I287" i="17" s="1"/>
  <c r="K275" i="17"/>
  <c r="L168" i="17"/>
  <c r="M159" i="17"/>
  <c r="J312" i="17"/>
  <c r="J241" i="17"/>
  <c r="H418" i="17"/>
  <c r="H325" i="17"/>
  <c r="K161" i="17"/>
  <c r="J269" i="17"/>
  <c r="I441" i="17"/>
  <c r="I443" i="17" s="1"/>
  <c r="I451" i="17" s="1"/>
  <c r="I274" i="17"/>
  <c r="I286" i="17" s="1"/>
  <c r="J366" i="17"/>
  <c r="G307" i="17"/>
  <c r="G293" i="17"/>
  <c r="H365" i="17"/>
  <c r="E183" i="14"/>
  <c r="E368" i="14"/>
  <c r="F368" i="14" s="1"/>
  <c r="E235" i="14"/>
  <c r="E242" i="14" s="1"/>
  <c r="F447" i="14"/>
  <c r="F450" i="14" s="1"/>
  <c r="F386" i="14"/>
  <c r="D380" i="14"/>
  <c r="D461" i="14" s="1"/>
  <c r="E352" i="14"/>
  <c r="D405" i="14"/>
  <c r="D189" i="14"/>
  <c r="D287" i="14" s="1"/>
  <c r="G205" i="14"/>
  <c r="G207" i="14" s="1"/>
  <c r="F209" i="14"/>
  <c r="I255" i="14"/>
  <c r="I257" i="14" s="1"/>
  <c r="I259" i="14" s="1"/>
  <c r="I261" i="14" s="1"/>
  <c r="I166" i="14"/>
  <c r="I276" i="14" s="1"/>
  <c r="I394" i="14" s="1"/>
  <c r="H262" i="14"/>
  <c r="H162" i="14"/>
  <c r="H271" i="14" s="1"/>
  <c r="H402" i="14" s="1"/>
  <c r="F182" i="14"/>
  <c r="G180" i="14" s="1"/>
  <c r="F363" i="14"/>
  <c r="I272" i="14"/>
  <c r="J319" i="14"/>
  <c r="J357" i="14" s="1"/>
  <c r="K151" i="14"/>
  <c r="J186" i="14"/>
  <c r="J187" i="14" s="1"/>
  <c r="J396" i="14" s="1"/>
  <c r="G447" i="14"/>
  <c r="G450" i="14" s="1"/>
  <c r="G386" i="14"/>
  <c r="G168" i="14"/>
  <c r="F275" i="14"/>
  <c r="I181" i="14"/>
  <c r="I324" i="14" s="1"/>
  <c r="I420" i="14" s="1"/>
  <c r="I167" i="14"/>
  <c r="I277" i="14" s="1"/>
  <c r="I395" i="14" s="1"/>
  <c r="J121" i="14"/>
  <c r="E366" i="14"/>
  <c r="F356" i="14"/>
  <c r="D447" i="14"/>
  <c r="D450" i="14" s="1"/>
  <c r="D386" i="14"/>
  <c r="D273" i="14"/>
  <c r="E447" i="14"/>
  <c r="E450" i="14" s="1"/>
  <c r="E386" i="14"/>
  <c r="E269" i="14"/>
  <c r="E273" i="14" s="1"/>
  <c r="F161" i="14"/>
  <c r="H172" i="14"/>
  <c r="E211" i="14"/>
  <c r="E279" i="14" s="1"/>
  <c r="E224" i="14"/>
  <c r="F219" i="14" s="1"/>
  <c r="F221" i="14" s="1"/>
  <c r="F232" i="14"/>
  <c r="F233" i="14" s="1"/>
  <c r="G228" i="14" s="1"/>
  <c r="G230" i="14" s="1"/>
  <c r="G197" i="14"/>
  <c r="G199" i="14" s="1"/>
  <c r="F201" i="14"/>
  <c r="F211" i="14" s="1"/>
  <c r="F279" i="14" s="1"/>
  <c r="H255" i="14"/>
  <c r="H257" i="14" s="1"/>
  <c r="H259" i="14" s="1"/>
  <c r="H261" i="14" s="1"/>
  <c r="H166" i="14"/>
  <c r="H276" i="14" s="1"/>
  <c r="H394" i="14" s="1"/>
  <c r="E405" i="14"/>
  <c r="E189" i="14"/>
  <c r="E287" i="14" s="1"/>
  <c r="G408" i="14"/>
  <c r="G313" i="14"/>
  <c r="E403" i="14"/>
  <c r="E285" i="14"/>
  <c r="J254" i="14"/>
  <c r="J165" i="14"/>
  <c r="J270" i="14" s="1"/>
  <c r="J393" i="14" s="1"/>
  <c r="J164" i="14"/>
  <c r="J265" i="14" s="1"/>
  <c r="J389" i="14" s="1"/>
  <c r="J163" i="14"/>
  <c r="J266" i="14" s="1"/>
  <c r="J390" i="14" s="1"/>
  <c r="J160" i="14"/>
  <c r="J267" i="14" s="1"/>
  <c r="J391" i="14" s="1"/>
  <c r="J158" i="14"/>
  <c r="K253" i="14"/>
  <c r="K157" i="14"/>
  <c r="L123" i="14"/>
  <c r="C367" i="14"/>
  <c r="C371" i="14" s="1"/>
  <c r="C373" i="14" s="1"/>
  <c r="D342" i="14"/>
  <c r="L145" i="14"/>
  <c r="L318" i="14" s="1"/>
  <c r="J320" i="14"/>
  <c r="J358" i="14" s="1"/>
  <c r="K149" i="14"/>
  <c r="D401" i="14"/>
  <c r="D392" i="14"/>
  <c r="J189" i="17" l="1"/>
  <c r="J287" i="17" s="1"/>
  <c r="D410" i="14"/>
  <c r="G368" i="14"/>
  <c r="D441" i="14"/>
  <c r="D443" i="14" s="1"/>
  <c r="D451" i="14" s="1"/>
  <c r="H224" i="17"/>
  <c r="I219" i="17" s="1"/>
  <c r="I221" i="17" s="1"/>
  <c r="M272" i="17"/>
  <c r="L232" i="17"/>
  <c r="L233" i="17" s="1"/>
  <c r="M228" i="17" s="1"/>
  <c r="M230" i="17" s="1"/>
  <c r="H380" i="17"/>
  <c r="H461" i="17" s="1"/>
  <c r="G240" i="17"/>
  <c r="G244" i="17" s="1"/>
  <c r="G245" i="17" s="1"/>
  <c r="K366" i="17"/>
  <c r="I307" i="17"/>
  <c r="I293" i="17"/>
  <c r="J392" i="17"/>
  <c r="J397" i="17" s="1"/>
  <c r="J411" i="17" s="1"/>
  <c r="J401" i="17"/>
  <c r="J410" i="17" s="1"/>
  <c r="M262" i="17"/>
  <c r="M162" i="17"/>
  <c r="M271" i="17" s="1"/>
  <c r="M402" i="17" s="1"/>
  <c r="M168" i="17"/>
  <c r="M275" i="17" s="1"/>
  <c r="L275" i="17"/>
  <c r="I418" i="17"/>
  <c r="I325" i="17"/>
  <c r="J418" i="17"/>
  <c r="J325" i="17"/>
  <c r="F246" i="17"/>
  <c r="M205" i="17"/>
  <c r="M207" i="17" s="1"/>
  <c r="M209" i="17" s="1"/>
  <c r="L209" i="17"/>
  <c r="M197" i="17"/>
  <c r="M199" i="17" s="1"/>
  <c r="M201" i="17" s="1"/>
  <c r="L201" i="17"/>
  <c r="L211" i="17" s="1"/>
  <c r="L279" i="17" s="1"/>
  <c r="M181" i="17"/>
  <c r="M324" i="17" s="1"/>
  <c r="M420" i="17" s="1"/>
  <c r="M167" i="17"/>
  <c r="M277" i="17" s="1"/>
  <c r="M395" i="17" s="1"/>
  <c r="K386" i="17"/>
  <c r="H240" i="17"/>
  <c r="H244" i="17" s="1"/>
  <c r="D308" i="17"/>
  <c r="D309" i="17" s="1"/>
  <c r="D315" i="17" s="1"/>
  <c r="D322" i="17" s="1"/>
  <c r="D295" i="17"/>
  <c r="K183" i="17"/>
  <c r="J364" i="17"/>
  <c r="I365" i="17"/>
  <c r="K269" i="17"/>
  <c r="K273" i="17" s="1"/>
  <c r="L161" i="17"/>
  <c r="L262" i="17"/>
  <c r="L162" i="17"/>
  <c r="L271" i="17" s="1"/>
  <c r="L402" i="17" s="1"/>
  <c r="K403" i="17"/>
  <c r="E294" i="17"/>
  <c r="E247" i="17"/>
  <c r="I223" i="17"/>
  <c r="I235" i="17" s="1"/>
  <c r="I242" i="17" s="1"/>
  <c r="L363" i="17"/>
  <c r="L182" i="17"/>
  <c r="M180" i="17" s="1"/>
  <c r="K352" i="17"/>
  <c r="L356" i="17"/>
  <c r="J273" i="17"/>
  <c r="I410" i="17"/>
  <c r="I412" i="17" s="1"/>
  <c r="I463" i="17" s="1"/>
  <c r="K211" i="17"/>
  <c r="K279" i="17" s="1"/>
  <c r="K285" i="17" s="1"/>
  <c r="E441" i="14"/>
  <c r="E443" i="14" s="1"/>
  <c r="E451" i="14" s="1"/>
  <c r="E274" i="14"/>
  <c r="E286" i="14" s="1"/>
  <c r="K254" i="14"/>
  <c r="K165" i="14"/>
  <c r="K270" i="14" s="1"/>
  <c r="K393" i="14" s="1"/>
  <c r="K164" i="14"/>
  <c r="K265" i="14" s="1"/>
  <c r="K389" i="14" s="1"/>
  <c r="K163" i="14"/>
  <c r="K266" i="14" s="1"/>
  <c r="K390" i="14" s="1"/>
  <c r="K160" i="14"/>
  <c r="K267" i="14" s="1"/>
  <c r="K391" i="14" s="1"/>
  <c r="K158" i="14"/>
  <c r="J255" i="14"/>
  <c r="J257" i="14" s="1"/>
  <c r="J259" i="14" s="1"/>
  <c r="J261" i="14" s="1"/>
  <c r="J166" i="14"/>
  <c r="J276" i="14" s="1"/>
  <c r="J394" i="14" s="1"/>
  <c r="G201" i="14"/>
  <c r="H197" i="14"/>
  <c r="H199" i="14" s="1"/>
  <c r="K320" i="14"/>
  <c r="K440" i="14" s="1"/>
  <c r="L149" i="14"/>
  <c r="M145" i="14"/>
  <c r="M318" i="14" s="1"/>
  <c r="M123" i="14"/>
  <c r="L253" i="14"/>
  <c r="L157" i="14"/>
  <c r="E418" i="14"/>
  <c r="E325" i="14"/>
  <c r="F407" i="14"/>
  <c r="F312" i="14"/>
  <c r="F241" i="14"/>
  <c r="E407" i="14"/>
  <c r="E312" i="14"/>
  <c r="E364" i="14" s="1"/>
  <c r="E241" i="14"/>
  <c r="G161" i="14"/>
  <c r="F269" i="14"/>
  <c r="G356" i="14"/>
  <c r="F366" i="14"/>
  <c r="K121" i="14"/>
  <c r="J181" i="14"/>
  <c r="J324" i="14" s="1"/>
  <c r="J420" i="14" s="1"/>
  <c r="J167" i="14"/>
  <c r="J277" i="14" s="1"/>
  <c r="J395" i="14" s="1"/>
  <c r="G275" i="14"/>
  <c r="H168" i="14"/>
  <c r="G363" i="14"/>
  <c r="H386" i="14"/>
  <c r="I447" i="14"/>
  <c r="I450" i="14" s="1"/>
  <c r="G209" i="14"/>
  <c r="H205" i="14"/>
  <c r="H207" i="14" s="1"/>
  <c r="J440" i="14"/>
  <c r="D397" i="14"/>
  <c r="D411" i="14" s="1"/>
  <c r="D412" i="14" s="1"/>
  <c r="D463" i="14" s="1"/>
  <c r="F183" i="14"/>
  <c r="H447" i="14"/>
  <c r="H450" i="14" s="1"/>
  <c r="G232" i="14"/>
  <c r="G233" i="14" s="1"/>
  <c r="H228" i="14" s="1"/>
  <c r="H230" i="14" s="1"/>
  <c r="F223" i="14"/>
  <c r="F235" i="14" s="1"/>
  <c r="F242" i="14" s="1"/>
  <c r="H280" i="14"/>
  <c r="I172" i="14"/>
  <c r="E392" i="14"/>
  <c r="E397" i="14" s="1"/>
  <c r="E411" i="14" s="1"/>
  <c r="E401" i="14"/>
  <c r="F403" i="14"/>
  <c r="F285" i="14"/>
  <c r="K319" i="14"/>
  <c r="K357" i="14" s="1"/>
  <c r="K186" i="14"/>
  <c r="K187" i="14" s="1"/>
  <c r="K396" i="14" s="1"/>
  <c r="L151" i="14"/>
  <c r="J272" i="14"/>
  <c r="I159" i="14"/>
  <c r="G182" i="14"/>
  <c r="H180" i="14" s="1"/>
  <c r="D418" i="14"/>
  <c r="D325" i="14"/>
  <c r="F352" i="14"/>
  <c r="D274" i="14"/>
  <c r="D286" i="14" s="1"/>
  <c r="M211" i="17" l="1"/>
  <c r="M279" i="17" s="1"/>
  <c r="L183" i="17"/>
  <c r="F224" i="14"/>
  <c r="G219" i="14" s="1"/>
  <c r="G221" i="14" s="1"/>
  <c r="I224" i="17"/>
  <c r="J219" i="17" s="1"/>
  <c r="J221" i="17" s="1"/>
  <c r="J224" i="17" s="1"/>
  <c r="K219" i="17" s="1"/>
  <c r="K221" i="17" s="1"/>
  <c r="K441" i="17"/>
  <c r="K443" i="17" s="1"/>
  <c r="K451" i="17" s="1"/>
  <c r="K274" i="17"/>
  <c r="K286" i="17" s="1"/>
  <c r="M232" i="17"/>
  <c r="M233" i="17" s="1"/>
  <c r="M356" i="17"/>
  <c r="L352" i="17"/>
  <c r="M182" i="17"/>
  <c r="M183" i="17" s="1"/>
  <c r="M161" i="17"/>
  <c r="M269" i="17" s="1"/>
  <c r="M273" i="17" s="1"/>
  <c r="L269" i="17"/>
  <c r="L273" i="17" s="1"/>
  <c r="I380" i="17"/>
  <c r="I461" i="17" s="1"/>
  <c r="K405" i="17"/>
  <c r="K189" i="17"/>
  <c r="K287" i="17" s="1"/>
  <c r="D298" i="17"/>
  <c r="D297" i="17"/>
  <c r="D296" i="17"/>
  <c r="L407" i="17"/>
  <c r="L312" i="17"/>
  <c r="L241" i="17"/>
  <c r="F294" i="17"/>
  <c r="F247" i="17"/>
  <c r="L403" i="17"/>
  <c r="L285" i="17"/>
  <c r="I240" i="17"/>
  <c r="I244" i="17" s="1"/>
  <c r="L366" i="17"/>
  <c r="J412" i="17"/>
  <c r="J463" i="17" s="1"/>
  <c r="K407" i="17"/>
  <c r="K312" i="17"/>
  <c r="K241" i="17"/>
  <c r="J441" i="17"/>
  <c r="J443" i="17" s="1"/>
  <c r="J451" i="17" s="1"/>
  <c r="J274" i="17"/>
  <c r="J286" i="17" s="1"/>
  <c r="L405" i="17"/>
  <c r="L189" i="17"/>
  <c r="L287" i="17" s="1"/>
  <c r="M363" i="17"/>
  <c r="J223" i="17"/>
  <c r="J235" i="17" s="1"/>
  <c r="J242" i="17" s="1"/>
  <c r="E308" i="17"/>
  <c r="E309" i="17" s="1"/>
  <c r="E315" i="17" s="1"/>
  <c r="E322" i="17" s="1"/>
  <c r="E295" i="17"/>
  <c r="L386" i="17"/>
  <c r="K401" i="17"/>
  <c r="K410" i="17" s="1"/>
  <c r="K392" i="17"/>
  <c r="K364" i="17"/>
  <c r="J365" i="17"/>
  <c r="D417" i="17"/>
  <c r="D421" i="17" s="1"/>
  <c r="D327" i="17"/>
  <c r="D333" i="17" s="1"/>
  <c r="M407" i="17"/>
  <c r="M312" i="17"/>
  <c r="M241" i="17"/>
  <c r="G246" i="17"/>
  <c r="H245" i="17"/>
  <c r="M403" i="17"/>
  <c r="M285" i="17"/>
  <c r="M386" i="17"/>
  <c r="K397" i="17"/>
  <c r="K411" i="17" s="1"/>
  <c r="G183" i="14"/>
  <c r="G405" i="14" s="1"/>
  <c r="G211" i="14"/>
  <c r="G279" i="14" s="1"/>
  <c r="G241" i="14" s="1"/>
  <c r="D293" i="14"/>
  <c r="D307" i="14"/>
  <c r="G352" i="14"/>
  <c r="H182" i="14"/>
  <c r="I180" i="14" s="1"/>
  <c r="I262" i="14"/>
  <c r="I162" i="14"/>
  <c r="I271" i="14" s="1"/>
  <c r="I402" i="14" s="1"/>
  <c r="I280" i="14"/>
  <c r="J172" i="14"/>
  <c r="J280" i="14" s="1"/>
  <c r="K172" i="14"/>
  <c r="K280" i="14" s="1"/>
  <c r="H363" i="14"/>
  <c r="I168" i="14"/>
  <c r="H275" i="14"/>
  <c r="K181" i="14"/>
  <c r="K324" i="14" s="1"/>
  <c r="K420" i="14" s="1"/>
  <c r="K167" i="14"/>
  <c r="K277" i="14" s="1"/>
  <c r="K395" i="14" s="1"/>
  <c r="L121" i="14"/>
  <c r="G269" i="14"/>
  <c r="H161" i="14"/>
  <c r="F364" i="14"/>
  <c r="E365" i="14"/>
  <c r="L320" i="14"/>
  <c r="L440" i="14" s="1"/>
  <c r="M149" i="14"/>
  <c r="M320" i="14" s="1"/>
  <c r="M440" i="14" s="1"/>
  <c r="I197" i="14"/>
  <c r="I199" i="14" s="1"/>
  <c r="H201" i="14"/>
  <c r="K255" i="14"/>
  <c r="K257" i="14" s="1"/>
  <c r="K259" i="14" s="1"/>
  <c r="K261" i="14" s="1"/>
  <c r="K166" i="14"/>
  <c r="K276" i="14" s="1"/>
  <c r="K394" i="14" s="1"/>
  <c r="E410" i="14"/>
  <c r="E412" i="14" s="1"/>
  <c r="E463" i="14" s="1"/>
  <c r="K358" i="14"/>
  <c r="K272" i="14"/>
  <c r="J159" i="14"/>
  <c r="L319" i="14"/>
  <c r="L357" i="14" s="1"/>
  <c r="M151" i="14"/>
  <c r="L186" i="14"/>
  <c r="L187" i="14" s="1"/>
  <c r="L396" i="14" s="1"/>
  <c r="H408" i="14"/>
  <c r="H313" i="14"/>
  <c r="H368" i="14" s="1"/>
  <c r="G223" i="14"/>
  <c r="G235" i="14" s="1"/>
  <c r="G242" i="14" s="1"/>
  <c r="H232" i="14"/>
  <c r="H233" i="14" s="1"/>
  <c r="I228" i="14" s="1"/>
  <c r="I230" i="14" s="1"/>
  <c r="F405" i="14"/>
  <c r="F189" i="14"/>
  <c r="F287" i="14" s="1"/>
  <c r="I205" i="14"/>
  <c r="I207" i="14" s="1"/>
  <c r="H209" i="14"/>
  <c r="G403" i="14"/>
  <c r="G366" i="14"/>
  <c r="H356" i="14"/>
  <c r="F401" i="14"/>
  <c r="F410" i="14" s="1"/>
  <c r="F392" i="14"/>
  <c r="F397" i="14" s="1"/>
  <c r="F411" i="14" s="1"/>
  <c r="F273" i="14"/>
  <c r="L254" i="14"/>
  <c r="L165" i="14"/>
  <c r="L270" i="14" s="1"/>
  <c r="L393" i="14" s="1"/>
  <c r="L164" i="14"/>
  <c r="L265" i="14" s="1"/>
  <c r="L389" i="14" s="1"/>
  <c r="L163" i="14"/>
  <c r="L266" i="14" s="1"/>
  <c r="L390" i="14" s="1"/>
  <c r="L160" i="14"/>
  <c r="L267" i="14" s="1"/>
  <c r="L391" i="14" s="1"/>
  <c r="L158" i="14"/>
  <c r="M253" i="14"/>
  <c r="M157" i="14"/>
  <c r="G312" i="14"/>
  <c r="J447" i="14"/>
  <c r="J450" i="14" s="1"/>
  <c r="E307" i="14"/>
  <c r="E293" i="14"/>
  <c r="G407" i="14" l="1"/>
  <c r="G189" i="14"/>
  <c r="G287" i="14" s="1"/>
  <c r="L358" i="14"/>
  <c r="M358" i="14" s="1"/>
  <c r="H183" i="14"/>
  <c r="G285" i="14"/>
  <c r="M405" i="17"/>
  <c r="M189" i="17"/>
  <c r="M287" i="17" s="1"/>
  <c r="G294" i="17"/>
  <c r="G247" i="17"/>
  <c r="J380" i="17"/>
  <c r="J461" i="17" s="1"/>
  <c r="L441" i="17"/>
  <c r="L443" i="17" s="1"/>
  <c r="L451" i="17" s="1"/>
  <c r="L274" i="17"/>
  <c r="L286" i="17" s="1"/>
  <c r="E296" i="17"/>
  <c r="L418" i="17"/>
  <c r="L325" i="17"/>
  <c r="J293" i="17"/>
  <c r="J307" i="17"/>
  <c r="M366" i="17"/>
  <c r="M401" i="17"/>
  <c r="M410" i="17" s="1"/>
  <c r="M392" i="17"/>
  <c r="M397" i="17"/>
  <c r="M411" i="17" s="1"/>
  <c r="D339" i="17"/>
  <c r="D340" i="17" s="1"/>
  <c r="D343" i="17" s="1"/>
  <c r="D344" i="17" s="1"/>
  <c r="D299" i="17"/>
  <c r="D300" i="17" s="1"/>
  <c r="M441" i="17"/>
  <c r="M443" i="17" s="1"/>
  <c r="M274" i="17"/>
  <c r="M286" i="17" s="1"/>
  <c r="I245" i="17"/>
  <c r="H246" i="17"/>
  <c r="D464" i="17"/>
  <c r="L364" i="17"/>
  <c r="K365" i="17"/>
  <c r="E417" i="17"/>
  <c r="E421" i="17" s="1"/>
  <c r="E464" i="17" s="1"/>
  <c r="E327" i="17"/>
  <c r="E333" i="17" s="1"/>
  <c r="K223" i="17"/>
  <c r="K235" i="17" s="1"/>
  <c r="K242" i="17" s="1"/>
  <c r="F308" i="17"/>
  <c r="F309" i="17" s="1"/>
  <c r="F315" i="17" s="1"/>
  <c r="F322" i="17" s="1"/>
  <c r="F295" i="17"/>
  <c r="K418" i="17"/>
  <c r="K325" i="17"/>
  <c r="L392" i="17"/>
  <c r="L401" i="17"/>
  <c r="L410" i="17" s="1"/>
  <c r="M352" i="17"/>
  <c r="K307" i="17"/>
  <c r="K293" i="17"/>
  <c r="K412" i="17"/>
  <c r="K463" i="17" s="1"/>
  <c r="L397" i="17"/>
  <c r="L411" i="17" s="1"/>
  <c r="I232" i="14"/>
  <c r="I233" i="14" s="1"/>
  <c r="J228" i="14" s="1"/>
  <c r="J230" i="14" s="1"/>
  <c r="E240" i="14"/>
  <c r="E244" i="14" s="1"/>
  <c r="L255" i="14"/>
  <c r="L257" i="14" s="1"/>
  <c r="L259" i="14" s="1"/>
  <c r="L261" i="14" s="1"/>
  <c r="L166" i="14"/>
  <c r="L276" i="14" s="1"/>
  <c r="L394" i="14" s="1"/>
  <c r="F441" i="14"/>
  <c r="F443" i="14" s="1"/>
  <c r="F451" i="14" s="1"/>
  <c r="F274" i="14"/>
  <c r="F286" i="14" s="1"/>
  <c r="I209" i="14"/>
  <c r="J205" i="14"/>
  <c r="J207" i="14" s="1"/>
  <c r="M319" i="14"/>
  <c r="M357" i="14" s="1"/>
  <c r="M186" i="14"/>
  <c r="M187" i="14" s="1"/>
  <c r="M396" i="14" s="1"/>
  <c r="J262" i="14"/>
  <c r="J162" i="14"/>
  <c r="J271" i="14" s="1"/>
  <c r="J402" i="14" s="1"/>
  <c r="E380" i="14"/>
  <c r="E461" i="14" s="1"/>
  <c r="I161" i="14"/>
  <c r="H269" i="14"/>
  <c r="M121" i="14"/>
  <c r="L181" i="14"/>
  <c r="L324" i="14" s="1"/>
  <c r="L420" i="14" s="1"/>
  <c r="L167" i="14"/>
  <c r="L277" i="14" s="1"/>
  <c r="L395" i="14" s="1"/>
  <c r="I275" i="14"/>
  <c r="J168" i="14"/>
  <c r="I363" i="14"/>
  <c r="J408" i="14"/>
  <c r="J313" i="14"/>
  <c r="I182" i="14"/>
  <c r="J180" i="14" s="1"/>
  <c r="H352" i="14"/>
  <c r="F412" i="14"/>
  <c r="F463" i="14" s="1"/>
  <c r="G224" i="14"/>
  <c r="H219" i="14" s="1"/>
  <c r="H221" i="14" s="1"/>
  <c r="L172" i="14"/>
  <c r="H211" i="14"/>
  <c r="H279" i="14" s="1"/>
  <c r="M254" i="14"/>
  <c r="M165" i="14"/>
  <c r="M270" i="14" s="1"/>
  <c r="M393" i="14" s="1"/>
  <c r="M164" i="14"/>
  <c r="M265" i="14" s="1"/>
  <c r="M389" i="14" s="1"/>
  <c r="M163" i="14"/>
  <c r="M266" i="14" s="1"/>
  <c r="M390" i="14" s="1"/>
  <c r="M160" i="14"/>
  <c r="M267" i="14" s="1"/>
  <c r="M391" i="14" s="1"/>
  <c r="M158" i="14"/>
  <c r="I356" i="14"/>
  <c r="H366" i="14"/>
  <c r="F418" i="14"/>
  <c r="F325" i="14"/>
  <c r="L272" i="14"/>
  <c r="K159" i="14"/>
  <c r="G418" i="14"/>
  <c r="G325" i="14"/>
  <c r="K447" i="14"/>
  <c r="K450" i="14" s="1"/>
  <c r="I201" i="14"/>
  <c r="I211" i="14" s="1"/>
  <c r="I279" i="14" s="1"/>
  <c r="J197" i="14"/>
  <c r="J199" i="14" s="1"/>
  <c r="G364" i="14"/>
  <c r="F365" i="14"/>
  <c r="G392" i="14"/>
  <c r="G397" i="14" s="1"/>
  <c r="G411" i="14" s="1"/>
  <c r="G401" i="14"/>
  <c r="G410" i="14" s="1"/>
  <c r="G273" i="14"/>
  <c r="H403" i="14"/>
  <c r="H285" i="14"/>
  <c r="K408" i="14"/>
  <c r="K313" i="14"/>
  <c r="I408" i="14"/>
  <c r="I313" i="14"/>
  <c r="I368" i="14" s="1"/>
  <c r="I386" i="14"/>
  <c r="H405" i="14"/>
  <c r="H189" i="14"/>
  <c r="H287" i="14" s="1"/>
  <c r="D240" i="14"/>
  <c r="D244" i="14" s="1"/>
  <c r="D245" i="14" s="1"/>
  <c r="J368" i="14" l="1"/>
  <c r="K368" i="14" s="1"/>
  <c r="G412" i="14"/>
  <c r="D367" i="17"/>
  <c r="E342" i="17"/>
  <c r="F417" i="17"/>
  <c r="F421" i="17" s="1"/>
  <c r="F464" i="17" s="1"/>
  <c r="F327" i="17"/>
  <c r="F333" i="17" s="1"/>
  <c r="M364" i="17"/>
  <c r="M365" i="17" s="1"/>
  <c r="L365" i="17"/>
  <c r="I246" i="17"/>
  <c r="D432" i="17"/>
  <c r="E432" i="17" s="1"/>
  <c r="E434" i="17" s="1"/>
  <c r="M448" i="17" s="1"/>
  <c r="M450" i="17" s="1"/>
  <c r="M451" i="17" s="1"/>
  <c r="C453" i="17" s="1"/>
  <c r="J477" i="17" s="1"/>
  <c r="L293" i="17"/>
  <c r="L307" i="17"/>
  <c r="M418" i="17"/>
  <c r="M325" i="17"/>
  <c r="K224" i="17"/>
  <c r="L219" i="17" s="1"/>
  <c r="L221" i="17" s="1"/>
  <c r="E298" i="17"/>
  <c r="K240" i="17"/>
  <c r="K244" i="17" s="1"/>
  <c r="F296" i="17"/>
  <c r="K380" i="17"/>
  <c r="K461" i="17" s="1"/>
  <c r="H294" i="17"/>
  <c r="H247" i="17"/>
  <c r="M307" i="17"/>
  <c r="M293" i="17"/>
  <c r="D369" i="17"/>
  <c r="D355" i="17"/>
  <c r="J240" i="17"/>
  <c r="J244" i="17" s="1"/>
  <c r="J245" i="17" s="1"/>
  <c r="G308" i="17"/>
  <c r="G309" i="17" s="1"/>
  <c r="G315" i="17" s="1"/>
  <c r="G322" i="17" s="1"/>
  <c r="G295" i="17"/>
  <c r="L412" i="17"/>
  <c r="L463" i="17" s="1"/>
  <c r="M412" i="17"/>
  <c r="M463" i="17" s="1"/>
  <c r="E297" i="17"/>
  <c r="J232" i="14"/>
  <c r="J233" i="14" s="1"/>
  <c r="K228" i="14" s="1"/>
  <c r="K230" i="14" s="1"/>
  <c r="E245" i="14"/>
  <c r="D246" i="14"/>
  <c r="G441" i="14"/>
  <c r="G443" i="14" s="1"/>
  <c r="G451" i="14" s="1"/>
  <c r="G274" i="14"/>
  <c r="G286" i="14" s="1"/>
  <c r="G365" i="14"/>
  <c r="F380" i="14"/>
  <c r="F461" i="14" s="1"/>
  <c r="K197" i="14"/>
  <c r="K199" i="14" s="1"/>
  <c r="J201" i="14"/>
  <c r="M272" i="14"/>
  <c r="M159" i="14"/>
  <c r="L159" i="14"/>
  <c r="I366" i="14"/>
  <c r="J356" i="14"/>
  <c r="M255" i="14"/>
  <c r="M257" i="14" s="1"/>
  <c r="M259" i="14" s="1"/>
  <c r="M261" i="14" s="1"/>
  <c r="M166" i="14"/>
  <c r="M276" i="14" s="1"/>
  <c r="M394" i="14" s="1"/>
  <c r="H407" i="14"/>
  <c r="H312" i="14"/>
  <c r="H364" i="14" s="1"/>
  <c r="H241" i="14"/>
  <c r="H223" i="14"/>
  <c r="H235" i="14" s="1"/>
  <c r="H242" i="14" s="1"/>
  <c r="I403" i="14"/>
  <c r="I285" i="14"/>
  <c r="H401" i="14"/>
  <c r="H392" i="14"/>
  <c r="H397" i="14" s="1"/>
  <c r="H411" i="14" s="1"/>
  <c r="H273" i="14"/>
  <c r="K205" i="14"/>
  <c r="K207" i="14" s="1"/>
  <c r="J209" i="14"/>
  <c r="F293" i="14"/>
  <c r="F307" i="14"/>
  <c r="G463" i="14"/>
  <c r="C465" i="14" s="1"/>
  <c r="I183" i="14"/>
  <c r="H418" i="14"/>
  <c r="H325" i="14"/>
  <c r="I407" i="14"/>
  <c r="I312" i="14"/>
  <c r="I241" i="14"/>
  <c r="K262" i="14"/>
  <c r="K162" i="14"/>
  <c r="K271" i="14" s="1"/>
  <c r="K402" i="14" s="1"/>
  <c r="L280" i="14"/>
  <c r="M172" i="14"/>
  <c r="M280" i="14" s="1"/>
  <c r="I352" i="14"/>
  <c r="J182" i="14"/>
  <c r="K180" i="14" s="1"/>
  <c r="J363" i="14"/>
  <c r="K168" i="14"/>
  <c r="J275" i="14"/>
  <c r="M181" i="14"/>
  <c r="M324" i="14" s="1"/>
  <c r="M420" i="14" s="1"/>
  <c r="M167" i="14"/>
  <c r="M277" i="14" s="1"/>
  <c r="M395" i="14" s="1"/>
  <c r="I269" i="14"/>
  <c r="J161" i="14"/>
  <c r="J386" i="14"/>
  <c r="L447" i="14"/>
  <c r="L450" i="14" s="1"/>
  <c r="H410" i="14" l="1"/>
  <c r="H224" i="14"/>
  <c r="I219" i="14" s="1"/>
  <c r="I221" i="14" s="1"/>
  <c r="A15" i="15"/>
  <c r="M486" i="17"/>
  <c r="M485" i="17"/>
  <c r="H412" i="14"/>
  <c r="H463" i="14" s="1"/>
  <c r="M480" i="17"/>
  <c r="M478" i="17"/>
  <c r="M479" i="17"/>
  <c r="M477" i="17"/>
  <c r="K245" i="17"/>
  <c r="J246" i="17"/>
  <c r="E339" i="17"/>
  <c r="E340" i="17" s="1"/>
  <c r="E343" i="17" s="1"/>
  <c r="E344" i="17" s="1"/>
  <c r="E299" i="17"/>
  <c r="G417" i="17"/>
  <c r="G421" i="17" s="1"/>
  <c r="G327" i="17"/>
  <c r="G333" i="17" s="1"/>
  <c r="D378" i="17"/>
  <c r="D459" i="17" s="1"/>
  <c r="D360" i="17"/>
  <c r="M240" i="17"/>
  <c r="L240" i="17"/>
  <c r="I294" i="17"/>
  <c r="I247" i="17"/>
  <c r="M380" i="17"/>
  <c r="M461" i="17" s="1"/>
  <c r="G296" i="17"/>
  <c r="H308" i="17"/>
  <c r="H309" i="17" s="1"/>
  <c r="H315" i="17" s="1"/>
  <c r="H322" i="17" s="1"/>
  <c r="H295" i="17"/>
  <c r="L223" i="17"/>
  <c r="L235" i="17" s="1"/>
  <c r="L242" i="17" s="1"/>
  <c r="C467" i="17"/>
  <c r="C470" i="17" s="1"/>
  <c r="L380" i="17"/>
  <c r="L461" i="17" s="1"/>
  <c r="D371" i="17"/>
  <c r="D379" i="17"/>
  <c r="D460" i="17" s="1"/>
  <c r="J183" i="14"/>
  <c r="J405" i="14" s="1"/>
  <c r="K232" i="14"/>
  <c r="K233" i="14" s="1"/>
  <c r="L228" i="14" s="1"/>
  <c r="L230" i="14" s="1"/>
  <c r="I364" i="14"/>
  <c r="H365" i="14"/>
  <c r="I392" i="14"/>
  <c r="I397" i="14" s="1"/>
  <c r="I411" i="14" s="1"/>
  <c r="I401" i="14"/>
  <c r="I273" i="14"/>
  <c r="K275" i="14"/>
  <c r="L168" i="14"/>
  <c r="K161" i="14"/>
  <c r="J269" i="14"/>
  <c r="J403" i="14"/>
  <c r="K182" i="14"/>
  <c r="L180" i="14" s="1"/>
  <c r="J352" i="14"/>
  <c r="M408" i="14"/>
  <c r="M313" i="14"/>
  <c r="F240" i="14"/>
  <c r="F244" i="14" s="1"/>
  <c r="F245" i="14" s="1"/>
  <c r="K209" i="14"/>
  <c r="L205" i="14"/>
  <c r="L207" i="14" s="1"/>
  <c r="M447" i="14"/>
  <c r="M262" i="14"/>
  <c r="M162" i="14"/>
  <c r="M271" i="14" s="1"/>
  <c r="M402" i="14" s="1"/>
  <c r="G380" i="14"/>
  <c r="G461" i="14" s="1"/>
  <c r="G307" i="14"/>
  <c r="G293" i="14"/>
  <c r="D294" i="14"/>
  <c r="D247" i="14"/>
  <c r="J211" i="14"/>
  <c r="J279" i="14" s="1"/>
  <c r="J285" i="14" s="1"/>
  <c r="K363" i="14"/>
  <c r="L408" i="14"/>
  <c r="L313" i="14"/>
  <c r="L368" i="14" s="1"/>
  <c r="K386" i="14"/>
  <c r="I405" i="14"/>
  <c r="I189" i="14"/>
  <c r="I287" i="14" s="1"/>
  <c r="H441" i="14"/>
  <c r="H443" i="14" s="1"/>
  <c r="H451" i="14" s="1"/>
  <c r="H274" i="14"/>
  <c r="H286" i="14" s="1"/>
  <c r="I223" i="14"/>
  <c r="I235" i="14" s="1"/>
  <c r="I242" i="14" s="1"/>
  <c r="K356" i="14"/>
  <c r="J366" i="14"/>
  <c r="L262" i="14"/>
  <c r="L162" i="14"/>
  <c r="L271" i="14" s="1"/>
  <c r="L402" i="14" s="1"/>
  <c r="K201" i="14"/>
  <c r="L197" i="14"/>
  <c r="L199" i="14" s="1"/>
  <c r="E246" i="14"/>
  <c r="M368" i="14" l="1"/>
  <c r="J189" i="14"/>
  <c r="J287" i="14" s="1"/>
  <c r="G24" i="15"/>
  <c r="G25" i="15"/>
  <c r="G15" i="15"/>
  <c r="G16" i="15"/>
  <c r="G17" i="15"/>
  <c r="G18" i="15"/>
  <c r="M487" i="17"/>
  <c r="M489" i="17" s="1"/>
  <c r="M482" i="17"/>
  <c r="M483" i="17" s="1"/>
  <c r="M484" i="17" s="1"/>
  <c r="D373" i="17"/>
  <c r="H296" i="17"/>
  <c r="F297" i="17"/>
  <c r="E300" i="17"/>
  <c r="F298" i="17"/>
  <c r="J294" i="17"/>
  <c r="J247" i="17"/>
  <c r="E367" i="17"/>
  <c r="F342" i="17"/>
  <c r="H417" i="17"/>
  <c r="H421" i="17" s="1"/>
  <c r="H464" i="17" s="1"/>
  <c r="H327" i="17"/>
  <c r="H333" i="17" s="1"/>
  <c r="I308" i="17"/>
  <c r="I309" i="17" s="1"/>
  <c r="I315" i="17" s="1"/>
  <c r="I322" i="17" s="1"/>
  <c r="I295" i="17"/>
  <c r="G464" i="17"/>
  <c r="K246" i="17"/>
  <c r="L244" i="17"/>
  <c r="L245" i="17" s="1"/>
  <c r="L224" i="17"/>
  <c r="M219" i="17" s="1"/>
  <c r="M221" i="17" s="1"/>
  <c r="K183" i="14"/>
  <c r="I410" i="14"/>
  <c r="I412" i="14" s="1"/>
  <c r="I463" i="14" s="1"/>
  <c r="L232" i="14"/>
  <c r="L233" i="14" s="1"/>
  <c r="M228" i="14" s="1"/>
  <c r="M230" i="14" s="1"/>
  <c r="F246" i="14"/>
  <c r="M197" i="14"/>
  <c r="M199" i="14" s="1"/>
  <c r="M201" i="14" s="1"/>
  <c r="L201" i="14"/>
  <c r="K366" i="14"/>
  <c r="L356" i="14"/>
  <c r="H293" i="14"/>
  <c r="H307" i="14"/>
  <c r="I418" i="14"/>
  <c r="I325" i="14"/>
  <c r="L363" i="14"/>
  <c r="G240" i="14"/>
  <c r="G244" i="14" s="1"/>
  <c r="G245" i="14" s="1"/>
  <c r="E294" i="14"/>
  <c r="E247" i="14"/>
  <c r="L386" i="14"/>
  <c r="D308" i="14"/>
  <c r="D309" i="14" s="1"/>
  <c r="D315" i="14" s="1"/>
  <c r="D322" i="14" s="1"/>
  <c r="D295" i="14"/>
  <c r="M386" i="14"/>
  <c r="M205" i="14"/>
  <c r="M207" i="14" s="1"/>
  <c r="M209" i="14" s="1"/>
  <c r="L209" i="14"/>
  <c r="K352" i="14"/>
  <c r="L182" i="14"/>
  <c r="M180" i="14" s="1"/>
  <c r="J401" i="14"/>
  <c r="J392" i="14"/>
  <c r="J397" i="14" s="1"/>
  <c r="J411" i="14" s="1"/>
  <c r="J273" i="14"/>
  <c r="M168" i="14"/>
  <c r="M275" i="14" s="1"/>
  <c r="L275" i="14"/>
  <c r="I441" i="14"/>
  <c r="I443" i="14" s="1"/>
  <c r="I451" i="14" s="1"/>
  <c r="I274" i="14"/>
  <c r="I286" i="14" s="1"/>
  <c r="I365" i="14"/>
  <c r="K211" i="14"/>
  <c r="K279" i="14" s="1"/>
  <c r="I224" i="14"/>
  <c r="J219" i="14" s="1"/>
  <c r="J221" i="14" s="1"/>
  <c r="J418" i="14"/>
  <c r="J325" i="14"/>
  <c r="J407" i="14"/>
  <c r="J312" i="14"/>
  <c r="J364" i="14" s="1"/>
  <c r="J241" i="14"/>
  <c r="K405" i="14"/>
  <c r="K189" i="14"/>
  <c r="K287" i="14" s="1"/>
  <c r="K269" i="14"/>
  <c r="L161" i="14"/>
  <c r="K403" i="14"/>
  <c r="K285" i="14"/>
  <c r="H380" i="14"/>
  <c r="H461" i="14" s="1"/>
  <c r="B42" i="12"/>
  <c r="B23" i="13"/>
  <c r="C22" i="13"/>
  <c r="C21" i="13"/>
  <c r="B21" i="13"/>
  <c r="M223" i="17" l="1"/>
  <c r="M235" i="17" s="1"/>
  <c r="M242" i="17" s="1"/>
  <c r="M244" i="17" s="1"/>
  <c r="M245" i="17" s="1"/>
  <c r="M246" i="17" s="1"/>
  <c r="L246" i="17"/>
  <c r="I296" i="17"/>
  <c r="F339" i="17"/>
  <c r="F340" i="17" s="1"/>
  <c r="F343" i="17" s="1"/>
  <c r="F344" i="17" s="1"/>
  <c r="F299" i="17"/>
  <c r="K294" i="17"/>
  <c r="K247" i="17"/>
  <c r="I417" i="17"/>
  <c r="I421" i="17" s="1"/>
  <c r="I327" i="17"/>
  <c r="I333" i="17" s="1"/>
  <c r="E379" i="17"/>
  <c r="E460" i="17" s="1"/>
  <c r="J308" i="17"/>
  <c r="J309" i="17" s="1"/>
  <c r="J315" i="17" s="1"/>
  <c r="J322" i="17" s="1"/>
  <c r="J295" i="17"/>
  <c r="E369" i="17"/>
  <c r="E371" i="17" s="1"/>
  <c r="E355" i="17"/>
  <c r="M232" i="14"/>
  <c r="M233" i="14" s="1"/>
  <c r="G246" i="14"/>
  <c r="K392" i="14"/>
  <c r="K397" i="14" s="1"/>
  <c r="K411" i="14" s="1"/>
  <c r="K401" i="14"/>
  <c r="K273" i="14"/>
  <c r="J223" i="14"/>
  <c r="J235" i="14" s="1"/>
  <c r="J242" i="14" s="1"/>
  <c r="I380" i="14"/>
  <c r="I461" i="14" s="1"/>
  <c r="I307" i="14"/>
  <c r="I293" i="14"/>
  <c r="L403" i="14"/>
  <c r="J441" i="14"/>
  <c r="J443" i="14" s="1"/>
  <c r="J451" i="14" s="1"/>
  <c r="J274" i="14"/>
  <c r="J286" i="14" s="1"/>
  <c r="D417" i="14"/>
  <c r="D421" i="14" s="1"/>
  <c r="D327" i="14"/>
  <c r="D333" i="14" s="1"/>
  <c r="E308" i="14"/>
  <c r="E309" i="14" s="1"/>
  <c r="E315" i="14" s="1"/>
  <c r="E322" i="14" s="1"/>
  <c r="E295" i="14"/>
  <c r="M363" i="14"/>
  <c r="H240" i="14"/>
  <c r="H244" i="14" s="1"/>
  <c r="H245" i="14" s="1"/>
  <c r="J410" i="14"/>
  <c r="J412" i="14" s="1"/>
  <c r="J463" i="14" s="1"/>
  <c r="L183" i="14"/>
  <c r="M211" i="14"/>
  <c r="M279" i="14" s="1"/>
  <c r="M285" i="14" s="1"/>
  <c r="M161" i="14"/>
  <c r="M269" i="14" s="1"/>
  <c r="L269" i="14"/>
  <c r="K418" i="14"/>
  <c r="K325" i="14"/>
  <c r="K407" i="14"/>
  <c r="K312" i="14"/>
  <c r="K241" i="14"/>
  <c r="K364" i="14"/>
  <c r="J365" i="14"/>
  <c r="M403" i="14"/>
  <c r="M182" i="14"/>
  <c r="M183" i="14" s="1"/>
  <c r="L352" i="14"/>
  <c r="D298" i="14"/>
  <c r="D297" i="14"/>
  <c r="D296" i="14"/>
  <c r="M356" i="14"/>
  <c r="L366" i="14"/>
  <c r="F294" i="14"/>
  <c r="F247" i="14"/>
  <c r="L211" i="14"/>
  <c r="L279" i="14" s="1"/>
  <c r="E17" i="8"/>
  <c r="F17" i="8"/>
  <c r="G17" i="8"/>
  <c r="H17" i="8"/>
  <c r="D17" i="8"/>
  <c r="M294" i="17" l="1"/>
  <c r="M247" i="17"/>
  <c r="J296" i="17"/>
  <c r="J417" i="17"/>
  <c r="J421" i="17" s="1"/>
  <c r="J464" i="17" s="1"/>
  <c r="J327" i="17"/>
  <c r="J333" i="17" s="1"/>
  <c r="I464" i="17"/>
  <c r="K308" i="17"/>
  <c r="K309" i="17" s="1"/>
  <c r="K315" i="17" s="1"/>
  <c r="K322" i="17" s="1"/>
  <c r="K295" i="17"/>
  <c r="F300" i="17"/>
  <c r="M224" i="17"/>
  <c r="E360" i="17"/>
  <c r="E373" i="17" s="1"/>
  <c r="E378" i="17"/>
  <c r="E459" i="17" s="1"/>
  <c r="F367" i="17"/>
  <c r="G342" i="17"/>
  <c r="G298" i="17"/>
  <c r="G297" i="17"/>
  <c r="L294" i="17"/>
  <c r="L247" i="17"/>
  <c r="M405" i="14"/>
  <c r="M189" i="14"/>
  <c r="M287" i="14" s="1"/>
  <c r="H246" i="14"/>
  <c r="F308" i="14"/>
  <c r="F309" i="14" s="1"/>
  <c r="F315" i="14" s="1"/>
  <c r="F322" i="14" s="1"/>
  <c r="F295" i="14"/>
  <c r="K365" i="14"/>
  <c r="L401" i="14"/>
  <c r="L392" i="14"/>
  <c r="L397" i="14" s="1"/>
  <c r="L411" i="14" s="1"/>
  <c r="L273" i="14"/>
  <c r="M407" i="14"/>
  <c r="M312" i="14"/>
  <c r="M241" i="14"/>
  <c r="E417" i="14"/>
  <c r="E421" i="14" s="1"/>
  <c r="E464" i="14" s="1"/>
  <c r="E327" i="14"/>
  <c r="E333" i="14" s="1"/>
  <c r="D464" i="14"/>
  <c r="D339" i="14"/>
  <c r="D340" i="14" s="1"/>
  <c r="D343" i="14" s="1"/>
  <c r="D344" i="14" s="1"/>
  <c r="D299" i="14"/>
  <c r="D300" i="14" s="1"/>
  <c r="J224" i="14"/>
  <c r="K219" i="14" s="1"/>
  <c r="K221" i="14" s="1"/>
  <c r="K410" i="14"/>
  <c r="K412" i="14" s="1"/>
  <c r="K463" i="14" s="1"/>
  <c r="L407" i="14"/>
  <c r="L312" i="14"/>
  <c r="L364" i="14" s="1"/>
  <c r="L241" i="14"/>
  <c r="M366" i="14"/>
  <c r="M352" i="14"/>
  <c r="J380" i="14"/>
  <c r="J461" i="14" s="1"/>
  <c r="M392" i="14"/>
  <c r="M397" i="14" s="1"/>
  <c r="M411" i="14" s="1"/>
  <c r="M401" i="14"/>
  <c r="M273" i="14"/>
  <c r="L405" i="14"/>
  <c r="L189" i="14"/>
  <c r="L287" i="14" s="1"/>
  <c r="E296" i="14"/>
  <c r="J293" i="14"/>
  <c r="J307" i="14"/>
  <c r="I240" i="14"/>
  <c r="I244" i="14" s="1"/>
  <c r="I245" i="14" s="1"/>
  <c r="K441" i="14"/>
  <c r="K443" i="14" s="1"/>
  <c r="K451" i="14" s="1"/>
  <c r="K274" i="14"/>
  <c r="K286" i="14" s="1"/>
  <c r="G294" i="14"/>
  <c r="G247" i="14"/>
  <c r="L285" i="14"/>
  <c r="G31" i="12"/>
  <c r="E16" i="5" s="1"/>
  <c r="F16" i="5" s="1"/>
  <c r="G16" i="5" s="1"/>
  <c r="H16" i="5" s="1"/>
  <c r="I16" i="5" s="1"/>
  <c r="J16" i="5" s="1"/>
  <c r="K16" i="5" s="1"/>
  <c r="L16" i="5" s="1"/>
  <c r="M16" i="5" s="1"/>
  <c r="N16" i="5" s="1"/>
  <c r="D36" i="8"/>
  <c r="D55" i="5"/>
  <c r="E43" i="5"/>
  <c r="D22" i="5"/>
  <c r="E6" i="4"/>
  <c r="E8" i="4" s="1"/>
  <c r="E9" i="4" s="1"/>
  <c r="E14" i="5" s="1"/>
  <c r="F6" i="4"/>
  <c r="F8" i="4" s="1"/>
  <c r="F7" i="4"/>
  <c r="G7" i="4"/>
  <c r="H7" i="4"/>
  <c r="K17" i="12"/>
  <c r="I7" i="4"/>
  <c r="L17" i="12"/>
  <c r="M17" i="12" s="1"/>
  <c r="J7" i="4"/>
  <c r="E7" i="4"/>
  <c r="H39" i="12"/>
  <c r="I39" i="12"/>
  <c r="J39" i="12"/>
  <c r="K39" i="12" s="1"/>
  <c r="L39" i="12" s="1"/>
  <c r="M39" i="12" s="1"/>
  <c r="N39" i="12" s="1"/>
  <c r="O39" i="12" s="1"/>
  <c r="P39" i="12" s="1"/>
  <c r="N35" i="12"/>
  <c r="O35" i="12"/>
  <c r="P35" i="12"/>
  <c r="B70" i="12"/>
  <c r="E297" i="14" l="1"/>
  <c r="E298" i="14"/>
  <c r="K7" i="4"/>
  <c r="N17" i="12"/>
  <c r="F9" i="4"/>
  <c r="F14" i="5" s="1"/>
  <c r="F6" i="5"/>
  <c r="F7" i="5" s="1"/>
  <c r="F10" i="5" s="1"/>
  <c r="E6" i="5"/>
  <c r="E7" i="5" s="1"/>
  <c r="E10" i="5" s="1"/>
  <c r="G6" i="4"/>
  <c r="D16" i="15"/>
  <c r="L308" i="17"/>
  <c r="L309" i="17" s="1"/>
  <c r="L315" i="17" s="1"/>
  <c r="L322" i="17" s="1"/>
  <c r="L295" i="17"/>
  <c r="G339" i="17"/>
  <c r="G340" i="17" s="1"/>
  <c r="G343" i="17" s="1"/>
  <c r="G344" i="17" s="1"/>
  <c r="G299" i="17"/>
  <c r="G300" i="17" s="1"/>
  <c r="F379" i="17"/>
  <c r="F460" i="17" s="1"/>
  <c r="F369" i="17"/>
  <c r="F371" i="17" s="1"/>
  <c r="F355" i="17"/>
  <c r="K296" i="17"/>
  <c r="M308" i="17"/>
  <c r="M309" i="17" s="1"/>
  <c r="M315" i="17" s="1"/>
  <c r="M322" i="17" s="1"/>
  <c r="M295" i="17"/>
  <c r="K417" i="17"/>
  <c r="K421" i="17" s="1"/>
  <c r="K464" i="17" s="1"/>
  <c r="K327" i="17"/>
  <c r="K333" i="17" s="1"/>
  <c r="M410" i="14"/>
  <c r="M412" i="14" s="1"/>
  <c r="M463" i="14" s="1"/>
  <c r="L410" i="14"/>
  <c r="L412" i="14" s="1"/>
  <c r="L463" i="14" s="1"/>
  <c r="M364" i="14"/>
  <c r="M365" i="14" s="1"/>
  <c r="L365" i="14"/>
  <c r="I246" i="14"/>
  <c r="D367" i="14"/>
  <c r="E342" i="14"/>
  <c r="G308" i="14"/>
  <c r="G309" i="14" s="1"/>
  <c r="G315" i="14" s="1"/>
  <c r="G322" i="14" s="1"/>
  <c r="G295" i="14"/>
  <c r="J240" i="14"/>
  <c r="J244" i="14" s="1"/>
  <c r="J245" i="14" s="1"/>
  <c r="D432" i="14"/>
  <c r="E432" i="14" s="1"/>
  <c r="E434" i="14" s="1"/>
  <c r="M448" i="14" s="1"/>
  <c r="M450" i="14" s="1"/>
  <c r="K223" i="14"/>
  <c r="K235" i="14" s="1"/>
  <c r="K242" i="14" s="1"/>
  <c r="D369" i="14"/>
  <c r="D355" i="14"/>
  <c r="K380" i="14"/>
  <c r="K461" i="14" s="1"/>
  <c r="F296" i="14"/>
  <c r="H294" i="14"/>
  <c r="H247" i="14"/>
  <c r="E339" i="14"/>
  <c r="E340" i="14" s="1"/>
  <c r="E343" i="14" s="1"/>
  <c r="E299" i="14"/>
  <c r="E300" i="14" s="1"/>
  <c r="K307" i="14"/>
  <c r="K293" i="14"/>
  <c r="L418" i="14"/>
  <c r="L325" i="14"/>
  <c r="M441" i="14"/>
  <c r="M443" i="14" s="1"/>
  <c r="M274" i="14"/>
  <c r="M286" i="14" s="1"/>
  <c r="L441" i="14"/>
  <c r="L443" i="14" s="1"/>
  <c r="L451" i="14" s="1"/>
  <c r="L274" i="14"/>
  <c r="L286" i="14" s="1"/>
  <c r="F417" i="14"/>
  <c r="F421" i="14" s="1"/>
  <c r="F464" i="14" s="1"/>
  <c r="F327" i="14"/>
  <c r="F333" i="14" s="1"/>
  <c r="M418" i="14"/>
  <c r="M325" i="14"/>
  <c r="F37" i="12"/>
  <c r="J35" i="12"/>
  <c r="K35" i="12"/>
  <c r="I41" i="5" s="1"/>
  <c r="I62" i="10" s="1"/>
  <c r="L35" i="12"/>
  <c r="J41" i="5" s="1"/>
  <c r="J62" i="10" s="1"/>
  <c r="K34" i="12"/>
  <c r="L34" i="12" s="1"/>
  <c r="M34" i="12" s="1"/>
  <c r="N34" i="12" s="1"/>
  <c r="O34" i="12" s="1"/>
  <c r="P34" i="12" s="1"/>
  <c r="H31" i="12"/>
  <c r="I31" i="12"/>
  <c r="J31" i="12" s="1"/>
  <c r="K31" i="12" s="1"/>
  <c r="L31" i="12" s="1"/>
  <c r="M31" i="12" s="1"/>
  <c r="N31" i="12" s="1"/>
  <c r="O31" i="12" s="1"/>
  <c r="P31" i="12" s="1"/>
  <c r="B51" i="12"/>
  <c r="D62" i="10"/>
  <c r="F38" i="12"/>
  <c r="D16" i="8"/>
  <c r="D63" i="10" s="1"/>
  <c r="D18" i="8"/>
  <c r="D13" i="7" s="1"/>
  <c r="E13" i="7" s="1"/>
  <c r="F13" i="7" s="1"/>
  <c r="G13" i="7" s="1"/>
  <c r="H13" i="7" s="1"/>
  <c r="I13" i="7" s="1"/>
  <c r="E6" i="6"/>
  <c r="E7" i="6"/>
  <c r="E8" i="6"/>
  <c r="E9" i="6"/>
  <c r="E10" i="6" s="1"/>
  <c r="E12" i="6" s="1"/>
  <c r="E68" i="10" s="1"/>
  <c r="E11" i="6"/>
  <c r="E41" i="5"/>
  <c r="E62" i="10"/>
  <c r="E16" i="8"/>
  <c r="E63" i="10" s="1"/>
  <c r="E18" i="8"/>
  <c r="E15" i="6"/>
  <c r="E16" i="6"/>
  <c r="E17" i="6"/>
  <c r="E11" i="5"/>
  <c r="E18" i="6" s="1"/>
  <c r="E12" i="5"/>
  <c r="E19" i="6" s="1"/>
  <c r="E8" i="5"/>
  <c r="E20" i="6" s="1"/>
  <c r="E21" i="6"/>
  <c r="E9" i="5"/>
  <c r="E22" i="6" s="1"/>
  <c r="E13" i="5"/>
  <c r="E23" i="6" s="1"/>
  <c r="E24" i="6"/>
  <c r="E25" i="6"/>
  <c r="E28" i="6"/>
  <c r="E29" i="6"/>
  <c r="E15" i="5"/>
  <c r="E30" i="6" s="1"/>
  <c r="E31" i="6"/>
  <c r="D35" i="5"/>
  <c r="E33" i="5" s="1"/>
  <c r="E35" i="5" s="1"/>
  <c r="E36" i="5"/>
  <c r="D42" i="5"/>
  <c r="D63" i="5" s="1"/>
  <c r="E58" i="5" s="1"/>
  <c r="E60" i="5" s="1"/>
  <c r="E62" i="5" s="1"/>
  <c r="E40" i="5"/>
  <c r="E42" i="5"/>
  <c r="E44" i="5" s="1"/>
  <c r="E17" i="5"/>
  <c r="E33" i="6" s="1"/>
  <c r="E12" i="8" s="1"/>
  <c r="E34" i="6"/>
  <c r="E35" i="6"/>
  <c r="F6" i="6"/>
  <c r="F7" i="6"/>
  <c r="F8" i="6"/>
  <c r="F9" i="6"/>
  <c r="F10" i="6"/>
  <c r="F12" i="6" s="1"/>
  <c r="F68" i="10" s="1"/>
  <c r="F11" i="6"/>
  <c r="F41" i="5"/>
  <c r="F62" i="10" s="1"/>
  <c r="F16" i="8"/>
  <c r="F18" i="8"/>
  <c r="F15" i="6"/>
  <c r="F16" i="6"/>
  <c r="F17" i="6"/>
  <c r="F11" i="5"/>
  <c r="F18" i="6"/>
  <c r="F12" i="5"/>
  <c r="F19" i="6" s="1"/>
  <c r="F8" i="5"/>
  <c r="F20" i="6" s="1"/>
  <c r="F21" i="6"/>
  <c r="B9" i="5"/>
  <c r="F13" i="5"/>
  <c r="F23" i="6" s="1"/>
  <c r="F25" i="6"/>
  <c r="F28" i="6"/>
  <c r="F29" i="6"/>
  <c r="F15" i="5"/>
  <c r="F30" i="6"/>
  <c r="F31" i="6"/>
  <c r="F36" i="5"/>
  <c r="F17" i="5"/>
  <c r="G17" i="5" s="1"/>
  <c r="F33" i="6"/>
  <c r="F34" i="6"/>
  <c r="F35" i="6"/>
  <c r="G7" i="6"/>
  <c r="G9" i="6"/>
  <c r="G11" i="6"/>
  <c r="G41" i="5"/>
  <c r="N57" i="10" s="1"/>
  <c r="G62" i="10"/>
  <c r="G16" i="8"/>
  <c r="G63" i="10" s="1"/>
  <c r="G18" i="8"/>
  <c r="G16" i="6"/>
  <c r="G17" i="6"/>
  <c r="G21" i="6"/>
  <c r="G25" i="6"/>
  <c r="G28" i="6"/>
  <c r="G31" i="6"/>
  <c r="G36" i="5"/>
  <c r="G34" i="6"/>
  <c r="G35" i="6"/>
  <c r="H7" i="6"/>
  <c r="H9" i="6"/>
  <c r="H11" i="6"/>
  <c r="H41" i="5"/>
  <c r="H62" i="10"/>
  <c r="H16" i="8"/>
  <c r="H18" i="8"/>
  <c r="H63" i="10" s="1"/>
  <c r="H16" i="6"/>
  <c r="H17" i="6"/>
  <c r="H21" i="6"/>
  <c r="H25" i="6"/>
  <c r="H28" i="6"/>
  <c r="H31" i="6"/>
  <c r="H36" i="5"/>
  <c r="H34" i="6"/>
  <c r="H35" i="6"/>
  <c r="I7" i="6"/>
  <c r="I9" i="6"/>
  <c r="I11" i="6"/>
  <c r="K38" i="12"/>
  <c r="J16" i="8" s="1"/>
  <c r="I16" i="8"/>
  <c r="K40" i="12"/>
  <c r="L40" i="12" s="1"/>
  <c r="I18" i="8"/>
  <c r="I63" i="10" s="1"/>
  <c r="I16" i="6"/>
  <c r="I17" i="6"/>
  <c r="I21" i="6"/>
  <c r="I25" i="6"/>
  <c r="I28" i="6"/>
  <c r="I31" i="6"/>
  <c r="I36" i="5"/>
  <c r="I34" i="6"/>
  <c r="I35" i="6"/>
  <c r="J7" i="6"/>
  <c r="J9" i="6"/>
  <c r="J11" i="6"/>
  <c r="L38" i="12"/>
  <c r="M38" i="12" s="1"/>
  <c r="J16" i="6"/>
  <c r="J17" i="6"/>
  <c r="J21" i="6"/>
  <c r="J25" i="6"/>
  <c r="J28" i="6"/>
  <c r="J15" i="5"/>
  <c r="J30" i="6"/>
  <c r="J31" i="6"/>
  <c r="J36" i="5"/>
  <c r="J34" i="6"/>
  <c r="J35" i="6"/>
  <c r="K7" i="6"/>
  <c r="K9" i="6"/>
  <c r="K11" i="6"/>
  <c r="K41" i="5"/>
  <c r="K62" i="10"/>
  <c r="K16" i="6"/>
  <c r="K17" i="6"/>
  <c r="K21" i="6"/>
  <c r="K25" i="6"/>
  <c r="K28" i="6"/>
  <c r="K15" i="5"/>
  <c r="K30" i="6"/>
  <c r="K31" i="6"/>
  <c r="K36" i="5"/>
  <c r="K34" i="6"/>
  <c r="K35" i="6"/>
  <c r="L7" i="6"/>
  <c r="L9" i="6"/>
  <c r="L11" i="6"/>
  <c r="L41" i="5"/>
  <c r="L62" i="10" s="1"/>
  <c r="L16" i="6"/>
  <c r="L17" i="6"/>
  <c r="L21" i="6"/>
  <c r="L28" i="6"/>
  <c r="L15" i="5"/>
  <c r="L30" i="6" s="1"/>
  <c r="L31" i="6"/>
  <c r="L36" i="5"/>
  <c r="L34" i="6"/>
  <c r="L35" i="6"/>
  <c r="M7" i="6"/>
  <c r="M9" i="6"/>
  <c r="M11" i="6"/>
  <c r="M41" i="5"/>
  <c r="M62" i="10"/>
  <c r="M16" i="6"/>
  <c r="M17" i="6"/>
  <c r="M21" i="6"/>
  <c r="M28" i="6"/>
  <c r="M15" i="5"/>
  <c r="M30" i="6"/>
  <c r="M31" i="6"/>
  <c r="M36" i="5"/>
  <c r="M34" i="6"/>
  <c r="M35" i="6"/>
  <c r="N7" i="6"/>
  <c r="N9" i="6"/>
  <c r="N11" i="6"/>
  <c r="N55" i="10"/>
  <c r="N56" i="10"/>
  <c r="N41" i="5"/>
  <c r="N62" i="10"/>
  <c r="N16" i="6"/>
  <c r="N17" i="6"/>
  <c r="N21" i="6"/>
  <c r="N28" i="6"/>
  <c r="N15" i="5"/>
  <c r="N30" i="6" s="1"/>
  <c r="N31" i="6"/>
  <c r="N36" i="5"/>
  <c r="N34" i="6"/>
  <c r="N35" i="6"/>
  <c r="D68" i="10"/>
  <c r="D59" i="10"/>
  <c r="D69" i="10" s="1"/>
  <c r="D64" i="10"/>
  <c r="E55" i="10"/>
  <c r="F55" i="10" s="1"/>
  <c r="E56" i="10"/>
  <c r="E57" i="10"/>
  <c r="F57" i="10" s="1"/>
  <c r="G57" i="10" s="1"/>
  <c r="H57" i="10" s="1"/>
  <c r="I57" i="10" s="1"/>
  <c r="J57" i="10" s="1"/>
  <c r="K57" i="10" s="1"/>
  <c r="L57" i="10" s="1"/>
  <c r="M57" i="10" s="1"/>
  <c r="E58" i="10"/>
  <c r="F58" i="10" s="1"/>
  <c r="G58" i="10" s="1"/>
  <c r="H58" i="10" s="1"/>
  <c r="I58" i="10" s="1"/>
  <c r="J58" i="10" s="1"/>
  <c r="K58" i="10" s="1"/>
  <c r="L58" i="10" s="1"/>
  <c r="M58" i="10" s="1"/>
  <c r="D47" i="10"/>
  <c r="D48" i="10"/>
  <c r="D21" i="8"/>
  <c r="D49" i="10" s="1"/>
  <c r="E40" i="6"/>
  <c r="E41" i="6"/>
  <c r="E21" i="5"/>
  <c r="E21" i="8" s="1"/>
  <c r="E49" i="10" s="1"/>
  <c r="E20" i="5"/>
  <c r="E22" i="5"/>
  <c r="E23" i="5" s="1"/>
  <c r="E26" i="5"/>
  <c r="E81" i="10" s="1"/>
  <c r="E39" i="6"/>
  <c r="E53" i="5"/>
  <c r="E50" i="5"/>
  <c r="E59" i="5"/>
  <c r="E61" i="5"/>
  <c r="E48" i="10"/>
  <c r="F40" i="6"/>
  <c r="F41" i="6"/>
  <c r="N38" i="12" l="1"/>
  <c r="L16" i="8"/>
  <c r="F33" i="5"/>
  <c r="F35" i="5" s="1"/>
  <c r="E37" i="5"/>
  <c r="E46" i="5" s="1"/>
  <c r="E32" i="6" s="1"/>
  <c r="M40" i="12"/>
  <c r="J18" i="8"/>
  <c r="J13" i="7" s="1"/>
  <c r="H17" i="5"/>
  <c r="G33" i="6"/>
  <c r="F63" i="10"/>
  <c r="H6" i="4"/>
  <c r="G8" i="4"/>
  <c r="F40" i="5"/>
  <c r="F42" i="5" s="1"/>
  <c r="D65" i="10"/>
  <c r="D22" i="7"/>
  <c r="E22" i="7" s="1"/>
  <c r="F22" i="7" s="1"/>
  <c r="G22" i="7" s="1"/>
  <c r="H22" i="7" s="1"/>
  <c r="I22" i="7" s="1"/>
  <c r="J22" i="7" s="1"/>
  <c r="K22" i="7" s="1"/>
  <c r="L22" i="7" s="1"/>
  <c r="E32" i="13"/>
  <c r="D19" i="8"/>
  <c r="D46" i="10" s="1"/>
  <c r="K16" i="8"/>
  <c r="E26" i="6"/>
  <c r="O17" i="12"/>
  <c r="L7" i="4"/>
  <c r="E27" i="5"/>
  <c r="E29" i="5" s="1"/>
  <c r="D17" i="15"/>
  <c r="D18" i="15" s="1"/>
  <c r="D19" i="15" s="1"/>
  <c r="D20" i="15" s="1"/>
  <c r="D21" i="15" s="1"/>
  <c r="D22" i="15" s="1"/>
  <c r="D23" i="15" s="1"/>
  <c r="D24" i="15" s="1"/>
  <c r="D25" i="15" s="1"/>
  <c r="D26" i="15" s="1"/>
  <c r="D27" i="15" s="1"/>
  <c r="D28" i="15" s="1"/>
  <c r="D29" i="15" s="1"/>
  <c r="D30" i="15" s="1"/>
  <c r="D31" i="15" s="1"/>
  <c r="D32" i="15" s="1"/>
  <c r="D33" i="15" s="1"/>
  <c r="D34" i="15" s="1"/>
  <c r="D35" i="15" s="1"/>
  <c r="D36" i="15" s="1"/>
  <c r="D37" i="15" s="1"/>
  <c r="D38" i="15" s="1"/>
  <c r="F9" i="5"/>
  <c r="E59" i="10"/>
  <c r="E69" i="10" s="1"/>
  <c r="E70" i="10" s="1"/>
  <c r="F56" i="10"/>
  <c r="G56" i="10" s="1"/>
  <c r="H56" i="10" s="1"/>
  <c r="I56" i="10" s="1"/>
  <c r="J56" i="10" s="1"/>
  <c r="K56" i="10" s="1"/>
  <c r="L56" i="10" s="1"/>
  <c r="M56" i="10" s="1"/>
  <c r="G369" i="17"/>
  <c r="G355" i="17"/>
  <c r="M296" i="17"/>
  <c r="L417" i="17"/>
  <c r="L421" i="17" s="1"/>
  <c r="L464" i="17" s="1"/>
  <c r="L327" i="17"/>
  <c r="L333" i="17" s="1"/>
  <c r="G367" i="17"/>
  <c r="H342" i="17"/>
  <c r="M417" i="17"/>
  <c r="M421" i="17" s="1"/>
  <c r="M327" i="17"/>
  <c r="M333" i="17" s="1"/>
  <c r="F360" i="17"/>
  <c r="F373" i="17" s="1"/>
  <c r="F378" i="17"/>
  <c r="F459" i="17" s="1"/>
  <c r="H298" i="17"/>
  <c r="H297" i="17"/>
  <c r="L296" i="17"/>
  <c r="F297" i="14"/>
  <c r="D70" i="10"/>
  <c r="E369" i="14"/>
  <c r="E355" i="14"/>
  <c r="J246" i="14"/>
  <c r="L293" i="14"/>
  <c r="L307" i="14"/>
  <c r="M307" i="14"/>
  <c r="M293" i="14"/>
  <c r="K240" i="14"/>
  <c r="K244" i="14" s="1"/>
  <c r="K245" i="14" s="1"/>
  <c r="G417" i="14"/>
  <c r="G421" i="14" s="1"/>
  <c r="G464" i="14" s="1"/>
  <c r="G327" i="14"/>
  <c r="G333" i="14" s="1"/>
  <c r="D379" i="14"/>
  <c r="D460" i="14" s="1"/>
  <c r="D371" i="14"/>
  <c r="I294" i="14"/>
  <c r="I247" i="14"/>
  <c r="M380" i="14"/>
  <c r="M461" i="14" s="1"/>
  <c r="F298" i="14"/>
  <c r="F339" i="14" s="1"/>
  <c r="F340" i="14" s="1"/>
  <c r="F343" i="14" s="1"/>
  <c r="K224" i="14"/>
  <c r="L219" i="14" s="1"/>
  <c r="L221" i="14" s="1"/>
  <c r="M451" i="14"/>
  <c r="C453" i="14" s="1"/>
  <c r="H308" i="14"/>
  <c r="H309" i="14" s="1"/>
  <c r="H315" i="14" s="1"/>
  <c r="H322" i="14" s="1"/>
  <c r="H295" i="14"/>
  <c r="D360" i="14"/>
  <c r="D378" i="14"/>
  <c r="D459" i="14" s="1"/>
  <c r="G296" i="14"/>
  <c r="L380" i="14"/>
  <c r="L461" i="14" s="1"/>
  <c r="E344" i="14"/>
  <c r="F59" i="10"/>
  <c r="F69" i="10" s="1"/>
  <c r="F70" i="10" s="1"/>
  <c r="G55" i="10"/>
  <c r="D50" i="10"/>
  <c r="D9" i="13" s="1"/>
  <c r="F20" i="5"/>
  <c r="F22" i="5" s="1"/>
  <c r="F21" i="5"/>
  <c r="F26" i="5"/>
  <c r="F81" i="10" s="1"/>
  <c r="F27" i="5"/>
  <c r="F39" i="6"/>
  <c r="F53" i="5"/>
  <c r="E63" i="5"/>
  <c r="F58" i="5"/>
  <c r="F60" i="5" s="1"/>
  <c r="F59" i="5"/>
  <c r="F61" i="5"/>
  <c r="F12" i="8"/>
  <c r="F48" i="10"/>
  <c r="F21" i="8"/>
  <c r="F49" i="10" s="1"/>
  <c r="G40" i="6"/>
  <c r="G41" i="6"/>
  <c r="B11" i="12"/>
  <c r="G21" i="5"/>
  <c r="G21" i="8" s="1"/>
  <c r="G49" i="10" s="1"/>
  <c r="G26" i="5"/>
  <c r="G81" i="10" s="1"/>
  <c r="G27" i="5"/>
  <c r="G39" i="6"/>
  <c r="G48" i="10" s="1"/>
  <c r="G53" i="5"/>
  <c r="G59" i="5"/>
  <c r="G61" i="5"/>
  <c r="G12" i="8"/>
  <c r="H40" i="6"/>
  <c r="H41" i="6"/>
  <c r="H21" i="5"/>
  <c r="H26" i="5"/>
  <c r="H81" i="10" s="1"/>
  <c r="H39" i="6"/>
  <c r="H53" i="5"/>
  <c r="H59" i="5"/>
  <c r="H61" i="5"/>
  <c r="H48" i="10"/>
  <c r="H21" i="8"/>
  <c r="H49" i="10" s="1"/>
  <c r="I40" i="6"/>
  <c r="I41" i="6"/>
  <c r="I21" i="5"/>
  <c r="K41" i="12"/>
  <c r="I26" i="5"/>
  <c r="I81" i="10" s="1"/>
  <c r="I27" i="5"/>
  <c r="I39" i="6"/>
  <c r="I53" i="5"/>
  <c r="I59" i="5"/>
  <c r="I61" i="5"/>
  <c r="I48" i="10"/>
  <c r="I21" i="8"/>
  <c r="I49" i="10" s="1"/>
  <c r="J40" i="6"/>
  <c r="J41" i="6"/>
  <c r="J21" i="5"/>
  <c r="L41" i="12"/>
  <c r="J17" i="8" s="1"/>
  <c r="J26" i="5"/>
  <c r="J81" i="10" s="1"/>
  <c r="J39" i="6"/>
  <c r="J53" i="5"/>
  <c r="J59" i="5"/>
  <c r="J61" i="5"/>
  <c r="J48" i="10"/>
  <c r="J21" i="8"/>
  <c r="J49" i="10" s="1"/>
  <c r="K40" i="6"/>
  <c r="K41" i="6"/>
  <c r="K21" i="5"/>
  <c r="K39" i="6"/>
  <c r="K53" i="5"/>
  <c r="K59" i="5"/>
  <c r="K61" i="5"/>
  <c r="K48" i="10"/>
  <c r="K21" i="8"/>
  <c r="K49" i="10" s="1"/>
  <c r="L40" i="6"/>
  <c r="L41" i="6"/>
  <c r="L21" i="5"/>
  <c r="L39" i="6"/>
  <c r="L48" i="10" s="1"/>
  <c r="L53" i="5"/>
  <c r="L59" i="5"/>
  <c r="L61" i="5"/>
  <c r="L21" i="8"/>
  <c r="L49" i="10"/>
  <c r="M40" i="6"/>
  <c r="M41" i="6"/>
  <c r="M21" i="5"/>
  <c r="M39" i="6"/>
  <c r="M53" i="5"/>
  <c r="M59" i="5"/>
  <c r="M61" i="5"/>
  <c r="M48" i="10"/>
  <c r="M21" i="8"/>
  <c r="M49" i="10" s="1"/>
  <c r="N40" i="6"/>
  <c r="N41" i="6"/>
  <c r="N21" i="5"/>
  <c r="N39" i="6"/>
  <c r="N53" i="5"/>
  <c r="N59" i="5"/>
  <c r="N61" i="5"/>
  <c r="N48" i="10"/>
  <c r="N21" i="8"/>
  <c r="N49" i="10" s="1"/>
  <c r="H29" i="10"/>
  <c r="H32" i="10"/>
  <c r="H33" i="10"/>
  <c r="H35" i="10"/>
  <c r="H38" i="10"/>
  <c r="H16" i="10"/>
  <c r="H17" i="10"/>
  <c r="E29" i="10"/>
  <c r="E30" i="10"/>
  <c r="E31" i="10"/>
  <c r="E32" i="10"/>
  <c r="E33" i="10"/>
  <c r="E34" i="10"/>
  <c r="E35" i="10"/>
  <c r="E36" i="10"/>
  <c r="E37" i="10"/>
  <c r="E38" i="10"/>
  <c r="E16" i="10"/>
  <c r="E17" i="10"/>
  <c r="E21" i="10"/>
  <c r="E24" i="10"/>
  <c r="E25" i="10"/>
  <c r="F29" i="10"/>
  <c r="F32" i="10"/>
  <c r="F33" i="10"/>
  <c r="F35" i="10"/>
  <c r="F37" i="10"/>
  <c r="F38" i="10"/>
  <c r="F16" i="10"/>
  <c r="F17" i="10"/>
  <c r="F24" i="10"/>
  <c r="F25" i="10"/>
  <c r="G29" i="10"/>
  <c r="G32" i="10"/>
  <c r="G33" i="10"/>
  <c r="G35" i="10"/>
  <c r="G37" i="10"/>
  <c r="G38" i="10"/>
  <c r="G16" i="10"/>
  <c r="G17" i="10"/>
  <c r="G25" i="10"/>
  <c r="I29" i="10"/>
  <c r="I32" i="10"/>
  <c r="I33" i="10"/>
  <c r="I35" i="10"/>
  <c r="I38" i="10"/>
  <c r="I16" i="10"/>
  <c r="I17" i="10"/>
  <c r="I25" i="10"/>
  <c r="J29" i="10"/>
  <c r="J32" i="10"/>
  <c r="J33" i="10"/>
  <c r="J35" i="10"/>
  <c r="J38" i="10"/>
  <c r="J16" i="10"/>
  <c r="J17" i="10"/>
  <c r="J24" i="10"/>
  <c r="K29" i="10"/>
  <c r="K32" i="10"/>
  <c r="K33" i="10"/>
  <c r="K35" i="10"/>
  <c r="K38" i="10"/>
  <c r="K16" i="10"/>
  <c r="K17" i="10"/>
  <c r="K24" i="10"/>
  <c r="L29" i="10"/>
  <c r="L32" i="10"/>
  <c r="L33" i="10"/>
  <c r="L35" i="10"/>
  <c r="L38" i="10"/>
  <c r="L16" i="10"/>
  <c r="L17" i="10"/>
  <c r="L24" i="10"/>
  <c r="M29" i="10"/>
  <c r="M32" i="10"/>
  <c r="M33" i="10"/>
  <c r="M35" i="10"/>
  <c r="M38" i="10"/>
  <c r="M16" i="10"/>
  <c r="M17" i="10"/>
  <c r="M24" i="10"/>
  <c r="N29" i="10"/>
  <c r="N32" i="10"/>
  <c r="N33" i="10"/>
  <c r="N35" i="10"/>
  <c r="N38" i="10"/>
  <c r="N16" i="10"/>
  <c r="N17" i="10"/>
  <c r="N24" i="10"/>
  <c r="D11" i="13"/>
  <c r="D26" i="8"/>
  <c r="D17" i="7" s="1"/>
  <c r="E26" i="8"/>
  <c r="E28" i="8" s="1"/>
  <c r="F26" i="8"/>
  <c r="G26" i="8"/>
  <c r="H26" i="8"/>
  <c r="I26" i="8"/>
  <c r="I28" i="8" s="1"/>
  <c r="J26" i="8"/>
  <c r="K26" i="8"/>
  <c r="L26" i="8"/>
  <c r="M26" i="8"/>
  <c r="M28" i="8" s="1"/>
  <c r="N26" i="8"/>
  <c r="D18" i="7"/>
  <c r="D34" i="8"/>
  <c r="D11" i="7" s="1"/>
  <c r="E34" i="8"/>
  <c r="F34" i="8" s="1"/>
  <c r="G34" i="8" s="1"/>
  <c r="H34" i="8" s="1"/>
  <c r="I34" i="8" s="1"/>
  <c r="J34" i="8" s="1"/>
  <c r="K34" i="8" s="1"/>
  <c r="L34" i="8" s="1"/>
  <c r="M34" i="8" s="1"/>
  <c r="N34" i="8" s="1"/>
  <c r="D32" i="8"/>
  <c r="E33" i="8"/>
  <c r="F33" i="8"/>
  <c r="G33" i="8" s="1"/>
  <c r="H33" i="8" s="1"/>
  <c r="I33" i="8" s="1"/>
  <c r="J33" i="8" s="1"/>
  <c r="K33" i="8" s="1"/>
  <c r="L33" i="8" s="1"/>
  <c r="M33" i="8" s="1"/>
  <c r="N33" i="8" s="1"/>
  <c r="E35" i="8"/>
  <c r="F35" i="8"/>
  <c r="G35" i="8" s="1"/>
  <c r="H35" i="8" s="1"/>
  <c r="I35" i="8" s="1"/>
  <c r="J35" i="8" s="1"/>
  <c r="K35" i="8" s="1"/>
  <c r="L35" i="8" s="1"/>
  <c r="M35" i="8" s="1"/>
  <c r="N35" i="8" s="1"/>
  <c r="N23" i="8"/>
  <c r="N27" i="8"/>
  <c r="N28" i="8"/>
  <c r="M23" i="8"/>
  <c r="M27" i="8"/>
  <c r="L23" i="8"/>
  <c r="L27" i="8"/>
  <c r="L28" i="8"/>
  <c r="K23" i="8"/>
  <c r="K27" i="8"/>
  <c r="K28" i="8"/>
  <c r="J23" i="8"/>
  <c r="J27" i="8"/>
  <c r="J28" i="8"/>
  <c r="I23" i="8"/>
  <c r="I27" i="8"/>
  <c r="H23" i="8"/>
  <c r="H27" i="8"/>
  <c r="H28" i="8"/>
  <c r="G23" i="8"/>
  <c r="G27" i="8"/>
  <c r="G28" i="8"/>
  <c r="F23" i="8"/>
  <c r="F27" i="8"/>
  <c r="F28" i="8" s="1"/>
  <c r="E23" i="8"/>
  <c r="E27" i="8"/>
  <c r="D33" i="8"/>
  <c r="D8" i="7" s="1"/>
  <c r="E8" i="7" s="1"/>
  <c r="F8" i="7" s="1"/>
  <c r="G8" i="7" s="1"/>
  <c r="H8" i="7" s="1"/>
  <c r="I8" i="7" s="1"/>
  <c r="J8" i="7" s="1"/>
  <c r="K8" i="7" s="1"/>
  <c r="L8" i="7" s="1"/>
  <c r="M8" i="7" s="1"/>
  <c r="N8" i="7" s="1"/>
  <c r="D35" i="8"/>
  <c r="D9" i="7" s="1"/>
  <c r="D22" i="8"/>
  <c r="D23" i="8"/>
  <c r="D24" i="8" s="1"/>
  <c r="D27" i="8"/>
  <c r="D12" i="7"/>
  <c r="E12" i="7" s="1"/>
  <c r="F12" i="7" s="1"/>
  <c r="G12" i="7" s="1"/>
  <c r="H12" i="7" s="1"/>
  <c r="D7" i="7"/>
  <c r="D10" i="7"/>
  <c r="B22" i="12"/>
  <c r="D10" i="10" s="1"/>
  <c r="E10" i="10" s="1"/>
  <c r="D5" i="12"/>
  <c r="E5" i="12"/>
  <c r="F5" i="12"/>
  <c r="G5" i="12" s="1"/>
  <c r="H5" i="12" s="1"/>
  <c r="I5" i="12" s="1"/>
  <c r="J5" i="12" s="1"/>
  <c r="K5" i="12" s="1"/>
  <c r="L5" i="12" s="1"/>
  <c r="M5" i="12" s="1"/>
  <c r="D15" i="10"/>
  <c r="D16" i="10"/>
  <c r="D17" i="10"/>
  <c r="D18" i="10"/>
  <c r="D19" i="10"/>
  <c r="D20" i="10"/>
  <c r="D21" i="10"/>
  <c r="D22" i="10"/>
  <c r="D23" i="10"/>
  <c r="D24" i="10"/>
  <c r="D25" i="10"/>
  <c r="D29" i="10"/>
  <c r="D30" i="10"/>
  <c r="D31" i="10"/>
  <c r="D32" i="10"/>
  <c r="D33" i="10"/>
  <c r="D34" i="10"/>
  <c r="D35" i="10"/>
  <c r="D36" i="10"/>
  <c r="D37" i="10"/>
  <c r="D38" i="10"/>
  <c r="E51" i="5"/>
  <c r="E52" i="5" s="1"/>
  <c r="E54" i="5" s="1"/>
  <c r="E65" i="5" s="1"/>
  <c r="E8" i="9" s="1"/>
  <c r="F51" i="5"/>
  <c r="G51" i="5"/>
  <c r="H51" i="5"/>
  <c r="I51" i="5"/>
  <c r="J51" i="5"/>
  <c r="K51" i="5"/>
  <c r="L51" i="5"/>
  <c r="M51" i="5"/>
  <c r="N51" i="5"/>
  <c r="D25" i="7"/>
  <c r="F43" i="5"/>
  <c r="G43" i="5"/>
  <c r="H43" i="5"/>
  <c r="I43" i="5"/>
  <c r="J43" i="5"/>
  <c r="K43" i="5"/>
  <c r="L43" i="5"/>
  <c r="M43" i="5"/>
  <c r="N43" i="5"/>
  <c r="G16" i="12"/>
  <c r="H16" i="12"/>
  <c r="I16" i="12" s="1"/>
  <c r="J16" i="12" s="1"/>
  <c r="K16" i="12" s="1"/>
  <c r="L16" i="12" s="1"/>
  <c r="M16" i="12" s="1"/>
  <c r="N16" i="12" s="1"/>
  <c r="O16" i="12" s="1"/>
  <c r="P16" i="12" s="1"/>
  <c r="F23" i="5" l="1"/>
  <c r="G20" i="5"/>
  <c r="G22" i="5" s="1"/>
  <c r="E38" i="6"/>
  <c r="E47" i="10" s="1"/>
  <c r="E22" i="8"/>
  <c r="K13" i="7"/>
  <c r="F62" i="5"/>
  <c r="F63" i="5" s="1"/>
  <c r="G58" i="5" s="1"/>
  <c r="G60" i="5" s="1"/>
  <c r="J27" i="5"/>
  <c r="J25" i="10" s="1"/>
  <c r="I12" i="7"/>
  <c r="J12" i="7" s="1"/>
  <c r="D28" i="8"/>
  <c r="D30" i="8" s="1"/>
  <c r="J32" i="13"/>
  <c r="K18" i="8"/>
  <c r="N40" i="12"/>
  <c r="G32" i="13"/>
  <c r="E55" i="5"/>
  <c r="F50" i="5" s="1"/>
  <c r="F52" i="5" s="1"/>
  <c r="E7" i="9"/>
  <c r="E11" i="8"/>
  <c r="G40" i="5"/>
  <c r="G42" i="5" s="1"/>
  <c r="F44" i="5"/>
  <c r="F37" i="5"/>
  <c r="G33" i="5"/>
  <c r="G35" i="5" s="1"/>
  <c r="G9" i="4"/>
  <c r="G6" i="5"/>
  <c r="I6" i="4"/>
  <c r="H8" i="4"/>
  <c r="J63" i="10"/>
  <c r="E18" i="7"/>
  <c r="I32" i="13"/>
  <c r="D71" i="10"/>
  <c r="M7" i="4"/>
  <c r="P17" i="12"/>
  <c r="N7" i="4" s="1"/>
  <c r="I17" i="8"/>
  <c r="F32" i="13"/>
  <c r="K63" i="10"/>
  <c r="H33" i="6"/>
  <c r="I17" i="5"/>
  <c r="M41" i="12"/>
  <c r="D24" i="7"/>
  <c r="E24" i="7" s="1"/>
  <c r="F24" i="7" s="1"/>
  <c r="G24" i="7" s="1"/>
  <c r="H27" i="5"/>
  <c r="H25" i="10" s="1"/>
  <c r="E36" i="6"/>
  <c r="E64" i="10" s="1"/>
  <c r="E65" i="10" s="1"/>
  <c r="E71" i="10" s="1"/>
  <c r="O38" i="12"/>
  <c r="M16" i="8"/>
  <c r="H32" i="13"/>
  <c r="E16" i="15" a="1"/>
  <c r="L25" i="6"/>
  <c r="M25" i="6"/>
  <c r="F299" i="14"/>
  <c r="G297" i="14" s="1"/>
  <c r="G9" i="5"/>
  <c r="F22" i="6"/>
  <c r="E11" i="7"/>
  <c r="F11" i="7" s="1"/>
  <c r="G11" i="7" s="1"/>
  <c r="H11" i="7" s="1"/>
  <c r="I11" i="7" s="1"/>
  <c r="J11" i="7" s="1"/>
  <c r="K11" i="7" s="1"/>
  <c r="L11" i="7" s="1"/>
  <c r="M11" i="7" s="1"/>
  <c r="N11" i="7" s="1"/>
  <c r="D7" i="10"/>
  <c r="D6" i="13" s="1"/>
  <c r="E17" i="7"/>
  <c r="F17" i="7" s="1"/>
  <c r="G17" i="7" s="1"/>
  <c r="H17" i="7" s="1"/>
  <c r="I17" i="7" s="1"/>
  <c r="J17" i="7" s="1"/>
  <c r="K17" i="7" s="1"/>
  <c r="L17" i="7" s="1"/>
  <c r="M17" i="7" s="1"/>
  <c r="N17" i="7" s="1"/>
  <c r="D19" i="7"/>
  <c r="D9" i="10" s="1"/>
  <c r="D8" i="13" s="1"/>
  <c r="E9" i="7"/>
  <c r="F9" i="7" s="1"/>
  <c r="G9" i="7" s="1"/>
  <c r="H9" i="7" s="1"/>
  <c r="I9" i="7" s="1"/>
  <c r="J9" i="7" s="1"/>
  <c r="K9" i="7" s="1"/>
  <c r="L9" i="7" s="1"/>
  <c r="M9" i="7" s="1"/>
  <c r="N9" i="7" s="1"/>
  <c r="D14" i="7"/>
  <c r="D37" i="8"/>
  <c r="E32" i="8"/>
  <c r="H339" i="17"/>
  <c r="H340" i="17" s="1"/>
  <c r="H343" i="17" s="1"/>
  <c r="H344" i="17" s="1"/>
  <c r="H299" i="17"/>
  <c r="M464" i="17"/>
  <c r="C422" i="17"/>
  <c r="C466" i="17" s="1"/>
  <c r="D477" i="17" s="1"/>
  <c r="G379" i="17"/>
  <c r="G460" i="17" s="1"/>
  <c r="G371" i="17"/>
  <c r="G378" i="17"/>
  <c r="G459" i="17" s="1"/>
  <c r="G360" i="17"/>
  <c r="C467" i="14"/>
  <c r="D373" i="14"/>
  <c r="C470" i="14"/>
  <c r="B6" i="15" s="1"/>
  <c r="H296" i="14"/>
  <c r="M240" i="14"/>
  <c r="J294" i="14"/>
  <c r="J247" i="14"/>
  <c r="G298" i="14"/>
  <c r="G339" i="14" s="1"/>
  <c r="G340" i="14" s="1"/>
  <c r="G343" i="14" s="1"/>
  <c r="E367" i="14"/>
  <c r="F342" i="14"/>
  <c r="F344" i="14" s="1"/>
  <c r="H417" i="14"/>
  <c r="H421" i="14" s="1"/>
  <c r="H327" i="14"/>
  <c r="H333" i="14" s="1"/>
  <c r="L223" i="14"/>
  <c r="L235" i="14" s="1"/>
  <c r="L242" i="14" s="1"/>
  <c r="I308" i="14"/>
  <c r="I309" i="14" s="1"/>
  <c r="I315" i="14" s="1"/>
  <c r="I322" i="14" s="1"/>
  <c r="I295" i="14"/>
  <c r="L240" i="14"/>
  <c r="K246" i="14"/>
  <c r="E378" i="14"/>
  <c r="E459" i="14" s="1"/>
  <c r="E360" i="14"/>
  <c r="H55" i="10"/>
  <c r="G59" i="10"/>
  <c r="G69" i="10" s="1"/>
  <c r="E5" i="13"/>
  <c r="F10" i="10"/>
  <c r="D5" i="13"/>
  <c r="F24" i="6"/>
  <c r="D39" i="10"/>
  <c r="D26" i="10"/>
  <c r="D41" i="10" s="1"/>
  <c r="E39" i="10"/>
  <c r="E3" i="2"/>
  <c r="F3" i="2" s="1"/>
  <c r="G3" i="2" s="1"/>
  <c r="H3" i="2" s="1"/>
  <c r="I3" i="2" s="1"/>
  <c r="J3" i="2" s="1"/>
  <c r="K3" i="2" s="1"/>
  <c r="L3" i="2" s="1"/>
  <c r="M3" i="2" s="1"/>
  <c r="N3" i="2" s="1"/>
  <c r="G62" i="5" l="1"/>
  <c r="G63" i="5" s="1"/>
  <c r="H58" i="5" s="1"/>
  <c r="H60" i="5" s="1"/>
  <c r="F46" i="5"/>
  <c r="F32" i="6" s="1"/>
  <c r="G44" i="5"/>
  <c r="H40" i="5"/>
  <c r="H42" i="5" s="1"/>
  <c r="H24" i="7"/>
  <c r="K17" i="8"/>
  <c r="K26" i="5"/>
  <c r="N41" i="12"/>
  <c r="K12" i="7"/>
  <c r="I33" i="6"/>
  <c r="J17" i="5"/>
  <c r="E19" i="7"/>
  <c r="E9" i="10" s="1"/>
  <c r="E8" i="13" s="1"/>
  <c r="H12" i="8"/>
  <c r="H37" i="10"/>
  <c r="H9" i="4"/>
  <c r="H6" i="5"/>
  <c r="F54" i="5"/>
  <c r="F65" i="5" s="1"/>
  <c r="F8" i="9" s="1"/>
  <c r="J6" i="4"/>
  <c r="I8" i="4"/>
  <c r="D40" i="8"/>
  <c r="D41" i="8" s="1"/>
  <c r="G7" i="5"/>
  <c r="G13" i="5"/>
  <c r="G23" i="6" s="1"/>
  <c r="G11" i="5"/>
  <c r="G18" i="6" s="1"/>
  <c r="G8" i="5"/>
  <c r="G20" i="6" s="1"/>
  <c r="G12" i="5"/>
  <c r="G19" i="6" s="1"/>
  <c r="L18" i="8"/>
  <c r="L63" i="10" s="1"/>
  <c r="O40" i="12"/>
  <c r="P38" i="12"/>
  <c r="N16" i="8"/>
  <c r="G14" i="5"/>
  <c r="G29" i="6" s="1"/>
  <c r="G6" i="6"/>
  <c r="G8" i="6" s="1"/>
  <c r="G10" i="6" s="1"/>
  <c r="G12" i="6" s="1"/>
  <c r="G68" i="10" s="1"/>
  <c r="G15" i="5"/>
  <c r="G30" i="6" s="1"/>
  <c r="G24" i="10" s="1"/>
  <c r="G23" i="5"/>
  <c r="H20" i="5"/>
  <c r="H22" i="5" s="1"/>
  <c r="G70" i="10"/>
  <c r="H33" i="5"/>
  <c r="H35" i="5" s="1"/>
  <c r="G37" i="5"/>
  <c r="G46" i="5" s="1"/>
  <c r="G32" i="6" s="1"/>
  <c r="M22" i="7"/>
  <c r="F29" i="5"/>
  <c r="F34" i="10"/>
  <c r="E16" i="15"/>
  <c r="E18" i="15"/>
  <c r="E20" i="15"/>
  <c r="E22" i="15"/>
  <c r="E24" i="15"/>
  <c r="E26" i="15"/>
  <c r="E28" i="15"/>
  <c r="E30" i="15"/>
  <c r="E32" i="15"/>
  <c r="E34" i="15"/>
  <c r="E36" i="15"/>
  <c r="E38" i="15"/>
  <c r="E17" i="15"/>
  <c r="E19" i="15"/>
  <c r="E21" i="15"/>
  <c r="E23" i="15"/>
  <c r="E25" i="15"/>
  <c r="E27" i="15"/>
  <c r="E29" i="15"/>
  <c r="E31" i="15"/>
  <c r="E33" i="15"/>
  <c r="E35" i="15"/>
  <c r="E37" i="15"/>
  <c r="I15" i="15"/>
  <c r="N25" i="6"/>
  <c r="F300" i="14"/>
  <c r="F355" i="14" s="1"/>
  <c r="H9" i="5"/>
  <c r="G22" i="6"/>
  <c r="F30" i="10"/>
  <c r="F21" i="10"/>
  <c r="E39" i="8"/>
  <c r="D23" i="7"/>
  <c r="E7" i="7"/>
  <c r="F32" i="8"/>
  <c r="G32" i="8" s="1"/>
  <c r="H32" i="8" s="1"/>
  <c r="I32" i="8" s="1"/>
  <c r="J32" i="8" s="1"/>
  <c r="K32" i="8" s="1"/>
  <c r="L32" i="8" s="1"/>
  <c r="M32" i="8" s="1"/>
  <c r="N32" i="8" s="1"/>
  <c r="G373" i="17"/>
  <c r="H367" i="17"/>
  <c r="I342" i="17"/>
  <c r="I297" i="17"/>
  <c r="H300" i="17"/>
  <c r="I298" i="17"/>
  <c r="L244" i="14"/>
  <c r="L245" i="14" s="1"/>
  <c r="L246" i="14" s="1"/>
  <c r="G299" i="14"/>
  <c r="I296" i="14"/>
  <c r="K294" i="14"/>
  <c r="K247" i="14"/>
  <c r="I417" i="14"/>
  <c r="I421" i="14" s="1"/>
  <c r="I464" i="14" s="1"/>
  <c r="I327" i="14"/>
  <c r="I333" i="14" s="1"/>
  <c r="H464" i="14"/>
  <c r="E379" i="14"/>
  <c r="E460" i="14" s="1"/>
  <c r="E371" i="14"/>
  <c r="E373" i="14" s="1"/>
  <c r="J308" i="14"/>
  <c r="J309" i="14" s="1"/>
  <c r="J315" i="14" s="1"/>
  <c r="J322" i="14" s="1"/>
  <c r="J295" i="14"/>
  <c r="L224" i="14"/>
  <c r="M219" i="14" s="1"/>
  <c r="M221" i="14" s="1"/>
  <c r="F367" i="14"/>
  <c r="G342" i="14"/>
  <c r="G344" i="14" s="1"/>
  <c r="F369" i="14"/>
  <c r="H59" i="10"/>
  <c r="H69" i="10" s="1"/>
  <c r="I55" i="10"/>
  <c r="G10" i="10"/>
  <c r="F5" i="13"/>
  <c r="D26" i="7"/>
  <c r="D28" i="7" s="1"/>
  <c r="D8" i="10"/>
  <c r="D7" i="13" s="1"/>
  <c r="F31" i="10"/>
  <c r="F26" i="6"/>
  <c r="B29" i="12"/>
  <c r="E27" i="6"/>
  <c r="E37" i="6" s="1"/>
  <c r="E15" i="10"/>
  <c r="F15" i="10"/>
  <c r="E18" i="10"/>
  <c r="F18" i="10"/>
  <c r="G18" i="10"/>
  <c r="E19" i="10"/>
  <c r="E26" i="10" s="1"/>
  <c r="E14" i="13" s="1"/>
  <c r="F19" i="10"/>
  <c r="F26" i="10" s="1"/>
  <c r="G19" i="10"/>
  <c r="E20" i="10"/>
  <c r="F20" i="10"/>
  <c r="G20" i="10"/>
  <c r="E22" i="10"/>
  <c r="F22" i="10"/>
  <c r="G22" i="10"/>
  <c r="E23" i="10"/>
  <c r="F23" i="10"/>
  <c r="G23" i="10"/>
  <c r="H62" i="5" l="1"/>
  <c r="H63" i="5"/>
  <c r="I58" i="5" s="1"/>
  <c r="I60" i="5" s="1"/>
  <c r="I6" i="5"/>
  <c r="I9" i="4"/>
  <c r="F38" i="6"/>
  <c r="F47" i="10" s="1"/>
  <c r="F22" i="8"/>
  <c r="K6" i="4"/>
  <c r="J8" i="4"/>
  <c r="L17" i="8"/>
  <c r="L12" i="7" s="1"/>
  <c r="O41" i="12"/>
  <c r="L26" i="5"/>
  <c r="N22" i="7"/>
  <c r="P40" i="12"/>
  <c r="N18" i="8" s="1"/>
  <c r="N63" i="10" s="1"/>
  <c r="M18" i="8"/>
  <c r="M63" i="10" s="1"/>
  <c r="F55" i="5"/>
  <c r="G50" i="5" s="1"/>
  <c r="G52" i="5" s="1"/>
  <c r="K81" i="10"/>
  <c r="K27" i="5"/>
  <c r="G7" i="9"/>
  <c r="G11" i="8"/>
  <c r="G36" i="10"/>
  <c r="I33" i="5"/>
  <c r="I35" i="5" s="1"/>
  <c r="H37" i="5"/>
  <c r="H7" i="5"/>
  <c r="H11" i="5"/>
  <c r="H18" i="6" s="1"/>
  <c r="H18" i="10" s="1"/>
  <c r="H12" i="5"/>
  <c r="H19" i="6" s="1"/>
  <c r="H19" i="10" s="1"/>
  <c r="H8" i="5"/>
  <c r="H20" i="6" s="1"/>
  <c r="H20" i="10" s="1"/>
  <c r="H13" i="5"/>
  <c r="H23" i="6" s="1"/>
  <c r="H22" i="10" s="1"/>
  <c r="H14" i="5"/>
  <c r="H29" i="6" s="1"/>
  <c r="H15" i="5"/>
  <c r="H30" i="6" s="1"/>
  <c r="H24" i="10" s="1"/>
  <c r="H6" i="6"/>
  <c r="H8" i="6" s="1"/>
  <c r="H10" i="6" s="1"/>
  <c r="H12" i="6" s="1"/>
  <c r="H68" i="10" s="1"/>
  <c r="H70" i="10" s="1"/>
  <c r="H44" i="5"/>
  <c r="I40" i="5"/>
  <c r="I42" i="5" s="1"/>
  <c r="I20" i="5"/>
  <c r="I22" i="5" s="1"/>
  <c r="H23" i="5"/>
  <c r="G300" i="14"/>
  <c r="G34" i="10"/>
  <c r="G29" i="5"/>
  <c r="G10" i="5"/>
  <c r="G24" i="6" s="1"/>
  <c r="G15" i="6"/>
  <c r="G15" i="10" s="1"/>
  <c r="F36" i="6"/>
  <c r="F64" i="10" s="1"/>
  <c r="F65" i="10" s="1"/>
  <c r="F71" i="10" s="1"/>
  <c r="F7" i="9"/>
  <c r="F11" i="8"/>
  <c r="F18" i="7" s="1"/>
  <c r="F36" i="10"/>
  <c r="F39" i="10" s="1"/>
  <c r="F14" i="13" s="1"/>
  <c r="G36" i="6"/>
  <c r="J33" i="6"/>
  <c r="K17" i="5"/>
  <c r="L13" i="7"/>
  <c r="M13" i="7" s="1"/>
  <c r="N13" i="7" s="1"/>
  <c r="I37" i="10"/>
  <c r="I12" i="8"/>
  <c r="I24" i="7" s="1"/>
  <c r="I18" i="15"/>
  <c r="J18" i="15" s="1"/>
  <c r="I20" i="15"/>
  <c r="J20" i="15" s="1"/>
  <c r="I22" i="15"/>
  <c r="J22" i="15" s="1"/>
  <c r="I24" i="15"/>
  <c r="J24" i="15" s="1"/>
  <c r="I26" i="15"/>
  <c r="J26" i="15" s="1"/>
  <c r="I28" i="15"/>
  <c r="J28" i="15" s="1"/>
  <c r="I30" i="15"/>
  <c r="J30" i="15" s="1"/>
  <c r="I32" i="15"/>
  <c r="J32" i="15" s="1"/>
  <c r="I34" i="15"/>
  <c r="J34" i="15" s="1"/>
  <c r="I36" i="15"/>
  <c r="J36" i="15" s="1"/>
  <c r="I38" i="15"/>
  <c r="J38" i="15" s="1"/>
  <c r="I40" i="15"/>
  <c r="J40" i="15" s="1"/>
  <c r="I42" i="15"/>
  <c r="J42" i="15" s="1"/>
  <c r="I44" i="15"/>
  <c r="J44" i="15" s="1"/>
  <c r="I46" i="15"/>
  <c r="J46" i="15" s="1"/>
  <c r="I48" i="15"/>
  <c r="J48" i="15" s="1"/>
  <c r="I50" i="15"/>
  <c r="J50" i="15" s="1"/>
  <c r="I52" i="15"/>
  <c r="J52" i="15" s="1"/>
  <c r="I54" i="15"/>
  <c r="J54" i="15" s="1"/>
  <c r="I56" i="15"/>
  <c r="J56" i="15" s="1"/>
  <c r="I58" i="15"/>
  <c r="J58" i="15" s="1"/>
  <c r="I60" i="15"/>
  <c r="J60" i="15" s="1"/>
  <c r="I62" i="15"/>
  <c r="J62" i="15" s="1"/>
  <c r="I64" i="15"/>
  <c r="J64" i="15" s="1"/>
  <c r="I66" i="15"/>
  <c r="J66" i="15" s="1"/>
  <c r="I68" i="15"/>
  <c r="J68" i="15" s="1"/>
  <c r="I70" i="15"/>
  <c r="J70" i="15" s="1"/>
  <c r="I72" i="15"/>
  <c r="J72" i="15" s="1"/>
  <c r="I74" i="15"/>
  <c r="J74" i="15" s="1"/>
  <c r="I76" i="15"/>
  <c r="J76" i="15" s="1"/>
  <c r="I78" i="15"/>
  <c r="J78" i="15" s="1"/>
  <c r="I80" i="15"/>
  <c r="J80" i="15" s="1"/>
  <c r="I82" i="15"/>
  <c r="J82" i="15" s="1"/>
  <c r="I84" i="15"/>
  <c r="J84" i="15" s="1"/>
  <c r="I86" i="15"/>
  <c r="J86" i="15" s="1"/>
  <c r="I88" i="15"/>
  <c r="J88" i="15" s="1"/>
  <c r="I90" i="15"/>
  <c r="J90" i="15" s="1"/>
  <c r="I92" i="15"/>
  <c r="J92" i="15" s="1"/>
  <c r="I94" i="15"/>
  <c r="J94" i="15" s="1"/>
  <c r="I96" i="15"/>
  <c r="J96" i="15" s="1"/>
  <c r="I98" i="15"/>
  <c r="J98" i="15" s="1"/>
  <c r="I100" i="15"/>
  <c r="J100" i="15" s="1"/>
  <c r="I102" i="15"/>
  <c r="J102" i="15" s="1"/>
  <c r="I104" i="15"/>
  <c r="J104" i="15" s="1"/>
  <c r="I106" i="15"/>
  <c r="J106" i="15" s="1"/>
  <c r="I108" i="15"/>
  <c r="J108" i="15" s="1"/>
  <c r="I110" i="15"/>
  <c r="J110" i="15" s="1"/>
  <c r="I112" i="15"/>
  <c r="J112" i="15" s="1"/>
  <c r="I114" i="15"/>
  <c r="J114" i="15" s="1"/>
  <c r="I116" i="15"/>
  <c r="J116" i="15" s="1"/>
  <c r="I118" i="15"/>
  <c r="J118" i="15" s="1"/>
  <c r="I120" i="15"/>
  <c r="J120" i="15" s="1"/>
  <c r="I122" i="15"/>
  <c r="J122" i="15" s="1"/>
  <c r="I124" i="15"/>
  <c r="J124" i="15" s="1"/>
  <c r="I126" i="15"/>
  <c r="J126" i="15" s="1"/>
  <c r="I128" i="15"/>
  <c r="J128" i="15" s="1"/>
  <c r="I130" i="15"/>
  <c r="J130" i="15" s="1"/>
  <c r="I132" i="15"/>
  <c r="J132" i="15" s="1"/>
  <c r="I134" i="15"/>
  <c r="J134" i="15" s="1"/>
  <c r="I136" i="15"/>
  <c r="J136" i="15" s="1"/>
  <c r="I138" i="15"/>
  <c r="J138" i="15" s="1"/>
  <c r="I140" i="15"/>
  <c r="J140" i="15" s="1"/>
  <c r="I142" i="15"/>
  <c r="J142" i="15" s="1"/>
  <c r="I144" i="15"/>
  <c r="J144" i="15" s="1"/>
  <c r="I146" i="15"/>
  <c r="J146" i="15" s="1"/>
  <c r="I148" i="15"/>
  <c r="J148" i="15" s="1"/>
  <c r="I150" i="15"/>
  <c r="J150" i="15" s="1"/>
  <c r="I152" i="15"/>
  <c r="J152" i="15" s="1"/>
  <c r="I154" i="15"/>
  <c r="J154" i="15" s="1"/>
  <c r="I156" i="15"/>
  <c r="J156" i="15" s="1"/>
  <c r="I158" i="15"/>
  <c r="J158" i="15" s="1"/>
  <c r="I160" i="15"/>
  <c r="J160" i="15" s="1"/>
  <c r="I162" i="15"/>
  <c r="J162" i="15" s="1"/>
  <c r="I164" i="15"/>
  <c r="J164" i="15" s="1"/>
  <c r="I166" i="15"/>
  <c r="J166" i="15" s="1"/>
  <c r="I168" i="15"/>
  <c r="J168" i="15" s="1"/>
  <c r="I170" i="15"/>
  <c r="J170" i="15" s="1"/>
  <c r="I172" i="15"/>
  <c r="J172" i="15" s="1"/>
  <c r="I174" i="15"/>
  <c r="J174" i="15" s="1"/>
  <c r="I176" i="15"/>
  <c r="J176" i="15" s="1"/>
  <c r="I178" i="15"/>
  <c r="J178" i="15" s="1"/>
  <c r="I180" i="15"/>
  <c r="J180" i="15" s="1"/>
  <c r="I182" i="15"/>
  <c r="J182" i="15" s="1"/>
  <c r="I184" i="15"/>
  <c r="J184" i="15" s="1"/>
  <c r="I186" i="15"/>
  <c r="J186" i="15" s="1"/>
  <c r="I188" i="15"/>
  <c r="J188" i="15" s="1"/>
  <c r="I190" i="15"/>
  <c r="J190" i="15" s="1"/>
  <c r="I192" i="15"/>
  <c r="J192" i="15" s="1"/>
  <c r="I194" i="15"/>
  <c r="J194" i="15" s="1"/>
  <c r="I196" i="15"/>
  <c r="J196" i="15" s="1"/>
  <c r="I198" i="15"/>
  <c r="J198" i="15" s="1"/>
  <c r="I200" i="15"/>
  <c r="J200" i="15" s="1"/>
  <c r="I202" i="15"/>
  <c r="J202" i="15" s="1"/>
  <c r="I204" i="15"/>
  <c r="J204" i="15" s="1"/>
  <c r="I206" i="15"/>
  <c r="J206" i="15" s="1"/>
  <c r="I208" i="15"/>
  <c r="J208" i="15" s="1"/>
  <c r="I210" i="15"/>
  <c r="J210" i="15" s="1"/>
  <c r="I212" i="15"/>
  <c r="J212" i="15" s="1"/>
  <c r="I214" i="15"/>
  <c r="J214" i="15" s="1"/>
  <c r="I216" i="15"/>
  <c r="J216" i="15" s="1"/>
  <c r="I218" i="15"/>
  <c r="J218" i="15" s="1"/>
  <c r="I220" i="15"/>
  <c r="J220" i="15" s="1"/>
  <c r="I222" i="15"/>
  <c r="J222" i="15" s="1"/>
  <c r="I224" i="15"/>
  <c r="J224" i="15" s="1"/>
  <c r="I226" i="15"/>
  <c r="J226" i="15" s="1"/>
  <c r="I228" i="15"/>
  <c r="J228" i="15" s="1"/>
  <c r="I230" i="15"/>
  <c r="J230" i="15" s="1"/>
  <c r="I232" i="15"/>
  <c r="J232" i="15" s="1"/>
  <c r="I234" i="15"/>
  <c r="J234" i="15" s="1"/>
  <c r="I236" i="15"/>
  <c r="J236" i="15" s="1"/>
  <c r="I238" i="15"/>
  <c r="J238" i="15" s="1"/>
  <c r="I240" i="15"/>
  <c r="J240" i="15" s="1"/>
  <c r="I242" i="15"/>
  <c r="J242" i="15" s="1"/>
  <c r="I244" i="15"/>
  <c r="J244" i="15" s="1"/>
  <c r="I246" i="15"/>
  <c r="J246" i="15" s="1"/>
  <c r="I248" i="15"/>
  <c r="J248" i="15" s="1"/>
  <c r="I250" i="15"/>
  <c r="J250" i="15" s="1"/>
  <c r="I252" i="15"/>
  <c r="J252" i="15" s="1"/>
  <c r="I254" i="15"/>
  <c r="J254" i="15" s="1"/>
  <c r="I256" i="15"/>
  <c r="J256" i="15" s="1"/>
  <c r="I258" i="15"/>
  <c r="J258" i="15" s="1"/>
  <c r="I260" i="15"/>
  <c r="J260" i="15" s="1"/>
  <c r="I262" i="15"/>
  <c r="J262" i="15" s="1"/>
  <c r="I264" i="15"/>
  <c r="J264" i="15" s="1"/>
  <c r="I266" i="15"/>
  <c r="J266" i="15" s="1"/>
  <c r="I268" i="15"/>
  <c r="J268" i="15" s="1"/>
  <c r="I270" i="15"/>
  <c r="J270" i="15" s="1"/>
  <c r="I272" i="15"/>
  <c r="J272" i="15" s="1"/>
  <c r="I274" i="15"/>
  <c r="J274" i="15" s="1"/>
  <c r="I276" i="15"/>
  <c r="J276" i="15" s="1"/>
  <c r="I278" i="15"/>
  <c r="J278" i="15" s="1"/>
  <c r="I280" i="15"/>
  <c r="J280" i="15" s="1"/>
  <c r="I282" i="15"/>
  <c r="J282" i="15" s="1"/>
  <c r="I284" i="15"/>
  <c r="J284" i="15" s="1"/>
  <c r="I286" i="15"/>
  <c r="J286" i="15" s="1"/>
  <c r="I288" i="15"/>
  <c r="J288" i="15" s="1"/>
  <c r="I290" i="15"/>
  <c r="J290" i="15" s="1"/>
  <c r="I292" i="15"/>
  <c r="J292" i="15" s="1"/>
  <c r="I294" i="15"/>
  <c r="J294" i="15" s="1"/>
  <c r="I296" i="15"/>
  <c r="J296" i="15" s="1"/>
  <c r="I298" i="15"/>
  <c r="J298" i="15" s="1"/>
  <c r="I300" i="15"/>
  <c r="J300" i="15" s="1"/>
  <c r="I302" i="15"/>
  <c r="J302" i="15" s="1"/>
  <c r="I304" i="15"/>
  <c r="J304" i="15" s="1"/>
  <c r="I306" i="15"/>
  <c r="J306" i="15" s="1"/>
  <c r="I308" i="15"/>
  <c r="J308" i="15" s="1"/>
  <c r="I310" i="15"/>
  <c r="J310" i="15" s="1"/>
  <c r="I312" i="15"/>
  <c r="J312" i="15" s="1"/>
  <c r="I314" i="15"/>
  <c r="J314" i="15" s="1"/>
  <c r="I316" i="15"/>
  <c r="J316" i="15" s="1"/>
  <c r="I318" i="15"/>
  <c r="J318" i="15" s="1"/>
  <c r="I320" i="15"/>
  <c r="J320" i="15" s="1"/>
  <c r="I322" i="15"/>
  <c r="J322" i="15" s="1"/>
  <c r="I324" i="15"/>
  <c r="J324" i="15" s="1"/>
  <c r="I326" i="15"/>
  <c r="J326" i="15" s="1"/>
  <c r="I328" i="15"/>
  <c r="J328" i="15" s="1"/>
  <c r="I330" i="15"/>
  <c r="J330" i="15" s="1"/>
  <c r="I332" i="15"/>
  <c r="J332" i="15" s="1"/>
  <c r="I334" i="15"/>
  <c r="J334" i="15" s="1"/>
  <c r="I336" i="15"/>
  <c r="J336" i="15" s="1"/>
  <c r="I338" i="15"/>
  <c r="J338" i="15" s="1"/>
  <c r="I340" i="15"/>
  <c r="J340" i="15" s="1"/>
  <c r="I342" i="15"/>
  <c r="J342" i="15" s="1"/>
  <c r="I344" i="15"/>
  <c r="J344" i="15" s="1"/>
  <c r="I346" i="15"/>
  <c r="J346" i="15" s="1"/>
  <c r="I348" i="15"/>
  <c r="J348" i="15" s="1"/>
  <c r="I350" i="15"/>
  <c r="J350" i="15" s="1"/>
  <c r="I352" i="15"/>
  <c r="J352" i="15" s="1"/>
  <c r="I354" i="15"/>
  <c r="J354" i="15" s="1"/>
  <c r="I356" i="15"/>
  <c r="J356" i="15" s="1"/>
  <c r="I358" i="15"/>
  <c r="J358" i="15" s="1"/>
  <c r="I360" i="15"/>
  <c r="J360" i="15" s="1"/>
  <c r="I362" i="15"/>
  <c r="J362" i="15" s="1"/>
  <c r="I364" i="15"/>
  <c r="J364" i="15" s="1"/>
  <c r="I366" i="15"/>
  <c r="J366" i="15" s="1"/>
  <c r="I368" i="15"/>
  <c r="J368" i="15" s="1"/>
  <c r="I370" i="15"/>
  <c r="J370" i="15" s="1"/>
  <c r="I372" i="15"/>
  <c r="J372" i="15" s="1"/>
  <c r="I374" i="15"/>
  <c r="J374" i="15" s="1"/>
  <c r="I376" i="15"/>
  <c r="J376" i="15" s="1"/>
  <c r="I378" i="15"/>
  <c r="J378" i="15" s="1"/>
  <c r="I380" i="15"/>
  <c r="J380" i="15" s="1"/>
  <c r="I382" i="15"/>
  <c r="J382" i="15" s="1"/>
  <c r="I384" i="15"/>
  <c r="J384" i="15" s="1"/>
  <c r="I386" i="15"/>
  <c r="J386" i="15" s="1"/>
  <c r="I388" i="15"/>
  <c r="J388" i="15" s="1"/>
  <c r="I390" i="15"/>
  <c r="J390" i="15" s="1"/>
  <c r="I392" i="15"/>
  <c r="J392" i="15" s="1"/>
  <c r="I394" i="15"/>
  <c r="J394" i="15" s="1"/>
  <c r="I396" i="15"/>
  <c r="J396" i="15" s="1"/>
  <c r="I398" i="15"/>
  <c r="J398" i="15" s="1"/>
  <c r="I400" i="15"/>
  <c r="J400" i="15" s="1"/>
  <c r="I402" i="15"/>
  <c r="J402" i="15" s="1"/>
  <c r="I404" i="15"/>
  <c r="J404" i="15" s="1"/>
  <c r="I406" i="15"/>
  <c r="J406" i="15" s="1"/>
  <c r="I408" i="15"/>
  <c r="J408" i="15" s="1"/>
  <c r="I410" i="15"/>
  <c r="J410" i="15" s="1"/>
  <c r="I412" i="15"/>
  <c r="J412" i="15" s="1"/>
  <c r="I414" i="15"/>
  <c r="J414" i="15" s="1"/>
  <c r="I416" i="15"/>
  <c r="J416" i="15" s="1"/>
  <c r="I418" i="15"/>
  <c r="J418" i="15" s="1"/>
  <c r="I420" i="15"/>
  <c r="J420" i="15" s="1"/>
  <c r="I422" i="15"/>
  <c r="J422" i="15" s="1"/>
  <c r="I424" i="15"/>
  <c r="J424" i="15" s="1"/>
  <c r="I426" i="15"/>
  <c r="J426" i="15" s="1"/>
  <c r="I428" i="15"/>
  <c r="J428" i="15" s="1"/>
  <c r="I430" i="15"/>
  <c r="J430" i="15" s="1"/>
  <c r="I432" i="15"/>
  <c r="J432" i="15" s="1"/>
  <c r="I434" i="15"/>
  <c r="J434" i="15" s="1"/>
  <c r="I436" i="15"/>
  <c r="J436" i="15" s="1"/>
  <c r="I438" i="15"/>
  <c r="J438" i="15" s="1"/>
  <c r="I440" i="15"/>
  <c r="J440" i="15" s="1"/>
  <c r="I442" i="15"/>
  <c r="J442" i="15" s="1"/>
  <c r="I444" i="15"/>
  <c r="J444" i="15" s="1"/>
  <c r="I446" i="15"/>
  <c r="J446" i="15" s="1"/>
  <c r="I448" i="15"/>
  <c r="J448" i="15" s="1"/>
  <c r="I450" i="15"/>
  <c r="J450" i="15" s="1"/>
  <c r="I452" i="15"/>
  <c r="J452" i="15" s="1"/>
  <c r="I454" i="15"/>
  <c r="J454" i="15" s="1"/>
  <c r="I456" i="15"/>
  <c r="J456" i="15" s="1"/>
  <c r="I458" i="15"/>
  <c r="J458" i="15" s="1"/>
  <c r="I460" i="15"/>
  <c r="J460" i="15" s="1"/>
  <c r="I462" i="15"/>
  <c r="J462" i="15" s="1"/>
  <c r="I464" i="15"/>
  <c r="J464" i="15" s="1"/>
  <c r="I466" i="15"/>
  <c r="J466" i="15" s="1"/>
  <c r="I468" i="15"/>
  <c r="J468" i="15" s="1"/>
  <c r="I470" i="15"/>
  <c r="J470" i="15" s="1"/>
  <c r="I472" i="15"/>
  <c r="J472" i="15" s="1"/>
  <c r="I474" i="15"/>
  <c r="J474" i="15" s="1"/>
  <c r="I476" i="15"/>
  <c r="J476" i="15" s="1"/>
  <c r="I478" i="15"/>
  <c r="J478" i="15" s="1"/>
  <c r="I480" i="15"/>
  <c r="J480" i="15" s="1"/>
  <c r="I482" i="15"/>
  <c r="J482" i="15" s="1"/>
  <c r="I484" i="15"/>
  <c r="J484" i="15" s="1"/>
  <c r="I486" i="15"/>
  <c r="J486" i="15" s="1"/>
  <c r="I488" i="15"/>
  <c r="J488" i="15" s="1"/>
  <c r="I490" i="15"/>
  <c r="J490" i="15" s="1"/>
  <c r="I492" i="15"/>
  <c r="J492" i="15" s="1"/>
  <c r="I494" i="15"/>
  <c r="J494" i="15" s="1"/>
  <c r="I496" i="15"/>
  <c r="J496" i="15" s="1"/>
  <c r="I498" i="15"/>
  <c r="J498" i="15" s="1"/>
  <c r="I500" i="15"/>
  <c r="J500" i="15" s="1"/>
  <c r="I502" i="15"/>
  <c r="J502" i="15" s="1"/>
  <c r="I504" i="15"/>
  <c r="J504" i="15" s="1"/>
  <c r="I506" i="15"/>
  <c r="J506" i="15" s="1"/>
  <c r="I508" i="15"/>
  <c r="J508" i="15" s="1"/>
  <c r="I510" i="15"/>
  <c r="J510" i="15" s="1"/>
  <c r="I512" i="15"/>
  <c r="J512" i="15" s="1"/>
  <c r="I514" i="15"/>
  <c r="J514" i="15" s="1"/>
  <c r="I516" i="15"/>
  <c r="J516" i="15" s="1"/>
  <c r="I518" i="15"/>
  <c r="J518" i="15" s="1"/>
  <c r="I520" i="15"/>
  <c r="J520" i="15" s="1"/>
  <c r="I522" i="15"/>
  <c r="J522" i="15" s="1"/>
  <c r="I524" i="15"/>
  <c r="J524" i="15" s="1"/>
  <c r="I526" i="15"/>
  <c r="J526" i="15" s="1"/>
  <c r="I17" i="15"/>
  <c r="J17" i="15" s="1"/>
  <c r="I19" i="15"/>
  <c r="J19" i="15" s="1"/>
  <c r="I21" i="15"/>
  <c r="J21" i="15" s="1"/>
  <c r="I23" i="15"/>
  <c r="J23" i="15" s="1"/>
  <c r="I25" i="15"/>
  <c r="J25" i="15" s="1"/>
  <c r="I27" i="15"/>
  <c r="J27" i="15" s="1"/>
  <c r="I29" i="15"/>
  <c r="J29" i="15" s="1"/>
  <c r="I31" i="15"/>
  <c r="J31" i="15" s="1"/>
  <c r="I33" i="15"/>
  <c r="J33" i="15" s="1"/>
  <c r="I35" i="15"/>
  <c r="J35" i="15" s="1"/>
  <c r="I37" i="15"/>
  <c r="J37" i="15" s="1"/>
  <c r="I39" i="15"/>
  <c r="J39" i="15" s="1"/>
  <c r="I41" i="15"/>
  <c r="J41" i="15" s="1"/>
  <c r="I43" i="15"/>
  <c r="J43" i="15" s="1"/>
  <c r="I45" i="15"/>
  <c r="J45" i="15" s="1"/>
  <c r="I47" i="15"/>
  <c r="J47" i="15" s="1"/>
  <c r="I49" i="15"/>
  <c r="J49" i="15" s="1"/>
  <c r="I51" i="15"/>
  <c r="J51" i="15" s="1"/>
  <c r="I53" i="15"/>
  <c r="J53" i="15" s="1"/>
  <c r="I55" i="15"/>
  <c r="J55" i="15" s="1"/>
  <c r="I57" i="15"/>
  <c r="J57" i="15" s="1"/>
  <c r="I59" i="15"/>
  <c r="J59" i="15" s="1"/>
  <c r="I61" i="15"/>
  <c r="J61" i="15" s="1"/>
  <c r="I63" i="15"/>
  <c r="J63" i="15" s="1"/>
  <c r="I65" i="15"/>
  <c r="J65" i="15" s="1"/>
  <c r="I67" i="15"/>
  <c r="J67" i="15" s="1"/>
  <c r="I69" i="15"/>
  <c r="J69" i="15" s="1"/>
  <c r="I71" i="15"/>
  <c r="J71" i="15" s="1"/>
  <c r="I73" i="15"/>
  <c r="J73" i="15" s="1"/>
  <c r="I75" i="15"/>
  <c r="J75" i="15" s="1"/>
  <c r="I77" i="15"/>
  <c r="J77" i="15" s="1"/>
  <c r="I79" i="15"/>
  <c r="J79" i="15" s="1"/>
  <c r="I81" i="15"/>
  <c r="J81" i="15" s="1"/>
  <c r="I83" i="15"/>
  <c r="J83" i="15" s="1"/>
  <c r="I85" i="15"/>
  <c r="J85" i="15" s="1"/>
  <c r="I87" i="15"/>
  <c r="J87" i="15" s="1"/>
  <c r="I89" i="15"/>
  <c r="J89" i="15" s="1"/>
  <c r="I91" i="15"/>
  <c r="J91" i="15" s="1"/>
  <c r="I93" i="15"/>
  <c r="J93" i="15" s="1"/>
  <c r="I95" i="15"/>
  <c r="J95" i="15" s="1"/>
  <c r="I97" i="15"/>
  <c r="J97" i="15" s="1"/>
  <c r="I99" i="15"/>
  <c r="J99" i="15" s="1"/>
  <c r="I101" i="15"/>
  <c r="J101" i="15" s="1"/>
  <c r="I103" i="15"/>
  <c r="J103" i="15" s="1"/>
  <c r="I105" i="15"/>
  <c r="J105" i="15" s="1"/>
  <c r="I107" i="15"/>
  <c r="J107" i="15" s="1"/>
  <c r="I109" i="15"/>
  <c r="J109" i="15" s="1"/>
  <c r="I111" i="15"/>
  <c r="J111" i="15" s="1"/>
  <c r="I113" i="15"/>
  <c r="J113" i="15" s="1"/>
  <c r="I115" i="15"/>
  <c r="J115" i="15" s="1"/>
  <c r="I117" i="15"/>
  <c r="J117" i="15" s="1"/>
  <c r="I119" i="15"/>
  <c r="J119" i="15" s="1"/>
  <c r="I121" i="15"/>
  <c r="J121" i="15" s="1"/>
  <c r="I123" i="15"/>
  <c r="J123" i="15" s="1"/>
  <c r="I125" i="15"/>
  <c r="J125" i="15" s="1"/>
  <c r="I127" i="15"/>
  <c r="J127" i="15" s="1"/>
  <c r="I129" i="15"/>
  <c r="J129" i="15" s="1"/>
  <c r="I131" i="15"/>
  <c r="J131" i="15" s="1"/>
  <c r="I133" i="15"/>
  <c r="J133" i="15" s="1"/>
  <c r="I135" i="15"/>
  <c r="J135" i="15" s="1"/>
  <c r="I137" i="15"/>
  <c r="J137" i="15" s="1"/>
  <c r="I139" i="15"/>
  <c r="J139" i="15" s="1"/>
  <c r="I141" i="15"/>
  <c r="J141" i="15" s="1"/>
  <c r="I143" i="15"/>
  <c r="J143" i="15" s="1"/>
  <c r="I145" i="15"/>
  <c r="J145" i="15" s="1"/>
  <c r="I147" i="15"/>
  <c r="J147" i="15" s="1"/>
  <c r="I149" i="15"/>
  <c r="J149" i="15" s="1"/>
  <c r="I151" i="15"/>
  <c r="J151" i="15" s="1"/>
  <c r="I153" i="15"/>
  <c r="J153" i="15" s="1"/>
  <c r="I155" i="15"/>
  <c r="J155" i="15" s="1"/>
  <c r="I157" i="15"/>
  <c r="J157" i="15" s="1"/>
  <c r="I159" i="15"/>
  <c r="J159" i="15" s="1"/>
  <c r="I161" i="15"/>
  <c r="J161" i="15" s="1"/>
  <c r="I163" i="15"/>
  <c r="J163" i="15" s="1"/>
  <c r="I165" i="15"/>
  <c r="J165" i="15" s="1"/>
  <c r="I167" i="15"/>
  <c r="J167" i="15" s="1"/>
  <c r="I169" i="15"/>
  <c r="J169" i="15" s="1"/>
  <c r="I171" i="15"/>
  <c r="J171" i="15" s="1"/>
  <c r="I173" i="15"/>
  <c r="J173" i="15" s="1"/>
  <c r="I175" i="15"/>
  <c r="J175" i="15" s="1"/>
  <c r="I177" i="15"/>
  <c r="J177" i="15" s="1"/>
  <c r="I179" i="15"/>
  <c r="J179" i="15" s="1"/>
  <c r="I181" i="15"/>
  <c r="J181" i="15" s="1"/>
  <c r="I183" i="15"/>
  <c r="J183" i="15" s="1"/>
  <c r="I185" i="15"/>
  <c r="J185" i="15" s="1"/>
  <c r="I187" i="15"/>
  <c r="J187" i="15" s="1"/>
  <c r="I189" i="15"/>
  <c r="J189" i="15" s="1"/>
  <c r="I191" i="15"/>
  <c r="J191" i="15" s="1"/>
  <c r="I193" i="15"/>
  <c r="J193" i="15" s="1"/>
  <c r="I195" i="15"/>
  <c r="J195" i="15" s="1"/>
  <c r="I197" i="15"/>
  <c r="J197" i="15" s="1"/>
  <c r="I199" i="15"/>
  <c r="J199" i="15" s="1"/>
  <c r="I201" i="15"/>
  <c r="J201" i="15" s="1"/>
  <c r="I203" i="15"/>
  <c r="J203" i="15" s="1"/>
  <c r="I205" i="15"/>
  <c r="J205" i="15" s="1"/>
  <c r="I207" i="15"/>
  <c r="J207" i="15" s="1"/>
  <c r="I209" i="15"/>
  <c r="J209" i="15" s="1"/>
  <c r="I211" i="15"/>
  <c r="J211" i="15" s="1"/>
  <c r="I213" i="15"/>
  <c r="J213" i="15" s="1"/>
  <c r="I215" i="15"/>
  <c r="J215" i="15" s="1"/>
  <c r="I217" i="15"/>
  <c r="J217" i="15" s="1"/>
  <c r="I219" i="15"/>
  <c r="J219" i="15" s="1"/>
  <c r="I221" i="15"/>
  <c r="J221" i="15" s="1"/>
  <c r="I223" i="15"/>
  <c r="J223" i="15" s="1"/>
  <c r="I225" i="15"/>
  <c r="J225" i="15" s="1"/>
  <c r="I227" i="15"/>
  <c r="J227" i="15" s="1"/>
  <c r="I229" i="15"/>
  <c r="J229" i="15" s="1"/>
  <c r="I231" i="15"/>
  <c r="J231" i="15" s="1"/>
  <c r="I233" i="15"/>
  <c r="J233" i="15" s="1"/>
  <c r="I235" i="15"/>
  <c r="J235" i="15" s="1"/>
  <c r="I237" i="15"/>
  <c r="J237" i="15" s="1"/>
  <c r="I239" i="15"/>
  <c r="J239" i="15" s="1"/>
  <c r="I241" i="15"/>
  <c r="J241" i="15" s="1"/>
  <c r="I243" i="15"/>
  <c r="J243" i="15" s="1"/>
  <c r="I245" i="15"/>
  <c r="J245" i="15" s="1"/>
  <c r="I247" i="15"/>
  <c r="J247" i="15" s="1"/>
  <c r="I249" i="15"/>
  <c r="J249" i="15" s="1"/>
  <c r="I251" i="15"/>
  <c r="J251" i="15" s="1"/>
  <c r="I253" i="15"/>
  <c r="J253" i="15" s="1"/>
  <c r="I255" i="15"/>
  <c r="J255" i="15" s="1"/>
  <c r="I257" i="15"/>
  <c r="J257" i="15" s="1"/>
  <c r="I259" i="15"/>
  <c r="J259" i="15" s="1"/>
  <c r="I261" i="15"/>
  <c r="J261" i="15" s="1"/>
  <c r="I263" i="15"/>
  <c r="J263" i="15" s="1"/>
  <c r="I265" i="15"/>
  <c r="J265" i="15" s="1"/>
  <c r="I267" i="15"/>
  <c r="J267" i="15" s="1"/>
  <c r="I269" i="15"/>
  <c r="J269" i="15" s="1"/>
  <c r="I271" i="15"/>
  <c r="J271" i="15" s="1"/>
  <c r="I273" i="15"/>
  <c r="J273" i="15" s="1"/>
  <c r="I275" i="15"/>
  <c r="J275" i="15" s="1"/>
  <c r="I277" i="15"/>
  <c r="J277" i="15" s="1"/>
  <c r="I279" i="15"/>
  <c r="J279" i="15" s="1"/>
  <c r="I281" i="15"/>
  <c r="J281" i="15" s="1"/>
  <c r="I283" i="15"/>
  <c r="J283" i="15" s="1"/>
  <c r="I285" i="15"/>
  <c r="J285" i="15" s="1"/>
  <c r="I287" i="15"/>
  <c r="J287" i="15" s="1"/>
  <c r="I289" i="15"/>
  <c r="J289" i="15" s="1"/>
  <c r="I291" i="15"/>
  <c r="J291" i="15" s="1"/>
  <c r="I293" i="15"/>
  <c r="J293" i="15" s="1"/>
  <c r="I295" i="15"/>
  <c r="J295" i="15" s="1"/>
  <c r="I297" i="15"/>
  <c r="J297" i="15" s="1"/>
  <c r="I299" i="15"/>
  <c r="J299" i="15" s="1"/>
  <c r="I301" i="15"/>
  <c r="J301" i="15" s="1"/>
  <c r="I303" i="15"/>
  <c r="J303" i="15" s="1"/>
  <c r="I305" i="15"/>
  <c r="J305" i="15" s="1"/>
  <c r="I307" i="15"/>
  <c r="J307" i="15" s="1"/>
  <c r="I309" i="15"/>
  <c r="J309" i="15" s="1"/>
  <c r="I311" i="15"/>
  <c r="J311" i="15" s="1"/>
  <c r="I313" i="15"/>
  <c r="J313" i="15" s="1"/>
  <c r="I315" i="15"/>
  <c r="J315" i="15" s="1"/>
  <c r="I317" i="15"/>
  <c r="J317" i="15" s="1"/>
  <c r="I319" i="15"/>
  <c r="J319" i="15" s="1"/>
  <c r="I321" i="15"/>
  <c r="J321" i="15" s="1"/>
  <c r="I323" i="15"/>
  <c r="J323" i="15" s="1"/>
  <c r="I325" i="15"/>
  <c r="J325" i="15" s="1"/>
  <c r="I327" i="15"/>
  <c r="J327" i="15" s="1"/>
  <c r="I329" i="15"/>
  <c r="J329" i="15" s="1"/>
  <c r="I331" i="15"/>
  <c r="J331" i="15" s="1"/>
  <c r="I333" i="15"/>
  <c r="J333" i="15" s="1"/>
  <c r="I335" i="15"/>
  <c r="J335" i="15" s="1"/>
  <c r="I337" i="15"/>
  <c r="J337" i="15" s="1"/>
  <c r="I339" i="15"/>
  <c r="J339" i="15" s="1"/>
  <c r="I341" i="15"/>
  <c r="J341" i="15" s="1"/>
  <c r="I343" i="15"/>
  <c r="J343" i="15" s="1"/>
  <c r="I345" i="15"/>
  <c r="J345" i="15" s="1"/>
  <c r="I347" i="15"/>
  <c r="J347" i="15" s="1"/>
  <c r="I349" i="15"/>
  <c r="J349" i="15" s="1"/>
  <c r="I351" i="15"/>
  <c r="J351" i="15" s="1"/>
  <c r="I353" i="15"/>
  <c r="J353" i="15" s="1"/>
  <c r="I355" i="15"/>
  <c r="J355" i="15" s="1"/>
  <c r="I357" i="15"/>
  <c r="J357" i="15" s="1"/>
  <c r="I359" i="15"/>
  <c r="J359" i="15" s="1"/>
  <c r="I361" i="15"/>
  <c r="J361" i="15" s="1"/>
  <c r="I363" i="15"/>
  <c r="J363" i="15" s="1"/>
  <c r="I365" i="15"/>
  <c r="J365" i="15" s="1"/>
  <c r="I367" i="15"/>
  <c r="J367" i="15" s="1"/>
  <c r="I369" i="15"/>
  <c r="J369" i="15" s="1"/>
  <c r="I371" i="15"/>
  <c r="J371" i="15" s="1"/>
  <c r="I373" i="15"/>
  <c r="J373" i="15" s="1"/>
  <c r="I375" i="15"/>
  <c r="J375" i="15" s="1"/>
  <c r="I377" i="15"/>
  <c r="J377" i="15" s="1"/>
  <c r="I379" i="15"/>
  <c r="J379" i="15" s="1"/>
  <c r="I381" i="15"/>
  <c r="J381" i="15" s="1"/>
  <c r="I383" i="15"/>
  <c r="J383" i="15" s="1"/>
  <c r="I385" i="15"/>
  <c r="J385" i="15" s="1"/>
  <c r="I387" i="15"/>
  <c r="J387" i="15" s="1"/>
  <c r="I389" i="15"/>
  <c r="J389" i="15" s="1"/>
  <c r="I391" i="15"/>
  <c r="J391" i="15" s="1"/>
  <c r="I393" i="15"/>
  <c r="J393" i="15" s="1"/>
  <c r="I395" i="15"/>
  <c r="J395" i="15" s="1"/>
  <c r="I397" i="15"/>
  <c r="J397" i="15" s="1"/>
  <c r="I399" i="15"/>
  <c r="J399" i="15" s="1"/>
  <c r="I401" i="15"/>
  <c r="J401" i="15" s="1"/>
  <c r="I403" i="15"/>
  <c r="J403" i="15" s="1"/>
  <c r="I405" i="15"/>
  <c r="J405" i="15" s="1"/>
  <c r="I407" i="15"/>
  <c r="J407" i="15" s="1"/>
  <c r="I409" i="15"/>
  <c r="J409" i="15" s="1"/>
  <c r="I411" i="15"/>
  <c r="J411" i="15" s="1"/>
  <c r="I413" i="15"/>
  <c r="J413" i="15" s="1"/>
  <c r="I415" i="15"/>
  <c r="J415" i="15" s="1"/>
  <c r="I417" i="15"/>
  <c r="J417" i="15" s="1"/>
  <c r="I419" i="15"/>
  <c r="J419" i="15" s="1"/>
  <c r="I421" i="15"/>
  <c r="J421" i="15" s="1"/>
  <c r="I423" i="15"/>
  <c r="J423" i="15" s="1"/>
  <c r="I425" i="15"/>
  <c r="J425" i="15" s="1"/>
  <c r="I427" i="15"/>
  <c r="J427" i="15" s="1"/>
  <c r="I429" i="15"/>
  <c r="J429" i="15" s="1"/>
  <c r="I431" i="15"/>
  <c r="J431" i="15" s="1"/>
  <c r="I433" i="15"/>
  <c r="J433" i="15" s="1"/>
  <c r="I435" i="15"/>
  <c r="J435" i="15" s="1"/>
  <c r="I437" i="15"/>
  <c r="J437" i="15" s="1"/>
  <c r="I441" i="15"/>
  <c r="J441" i="15" s="1"/>
  <c r="I445" i="15"/>
  <c r="J445" i="15" s="1"/>
  <c r="I449" i="15"/>
  <c r="J449" i="15" s="1"/>
  <c r="I453" i="15"/>
  <c r="J453" i="15" s="1"/>
  <c r="I457" i="15"/>
  <c r="J457" i="15" s="1"/>
  <c r="I461" i="15"/>
  <c r="J461" i="15" s="1"/>
  <c r="I465" i="15"/>
  <c r="J465" i="15" s="1"/>
  <c r="I469" i="15"/>
  <c r="J469" i="15" s="1"/>
  <c r="I473" i="15"/>
  <c r="J473" i="15" s="1"/>
  <c r="I477" i="15"/>
  <c r="J477" i="15" s="1"/>
  <c r="I481" i="15"/>
  <c r="J481" i="15" s="1"/>
  <c r="I485" i="15"/>
  <c r="J485" i="15" s="1"/>
  <c r="I489" i="15"/>
  <c r="J489" i="15" s="1"/>
  <c r="I493" i="15"/>
  <c r="J493" i="15" s="1"/>
  <c r="I497" i="15"/>
  <c r="J497" i="15" s="1"/>
  <c r="I501" i="15"/>
  <c r="J501" i="15" s="1"/>
  <c r="I505" i="15"/>
  <c r="J505" i="15" s="1"/>
  <c r="I509" i="15"/>
  <c r="J509" i="15" s="1"/>
  <c r="I513" i="15"/>
  <c r="J513" i="15" s="1"/>
  <c r="I517" i="15"/>
  <c r="J517" i="15" s="1"/>
  <c r="I521" i="15"/>
  <c r="J521" i="15" s="1"/>
  <c r="I525" i="15"/>
  <c r="J525" i="15" s="1"/>
  <c r="I528" i="15"/>
  <c r="J528" i="15" s="1"/>
  <c r="I530" i="15"/>
  <c r="J530" i="15" s="1"/>
  <c r="I532" i="15"/>
  <c r="J532" i="15" s="1"/>
  <c r="I534" i="15"/>
  <c r="J534" i="15" s="1"/>
  <c r="I536" i="15"/>
  <c r="J536" i="15" s="1"/>
  <c r="I538" i="15"/>
  <c r="J538" i="15" s="1"/>
  <c r="I540" i="15"/>
  <c r="J540" i="15" s="1"/>
  <c r="I542" i="15"/>
  <c r="J542" i="15" s="1"/>
  <c r="I544" i="15"/>
  <c r="J544" i="15" s="1"/>
  <c r="I546" i="15"/>
  <c r="J546" i="15" s="1"/>
  <c r="I548" i="15"/>
  <c r="J548" i="15" s="1"/>
  <c r="I550" i="15"/>
  <c r="J550" i="15" s="1"/>
  <c r="I552" i="15"/>
  <c r="J552" i="15" s="1"/>
  <c r="I554" i="15"/>
  <c r="J554" i="15" s="1"/>
  <c r="I556" i="15"/>
  <c r="J556" i="15" s="1"/>
  <c r="I558" i="15"/>
  <c r="J558" i="15" s="1"/>
  <c r="I560" i="15"/>
  <c r="J560" i="15" s="1"/>
  <c r="I562" i="15"/>
  <c r="J562" i="15" s="1"/>
  <c r="I564" i="15"/>
  <c r="J564" i="15" s="1"/>
  <c r="I566" i="15"/>
  <c r="J566" i="15" s="1"/>
  <c r="I568" i="15"/>
  <c r="J568" i="15" s="1"/>
  <c r="I570" i="15"/>
  <c r="J570" i="15" s="1"/>
  <c r="I572" i="15"/>
  <c r="J572" i="15" s="1"/>
  <c r="I574" i="15"/>
  <c r="J574" i="15" s="1"/>
  <c r="I576" i="15"/>
  <c r="J576" i="15" s="1"/>
  <c r="I578" i="15"/>
  <c r="J578" i="15" s="1"/>
  <c r="I580" i="15"/>
  <c r="J580" i="15" s="1"/>
  <c r="I582" i="15"/>
  <c r="J582" i="15" s="1"/>
  <c r="I584" i="15"/>
  <c r="J584" i="15" s="1"/>
  <c r="I586" i="15"/>
  <c r="J586" i="15" s="1"/>
  <c r="I588" i="15"/>
  <c r="J588" i="15" s="1"/>
  <c r="I590" i="15"/>
  <c r="J590" i="15" s="1"/>
  <c r="I592" i="15"/>
  <c r="J592" i="15" s="1"/>
  <c r="I594" i="15"/>
  <c r="J594" i="15" s="1"/>
  <c r="I596" i="15"/>
  <c r="J596" i="15" s="1"/>
  <c r="I598" i="15"/>
  <c r="J598" i="15" s="1"/>
  <c r="I600" i="15"/>
  <c r="J600" i="15" s="1"/>
  <c r="I602" i="15"/>
  <c r="J602" i="15" s="1"/>
  <c r="I604" i="15"/>
  <c r="J604" i="15" s="1"/>
  <c r="I606" i="15"/>
  <c r="J606" i="15" s="1"/>
  <c r="I608" i="15"/>
  <c r="J608" i="15" s="1"/>
  <c r="I610" i="15"/>
  <c r="J610" i="15" s="1"/>
  <c r="I612" i="15"/>
  <c r="J612" i="15" s="1"/>
  <c r="I614" i="15"/>
  <c r="J614" i="15" s="1"/>
  <c r="I616" i="15"/>
  <c r="J616" i="15" s="1"/>
  <c r="I618" i="15"/>
  <c r="J618" i="15" s="1"/>
  <c r="I620" i="15"/>
  <c r="J620" i="15" s="1"/>
  <c r="I622" i="15"/>
  <c r="J622" i="15" s="1"/>
  <c r="I624" i="15"/>
  <c r="J624" i="15" s="1"/>
  <c r="I626" i="15"/>
  <c r="J626" i="15" s="1"/>
  <c r="I628" i="15"/>
  <c r="J628" i="15" s="1"/>
  <c r="I630" i="15"/>
  <c r="J630" i="15" s="1"/>
  <c r="I632" i="15"/>
  <c r="J632" i="15" s="1"/>
  <c r="I634" i="15"/>
  <c r="J634" i="15" s="1"/>
  <c r="I636" i="15"/>
  <c r="J636" i="15" s="1"/>
  <c r="I638" i="15"/>
  <c r="J638" i="15" s="1"/>
  <c r="I640" i="15"/>
  <c r="J640" i="15" s="1"/>
  <c r="I642" i="15"/>
  <c r="J642" i="15" s="1"/>
  <c r="I644" i="15"/>
  <c r="J644" i="15" s="1"/>
  <c r="I646" i="15"/>
  <c r="J646" i="15" s="1"/>
  <c r="I648" i="15"/>
  <c r="J648" i="15" s="1"/>
  <c r="I650" i="15"/>
  <c r="J650" i="15" s="1"/>
  <c r="I652" i="15"/>
  <c r="J652" i="15" s="1"/>
  <c r="I654" i="15"/>
  <c r="J654" i="15" s="1"/>
  <c r="I656" i="15"/>
  <c r="J656" i="15" s="1"/>
  <c r="I658" i="15"/>
  <c r="J658" i="15" s="1"/>
  <c r="I660" i="15"/>
  <c r="J660" i="15" s="1"/>
  <c r="I662" i="15"/>
  <c r="J662" i="15" s="1"/>
  <c r="I664" i="15"/>
  <c r="J664" i="15" s="1"/>
  <c r="I666" i="15"/>
  <c r="J666" i="15" s="1"/>
  <c r="I668" i="15"/>
  <c r="J668" i="15" s="1"/>
  <c r="I670" i="15"/>
  <c r="J670" i="15" s="1"/>
  <c r="I672" i="15"/>
  <c r="J672" i="15" s="1"/>
  <c r="I674" i="15"/>
  <c r="J674" i="15" s="1"/>
  <c r="I676" i="15"/>
  <c r="J676" i="15" s="1"/>
  <c r="I678" i="15"/>
  <c r="J678" i="15" s="1"/>
  <c r="I680" i="15"/>
  <c r="J680" i="15" s="1"/>
  <c r="I682" i="15"/>
  <c r="J682" i="15" s="1"/>
  <c r="I684" i="15"/>
  <c r="J684" i="15" s="1"/>
  <c r="I686" i="15"/>
  <c r="J686" i="15" s="1"/>
  <c r="I688" i="15"/>
  <c r="J688" i="15" s="1"/>
  <c r="I690" i="15"/>
  <c r="J690" i="15" s="1"/>
  <c r="I692" i="15"/>
  <c r="J692" i="15" s="1"/>
  <c r="I694" i="15"/>
  <c r="J694" i="15" s="1"/>
  <c r="I696" i="15"/>
  <c r="J696" i="15" s="1"/>
  <c r="I698" i="15"/>
  <c r="J698" i="15" s="1"/>
  <c r="I700" i="15"/>
  <c r="J700" i="15" s="1"/>
  <c r="I702" i="15"/>
  <c r="J702" i="15" s="1"/>
  <c r="I704" i="15"/>
  <c r="J704" i="15" s="1"/>
  <c r="I706" i="15"/>
  <c r="J706" i="15" s="1"/>
  <c r="I708" i="15"/>
  <c r="J708" i="15" s="1"/>
  <c r="I710" i="15"/>
  <c r="J710" i="15" s="1"/>
  <c r="I712" i="15"/>
  <c r="J712" i="15" s="1"/>
  <c r="I714" i="15"/>
  <c r="J714" i="15" s="1"/>
  <c r="I716" i="15"/>
  <c r="J716" i="15" s="1"/>
  <c r="I718" i="15"/>
  <c r="J718" i="15" s="1"/>
  <c r="I720" i="15"/>
  <c r="J720" i="15" s="1"/>
  <c r="I722" i="15"/>
  <c r="J722" i="15" s="1"/>
  <c r="I724" i="15"/>
  <c r="J724" i="15" s="1"/>
  <c r="I726" i="15"/>
  <c r="J726" i="15" s="1"/>
  <c r="I728" i="15"/>
  <c r="J728" i="15" s="1"/>
  <c r="I730" i="15"/>
  <c r="J730" i="15" s="1"/>
  <c r="I732" i="15"/>
  <c r="J732" i="15" s="1"/>
  <c r="I734" i="15"/>
  <c r="J734" i="15" s="1"/>
  <c r="I736" i="15"/>
  <c r="J736" i="15" s="1"/>
  <c r="I738" i="15"/>
  <c r="J738" i="15" s="1"/>
  <c r="I740" i="15"/>
  <c r="J740" i="15" s="1"/>
  <c r="I742" i="15"/>
  <c r="J742" i="15" s="1"/>
  <c r="I744" i="15"/>
  <c r="J744" i="15" s="1"/>
  <c r="I746" i="15"/>
  <c r="J746" i="15" s="1"/>
  <c r="I748" i="15"/>
  <c r="J748" i="15" s="1"/>
  <c r="I750" i="15"/>
  <c r="J750" i="15" s="1"/>
  <c r="I752" i="15"/>
  <c r="J752" i="15" s="1"/>
  <c r="I754" i="15"/>
  <c r="J754" i="15" s="1"/>
  <c r="I756" i="15"/>
  <c r="J756" i="15" s="1"/>
  <c r="I758" i="15"/>
  <c r="J758" i="15" s="1"/>
  <c r="I760" i="15"/>
  <c r="J760" i="15" s="1"/>
  <c r="I762" i="15"/>
  <c r="J762" i="15" s="1"/>
  <c r="I764" i="15"/>
  <c r="J764" i="15" s="1"/>
  <c r="I766" i="15"/>
  <c r="J766" i="15" s="1"/>
  <c r="I768" i="15"/>
  <c r="J768" i="15" s="1"/>
  <c r="I770" i="15"/>
  <c r="J770" i="15" s="1"/>
  <c r="I772" i="15"/>
  <c r="J772" i="15" s="1"/>
  <c r="I774" i="15"/>
  <c r="J774" i="15" s="1"/>
  <c r="I776" i="15"/>
  <c r="J776" i="15" s="1"/>
  <c r="I778" i="15"/>
  <c r="J778" i="15" s="1"/>
  <c r="I780" i="15"/>
  <c r="J780" i="15" s="1"/>
  <c r="I782" i="15"/>
  <c r="J782" i="15" s="1"/>
  <c r="I784" i="15"/>
  <c r="J784" i="15" s="1"/>
  <c r="I786" i="15"/>
  <c r="J786" i="15" s="1"/>
  <c r="I788" i="15"/>
  <c r="J788" i="15" s="1"/>
  <c r="I790" i="15"/>
  <c r="J790" i="15" s="1"/>
  <c r="I792" i="15"/>
  <c r="J792" i="15" s="1"/>
  <c r="I794" i="15"/>
  <c r="J794" i="15" s="1"/>
  <c r="I796" i="15"/>
  <c r="J796" i="15" s="1"/>
  <c r="I798" i="15"/>
  <c r="J798" i="15" s="1"/>
  <c r="I800" i="15"/>
  <c r="J800" i="15" s="1"/>
  <c r="I802" i="15"/>
  <c r="J802" i="15" s="1"/>
  <c r="I804" i="15"/>
  <c r="J804" i="15" s="1"/>
  <c r="I806" i="15"/>
  <c r="J806" i="15" s="1"/>
  <c r="I808" i="15"/>
  <c r="J808" i="15" s="1"/>
  <c r="I810" i="15"/>
  <c r="J810" i="15" s="1"/>
  <c r="I812" i="15"/>
  <c r="J812" i="15" s="1"/>
  <c r="I814" i="15"/>
  <c r="J814" i="15" s="1"/>
  <c r="I816" i="15"/>
  <c r="J816" i="15" s="1"/>
  <c r="I818" i="15"/>
  <c r="J818" i="15" s="1"/>
  <c r="I820" i="15"/>
  <c r="J820" i="15" s="1"/>
  <c r="I822" i="15"/>
  <c r="J822" i="15" s="1"/>
  <c r="I824" i="15"/>
  <c r="J824" i="15" s="1"/>
  <c r="I826" i="15"/>
  <c r="J826" i="15" s="1"/>
  <c r="I828" i="15"/>
  <c r="J828" i="15" s="1"/>
  <c r="I830" i="15"/>
  <c r="J830" i="15" s="1"/>
  <c r="I832" i="15"/>
  <c r="J832" i="15" s="1"/>
  <c r="I834" i="15"/>
  <c r="J834" i="15" s="1"/>
  <c r="I836" i="15"/>
  <c r="J836" i="15" s="1"/>
  <c r="I838" i="15"/>
  <c r="J838" i="15" s="1"/>
  <c r="I840" i="15"/>
  <c r="J840" i="15" s="1"/>
  <c r="I842" i="15"/>
  <c r="J842" i="15" s="1"/>
  <c r="I844" i="15"/>
  <c r="J844" i="15" s="1"/>
  <c r="I846" i="15"/>
  <c r="J846" i="15" s="1"/>
  <c r="I848" i="15"/>
  <c r="J848" i="15" s="1"/>
  <c r="I850" i="15"/>
  <c r="J850" i="15" s="1"/>
  <c r="I852" i="15"/>
  <c r="J852" i="15" s="1"/>
  <c r="I854" i="15"/>
  <c r="J854" i="15" s="1"/>
  <c r="I856" i="15"/>
  <c r="J856" i="15" s="1"/>
  <c r="I858" i="15"/>
  <c r="J858" i="15" s="1"/>
  <c r="I860" i="15"/>
  <c r="J860" i="15" s="1"/>
  <c r="I862" i="15"/>
  <c r="J862" i="15" s="1"/>
  <c r="I864" i="15"/>
  <c r="J864" i="15" s="1"/>
  <c r="I866" i="15"/>
  <c r="J866" i="15" s="1"/>
  <c r="I868" i="15"/>
  <c r="J868" i="15" s="1"/>
  <c r="I870" i="15"/>
  <c r="J870" i="15" s="1"/>
  <c r="I872" i="15"/>
  <c r="J872" i="15" s="1"/>
  <c r="I874" i="15"/>
  <c r="J874" i="15" s="1"/>
  <c r="I876" i="15"/>
  <c r="J876" i="15" s="1"/>
  <c r="I878" i="15"/>
  <c r="J878" i="15" s="1"/>
  <c r="I880" i="15"/>
  <c r="J880" i="15" s="1"/>
  <c r="I882" i="15"/>
  <c r="J882" i="15" s="1"/>
  <c r="I884" i="15"/>
  <c r="J884" i="15" s="1"/>
  <c r="I886" i="15"/>
  <c r="J886" i="15" s="1"/>
  <c r="I888" i="15"/>
  <c r="J888" i="15" s="1"/>
  <c r="I890" i="15"/>
  <c r="J890" i="15" s="1"/>
  <c r="I892" i="15"/>
  <c r="J892" i="15" s="1"/>
  <c r="I894" i="15"/>
  <c r="J894" i="15" s="1"/>
  <c r="I896" i="15"/>
  <c r="J896" i="15" s="1"/>
  <c r="I898" i="15"/>
  <c r="J898" i="15" s="1"/>
  <c r="I900" i="15"/>
  <c r="J900" i="15" s="1"/>
  <c r="I902" i="15"/>
  <c r="J902" i="15" s="1"/>
  <c r="I904" i="15"/>
  <c r="J904" i="15" s="1"/>
  <c r="I906" i="15"/>
  <c r="J906" i="15" s="1"/>
  <c r="I908" i="15"/>
  <c r="J908" i="15" s="1"/>
  <c r="I910" i="15"/>
  <c r="J910" i="15" s="1"/>
  <c r="I912" i="15"/>
  <c r="J912" i="15" s="1"/>
  <c r="I914" i="15"/>
  <c r="J914" i="15" s="1"/>
  <c r="I916" i="15"/>
  <c r="J916" i="15" s="1"/>
  <c r="I918" i="15"/>
  <c r="J918" i="15" s="1"/>
  <c r="I920" i="15"/>
  <c r="J920" i="15" s="1"/>
  <c r="I922" i="15"/>
  <c r="J922" i="15" s="1"/>
  <c r="I924" i="15"/>
  <c r="J924" i="15" s="1"/>
  <c r="I926" i="15"/>
  <c r="J926" i="15" s="1"/>
  <c r="I928" i="15"/>
  <c r="J928" i="15" s="1"/>
  <c r="I439" i="15"/>
  <c r="J439" i="15" s="1"/>
  <c r="I443" i="15"/>
  <c r="J443" i="15" s="1"/>
  <c r="I447" i="15"/>
  <c r="J447" i="15" s="1"/>
  <c r="I451" i="15"/>
  <c r="J451" i="15" s="1"/>
  <c r="I455" i="15"/>
  <c r="J455" i="15" s="1"/>
  <c r="I459" i="15"/>
  <c r="J459" i="15" s="1"/>
  <c r="I463" i="15"/>
  <c r="J463" i="15" s="1"/>
  <c r="I467" i="15"/>
  <c r="J467" i="15" s="1"/>
  <c r="I471" i="15"/>
  <c r="J471" i="15" s="1"/>
  <c r="I475" i="15"/>
  <c r="J475" i="15" s="1"/>
  <c r="I479" i="15"/>
  <c r="J479" i="15" s="1"/>
  <c r="I483" i="15"/>
  <c r="J483" i="15" s="1"/>
  <c r="I487" i="15"/>
  <c r="J487" i="15" s="1"/>
  <c r="I491" i="15"/>
  <c r="J491" i="15" s="1"/>
  <c r="I495" i="15"/>
  <c r="J495" i="15" s="1"/>
  <c r="I499" i="15"/>
  <c r="J499" i="15" s="1"/>
  <c r="I503" i="15"/>
  <c r="J503" i="15" s="1"/>
  <c r="I507" i="15"/>
  <c r="J507" i="15" s="1"/>
  <c r="I511" i="15"/>
  <c r="J511" i="15" s="1"/>
  <c r="I515" i="15"/>
  <c r="J515" i="15" s="1"/>
  <c r="I519" i="15"/>
  <c r="J519" i="15" s="1"/>
  <c r="I523" i="15"/>
  <c r="J523" i="15" s="1"/>
  <c r="I527" i="15"/>
  <c r="J527" i="15" s="1"/>
  <c r="I529" i="15"/>
  <c r="J529" i="15" s="1"/>
  <c r="I531" i="15"/>
  <c r="J531" i="15" s="1"/>
  <c r="I533" i="15"/>
  <c r="J533" i="15" s="1"/>
  <c r="I535" i="15"/>
  <c r="J535" i="15" s="1"/>
  <c r="I537" i="15"/>
  <c r="J537" i="15" s="1"/>
  <c r="I539" i="15"/>
  <c r="J539" i="15" s="1"/>
  <c r="I541" i="15"/>
  <c r="J541" i="15" s="1"/>
  <c r="I543" i="15"/>
  <c r="J543" i="15" s="1"/>
  <c r="I545" i="15"/>
  <c r="J545" i="15" s="1"/>
  <c r="I547" i="15"/>
  <c r="J547" i="15" s="1"/>
  <c r="I549" i="15"/>
  <c r="J549" i="15" s="1"/>
  <c r="I551" i="15"/>
  <c r="J551" i="15" s="1"/>
  <c r="I553" i="15"/>
  <c r="J553" i="15" s="1"/>
  <c r="I555" i="15"/>
  <c r="J555" i="15" s="1"/>
  <c r="I557" i="15"/>
  <c r="J557" i="15" s="1"/>
  <c r="I559" i="15"/>
  <c r="J559" i="15" s="1"/>
  <c r="I561" i="15"/>
  <c r="J561" i="15" s="1"/>
  <c r="I563" i="15"/>
  <c r="J563" i="15" s="1"/>
  <c r="I565" i="15"/>
  <c r="J565" i="15" s="1"/>
  <c r="I567" i="15"/>
  <c r="J567" i="15" s="1"/>
  <c r="I569" i="15"/>
  <c r="J569" i="15" s="1"/>
  <c r="I571" i="15"/>
  <c r="J571" i="15" s="1"/>
  <c r="I573" i="15"/>
  <c r="J573" i="15" s="1"/>
  <c r="I575" i="15"/>
  <c r="J575" i="15" s="1"/>
  <c r="I577" i="15"/>
  <c r="J577" i="15" s="1"/>
  <c r="I579" i="15"/>
  <c r="J579" i="15" s="1"/>
  <c r="I581" i="15"/>
  <c r="J581" i="15" s="1"/>
  <c r="I583" i="15"/>
  <c r="J583" i="15" s="1"/>
  <c r="I585" i="15"/>
  <c r="J585" i="15" s="1"/>
  <c r="I587" i="15"/>
  <c r="J587" i="15" s="1"/>
  <c r="I589" i="15"/>
  <c r="J589" i="15" s="1"/>
  <c r="I591" i="15"/>
  <c r="J591" i="15" s="1"/>
  <c r="I593" i="15"/>
  <c r="J593" i="15" s="1"/>
  <c r="I595" i="15"/>
  <c r="J595" i="15" s="1"/>
  <c r="I597" i="15"/>
  <c r="J597" i="15" s="1"/>
  <c r="I599" i="15"/>
  <c r="J599" i="15" s="1"/>
  <c r="I601" i="15"/>
  <c r="J601" i="15" s="1"/>
  <c r="I603" i="15"/>
  <c r="J603" i="15" s="1"/>
  <c r="I605" i="15"/>
  <c r="J605" i="15" s="1"/>
  <c r="I607" i="15"/>
  <c r="J607" i="15" s="1"/>
  <c r="I609" i="15"/>
  <c r="J609" i="15" s="1"/>
  <c r="I611" i="15"/>
  <c r="J611" i="15" s="1"/>
  <c r="I613" i="15"/>
  <c r="J613" i="15" s="1"/>
  <c r="I615" i="15"/>
  <c r="J615" i="15" s="1"/>
  <c r="I617" i="15"/>
  <c r="J617" i="15" s="1"/>
  <c r="I619" i="15"/>
  <c r="J619" i="15" s="1"/>
  <c r="I621" i="15"/>
  <c r="J621" i="15" s="1"/>
  <c r="I623" i="15"/>
  <c r="J623" i="15" s="1"/>
  <c r="I625" i="15"/>
  <c r="J625" i="15" s="1"/>
  <c r="I627" i="15"/>
  <c r="J627" i="15" s="1"/>
  <c r="I629" i="15"/>
  <c r="J629" i="15" s="1"/>
  <c r="I631" i="15"/>
  <c r="J631" i="15" s="1"/>
  <c r="I633" i="15"/>
  <c r="J633" i="15" s="1"/>
  <c r="I635" i="15"/>
  <c r="J635" i="15" s="1"/>
  <c r="I637" i="15"/>
  <c r="J637" i="15" s="1"/>
  <c r="I639" i="15"/>
  <c r="J639" i="15" s="1"/>
  <c r="I641" i="15"/>
  <c r="J641" i="15" s="1"/>
  <c r="I643" i="15"/>
  <c r="J643" i="15" s="1"/>
  <c r="I645" i="15"/>
  <c r="J645" i="15" s="1"/>
  <c r="I647" i="15"/>
  <c r="J647" i="15" s="1"/>
  <c r="I649" i="15"/>
  <c r="J649" i="15" s="1"/>
  <c r="I651" i="15"/>
  <c r="J651" i="15" s="1"/>
  <c r="I653" i="15"/>
  <c r="J653" i="15" s="1"/>
  <c r="I655" i="15"/>
  <c r="J655" i="15" s="1"/>
  <c r="I657" i="15"/>
  <c r="J657" i="15" s="1"/>
  <c r="I659" i="15"/>
  <c r="J659" i="15" s="1"/>
  <c r="I661" i="15"/>
  <c r="J661" i="15" s="1"/>
  <c r="I663" i="15"/>
  <c r="J663" i="15" s="1"/>
  <c r="I665" i="15"/>
  <c r="J665" i="15" s="1"/>
  <c r="I667" i="15"/>
  <c r="J667" i="15" s="1"/>
  <c r="I669" i="15"/>
  <c r="J669" i="15" s="1"/>
  <c r="I671" i="15"/>
  <c r="J671" i="15" s="1"/>
  <c r="I673" i="15"/>
  <c r="J673" i="15" s="1"/>
  <c r="I675" i="15"/>
  <c r="J675" i="15" s="1"/>
  <c r="I677" i="15"/>
  <c r="J677" i="15" s="1"/>
  <c r="I679" i="15"/>
  <c r="J679" i="15" s="1"/>
  <c r="I681" i="15"/>
  <c r="J681" i="15" s="1"/>
  <c r="I683" i="15"/>
  <c r="J683" i="15" s="1"/>
  <c r="I685" i="15"/>
  <c r="J685" i="15" s="1"/>
  <c r="I687" i="15"/>
  <c r="J687" i="15" s="1"/>
  <c r="I689" i="15"/>
  <c r="J689" i="15" s="1"/>
  <c r="I691" i="15"/>
  <c r="J691" i="15" s="1"/>
  <c r="I693" i="15"/>
  <c r="J693" i="15" s="1"/>
  <c r="I695" i="15"/>
  <c r="J695" i="15" s="1"/>
  <c r="I697" i="15"/>
  <c r="J697" i="15" s="1"/>
  <c r="I699" i="15"/>
  <c r="J699" i="15" s="1"/>
  <c r="I701" i="15"/>
  <c r="J701" i="15" s="1"/>
  <c r="I703" i="15"/>
  <c r="J703" i="15" s="1"/>
  <c r="I705" i="15"/>
  <c r="J705" i="15" s="1"/>
  <c r="I707" i="15"/>
  <c r="J707" i="15" s="1"/>
  <c r="I709" i="15"/>
  <c r="J709" i="15" s="1"/>
  <c r="I711" i="15"/>
  <c r="J711" i="15" s="1"/>
  <c r="I713" i="15"/>
  <c r="J713" i="15" s="1"/>
  <c r="I715" i="15"/>
  <c r="J715" i="15" s="1"/>
  <c r="I717" i="15"/>
  <c r="J717" i="15" s="1"/>
  <c r="I719" i="15"/>
  <c r="J719" i="15" s="1"/>
  <c r="I721" i="15"/>
  <c r="J721" i="15" s="1"/>
  <c r="I723" i="15"/>
  <c r="J723" i="15" s="1"/>
  <c r="I725" i="15"/>
  <c r="J725" i="15" s="1"/>
  <c r="I727" i="15"/>
  <c r="J727" i="15" s="1"/>
  <c r="I729" i="15"/>
  <c r="J729" i="15" s="1"/>
  <c r="I731" i="15"/>
  <c r="J731" i="15" s="1"/>
  <c r="I733" i="15"/>
  <c r="J733" i="15" s="1"/>
  <c r="I735" i="15"/>
  <c r="J735" i="15" s="1"/>
  <c r="I737" i="15"/>
  <c r="J737" i="15" s="1"/>
  <c r="I739" i="15"/>
  <c r="J739" i="15" s="1"/>
  <c r="I741" i="15"/>
  <c r="J741" i="15" s="1"/>
  <c r="I743" i="15"/>
  <c r="J743" i="15" s="1"/>
  <c r="I745" i="15"/>
  <c r="J745" i="15" s="1"/>
  <c r="I747" i="15"/>
  <c r="J747" i="15" s="1"/>
  <c r="I749" i="15"/>
  <c r="J749" i="15" s="1"/>
  <c r="I751" i="15"/>
  <c r="J751" i="15" s="1"/>
  <c r="I753" i="15"/>
  <c r="J753" i="15" s="1"/>
  <c r="I755" i="15"/>
  <c r="J755" i="15" s="1"/>
  <c r="I757" i="15"/>
  <c r="J757" i="15" s="1"/>
  <c r="I759" i="15"/>
  <c r="J759" i="15" s="1"/>
  <c r="I761" i="15"/>
  <c r="J761" i="15" s="1"/>
  <c r="I763" i="15"/>
  <c r="J763" i="15" s="1"/>
  <c r="I765" i="15"/>
  <c r="J765" i="15" s="1"/>
  <c r="I767" i="15"/>
  <c r="J767" i="15" s="1"/>
  <c r="I769" i="15"/>
  <c r="J769" i="15" s="1"/>
  <c r="I771" i="15"/>
  <c r="J771" i="15" s="1"/>
  <c r="I773" i="15"/>
  <c r="J773" i="15" s="1"/>
  <c r="I775" i="15"/>
  <c r="J775" i="15" s="1"/>
  <c r="I777" i="15"/>
  <c r="J777" i="15" s="1"/>
  <c r="I779" i="15"/>
  <c r="J779" i="15" s="1"/>
  <c r="I781" i="15"/>
  <c r="J781" i="15" s="1"/>
  <c r="I783" i="15"/>
  <c r="J783" i="15" s="1"/>
  <c r="I785" i="15"/>
  <c r="J785" i="15" s="1"/>
  <c r="I787" i="15"/>
  <c r="J787" i="15" s="1"/>
  <c r="I789" i="15"/>
  <c r="J789" i="15" s="1"/>
  <c r="I791" i="15"/>
  <c r="J791" i="15" s="1"/>
  <c r="I793" i="15"/>
  <c r="J793" i="15" s="1"/>
  <c r="I795" i="15"/>
  <c r="J795" i="15" s="1"/>
  <c r="I797" i="15"/>
  <c r="J797" i="15" s="1"/>
  <c r="I799" i="15"/>
  <c r="J799" i="15" s="1"/>
  <c r="I801" i="15"/>
  <c r="J801" i="15" s="1"/>
  <c r="I803" i="15"/>
  <c r="J803" i="15" s="1"/>
  <c r="I805" i="15"/>
  <c r="J805" i="15" s="1"/>
  <c r="I807" i="15"/>
  <c r="J807" i="15" s="1"/>
  <c r="I809" i="15"/>
  <c r="J809" i="15" s="1"/>
  <c r="I811" i="15"/>
  <c r="J811" i="15" s="1"/>
  <c r="I813" i="15"/>
  <c r="J813" i="15" s="1"/>
  <c r="I815" i="15"/>
  <c r="J815" i="15" s="1"/>
  <c r="I817" i="15"/>
  <c r="J817" i="15" s="1"/>
  <c r="I819" i="15"/>
  <c r="J819" i="15" s="1"/>
  <c r="I821" i="15"/>
  <c r="J821" i="15" s="1"/>
  <c r="I823" i="15"/>
  <c r="J823" i="15" s="1"/>
  <c r="I825" i="15"/>
  <c r="J825" i="15" s="1"/>
  <c r="I827" i="15"/>
  <c r="J827" i="15" s="1"/>
  <c r="I829" i="15"/>
  <c r="J829" i="15" s="1"/>
  <c r="I831" i="15"/>
  <c r="J831" i="15" s="1"/>
  <c r="I833" i="15"/>
  <c r="J833" i="15" s="1"/>
  <c r="I835" i="15"/>
  <c r="J835" i="15" s="1"/>
  <c r="I837" i="15"/>
  <c r="J837" i="15" s="1"/>
  <c r="I839" i="15"/>
  <c r="J839" i="15" s="1"/>
  <c r="I841" i="15"/>
  <c r="J841" i="15" s="1"/>
  <c r="I843" i="15"/>
  <c r="J843" i="15" s="1"/>
  <c r="I845" i="15"/>
  <c r="J845" i="15" s="1"/>
  <c r="I847" i="15"/>
  <c r="J847" i="15" s="1"/>
  <c r="I849" i="15"/>
  <c r="J849" i="15" s="1"/>
  <c r="I851" i="15"/>
  <c r="J851" i="15" s="1"/>
  <c r="I853" i="15"/>
  <c r="J853" i="15" s="1"/>
  <c r="I855" i="15"/>
  <c r="J855" i="15" s="1"/>
  <c r="I857" i="15"/>
  <c r="J857" i="15" s="1"/>
  <c r="I859" i="15"/>
  <c r="J859" i="15" s="1"/>
  <c r="I861" i="15"/>
  <c r="J861" i="15" s="1"/>
  <c r="I863" i="15"/>
  <c r="J863" i="15" s="1"/>
  <c r="I865" i="15"/>
  <c r="J865" i="15" s="1"/>
  <c r="I867" i="15"/>
  <c r="J867" i="15" s="1"/>
  <c r="I869" i="15"/>
  <c r="J869" i="15" s="1"/>
  <c r="I871" i="15"/>
  <c r="J871" i="15" s="1"/>
  <c r="I873" i="15"/>
  <c r="J873" i="15" s="1"/>
  <c r="I875" i="15"/>
  <c r="J875" i="15" s="1"/>
  <c r="I877" i="15"/>
  <c r="J877" i="15" s="1"/>
  <c r="I879" i="15"/>
  <c r="J879" i="15" s="1"/>
  <c r="I881" i="15"/>
  <c r="J881" i="15" s="1"/>
  <c r="I883" i="15"/>
  <c r="J883" i="15" s="1"/>
  <c r="I885" i="15"/>
  <c r="J885" i="15" s="1"/>
  <c r="I887" i="15"/>
  <c r="J887" i="15" s="1"/>
  <c r="I889" i="15"/>
  <c r="J889" i="15" s="1"/>
  <c r="I891" i="15"/>
  <c r="J891" i="15" s="1"/>
  <c r="I893" i="15"/>
  <c r="J893" i="15" s="1"/>
  <c r="I895" i="15"/>
  <c r="J895" i="15" s="1"/>
  <c r="I897" i="15"/>
  <c r="J897" i="15" s="1"/>
  <c r="I899" i="15"/>
  <c r="J899" i="15" s="1"/>
  <c r="I901" i="15"/>
  <c r="J901" i="15" s="1"/>
  <c r="I903" i="15"/>
  <c r="J903" i="15" s="1"/>
  <c r="I905" i="15"/>
  <c r="J905" i="15" s="1"/>
  <c r="I907" i="15"/>
  <c r="J907" i="15" s="1"/>
  <c r="I909" i="15"/>
  <c r="J909" i="15" s="1"/>
  <c r="I911" i="15"/>
  <c r="J911" i="15" s="1"/>
  <c r="I913" i="15"/>
  <c r="J913" i="15" s="1"/>
  <c r="I915" i="15"/>
  <c r="J915" i="15" s="1"/>
  <c r="I917" i="15"/>
  <c r="J917" i="15" s="1"/>
  <c r="I919" i="15"/>
  <c r="J919" i="15" s="1"/>
  <c r="I921" i="15"/>
  <c r="J921" i="15" s="1"/>
  <c r="I923" i="15"/>
  <c r="J923" i="15" s="1"/>
  <c r="I925" i="15"/>
  <c r="J925" i="15" s="1"/>
  <c r="I927" i="15"/>
  <c r="J927" i="15" s="1"/>
  <c r="I929" i="15"/>
  <c r="J929" i="15" s="1"/>
  <c r="I931" i="15"/>
  <c r="J931" i="15" s="1"/>
  <c r="I933" i="15"/>
  <c r="J933" i="15" s="1"/>
  <c r="I935" i="15"/>
  <c r="J935" i="15" s="1"/>
  <c r="I937" i="15"/>
  <c r="J937" i="15" s="1"/>
  <c r="I939" i="15"/>
  <c r="J939" i="15" s="1"/>
  <c r="I941" i="15"/>
  <c r="J941" i="15" s="1"/>
  <c r="I943" i="15"/>
  <c r="J943" i="15" s="1"/>
  <c r="I945" i="15"/>
  <c r="J945" i="15" s="1"/>
  <c r="I947" i="15"/>
  <c r="J947" i="15" s="1"/>
  <c r="I949" i="15"/>
  <c r="J949" i="15" s="1"/>
  <c r="I951" i="15"/>
  <c r="J951" i="15" s="1"/>
  <c r="I953" i="15"/>
  <c r="J953" i="15" s="1"/>
  <c r="I955" i="15"/>
  <c r="J955" i="15" s="1"/>
  <c r="I957" i="15"/>
  <c r="J957" i="15" s="1"/>
  <c r="I959" i="15"/>
  <c r="J959" i="15" s="1"/>
  <c r="I961" i="15"/>
  <c r="J961" i="15" s="1"/>
  <c r="I963" i="15"/>
  <c r="J963" i="15" s="1"/>
  <c r="I965" i="15"/>
  <c r="J965" i="15" s="1"/>
  <c r="I967" i="15"/>
  <c r="J967" i="15" s="1"/>
  <c r="I969" i="15"/>
  <c r="J969" i="15" s="1"/>
  <c r="I971" i="15"/>
  <c r="J971" i="15" s="1"/>
  <c r="I973" i="15"/>
  <c r="J973" i="15" s="1"/>
  <c r="I975" i="15"/>
  <c r="J975" i="15" s="1"/>
  <c r="I977" i="15"/>
  <c r="J977" i="15" s="1"/>
  <c r="I979" i="15"/>
  <c r="J979" i="15" s="1"/>
  <c r="I981" i="15"/>
  <c r="J981" i="15" s="1"/>
  <c r="I983" i="15"/>
  <c r="J983" i="15" s="1"/>
  <c r="I985" i="15"/>
  <c r="J985" i="15" s="1"/>
  <c r="I987" i="15"/>
  <c r="J987" i="15" s="1"/>
  <c r="I989" i="15"/>
  <c r="J989" i="15" s="1"/>
  <c r="I991" i="15"/>
  <c r="J991" i="15" s="1"/>
  <c r="I993" i="15"/>
  <c r="J993" i="15" s="1"/>
  <c r="I932" i="15"/>
  <c r="J932" i="15" s="1"/>
  <c r="I936" i="15"/>
  <c r="J936" i="15" s="1"/>
  <c r="I940" i="15"/>
  <c r="J940" i="15" s="1"/>
  <c r="I944" i="15"/>
  <c r="J944" i="15" s="1"/>
  <c r="I948" i="15"/>
  <c r="J948" i="15" s="1"/>
  <c r="I952" i="15"/>
  <c r="J952" i="15" s="1"/>
  <c r="I956" i="15"/>
  <c r="J956" i="15" s="1"/>
  <c r="I960" i="15"/>
  <c r="J960" i="15" s="1"/>
  <c r="I964" i="15"/>
  <c r="J964" i="15" s="1"/>
  <c r="I968" i="15"/>
  <c r="J968" i="15" s="1"/>
  <c r="I972" i="15"/>
  <c r="J972" i="15" s="1"/>
  <c r="I976" i="15"/>
  <c r="J976" i="15" s="1"/>
  <c r="I980" i="15"/>
  <c r="J980" i="15" s="1"/>
  <c r="I984" i="15"/>
  <c r="J984" i="15" s="1"/>
  <c r="I988" i="15"/>
  <c r="J988" i="15" s="1"/>
  <c r="I992" i="15"/>
  <c r="J992" i="15" s="1"/>
  <c r="I995" i="15"/>
  <c r="J995" i="15" s="1"/>
  <c r="I997" i="15"/>
  <c r="J997" i="15" s="1"/>
  <c r="I999" i="15"/>
  <c r="J999" i="15" s="1"/>
  <c r="I1001" i="15"/>
  <c r="J1001" i="15" s="1"/>
  <c r="I1003" i="15"/>
  <c r="J1003" i="15" s="1"/>
  <c r="I1005" i="15"/>
  <c r="J1005" i="15" s="1"/>
  <c r="I1007" i="15"/>
  <c r="J1007" i="15" s="1"/>
  <c r="I1009" i="15"/>
  <c r="J1009" i="15" s="1"/>
  <c r="I1011" i="15"/>
  <c r="J1011" i="15" s="1"/>
  <c r="I1013" i="15"/>
  <c r="J1013" i="15" s="1"/>
  <c r="I930" i="15"/>
  <c r="J930" i="15" s="1"/>
  <c r="I934" i="15"/>
  <c r="J934" i="15" s="1"/>
  <c r="I938" i="15"/>
  <c r="J938" i="15" s="1"/>
  <c r="I942" i="15"/>
  <c r="J942" i="15" s="1"/>
  <c r="I946" i="15"/>
  <c r="J946" i="15" s="1"/>
  <c r="I950" i="15"/>
  <c r="J950" i="15" s="1"/>
  <c r="I954" i="15"/>
  <c r="J954" i="15" s="1"/>
  <c r="I958" i="15"/>
  <c r="J958" i="15" s="1"/>
  <c r="I962" i="15"/>
  <c r="J962" i="15" s="1"/>
  <c r="I966" i="15"/>
  <c r="J966" i="15" s="1"/>
  <c r="I970" i="15"/>
  <c r="J970" i="15" s="1"/>
  <c r="I974" i="15"/>
  <c r="J974" i="15" s="1"/>
  <c r="I978" i="15"/>
  <c r="J978" i="15" s="1"/>
  <c r="I982" i="15"/>
  <c r="J982" i="15" s="1"/>
  <c r="I986" i="15"/>
  <c r="J986" i="15" s="1"/>
  <c r="I990" i="15"/>
  <c r="J990" i="15" s="1"/>
  <c r="I994" i="15"/>
  <c r="J994" i="15" s="1"/>
  <c r="I996" i="15"/>
  <c r="J996" i="15" s="1"/>
  <c r="I998" i="15"/>
  <c r="J998" i="15" s="1"/>
  <c r="I1000" i="15"/>
  <c r="J1000" i="15" s="1"/>
  <c r="I1002" i="15"/>
  <c r="J1002" i="15" s="1"/>
  <c r="I1004" i="15"/>
  <c r="J1004" i="15" s="1"/>
  <c r="I1006" i="15"/>
  <c r="J1006" i="15" s="1"/>
  <c r="I1008" i="15"/>
  <c r="J1008" i="15" s="1"/>
  <c r="I1010" i="15"/>
  <c r="J1010" i="15" s="1"/>
  <c r="I1012" i="15"/>
  <c r="J1012" i="15" s="1"/>
  <c r="I1014" i="15"/>
  <c r="J1014" i="15" s="1"/>
  <c r="I9" i="5"/>
  <c r="H22" i="6"/>
  <c r="G30" i="10"/>
  <c r="G21" i="10"/>
  <c r="G26" i="10" s="1"/>
  <c r="G41" i="10" s="1"/>
  <c r="F7" i="7"/>
  <c r="G7" i="7" s="1"/>
  <c r="H7" i="7" s="1"/>
  <c r="I7" i="7" s="1"/>
  <c r="J7" i="7" s="1"/>
  <c r="K7" i="7" s="1"/>
  <c r="L7" i="7" s="1"/>
  <c r="M7" i="7" s="1"/>
  <c r="N7" i="7" s="1"/>
  <c r="F41" i="10"/>
  <c r="J15" i="15"/>
  <c r="G26" i="15"/>
  <c r="H379" i="17"/>
  <c r="H460" i="17" s="1"/>
  <c r="H369" i="17"/>
  <c r="H371" i="17" s="1"/>
  <c r="H355" i="17"/>
  <c r="I339" i="17"/>
  <c r="I340" i="17" s="1"/>
  <c r="I343" i="17" s="1"/>
  <c r="I344" i="17" s="1"/>
  <c r="I299" i="17"/>
  <c r="H297" i="14"/>
  <c r="H298" i="14"/>
  <c r="G369" i="14"/>
  <c r="G355" i="14"/>
  <c r="F379" i="14"/>
  <c r="F460" i="14" s="1"/>
  <c r="F371" i="14"/>
  <c r="J417" i="14"/>
  <c r="J421" i="14" s="1"/>
  <c r="J327" i="14"/>
  <c r="J333" i="14" s="1"/>
  <c r="K308" i="14"/>
  <c r="K309" i="14" s="1"/>
  <c r="K315" i="14" s="1"/>
  <c r="K322" i="14" s="1"/>
  <c r="K295" i="14"/>
  <c r="F360" i="14"/>
  <c r="F378" i="14"/>
  <c r="F459" i="14" s="1"/>
  <c r="G367" i="14"/>
  <c r="H342" i="14"/>
  <c r="L294" i="14"/>
  <c r="L247" i="14"/>
  <c r="M223" i="14"/>
  <c r="M235" i="14" s="1"/>
  <c r="M242" i="14" s="1"/>
  <c r="M244" i="14" s="1"/>
  <c r="M245" i="14" s="1"/>
  <c r="M246" i="14" s="1"/>
  <c r="J296" i="14"/>
  <c r="J55" i="10"/>
  <c r="I59" i="10"/>
  <c r="I69" i="10" s="1"/>
  <c r="H10" i="10"/>
  <c r="G5" i="13"/>
  <c r="E41" i="10"/>
  <c r="F27" i="6"/>
  <c r="F37" i="6" s="1"/>
  <c r="F6" i="8" s="1"/>
  <c r="G26" i="6"/>
  <c r="G31" i="10"/>
  <c r="G39" i="10" s="1"/>
  <c r="G14" i="13" s="1"/>
  <c r="F42" i="6"/>
  <c r="E42" i="6"/>
  <c r="E6" i="8"/>
  <c r="J40" i="5" l="1"/>
  <c r="J42" i="5" s="1"/>
  <c r="I44" i="5"/>
  <c r="J33" i="5"/>
  <c r="J35" i="5" s="1"/>
  <c r="I37" i="5"/>
  <c r="I46" i="5" s="1"/>
  <c r="I32" i="6" s="1"/>
  <c r="F43" i="10"/>
  <c r="F13" i="13" s="1"/>
  <c r="G18" i="7"/>
  <c r="F19" i="7"/>
  <c r="F9" i="10" s="1"/>
  <c r="F8" i="13" s="1"/>
  <c r="J6" i="5"/>
  <c r="J9" i="4"/>
  <c r="L6" i="4"/>
  <c r="K8" i="4"/>
  <c r="H23" i="10"/>
  <c r="K25" i="10"/>
  <c r="K32" i="13"/>
  <c r="G38" i="6"/>
  <c r="G47" i="10" s="1"/>
  <c r="G22" i="8"/>
  <c r="G54" i="5"/>
  <c r="G65" i="5" s="1"/>
  <c r="G8" i="9" s="1"/>
  <c r="I14" i="5"/>
  <c r="I29" i="6" s="1"/>
  <c r="I6" i="6"/>
  <c r="I8" i="6" s="1"/>
  <c r="I10" i="6" s="1"/>
  <c r="I12" i="6" s="1"/>
  <c r="I68" i="10" s="1"/>
  <c r="I15" i="5"/>
  <c r="I30" i="6" s="1"/>
  <c r="I24" i="10" s="1"/>
  <c r="I7" i="5"/>
  <c r="I11" i="5"/>
  <c r="I18" i="6" s="1"/>
  <c r="I18" i="10" s="1"/>
  <c r="I12" i="5"/>
  <c r="I19" i="6" s="1"/>
  <c r="I19" i="10" s="1"/>
  <c r="I8" i="5"/>
  <c r="I20" i="6" s="1"/>
  <c r="I20" i="10" s="1"/>
  <c r="I13" i="5"/>
  <c r="I23" i="6" s="1"/>
  <c r="I22" i="10" s="1"/>
  <c r="L17" i="5"/>
  <c r="K33" i="6"/>
  <c r="H34" i="10"/>
  <c r="H29" i="5"/>
  <c r="N58" i="10"/>
  <c r="N59" i="10" s="1"/>
  <c r="N69" i="10" s="1"/>
  <c r="I70" i="10"/>
  <c r="J12" i="8"/>
  <c r="J24" i="7" s="1"/>
  <c r="J37" i="10"/>
  <c r="I23" i="5"/>
  <c r="J20" i="5"/>
  <c r="J22" i="5" s="1"/>
  <c r="H10" i="5"/>
  <c r="H24" i="6" s="1"/>
  <c r="H15" i="6"/>
  <c r="H15" i="10" s="1"/>
  <c r="L81" i="10"/>
  <c r="L27" i="5"/>
  <c r="L25" i="10" s="1"/>
  <c r="I62" i="5"/>
  <c r="I63" i="5"/>
  <c r="J58" i="5" s="1"/>
  <c r="J60" i="5" s="1"/>
  <c r="H46" i="5"/>
  <c r="H32" i="6" s="1"/>
  <c r="H36" i="6" s="1"/>
  <c r="M17" i="8"/>
  <c r="M12" i="7" s="1"/>
  <c r="M26" i="5"/>
  <c r="P41" i="12"/>
  <c r="I16" i="15"/>
  <c r="G478" i="17"/>
  <c r="G486" i="17"/>
  <c r="G480" i="17"/>
  <c r="G477" i="17"/>
  <c r="G479" i="17"/>
  <c r="G485" i="17"/>
  <c r="H30" i="10"/>
  <c r="H21" i="10"/>
  <c r="J9" i="5"/>
  <c r="I22" i="6"/>
  <c r="F42" i="10"/>
  <c r="F11" i="13" s="1"/>
  <c r="G42" i="10"/>
  <c r="G11" i="13" s="1"/>
  <c r="G43" i="10"/>
  <c r="G13" i="13" s="1"/>
  <c r="G28" i="15"/>
  <c r="I367" i="17"/>
  <c r="J342" i="17"/>
  <c r="H360" i="17"/>
  <c r="H373" i="17" s="1"/>
  <c r="H378" i="17"/>
  <c r="H459" i="17" s="1"/>
  <c r="J298" i="17"/>
  <c r="J297" i="17"/>
  <c r="I300" i="17"/>
  <c r="M224" i="14"/>
  <c r="F373" i="14"/>
  <c r="H299" i="14"/>
  <c r="H339" i="14"/>
  <c r="H340" i="14" s="1"/>
  <c r="H343" i="14" s="1"/>
  <c r="H344" i="14" s="1"/>
  <c r="E43" i="10"/>
  <c r="E13" i="13" s="1"/>
  <c r="L308" i="14"/>
  <c r="L309" i="14" s="1"/>
  <c r="L315" i="14" s="1"/>
  <c r="L322" i="14" s="1"/>
  <c r="L295" i="14"/>
  <c r="M294" i="14"/>
  <c r="M247" i="14"/>
  <c r="K296" i="14"/>
  <c r="G379" i="14"/>
  <c r="G460" i="14" s="1"/>
  <c r="G371" i="14"/>
  <c r="K417" i="14"/>
  <c r="K421" i="14" s="1"/>
  <c r="K464" i="14" s="1"/>
  <c r="K327" i="14"/>
  <c r="K333" i="14" s="1"/>
  <c r="J464" i="14"/>
  <c r="G378" i="14"/>
  <c r="G459" i="14" s="1"/>
  <c r="G360" i="14"/>
  <c r="J59" i="10"/>
  <c r="J69" i="10" s="1"/>
  <c r="K55" i="10"/>
  <c r="I10" i="10"/>
  <c r="H5" i="13"/>
  <c r="E42" i="10"/>
  <c r="E11" i="13" s="1"/>
  <c r="H31" i="10"/>
  <c r="G64" i="10"/>
  <c r="G65" i="10" s="1"/>
  <c r="G71" i="10" s="1"/>
  <c r="G27" i="6"/>
  <c r="G37" i="6" s="1"/>
  <c r="E6" i="9"/>
  <c r="F6" i="9"/>
  <c r="G55" i="5" l="1"/>
  <c r="H50" i="5" s="1"/>
  <c r="H52" i="5" s="1"/>
  <c r="J7" i="5"/>
  <c r="J12" i="5"/>
  <c r="J19" i="6" s="1"/>
  <c r="J19" i="10" s="1"/>
  <c r="J8" i="5"/>
  <c r="J20" i="6" s="1"/>
  <c r="J20" i="10" s="1"/>
  <c r="J11" i="5"/>
  <c r="J18" i="6" s="1"/>
  <c r="J18" i="10" s="1"/>
  <c r="J13" i="5"/>
  <c r="J23" i="6" s="1"/>
  <c r="J22" i="10" s="1"/>
  <c r="K12" i="8"/>
  <c r="K24" i="7" s="1"/>
  <c r="K37" i="10"/>
  <c r="L32" i="13"/>
  <c r="L82" i="10"/>
  <c r="L33" i="13" s="1"/>
  <c r="L33" i="6"/>
  <c r="M17" i="5"/>
  <c r="G19" i="7"/>
  <c r="G9" i="10" s="1"/>
  <c r="G8" i="13" s="1"/>
  <c r="J62" i="5"/>
  <c r="J63" i="5"/>
  <c r="K58" i="5" s="1"/>
  <c r="K60" i="5" s="1"/>
  <c r="I7" i="9"/>
  <c r="I11" i="8"/>
  <c r="I36" i="10"/>
  <c r="J23" i="5"/>
  <c r="K20" i="5"/>
  <c r="K22" i="5" s="1"/>
  <c r="J37" i="5"/>
  <c r="K33" i="5"/>
  <c r="K35" i="5" s="1"/>
  <c r="H22" i="8"/>
  <c r="H38" i="6"/>
  <c r="H47" i="10" s="1"/>
  <c r="G76" i="10"/>
  <c r="I34" i="10"/>
  <c r="I29" i="5"/>
  <c r="H39" i="10"/>
  <c r="H43" i="10" s="1"/>
  <c r="H13" i="13" s="1"/>
  <c r="I10" i="5"/>
  <c r="I24" i="6" s="1"/>
  <c r="I15" i="6"/>
  <c r="I15" i="10" s="1"/>
  <c r="K40" i="5"/>
  <c r="K42" i="5" s="1"/>
  <c r="J44" i="5"/>
  <c r="N17" i="8"/>
  <c r="N12" i="7" s="1"/>
  <c r="N26" i="5"/>
  <c r="B22" i="13"/>
  <c r="B24" i="13" s="1"/>
  <c r="J14" i="5"/>
  <c r="J29" i="6" s="1"/>
  <c r="J6" i="6"/>
  <c r="J8" i="6" s="1"/>
  <c r="J10" i="6" s="1"/>
  <c r="J12" i="6" s="1"/>
  <c r="J68" i="10" s="1"/>
  <c r="J70" i="10"/>
  <c r="H26" i="6"/>
  <c r="M81" i="10"/>
  <c r="M27" i="5"/>
  <c r="M25" i="10" s="1"/>
  <c r="K6" i="5"/>
  <c r="K9" i="4"/>
  <c r="H26" i="10"/>
  <c r="H41" i="10" s="1"/>
  <c r="H7" i="9"/>
  <c r="H11" i="8"/>
  <c r="H18" i="7" s="1"/>
  <c r="H36" i="10"/>
  <c r="I36" i="6"/>
  <c r="I23" i="10"/>
  <c r="M6" i="4"/>
  <c r="L8" i="4"/>
  <c r="O24" i="15"/>
  <c r="O25" i="15"/>
  <c r="O15" i="15"/>
  <c r="O16" i="15"/>
  <c r="O17" i="15"/>
  <c r="O18" i="15"/>
  <c r="L16" i="15" s="1"/>
  <c r="G487" i="17"/>
  <c r="G489" i="17" s="1"/>
  <c r="J16" i="15"/>
  <c r="O19" i="15" s="1"/>
  <c r="G482" i="17"/>
  <c r="G483" i="17" s="1"/>
  <c r="G484" i="17" s="1"/>
  <c r="G27" i="13"/>
  <c r="K9" i="5"/>
  <c r="J22" i="6"/>
  <c r="I30" i="10"/>
  <c r="I21" i="10"/>
  <c r="I26" i="10" s="1"/>
  <c r="I41" i="10" s="1"/>
  <c r="I369" i="17"/>
  <c r="I371" i="17" s="1"/>
  <c r="I355" i="17"/>
  <c r="J339" i="17"/>
  <c r="J340" i="17" s="1"/>
  <c r="J343" i="17" s="1"/>
  <c r="J344" i="17" s="1"/>
  <c r="J299" i="17"/>
  <c r="I379" i="17"/>
  <c r="I460" i="17" s="1"/>
  <c r="I342" i="14"/>
  <c r="H367" i="14"/>
  <c r="H379" i="14" s="1"/>
  <c r="H460" i="14" s="1"/>
  <c r="I297" i="14"/>
  <c r="I298" i="14"/>
  <c r="H300" i="14"/>
  <c r="G373" i="14"/>
  <c r="M308" i="14"/>
  <c r="M309" i="14" s="1"/>
  <c r="M315" i="14" s="1"/>
  <c r="M322" i="14" s="1"/>
  <c r="M295" i="14"/>
  <c r="L417" i="14"/>
  <c r="L421" i="14" s="1"/>
  <c r="L464" i="14" s="1"/>
  <c r="L327" i="14"/>
  <c r="L333" i="14" s="1"/>
  <c r="L296" i="14"/>
  <c r="L55" i="10"/>
  <c r="K59" i="10"/>
  <c r="K69" i="10" s="1"/>
  <c r="J10" i="10"/>
  <c r="I5" i="13"/>
  <c r="G6" i="8"/>
  <c r="G42" i="6"/>
  <c r="G6" i="9" s="1"/>
  <c r="I26" i="6"/>
  <c r="I31" i="10"/>
  <c r="H64" i="10"/>
  <c r="H65" i="10" s="1"/>
  <c r="H71" i="10" s="1"/>
  <c r="H76" i="10" s="1"/>
  <c r="H27" i="6"/>
  <c r="H37" i="6" s="1"/>
  <c r="F9" i="9"/>
  <c r="E9" i="9"/>
  <c r="H19" i="7" l="1"/>
  <c r="H9" i="10" s="1"/>
  <c r="H8" i="13" s="1"/>
  <c r="I18" i="7"/>
  <c r="J46" i="5"/>
  <c r="J32" i="6" s="1"/>
  <c r="K14" i="5"/>
  <c r="K29" i="6" s="1"/>
  <c r="K6" i="6"/>
  <c r="K8" i="6" s="1"/>
  <c r="K10" i="6" s="1"/>
  <c r="K12" i="6" s="1"/>
  <c r="K68" i="10" s="1"/>
  <c r="K70" i="10" s="1"/>
  <c r="K44" i="5"/>
  <c r="L40" i="5"/>
  <c r="L42" i="5" s="1"/>
  <c r="J34" i="10"/>
  <c r="J29" i="5"/>
  <c r="K8" i="5"/>
  <c r="K20" i="6" s="1"/>
  <c r="K20" i="10" s="1"/>
  <c r="K13" i="5"/>
  <c r="K23" i="6" s="1"/>
  <c r="K22" i="10" s="1"/>
  <c r="K11" i="5"/>
  <c r="K18" i="6" s="1"/>
  <c r="K18" i="10" s="1"/>
  <c r="K12" i="5"/>
  <c r="K19" i="6" s="1"/>
  <c r="K19" i="10" s="1"/>
  <c r="K7" i="5"/>
  <c r="K23" i="5"/>
  <c r="L20" i="5"/>
  <c r="L22" i="5" s="1"/>
  <c r="L6" i="5"/>
  <c r="L9" i="4"/>
  <c r="M32" i="13"/>
  <c r="M82" i="10"/>
  <c r="M33" i="13" s="1"/>
  <c r="H42" i="10"/>
  <c r="H11" i="13" s="1"/>
  <c r="B12" i="13" s="1"/>
  <c r="M8" i="4"/>
  <c r="N6" i="4"/>
  <c r="N8" i="4" s="1"/>
  <c r="I38" i="6"/>
  <c r="I47" i="10" s="1"/>
  <c r="I22" i="8"/>
  <c r="K62" i="5"/>
  <c r="K63" i="5"/>
  <c r="L58" i="5" s="1"/>
  <c r="L60" i="5" s="1"/>
  <c r="I39" i="10"/>
  <c r="I14" i="13" s="1"/>
  <c r="H14" i="13"/>
  <c r="J10" i="5"/>
  <c r="J24" i="6" s="1"/>
  <c r="J15" i="6"/>
  <c r="J15" i="10" s="1"/>
  <c r="J36" i="6"/>
  <c r="J23" i="10"/>
  <c r="H54" i="5"/>
  <c r="H65" i="5" s="1"/>
  <c r="H8" i="9" s="1"/>
  <c r="B1039" i="15"/>
  <c r="B1041" i="15"/>
  <c r="B1035" i="15"/>
  <c r="B1026" i="15"/>
  <c r="B1032" i="15"/>
  <c r="B1020" i="15"/>
  <c r="B1027" i="15"/>
  <c r="B1036" i="15"/>
  <c r="B1047" i="15"/>
  <c r="B1045" i="15"/>
  <c r="B1028" i="15"/>
  <c r="B1029" i="15"/>
  <c r="B1038" i="15"/>
  <c r="B1015" i="15"/>
  <c r="B1044" i="15"/>
  <c r="B1049" i="15"/>
  <c r="B1037" i="15"/>
  <c r="B1025" i="15"/>
  <c r="B1043" i="15"/>
  <c r="B1017" i="15"/>
  <c r="B1034" i="15"/>
  <c r="B1022" i="15"/>
  <c r="B1024" i="15"/>
  <c r="B1016" i="15"/>
  <c r="B1023" i="15"/>
  <c r="B1030" i="15"/>
  <c r="B1018" i="15"/>
  <c r="B1033" i="15"/>
  <c r="B1021" i="15"/>
  <c r="B1048" i="15"/>
  <c r="B1042" i="15"/>
  <c r="B1019" i="15"/>
  <c r="B1046" i="15"/>
  <c r="B1031" i="15"/>
  <c r="B1040" i="15"/>
  <c r="B529" i="15"/>
  <c r="B967" i="15"/>
  <c r="B919" i="15"/>
  <c r="B871" i="15"/>
  <c r="B823" i="15"/>
  <c r="B775" i="15"/>
  <c r="B727" i="15"/>
  <c r="B679" i="15"/>
  <c r="B631" i="15"/>
  <c r="B583" i="15"/>
  <c r="B535" i="15"/>
  <c r="B972" i="15"/>
  <c r="B924" i="15"/>
  <c r="B876" i="15"/>
  <c r="B828" i="15"/>
  <c r="B780" i="15"/>
  <c r="B732" i="15"/>
  <c r="B684" i="15"/>
  <c r="B636" i="15"/>
  <c r="B588" i="15"/>
  <c r="B540" i="15"/>
  <c r="B493" i="15"/>
  <c r="B445" i="15"/>
  <c r="B397" i="15"/>
  <c r="B349" i="15"/>
  <c r="B301" i="15"/>
  <c r="B253" i="15"/>
  <c r="B205" i="15"/>
  <c r="B157" i="15"/>
  <c r="B109" i="15"/>
  <c r="B61" i="15"/>
  <c r="B524" i="15"/>
  <c r="B476" i="15"/>
  <c r="B428" i="15"/>
  <c r="B380" i="15"/>
  <c r="B332" i="15"/>
  <c r="B284" i="15"/>
  <c r="B236" i="15"/>
  <c r="B188" i="15"/>
  <c r="B140" i="15"/>
  <c r="B92" i="15"/>
  <c r="B44" i="15"/>
  <c r="B997" i="15"/>
  <c r="B929" i="15"/>
  <c r="B833" i="15"/>
  <c r="B737" i="15"/>
  <c r="B641" i="15"/>
  <c r="B545" i="15"/>
  <c r="B934" i="15"/>
  <c r="B838" i="15"/>
  <c r="B742" i="15"/>
  <c r="B646" i="15"/>
  <c r="B550" i="15"/>
  <c r="B455" i="15"/>
  <c r="B359" i="15"/>
  <c r="B263" i="15"/>
  <c r="B167" i="15"/>
  <c r="B71" i="15"/>
  <c r="B486" i="15"/>
  <c r="B390" i="15"/>
  <c r="B294" i="15"/>
  <c r="B198" i="15"/>
  <c r="B102" i="15"/>
  <c r="B957" i="15"/>
  <c r="B861" i="15"/>
  <c r="B765" i="15"/>
  <c r="B669" i="15"/>
  <c r="B573" i="15"/>
  <c r="B962" i="15"/>
  <c r="B866" i="15"/>
  <c r="B770" i="15"/>
  <c r="B674" i="15"/>
  <c r="B578" i="15"/>
  <c r="B483" i="15"/>
  <c r="B387" i="15"/>
  <c r="B291" i="15"/>
  <c r="B195" i="15"/>
  <c r="B99" i="15"/>
  <c r="B514" i="15"/>
  <c r="B418" i="15"/>
  <c r="B322" i="15"/>
  <c r="B226" i="15"/>
  <c r="B130" i="15"/>
  <c r="B34" i="15"/>
  <c r="B1011" i="15"/>
  <c r="B963" i="15"/>
  <c r="B915" i="15"/>
  <c r="B867" i="15"/>
  <c r="B819" i="15"/>
  <c r="B771" i="15"/>
  <c r="B723" i="15"/>
  <c r="B675" i="15"/>
  <c r="B627" i="15"/>
  <c r="B579" i="15"/>
  <c r="B531" i="15"/>
  <c r="B968" i="15"/>
  <c r="B920" i="15"/>
  <c r="B872" i="15"/>
  <c r="B824" i="15"/>
  <c r="B776" i="15"/>
  <c r="B728" i="15"/>
  <c r="B680" i="15"/>
  <c r="B632" i="15"/>
  <c r="B584" i="15"/>
  <c r="B536" i="15"/>
  <c r="B489" i="15"/>
  <c r="B441" i="15"/>
  <c r="B393" i="15"/>
  <c r="B345" i="15"/>
  <c r="B297" i="15"/>
  <c r="B249" i="15"/>
  <c r="B201" i="15"/>
  <c r="B153" i="15"/>
  <c r="B105" i="15"/>
  <c r="B57" i="15"/>
  <c r="B520" i="15"/>
  <c r="B472" i="15"/>
  <c r="B424" i="15"/>
  <c r="B376" i="15"/>
  <c r="B328" i="15"/>
  <c r="B280" i="15"/>
  <c r="B232" i="15"/>
  <c r="B184" i="15"/>
  <c r="B136" i="15"/>
  <c r="B88" i="15"/>
  <c r="B40" i="15"/>
  <c r="B993" i="15"/>
  <c r="B921" i="15"/>
  <c r="B825" i="15"/>
  <c r="B729" i="15"/>
  <c r="B633" i="15"/>
  <c r="B537" i="15"/>
  <c r="B926" i="15"/>
  <c r="B830" i="15"/>
  <c r="B734" i="15"/>
  <c r="B638" i="15"/>
  <c r="B542" i="15"/>
  <c r="B447" i="15"/>
  <c r="B351" i="15"/>
  <c r="B255" i="15"/>
  <c r="B159" i="15"/>
  <c r="B63" i="15"/>
  <c r="B478" i="15"/>
  <c r="B382" i="15"/>
  <c r="B286" i="15"/>
  <c r="B190" i="15"/>
  <c r="B94" i="15"/>
  <c r="B949" i="15"/>
  <c r="B853" i="15"/>
  <c r="B757" i="15"/>
  <c r="B661" i="15"/>
  <c r="B565" i="15"/>
  <c r="B954" i="15"/>
  <c r="B858" i="15"/>
  <c r="B762" i="15"/>
  <c r="B666" i="15"/>
  <c r="B570" i="15"/>
  <c r="B475" i="15"/>
  <c r="B379" i="15"/>
  <c r="B283" i="15"/>
  <c r="B187" i="15"/>
  <c r="B91" i="15"/>
  <c r="B506" i="15"/>
  <c r="B410" i="15"/>
  <c r="B1007" i="15"/>
  <c r="B959" i="15"/>
  <c r="B911" i="15"/>
  <c r="B863" i="15"/>
  <c r="B815" i="15"/>
  <c r="B767" i="15"/>
  <c r="B719" i="15"/>
  <c r="B671" i="15"/>
  <c r="B623" i="15"/>
  <c r="B575" i="15"/>
  <c r="B1012" i="15"/>
  <c r="B964" i="15"/>
  <c r="B916" i="15"/>
  <c r="B868" i="15"/>
  <c r="B820" i="15"/>
  <c r="B772" i="15"/>
  <c r="B724" i="15"/>
  <c r="B676" i="15"/>
  <c r="B628" i="15"/>
  <c r="B580" i="15"/>
  <c r="B532" i="15"/>
  <c r="B485" i="15"/>
  <c r="B437" i="15"/>
  <c r="B389" i="15"/>
  <c r="B341" i="15"/>
  <c r="B293" i="15"/>
  <c r="B245" i="15"/>
  <c r="B197" i="15"/>
  <c r="B149" i="15"/>
  <c r="B101" i="15"/>
  <c r="B53" i="15"/>
  <c r="B516" i="15"/>
  <c r="B468" i="15"/>
  <c r="B420" i="15"/>
  <c r="B372" i="15"/>
  <c r="B324" i="15"/>
  <c r="B276" i="15"/>
  <c r="B228" i="15"/>
  <c r="B180" i="15"/>
  <c r="B132" i="15"/>
  <c r="B84" i="15"/>
  <c r="B36" i="15"/>
  <c r="B989" i="15"/>
  <c r="B913" i="15"/>
  <c r="B817" i="15"/>
  <c r="B721" i="15"/>
  <c r="B625" i="15"/>
  <c r="B1014" i="15"/>
  <c r="B918" i="15"/>
  <c r="B822" i="15"/>
  <c r="B726" i="15"/>
  <c r="B630" i="15"/>
  <c r="B534" i="15"/>
  <c r="B439" i="15"/>
  <c r="B343" i="15"/>
  <c r="B247" i="15"/>
  <c r="B151" i="15"/>
  <c r="B55" i="15"/>
  <c r="B470" i="15"/>
  <c r="B374" i="15"/>
  <c r="B278" i="15"/>
  <c r="B182" i="15"/>
  <c r="B86" i="15"/>
  <c r="B941" i="15"/>
  <c r="B845" i="15"/>
  <c r="B749" i="15"/>
  <c r="B653" i="15"/>
  <c r="B557" i="15"/>
  <c r="B946" i="15"/>
  <c r="B850" i="15"/>
  <c r="B754" i="15"/>
  <c r="B658" i="15"/>
  <c r="B562" i="15"/>
  <c r="B467" i="15"/>
  <c r="B371" i="15"/>
  <c r="B275" i="15"/>
  <c r="B179" i="15"/>
  <c r="B83" i="15"/>
  <c r="B498" i="15"/>
  <c r="B402" i="15"/>
  <c r="D82" i="10"/>
  <c r="B1003" i="15"/>
  <c r="B955" i="15"/>
  <c r="B907" i="15"/>
  <c r="B859" i="15"/>
  <c r="B811" i="15"/>
  <c r="B763" i="15"/>
  <c r="B715" i="15"/>
  <c r="B667" i="15"/>
  <c r="B619" i="15"/>
  <c r="B571" i="15"/>
  <c r="B1008" i="15"/>
  <c r="B960" i="15"/>
  <c r="B912" i="15"/>
  <c r="B864" i="15"/>
  <c r="B816" i="15"/>
  <c r="B768" i="15"/>
  <c r="B720" i="15"/>
  <c r="B672" i="15"/>
  <c r="B624" i="15"/>
  <c r="B576" i="15"/>
  <c r="B528" i="15"/>
  <c r="B481" i="15"/>
  <c r="B433" i="15"/>
  <c r="B385" i="15"/>
  <c r="B337" i="15"/>
  <c r="B289" i="15"/>
  <c r="B241" i="15"/>
  <c r="B193" i="15"/>
  <c r="B145" i="15"/>
  <c r="B97" i="15"/>
  <c r="B49" i="15"/>
  <c r="B512" i="15"/>
  <c r="B464" i="15"/>
  <c r="B416" i="15"/>
  <c r="B368" i="15"/>
  <c r="B320" i="15"/>
  <c r="B272" i="15"/>
  <c r="B224" i="15"/>
  <c r="B176" i="15"/>
  <c r="B128" i="15"/>
  <c r="B80" i="15"/>
  <c r="B32" i="15"/>
  <c r="B985" i="15"/>
  <c r="B905" i="15"/>
  <c r="B809" i="15"/>
  <c r="B713" i="15"/>
  <c r="B617" i="15"/>
  <c r="B1006" i="15"/>
  <c r="B910" i="15"/>
  <c r="B814" i="15"/>
  <c r="B718" i="15"/>
  <c r="B622" i="15"/>
  <c r="B527" i="15"/>
  <c r="B431" i="15"/>
  <c r="B335" i="15"/>
  <c r="B239" i="15"/>
  <c r="B143" i="15"/>
  <c r="B47" i="15"/>
  <c r="B462" i="15"/>
  <c r="B366" i="15"/>
  <c r="B270" i="15"/>
  <c r="B174" i="15"/>
  <c r="B78" i="15"/>
  <c r="B933" i="15"/>
  <c r="B837" i="15"/>
  <c r="B741" i="15"/>
  <c r="B645" i="15"/>
  <c r="B549" i="15"/>
  <c r="B938" i="15"/>
  <c r="B842" i="15"/>
  <c r="B746" i="15"/>
  <c r="B650" i="15"/>
  <c r="B554" i="15"/>
  <c r="B459" i="15"/>
  <c r="B363" i="15"/>
  <c r="B267" i="15"/>
  <c r="B171" i="15"/>
  <c r="B75" i="15"/>
  <c r="B490" i="15"/>
  <c r="B394" i="15"/>
  <c r="B298" i="15"/>
  <c r="B202" i="15"/>
  <c r="B106" i="15"/>
  <c r="B15" i="15"/>
  <c r="B999" i="15"/>
  <c r="B951" i="15"/>
  <c r="B903" i="15"/>
  <c r="B855" i="15"/>
  <c r="B807" i="15"/>
  <c r="B759" i="15"/>
  <c r="B711" i="15"/>
  <c r="B663" i="15"/>
  <c r="B615" i="15"/>
  <c r="B567" i="15"/>
  <c r="B1004" i="15"/>
  <c r="B956" i="15"/>
  <c r="B908" i="15"/>
  <c r="B860" i="15"/>
  <c r="B812" i="15"/>
  <c r="B764" i="15"/>
  <c r="B716" i="15"/>
  <c r="B668" i="15"/>
  <c r="B620" i="15"/>
  <c r="B572" i="15"/>
  <c r="B525" i="15"/>
  <c r="B477" i="15"/>
  <c r="B429" i="15"/>
  <c r="B381" i="15"/>
  <c r="B333" i="15"/>
  <c r="B285" i="15"/>
  <c r="B237" i="15"/>
  <c r="B189" i="15"/>
  <c r="B141" i="15"/>
  <c r="B93" i="15"/>
  <c r="B45" i="15"/>
  <c r="B508" i="15"/>
  <c r="B460" i="15"/>
  <c r="B412" i="15"/>
  <c r="B364" i="15"/>
  <c r="B316" i="15"/>
  <c r="B268" i="15"/>
  <c r="B220" i="15"/>
  <c r="B172" i="15"/>
  <c r="B124" i="15"/>
  <c r="B76" i="15"/>
  <c r="B28" i="15"/>
  <c r="B981" i="15"/>
  <c r="B897" i="15"/>
  <c r="B801" i="15"/>
  <c r="B705" i="15"/>
  <c r="B609" i="15"/>
  <c r="B998" i="15"/>
  <c r="B902" i="15"/>
  <c r="B806" i="15"/>
  <c r="B710" i="15"/>
  <c r="B614" i="15"/>
  <c r="B519" i="15"/>
  <c r="B423" i="15"/>
  <c r="B327" i="15"/>
  <c r="B231" i="15"/>
  <c r="B135" i="15"/>
  <c r="B39" i="15"/>
  <c r="B454" i="15"/>
  <c r="B358" i="15"/>
  <c r="B262" i="15"/>
  <c r="B166" i="15"/>
  <c r="B70" i="15"/>
  <c r="B925" i="15"/>
  <c r="B829" i="15"/>
  <c r="B733" i="15"/>
  <c r="B637" i="15"/>
  <c r="B541" i="15"/>
  <c r="B930" i="15"/>
  <c r="B834" i="15"/>
  <c r="B738" i="15"/>
  <c r="B642" i="15"/>
  <c r="B546" i="15"/>
  <c r="B451" i="15"/>
  <c r="B355" i="15"/>
  <c r="B259" i="15"/>
  <c r="B163" i="15"/>
  <c r="B67" i="15"/>
  <c r="B482" i="15"/>
  <c r="B386" i="15"/>
  <c r="B995" i="15"/>
  <c r="B947" i="15"/>
  <c r="B899" i="15"/>
  <c r="B851" i="15"/>
  <c r="B803" i="15"/>
  <c r="B755" i="15"/>
  <c r="B707" i="15"/>
  <c r="B659" i="15"/>
  <c r="B611" i="15"/>
  <c r="B563" i="15"/>
  <c r="B1000" i="15"/>
  <c r="B952" i="15"/>
  <c r="B904" i="15"/>
  <c r="B856" i="15"/>
  <c r="B808" i="15"/>
  <c r="B760" i="15"/>
  <c r="B712" i="15"/>
  <c r="B664" i="15"/>
  <c r="B616" i="15"/>
  <c r="B568" i="15"/>
  <c r="B521" i="15"/>
  <c r="B473" i="15"/>
  <c r="B425" i="15"/>
  <c r="B377" i="15"/>
  <c r="B329" i="15"/>
  <c r="B281" i="15"/>
  <c r="B233" i="15"/>
  <c r="B185" i="15"/>
  <c r="B137" i="15"/>
  <c r="B89" i="15"/>
  <c r="B41" i="15"/>
  <c r="B504" i="15"/>
  <c r="B456" i="15"/>
  <c r="B408" i="15"/>
  <c r="B360" i="15"/>
  <c r="B312" i="15"/>
  <c r="B264" i="15"/>
  <c r="B216" i="15"/>
  <c r="B168" i="15"/>
  <c r="B120" i="15"/>
  <c r="B72" i="15"/>
  <c r="B24" i="15"/>
  <c r="B977" i="15"/>
  <c r="B889" i="15"/>
  <c r="B793" i="15"/>
  <c r="B697" i="15"/>
  <c r="B601" i="15"/>
  <c r="B990" i="15"/>
  <c r="B894" i="15"/>
  <c r="B798" i="15"/>
  <c r="B702" i="15"/>
  <c r="B606" i="15"/>
  <c r="B511" i="15"/>
  <c r="B415" i="15"/>
  <c r="B319" i="15"/>
  <c r="B223" i="15"/>
  <c r="B127" i="15"/>
  <c r="B31" i="15"/>
  <c r="B446" i="15"/>
  <c r="B350" i="15"/>
  <c r="B254" i="15"/>
  <c r="B158" i="15"/>
  <c r="B62" i="15"/>
  <c r="B917" i="15"/>
  <c r="B821" i="15"/>
  <c r="B725" i="15"/>
  <c r="B629" i="15"/>
  <c r="B533" i="15"/>
  <c r="B922" i="15"/>
  <c r="B826" i="15"/>
  <c r="B730" i="15"/>
  <c r="B634" i="15"/>
  <c r="B538" i="15"/>
  <c r="B443" i="15"/>
  <c r="B347" i="15"/>
  <c r="B251" i="15"/>
  <c r="B155" i="15"/>
  <c r="B59" i="15"/>
  <c r="B474" i="15"/>
  <c r="B991" i="15"/>
  <c r="B943" i="15"/>
  <c r="B895" i="15"/>
  <c r="B847" i="15"/>
  <c r="B799" i="15"/>
  <c r="B751" i="15"/>
  <c r="B703" i="15"/>
  <c r="B655" i="15"/>
  <c r="B607" i="15"/>
  <c r="B559" i="15"/>
  <c r="B996" i="15"/>
  <c r="B948" i="15"/>
  <c r="B900" i="15"/>
  <c r="B852" i="15"/>
  <c r="B804" i="15"/>
  <c r="B756" i="15"/>
  <c r="B708" i="15"/>
  <c r="B660" i="15"/>
  <c r="B612" i="15"/>
  <c r="B564" i="15"/>
  <c r="B517" i="15"/>
  <c r="B469" i="15"/>
  <c r="B421" i="15"/>
  <c r="B373" i="15"/>
  <c r="B325" i="15"/>
  <c r="B277" i="15"/>
  <c r="B229" i="15"/>
  <c r="B181" i="15"/>
  <c r="B133" i="15"/>
  <c r="B85" i="15"/>
  <c r="B37" i="15"/>
  <c r="B500" i="15"/>
  <c r="B452" i="15"/>
  <c r="B404" i="15"/>
  <c r="B356" i="15"/>
  <c r="B308" i="15"/>
  <c r="B260" i="15"/>
  <c r="B212" i="15"/>
  <c r="B164" i="15"/>
  <c r="B116" i="15"/>
  <c r="B68" i="15"/>
  <c r="B20" i="15"/>
  <c r="B973" i="15"/>
  <c r="B987" i="15"/>
  <c r="B939" i="15"/>
  <c r="B891" i="15"/>
  <c r="B843" i="15"/>
  <c r="B795" i="15"/>
  <c r="B747" i="15"/>
  <c r="B699" i="15"/>
  <c r="B651" i="15"/>
  <c r="B603" i="15"/>
  <c r="B555" i="15"/>
  <c r="B992" i="15"/>
  <c r="B944" i="15"/>
  <c r="B896" i="15"/>
  <c r="B848" i="15"/>
  <c r="B800" i="15"/>
  <c r="B752" i="15"/>
  <c r="B704" i="15"/>
  <c r="B656" i="15"/>
  <c r="B608" i="15"/>
  <c r="B560" i="15"/>
  <c r="B513" i="15"/>
  <c r="B465" i="15"/>
  <c r="B417" i="15"/>
  <c r="B369" i="15"/>
  <c r="B321" i="15"/>
  <c r="B273" i="15"/>
  <c r="B225" i="15"/>
  <c r="B177" i="15"/>
  <c r="B129" i="15"/>
  <c r="B81" i="15"/>
  <c r="B33" i="15"/>
  <c r="B496" i="15"/>
  <c r="B448" i="15"/>
  <c r="B400" i="15"/>
  <c r="B352" i="15"/>
  <c r="B304" i="15"/>
  <c r="B256" i="15"/>
  <c r="B208" i="15"/>
  <c r="B160" i="15"/>
  <c r="B112" i="15"/>
  <c r="B64" i="15"/>
  <c r="B16" i="15"/>
  <c r="B969" i="15"/>
  <c r="B873" i="15"/>
  <c r="B777" i="15"/>
  <c r="B983" i="15"/>
  <c r="B935" i="15"/>
  <c r="B887" i="15"/>
  <c r="B839" i="15"/>
  <c r="B791" i="15"/>
  <c r="B743" i="15"/>
  <c r="B695" i="15"/>
  <c r="B647" i="15"/>
  <c r="B599" i="15"/>
  <c r="B551" i="15"/>
  <c r="B988" i="15"/>
  <c r="B940" i="15"/>
  <c r="B892" i="15"/>
  <c r="B844" i="15"/>
  <c r="B796" i="15"/>
  <c r="B748" i="15"/>
  <c r="B700" i="15"/>
  <c r="B652" i="15"/>
  <c r="B604" i="15"/>
  <c r="B556" i="15"/>
  <c r="B509" i="15"/>
  <c r="B461" i="15"/>
  <c r="B413" i="15"/>
  <c r="B365" i="15"/>
  <c r="B317" i="15"/>
  <c r="B269" i="15"/>
  <c r="B221" i="15"/>
  <c r="B173" i="15"/>
  <c r="B125" i="15"/>
  <c r="B77" i="15"/>
  <c r="B29" i="15"/>
  <c r="B492" i="15"/>
  <c r="B444" i="15"/>
  <c r="B396" i="15"/>
  <c r="B348" i="15"/>
  <c r="B300" i="15"/>
  <c r="B252" i="15"/>
  <c r="B204" i="15"/>
  <c r="B156" i="15"/>
  <c r="B108" i="15"/>
  <c r="B60" i="15"/>
  <c r="B1013" i="15"/>
  <c r="B961" i="15"/>
  <c r="B865" i="15"/>
  <c r="B769" i="15"/>
  <c r="B673" i="15"/>
  <c r="B577" i="15"/>
  <c r="B966" i="15"/>
  <c r="B870" i="15"/>
  <c r="B774" i="15"/>
  <c r="B678" i="15"/>
  <c r="B582" i="15"/>
  <c r="B487" i="15"/>
  <c r="B391" i="15"/>
  <c r="B979" i="15"/>
  <c r="B931" i="15"/>
  <c r="B883" i="15"/>
  <c r="B835" i="15"/>
  <c r="B787" i="15"/>
  <c r="B739" i="15"/>
  <c r="B691" i="15"/>
  <c r="B643" i="15"/>
  <c r="B595" i="15"/>
  <c r="B547" i="15"/>
  <c r="B984" i="15"/>
  <c r="B936" i="15"/>
  <c r="B888" i="15"/>
  <c r="B840" i="15"/>
  <c r="B792" i="15"/>
  <c r="B744" i="15"/>
  <c r="B696" i="15"/>
  <c r="B648" i="15"/>
  <c r="B600" i="15"/>
  <c r="B552" i="15"/>
  <c r="B505" i="15"/>
  <c r="B457" i="15"/>
  <c r="B409" i="15"/>
  <c r="B361" i="15"/>
  <c r="B313" i="15"/>
  <c r="B265" i="15"/>
  <c r="B217" i="15"/>
  <c r="B169" i="15"/>
  <c r="B121" i="15"/>
  <c r="B73" i="15"/>
  <c r="B25" i="15"/>
  <c r="B488" i="15"/>
  <c r="B440" i="15"/>
  <c r="B392" i="15"/>
  <c r="B344" i="15"/>
  <c r="B296" i="15"/>
  <c r="B248" i="15"/>
  <c r="B200" i="15"/>
  <c r="B152" i="15"/>
  <c r="B104" i="15"/>
  <c r="B56" i="15"/>
  <c r="B1009" i="15"/>
  <c r="B953" i="15"/>
  <c r="B857" i="15"/>
  <c r="B761" i="15"/>
  <c r="B665" i="15"/>
  <c r="B569" i="15"/>
  <c r="B958" i="15"/>
  <c r="B862" i="15"/>
  <c r="B766" i="15"/>
  <c r="B670" i="15"/>
  <c r="B574" i="15"/>
  <c r="B479" i="15"/>
  <c r="B383" i="15"/>
  <c r="B735" i="15"/>
  <c r="B932" i="15"/>
  <c r="B644" i="15"/>
  <c r="B357" i="15"/>
  <c r="B69" i="15"/>
  <c r="B292" i="15"/>
  <c r="B1005" i="15"/>
  <c r="B657" i="15"/>
  <c r="B854" i="15"/>
  <c r="B566" i="15"/>
  <c r="B295" i="15"/>
  <c r="B103" i="15"/>
  <c r="B422" i="15"/>
  <c r="B230" i="15"/>
  <c r="B38" i="15"/>
  <c r="B797" i="15"/>
  <c r="B605" i="15"/>
  <c r="B898" i="15"/>
  <c r="B706" i="15"/>
  <c r="B515" i="15"/>
  <c r="B323" i="15"/>
  <c r="B131" i="15"/>
  <c r="B450" i="15"/>
  <c r="B306" i="15"/>
  <c r="B186" i="15"/>
  <c r="B74" i="15"/>
  <c r="B692" i="15"/>
  <c r="B54" i="15"/>
  <c r="B590" i="15"/>
  <c r="B906" i="15"/>
  <c r="B82" i="15"/>
  <c r="B731" i="15"/>
  <c r="B928" i="15"/>
  <c r="B640" i="15"/>
  <c r="B353" i="15"/>
  <c r="B65" i="15"/>
  <c r="B288" i="15"/>
  <c r="B1001" i="15"/>
  <c r="B649" i="15"/>
  <c r="B846" i="15"/>
  <c r="B558" i="15"/>
  <c r="B287" i="15"/>
  <c r="B95" i="15"/>
  <c r="B414" i="15"/>
  <c r="B222" i="15"/>
  <c r="B30" i="15"/>
  <c r="B789" i="15"/>
  <c r="B597" i="15"/>
  <c r="B890" i="15"/>
  <c r="B698" i="15"/>
  <c r="B507" i="15"/>
  <c r="B315" i="15"/>
  <c r="B123" i="15"/>
  <c r="B442" i="15"/>
  <c r="B290" i="15"/>
  <c r="B178" i="15"/>
  <c r="B66" i="15"/>
  <c r="B122" i="15"/>
  <c r="B980" i="15"/>
  <c r="B113" i="15"/>
  <c r="B111" i="15"/>
  <c r="B714" i="15"/>
  <c r="B194" i="15"/>
  <c r="B975" i="15"/>
  <c r="B687" i="15"/>
  <c r="B884" i="15"/>
  <c r="B596" i="15"/>
  <c r="B309" i="15"/>
  <c r="B21" i="15"/>
  <c r="B244" i="15"/>
  <c r="B945" i="15"/>
  <c r="B593" i="15"/>
  <c r="B790" i="15"/>
  <c r="B503" i="15"/>
  <c r="B279" i="15"/>
  <c r="B87" i="15"/>
  <c r="B406" i="15"/>
  <c r="B214" i="15"/>
  <c r="B22" i="15"/>
  <c r="B781" i="15"/>
  <c r="B589" i="15"/>
  <c r="B882" i="15"/>
  <c r="B690" i="15"/>
  <c r="B499" i="15"/>
  <c r="B307" i="15"/>
  <c r="B115" i="15"/>
  <c r="B434" i="15"/>
  <c r="B282" i="15"/>
  <c r="B170" i="15"/>
  <c r="B58" i="15"/>
  <c r="B405" i="15"/>
  <c r="B530" i="15"/>
  <c r="B681" i="15"/>
  <c r="B430" i="15"/>
  <c r="B139" i="15"/>
  <c r="B971" i="15"/>
  <c r="B683" i="15"/>
  <c r="B880" i="15"/>
  <c r="B592" i="15"/>
  <c r="B305" i="15"/>
  <c r="B17" i="15"/>
  <c r="B240" i="15"/>
  <c r="B937" i="15"/>
  <c r="B585" i="15"/>
  <c r="B782" i="15"/>
  <c r="B495" i="15"/>
  <c r="B271" i="15"/>
  <c r="B79" i="15"/>
  <c r="B398" i="15"/>
  <c r="B206" i="15"/>
  <c r="B965" i="15"/>
  <c r="B773" i="15"/>
  <c r="B581" i="15"/>
  <c r="B874" i="15"/>
  <c r="B682" i="15"/>
  <c r="B491" i="15"/>
  <c r="B299" i="15"/>
  <c r="B107" i="15"/>
  <c r="B426" i="15"/>
  <c r="B274" i="15"/>
  <c r="B162" i="15"/>
  <c r="B50" i="15"/>
  <c r="B340" i="15"/>
  <c r="B311" i="15"/>
  <c r="B914" i="15"/>
  <c r="B466" i="15"/>
  <c r="B976" i="15"/>
  <c r="B613" i="15"/>
  <c r="B927" i="15"/>
  <c r="B639" i="15"/>
  <c r="B836" i="15"/>
  <c r="B548" i="15"/>
  <c r="B261" i="15"/>
  <c r="B484" i="15"/>
  <c r="B196" i="15"/>
  <c r="B881" i="15"/>
  <c r="B561" i="15"/>
  <c r="B758" i="15"/>
  <c r="B471" i="15"/>
  <c r="B215" i="15"/>
  <c r="B23" i="15"/>
  <c r="B342" i="15"/>
  <c r="B150" i="15"/>
  <c r="B909" i="15"/>
  <c r="B717" i="15"/>
  <c r="B1010" i="15"/>
  <c r="B818" i="15"/>
  <c r="B626" i="15"/>
  <c r="B435" i="15"/>
  <c r="B243" i="15"/>
  <c r="B51" i="15"/>
  <c r="B378" i="15"/>
  <c r="B266" i="15"/>
  <c r="B154" i="15"/>
  <c r="B42" i="15"/>
  <c r="B138" i="15"/>
  <c r="B689" i="15"/>
  <c r="B246" i="15"/>
  <c r="B339" i="15"/>
  <c r="B336" i="15"/>
  <c r="B303" i="15"/>
  <c r="B523" i="15"/>
  <c r="B923" i="15"/>
  <c r="B635" i="15"/>
  <c r="B832" i="15"/>
  <c r="B544" i="15"/>
  <c r="B257" i="15"/>
  <c r="B480" i="15"/>
  <c r="B192" i="15"/>
  <c r="B849" i="15"/>
  <c r="B553" i="15"/>
  <c r="B750" i="15"/>
  <c r="B463" i="15"/>
  <c r="B207" i="15"/>
  <c r="B526" i="15"/>
  <c r="B334" i="15"/>
  <c r="B142" i="15"/>
  <c r="B901" i="15"/>
  <c r="B709" i="15"/>
  <c r="B1002" i="15"/>
  <c r="B810" i="15"/>
  <c r="B618" i="15"/>
  <c r="B427" i="15"/>
  <c r="B235" i="15"/>
  <c r="B43" i="15"/>
  <c r="B370" i="15"/>
  <c r="B258" i="15"/>
  <c r="B146" i="15"/>
  <c r="B26" i="15"/>
  <c r="B362" i="15"/>
  <c r="G21" i="15"/>
  <c r="G22" i="15" s="1"/>
  <c r="G23" i="15" s="1"/>
  <c r="B52" i="15"/>
  <c r="B813" i="15"/>
  <c r="B210" i="15"/>
  <c r="B779" i="15"/>
  <c r="B46" i="15"/>
  <c r="B879" i="15"/>
  <c r="B591" i="15"/>
  <c r="B788" i="15"/>
  <c r="B501" i="15"/>
  <c r="B213" i="15"/>
  <c r="B436" i="15"/>
  <c r="B148" i="15"/>
  <c r="B841" i="15"/>
  <c r="B982" i="15"/>
  <c r="B694" i="15"/>
  <c r="B407" i="15"/>
  <c r="B199" i="15"/>
  <c r="B518" i="15"/>
  <c r="B326" i="15"/>
  <c r="B134" i="15"/>
  <c r="B893" i="15"/>
  <c r="B701" i="15"/>
  <c r="B994" i="15"/>
  <c r="B802" i="15"/>
  <c r="B610" i="15"/>
  <c r="B419" i="15"/>
  <c r="B227" i="15"/>
  <c r="B35" i="15"/>
  <c r="B250" i="15"/>
  <c r="B18" i="15"/>
  <c r="B117" i="15"/>
  <c r="B90" i="15"/>
  <c r="B878" i="15"/>
  <c r="B331" i="15"/>
  <c r="B875" i="15"/>
  <c r="B587" i="15"/>
  <c r="B784" i="15"/>
  <c r="B497" i="15"/>
  <c r="B209" i="15"/>
  <c r="B432" i="15"/>
  <c r="B144" i="15"/>
  <c r="B785" i="15"/>
  <c r="B974" i="15"/>
  <c r="B686" i="15"/>
  <c r="B399" i="15"/>
  <c r="B191" i="15"/>
  <c r="B510" i="15"/>
  <c r="B318" i="15"/>
  <c r="B126" i="15"/>
  <c r="B885" i="15"/>
  <c r="B693" i="15"/>
  <c r="B986" i="15"/>
  <c r="B794" i="15"/>
  <c r="B602" i="15"/>
  <c r="B411" i="15"/>
  <c r="B219" i="15"/>
  <c r="B27" i="15"/>
  <c r="B354" i="15"/>
  <c r="B242" i="15"/>
  <c r="B598" i="15"/>
  <c r="B438" i="15"/>
  <c r="B147" i="15"/>
  <c r="B48" i="15"/>
  <c r="B458" i="15"/>
  <c r="B831" i="15"/>
  <c r="B543" i="15"/>
  <c r="B740" i="15"/>
  <c r="B453" i="15"/>
  <c r="B165" i="15"/>
  <c r="B388" i="15"/>
  <c r="B100" i="15"/>
  <c r="B753" i="15"/>
  <c r="B950" i="15"/>
  <c r="B662" i="15"/>
  <c r="B375" i="15"/>
  <c r="B183" i="15"/>
  <c r="B502" i="15"/>
  <c r="B310" i="15"/>
  <c r="B118" i="15"/>
  <c r="B877" i="15"/>
  <c r="B685" i="15"/>
  <c r="B978" i="15"/>
  <c r="B786" i="15"/>
  <c r="B594" i="15"/>
  <c r="B403" i="15"/>
  <c r="B211" i="15"/>
  <c r="B19" i="15"/>
  <c r="B346" i="15"/>
  <c r="B234" i="15"/>
  <c r="B114" i="15"/>
  <c r="B783" i="15"/>
  <c r="B722" i="15"/>
  <c r="B688" i="15"/>
  <c r="B805" i="15"/>
  <c r="B827" i="15"/>
  <c r="B539" i="15"/>
  <c r="B736" i="15"/>
  <c r="B449" i="15"/>
  <c r="B161" i="15"/>
  <c r="B384" i="15"/>
  <c r="B96" i="15"/>
  <c r="B745" i="15"/>
  <c r="B942" i="15"/>
  <c r="B654" i="15"/>
  <c r="B367" i="15"/>
  <c r="B175" i="15"/>
  <c r="B494" i="15"/>
  <c r="B302" i="15"/>
  <c r="B110" i="15"/>
  <c r="B869" i="15"/>
  <c r="B677" i="15"/>
  <c r="B970" i="15"/>
  <c r="B778" i="15"/>
  <c r="B586" i="15"/>
  <c r="B395" i="15"/>
  <c r="B203" i="15"/>
  <c r="B522" i="15"/>
  <c r="B338" i="15"/>
  <c r="B218" i="15"/>
  <c r="B98" i="15"/>
  <c r="B886" i="15"/>
  <c r="B119" i="15"/>
  <c r="B621" i="15"/>
  <c r="B330" i="15"/>
  <c r="B401" i="15"/>
  <c r="B238" i="15"/>
  <c r="B314" i="15"/>
  <c r="E82" i="10"/>
  <c r="E33" i="13" s="1"/>
  <c r="G82" i="10"/>
  <c r="G33" i="13" s="1"/>
  <c r="F82" i="10"/>
  <c r="F33" i="13" s="1"/>
  <c r="H82" i="10"/>
  <c r="H33" i="13" s="1"/>
  <c r="I82" i="10"/>
  <c r="I33" i="13" s="1"/>
  <c r="J82" i="10"/>
  <c r="J33" i="13" s="1"/>
  <c r="E76" i="10"/>
  <c r="D76" i="10"/>
  <c r="D27" i="13" s="1"/>
  <c r="F76" i="10"/>
  <c r="F27" i="13" s="1"/>
  <c r="K82" i="10"/>
  <c r="K33" i="13" s="1"/>
  <c r="N17" i="5"/>
  <c r="N33" i="6" s="1"/>
  <c r="M33" i="6"/>
  <c r="N81" i="10"/>
  <c r="N27" i="5"/>
  <c r="K37" i="5"/>
  <c r="K46" i="5" s="1"/>
  <c r="K32" i="6" s="1"/>
  <c r="L33" i="5"/>
  <c r="L35" i="5" s="1"/>
  <c r="L12" i="8"/>
  <c r="L24" i="7" s="1"/>
  <c r="L37" i="10"/>
  <c r="O26" i="15"/>
  <c r="O28" i="15" s="1"/>
  <c r="O21" i="15"/>
  <c r="O22" i="15" s="1"/>
  <c r="O23" i="15" s="1"/>
  <c r="L17" i="15"/>
  <c r="L18" i="15" s="1"/>
  <c r="L19" i="15" s="1"/>
  <c r="L20" i="15" s="1"/>
  <c r="L21" i="15" s="1"/>
  <c r="L22" i="15" s="1"/>
  <c r="L23" i="15" s="1"/>
  <c r="L24" i="15" s="1"/>
  <c r="L25" i="15" s="1"/>
  <c r="L26" i="15" s="1"/>
  <c r="L27" i="15" s="1"/>
  <c r="L28" i="15" s="1"/>
  <c r="L29" i="15" s="1"/>
  <c r="H27" i="13"/>
  <c r="L9" i="5"/>
  <c r="K22" i="6"/>
  <c r="J30" i="10"/>
  <c r="J21" i="10"/>
  <c r="I42" i="10"/>
  <c r="I11" i="13" s="1"/>
  <c r="I43" i="10"/>
  <c r="I13" i="13" s="1"/>
  <c r="J367" i="17"/>
  <c r="K342" i="17"/>
  <c r="I378" i="17"/>
  <c r="I459" i="17" s="1"/>
  <c r="I360" i="17"/>
  <c r="I373" i="17" s="1"/>
  <c r="K298" i="17"/>
  <c r="K297" i="17"/>
  <c r="J300" i="17"/>
  <c r="I299" i="14"/>
  <c r="I300" i="14" s="1"/>
  <c r="I339" i="14"/>
  <c r="I340" i="14" s="1"/>
  <c r="I343" i="14" s="1"/>
  <c r="I344" i="14" s="1"/>
  <c r="H355" i="14"/>
  <c r="H369" i="14"/>
  <c r="H371" i="14" s="1"/>
  <c r="M296" i="14"/>
  <c r="M417" i="14"/>
  <c r="M421" i="14" s="1"/>
  <c r="M327" i="14"/>
  <c r="M333" i="14" s="1"/>
  <c r="M55" i="10"/>
  <c r="M59" i="10" s="1"/>
  <c r="M69" i="10" s="1"/>
  <c r="L59" i="10"/>
  <c r="L69" i="10" s="1"/>
  <c r="K10" i="10"/>
  <c r="J5" i="13"/>
  <c r="I64" i="10"/>
  <c r="I65" i="10" s="1"/>
  <c r="I71" i="10" s="1"/>
  <c r="I76" i="10" s="1"/>
  <c r="I27" i="6"/>
  <c r="I37" i="6" s="1"/>
  <c r="J26" i="6"/>
  <c r="J31" i="10"/>
  <c r="H6" i="8"/>
  <c r="H42" i="6"/>
  <c r="H6" i="9" s="1"/>
  <c r="G9" i="9"/>
  <c r="E10" i="9"/>
  <c r="G19" i="15" l="1"/>
  <c r="J26" i="10"/>
  <c r="J41" i="10" s="1"/>
  <c r="N6" i="5"/>
  <c r="N9" i="4"/>
  <c r="M33" i="5"/>
  <c r="M35" i="5" s="1"/>
  <c r="L37" i="5"/>
  <c r="L46" i="5" s="1"/>
  <c r="L32" i="6" s="1"/>
  <c r="J22" i="8"/>
  <c r="J38" i="6"/>
  <c r="J47" i="10" s="1"/>
  <c r="K7" i="9"/>
  <c r="K11" i="8"/>
  <c r="K36" i="10"/>
  <c r="M6" i="5"/>
  <c r="M9" i="4"/>
  <c r="N25" i="10"/>
  <c r="L44" i="5"/>
  <c r="M40" i="5"/>
  <c r="M42" i="5" s="1"/>
  <c r="L14" i="5"/>
  <c r="L29" i="6" s="1"/>
  <c r="L6" i="6"/>
  <c r="L8" i="6" s="1"/>
  <c r="L10" i="6" s="1"/>
  <c r="L12" i="6" s="1"/>
  <c r="L68" i="10" s="1"/>
  <c r="L70" i="10" s="1"/>
  <c r="N32" i="13"/>
  <c r="N82" i="10"/>
  <c r="N33" i="13" s="1"/>
  <c r="M12" i="8"/>
  <c r="M24" i="7" s="1"/>
  <c r="N24" i="7" s="1"/>
  <c r="M37" i="10"/>
  <c r="L12" i="5"/>
  <c r="L19" i="6" s="1"/>
  <c r="L19" i="10" s="1"/>
  <c r="L8" i="5"/>
  <c r="L20" i="6" s="1"/>
  <c r="L20" i="10" s="1"/>
  <c r="L11" i="5"/>
  <c r="L18" i="6" s="1"/>
  <c r="L18" i="10" s="1"/>
  <c r="L13" i="5"/>
  <c r="L23" i="6" s="1"/>
  <c r="L22" i="10" s="1"/>
  <c r="L7" i="5"/>
  <c r="D33" i="13"/>
  <c r="L23" i="5"/>
  <c r="M20" i="5"/>
  <c r="M22" i="5" s="1"/>
  <c r="K36" i="6"/>
  <c r="K23" i="10"/>
  <c r="L62" i="5"/>
  <c r="L63" i="5" s="1"/>
  <c r="M58" i="5" s="1"/>
  <c r="M60" i="5" s="1"/>
  <c r="K34" i="10"/>
  <c r="K29" i="5"/>
  <c r="J7" i="9"/>
  <c r="J11" i="8"/>
  <c r="J36" i="10"/>
  <c r="J39" i="10" s="1"/>
  <c r="K10" i="5"/>
  <c r="K24" i="6" s="1"/>
  <c r="K31" i="10" s="1"/>
  <c r="K39" i="10" s="1"/>
  <c r="K14" i="13" s="1"/>
  <c r="K15" i="6"/>
  <c r="K15" i="10" s="1"/>
  <c r="I19" i="7"/>
  <c r="I9" i="10" s="1"/>
  <c r="I8" i="13" s="1"/>
  <c r="J18" i="7"/>
  <c r="N37" i="10"/>
  <c r="N12" i="8"/>
  <c r="E77" i="10"/>
  <c r="E27" i="13"/>
  <c r="H55" i="5"/>
  <c r="I50" i="5" s="1"/>
  <c r="I52" i="5" s="1"/>
  <c r="M16" i="15" a="1"/>
  <c r="I27" i="13"/>
  <c r="M9" i="5"/>
  <c r="L22" i="6"/>
  <c r="K30" i="10"/>
  <c r="K21" i="10"/>
  <c r="K26" i="10" s="1"/>
  <c r="K41" i="10" s="1"/>
  <c r="K339" i="17"/>
  <c r="K340" i="17" s="1"/>
  <c r="K343" i="17" s="1"/>
  <c r="K344" i="17" s="1"/>
  <c r="K299" i="17"/>
  <c r="J369" i="17"/>
  <c r="J371" i="17" s="1"/>
  <c r="J355" i="17"/>
  <c r="J379" i="17"/>
  <c r="J460" i="17" s="1"/>
  <c r="J342" i="14"/>
  <c r="I367" i="14"/>
  <c r="H378" i="14"/>
  <c r="H459" i="14" s="1"/>
  <c r="H360" i="14"/>
  <c r="H373" i="14" s="1"/>
  <c r="J298" i="14"/>
  <c r="J297" i="14"/>
  <c r="I355" i="14"/>
  <c r="I369" i="14"/>
  <c r="M464" i="14"/>
  <c r="C422" i="14"/>
  <c r="C466" i="14" s="1"/>
  <c r="L10" i="10"/>
  <c r="K5" i="13"/>
  <c r="H9" i="9"/>
  <c r="I6" i="8"/>
  <c r="I42" i="6"/>
  <c r="I6" i="9" s="1"/>
  <c r="J64" i="10"/>
  <c r="J65" i="10" s="1"/>
  <c r="J71" i="10" s="1"/>
  <c r="J76" i="10" s="1"/>
  <c r="J27" i="6"/>
  <c r="J37" i="6" s="1"/>
  <c r="E11" i="9"/>
  <c r="F10" i="9"/>
  <c r="M63" i="5" l="1"/>
  <c r="N58" i="5" s="1"/>
  <c r="N60" i="5" s="1"/>
  <c r="M62" i="5"/>
  <c r="J14" i="13"/>
  <c r="J42" i="10"/>
  <c r="J11" i="13" s="1"/>
  <c r="J43" i="10"/>
  <c r="J13" i="13" s="1"/>
  <c r="N20" i="5"/>
  <c r="N22" i="5" s="1"/>
  <c r="N23" i="5" s="1"/>
  <c r="M23" i="5"/>
  <c r="L34" i="10"/>
  <c r="L29" i="5"/>
  <c r="M11" i="5"/>
  <c r="M18" i="6" s="1"/>
  <c r="M18" i="10" s="1"/>
  <c r="M13" i="5"/>
  <c r="M23" i="6" s="1"/>
  <c r="M22" i="10" s="1"/>
  <c r="M12" i="5"/>
  <c r="M19" i="6" s="1"/>
  <c r="M19" i="10" s="1"/>
  <c r="M8" i="5"/>
  <c r="M20" i="6" s="1"/>
  <c r="M20" i="10" s="1"/>
  <c r="M7" i="5"/>
  <c r="B82" i="10"/>
  <c r="L36" i="6"/>
  <c r="L23" i="10"/>
  <c r="B33" i="13"/>
  <c r="L10" i="5"/>
  <c r="L24" i="6" s="1"/>
  <c r="L15" i="6"/>
  <c r="L15" i="10" s="1"/>
  <c r="N40" i="5"/>
  <c r="N42" i="5" s="1"/>
  <c r="N44" i="5" s="1"/>
  <c r="M44" i="5"/>
  <c r="L11" i="8"/>
  <c r="L36" i="10"/>
  <c r="L7" i="9"/>
  <c r="J19" i="7"/>
  <c r="J9" i="10" s="1"/>
  <c r="J8" i="13" s="1"/>
  <c r="K18" i="7"/>
  <c r="I54" i="5"/>
  <c r="I65" i="5" s="1"/>
  <c r="I8" i="9" s="1"/>
  <c r="I55" i="5"/>
  <c r="J50" i="5" s="1"/>
  <c r="J52" i="5" s="1"/>
  <c r="N33" i="5"/>
  <c r="N35" i="5" s="1"/>
  <c r="N37" i="5" s="1"/>
  <c r="M37" i="5"/>
  <c r="K38" i="6"/>
  <c r="K47" i="10" s="1"/>
  <c r="K22" i="8"/>
  <c r="N14" i="5"/>
  <c r="N29" i="6" s="1"/>
  <c r="N6" i="6"/>
  <c r="N8" i="6" s="1"/>
  <c r="N10" i="6" s="1"/>
  <c r="N12" i="6" s="1"/>
  <c r="N68" i="10" s="1"/>
  <c r="N70" i="10" s="1"/>
  <c r="K26" i="6"/>
  <c r="K64" i="10" s="1"/>
  <c r="K65" i="10" s="1"/>
  <c r="K71" i="10" s="1"/>
  <c r="K76" i="10" s="1"/>
  <c r="E28" i="13"/>
  <c r="F77" i="10"/>
  <c r="N11" i="5"/>
  <c r="N18" i="6" s="1"/>
  <c r="N18" i="10" s="1"/>
  <c r="N12" i="5"/>
  <c r="N19" i="6" s="1"/>
  <c r="N19" i="10" s="1"/>
  <c r="N8" i="5"/>
  <c r="N20" i="6" s="1"/>
  <c r="N20" i="10" s="1"/>
  <c r="N13" i="5"/>
  <c r="N23" i="6" s="1"/>
  <c r="N22" i="10" s="1"/>
  <c r="N7" i="5"/>
  <c r="M14" i="5"/>
  <c r="M29" i="6" s="1"/>
  <c r="M6" i="6"/>
  <c r="M8" i="6" s="1"/>
  <c r="M10" i="6" s="1"/>
  <c r="M12" i="6" s="1"/>
  <c r="M68" i="10" s="1"/>
  <c r="M70" i="10" s="1"/>
  <c r="M16" i="15"/>
  <c r="M18" i="15"/>
  <c r="M20" i="15"/>
  <c r="M22" i="15"/>
  <c r="M24" i="15"/>
  <c r="M26" i="15"/>
  <c r="M28" i="15"/>
  <c r="M17" i="15"/>
  <c r="M19" i="15"/>
  <c r="M21" i="15"/>
  <c r="M23" i="15"/>
  <c r="M25" i="15"/>
  <c r="M27" i="15"/>
  <c r="M29" i="15"/>
  <c r="J27" i="13"/>
  <c r="L30" i="10"/>
  <c r="L21" i="10"/>
  <c r="N9" i="5"/>
  <c r="N22" i="6" s="1"/>
  <c r="M22" i="6"/>
  <c r="K42" i="10"/>
  <c r="K11" i="13" s="1"/>
  <c r="K43" i="10"/>
  <c r="K13" i="13" s="1"/>
  <c r="K367" i="17"/>
  <c r="L342" i="17"/>
  <c r="J360" i="17"/>
  <c r="J373" i="17" s="1"/>
  <c r="J378" i="17"/>
  <c r="J459" i="17" s="1"/>
  <c r="L297" i="17"/>
  <c r="L298" i="17"/>
  <c r="K300" i="17"/>
  <c r="I360" i="14"/>
  <c r="I378" i="14"/>
  <c r="I459" i="14" s="1"/>
  <c r="J339" i="14"/>
  <c r="J340" i="14" s="1"/>
  <c r="J343" i="14" s="1"/>
  <c r="J344" i="14" s="1"/>
  <c r="J299" i="14"/>
  <c r="I379" i="14"/>
  <c r="I460" i="14" s="1"/>
  <c r="I371" i="14"/>
  <c r="M10" i="10"/>
  <c r="L5" i="13"/>
  <c r="J6" i="8"/>
  <c r="J42" i="6"/>
  <c r="J6" i="9" s="1"/>
  <c r="I9" i="9"/>
  <c r="L26" i="6"/>
  <c r="L31" i="10"/>
  <c r="F11" i="9"/>
  <c r="G10" i="9"/>
  <c r="E7" i="8"/>
  <c r="E43" i="6"/>
  <c r="E44" i="6" s="1"/>
  <c r="E49" i="6" s="1"/>
  <c r="E12" i="9"/>
  <c r="L22" i="8" l="1"/>
  <c r="L38" i="6"/>
  <c r="L47" i="10" s="1"/>
  <c r="N10" i="5"/>
  <c r="N24" i="6" s="1"/>
  <c r="N15" i="6"/>
  <c r="N15" i="10" s="1"/>
  <c r="M46" i="5"/>
  <c r="M32" i="6" s="1"/>
  <c r="M34" i="10"/>
  <c r="M29" i="5"/>
  <c r="N46" i="5"/>
  <c r="N32" i="6" s="1"/>
  <c r="N34" i="10"/>
  <c r="N29" i="5"/>
  <c r="L39" i="10"/>
  <c r="L14" i="13" s="1"/>
  <c r="J54" i="5"/>
  <c r="J65" i="5" s="1"/>
  <c r="J8" i="9" s="1"/>
  <c r="J9" i="9" s="1"/>
  <c r="J55" i="5"/>
  <c r="K50" i="5" s="1"/>
  <c r="K52" i="5" s="1"/>
  <c r="K27" i="6"/>
  <c r="K37" i="6" s="1"/>
  <c r="N62" i="5"/>
  <c r="N63" i="5" s="1"/>
  <c r="N23" i="10"/>
  <c r="M36" i="6"/>
  <c r="M23" i="10"/>
  <c r="L26" i="10"/>
  <c r="L41" i="10" s="1"/>
  <c r="L18" i="7"/>
  <c r="K19" i="7"/>
  <c r="K9" i="10" s="1"/>
  <c r="K8" i="13" s="1"/>
  <c r="F28" i="13"/>
  <c r="G77" i="10"/>
  <c r="M15" i="6"/>
  <c r="M15" i="10" s="1"/>
  <c r="M10" i="5"/>
  <c r="M24" i="6" s="1"/>
  <c r="K27" i="13"/>
  <c r="M30" i="10"/>
  <c r="M21" i="10"/>
  <c r="M26" i="10" s="1"/>
  <c r="M41" i="10" s="1"/>
  <c r="N30" i="10"/>
  <c r="N21" i="10"/>
  <c r="N26" i="10" s="1"/>
  <c r="N41" i="10" s="1"/>
  <c r="L339" i="17"/>
  <c r="L340" i="17" s="1"/>
  <c r="L343" i="17" s="1"/>
  <c r="L344" i="17" s="1"/>
  <c r="L299" i="17"/>
  <c r="K369" i="17"/>
  <c r="K371" i="17" s="1"/>
  <c r="K355" i="17"/>
  <c r="K379" i="17"/>
  <c r="K460" i="17" s="1"/>
  <c r="K342" i="14"/>
  <c r="J367" i="14"/>
  <c r="I373" i="14"/>
  <c r="K297" i="14"/>
  <c r="K298" i="14"/>
  <c r="J300" i="14"/>
  <c r="N10" i="10"/>
  <c r="N5" i="13" s="1"/>
  <c r="M5" i="13"/>
  <c r="L64" i="10"/>
  <c r="L65" i="10" s="1"/>
  <c r="L71" i="10" s="1"/>
  <c r="L76" i="10" s="1"/>
  <c r="L27" i="6"/>
  <c r="L37" i="6" s="1"/>
  <c r="M26" i="6"/>
  <c r="M31" i="10"/>
  <c r="N26" i="6"/>
  <c r="N31" i="10"/>
  <c r="K6" i="8"/>
  <c r="K42" i="6"/>
  <c r="K6" i="9" s="1"/>
  <c r="E45" i="6"/>
  <c r="E48" i="6"/>
  <c r="H10" i="9"/>
  <c r="G11" i="9"/>
  <c r="E8" i="8"/>
  <c r="E13" i="8" s="1"/>
  <c r="E19" i="8" s="1"/>
  <c r="F7" i="8"/>
  <c r="F12" i="9"/>
  <c r="F43" i="6"/>
  <c r="F44" i="6" s="1"/>
  <c r="K55" i="5" l="1"/>
  <c r="L50" i="5" s="1"/>
  <c r="L52" i="5" s="1"/>
  <c r="K54" i="5"/>
  <c r="K65" i="5" s="1"/>
  <c r="K8" i="9" s="1"/>
  <c r="L19" i="7"/>
  <c r="L9" i="10" s="1"/>
  <c r="L8" i="13" s="1"/>
  <c r="N38" i="6"/>
  <c r="N47" i="10" s="1"/>
  <c r="N22" i="8"/>
  <c r="M38" i="6"/>
  <c r="M47" i="10" s="1"/>
  <c r="M22" i="8"/>
  <c r="N7" i="9"/>
  <c r="N11" i="8"/>
  <c r="N36" i="10"/>
  <c r="N39" i="10" s="1"/>
  <c r="G28" i="13"/>
  <c r="H77" i="10"/>
  <c r="N36" i="6"/>
  <c r="M7" i="9"/>
  <c r="M11" i="8"/>
  <c r="M18" i="7" s="1"/>
  <c r="M36" i="10"/>
  <c r="L43" i="10"/>
  <c r="L13" i="13" s="1"/>
  <c r="L42" i="10"/>
  <c r="L11" i="13" s="1"/>
  <c r="M39" i="10"/>
  <c r="M14" i="13" s="1"/>
  <c r="L27" i="13"/>
  <c r="E36" i="8"/>
  <c r="E37" i="8" s="1"/>
  <c r="E83" i="10"/>
  <c r="L367" i="17"/>
  <c r="M342" i="17"/>
  <c r="K378" i="17"/>
  <c r="K459" i="17" s="1"/>
  <c r="K360" i="17"/>
  <c r="K373" i="17" s="1"/>
  <c r="M297" i="17"/>
  <c r="M298" i="17"/>
  <c r="L300" i="17"/>
  <c r="J369" i="14"/>
  <c r="J355" i="14"/>
  <c r="J371" i="14"/>
  <c r="J379" i="14"/>
  <c r="J460" i="14" s="1"/>
  <c r="K339" i="14"/>
  <c r="K340" i="14" s="1"/>
  <c r="K343" i="14" s="1"/>
  <c r="K344" i="14" s="1"/>
  <c r="K299" i="14"/>
  <c r="N64" i="10"/>
  <c r="N65" i="10" s="1"/>
  <c r="N71" i="10" s="1"/>
  <c r="N76" i="10" s="1"/>
  <c r="N27" i="13" s="1"/>
  <c r="N27" i="6"/>
  <c r="N37" i="6" s="1"/>
  <c r="M64" i="10"/>
  <c r="M65" i="10" s="1"/>
  <c r="M71" i="10" s="1"/>
  <c r="M76" i="10" s="1"/>
  <c r="M27" i="6"/>
  <c r="M37" i="6" s="1"/>
  <c r="K9" i="9"/>
  <c r="L6" i="8"/>
  <c r="L42" i="6"/>
  <c r="L6" i="9" s="1"/>
  <c r="E50" i="6"/>
  <c r="F49" i="6" s="1"/>
  <c r="F45" i="6"/>
  <c r="F83" i="10" s="1"/>
  <c r="F8" i="8"/>
  <c r="F13" i="8" s="1"/>
  <c r="F19" i="8" s="1"/>
  <c r="I10" i="9"/>
  <c r="H11" i="9"/>
  <c r="E24" i="8"/>
  <c r="E46" i="10"/>
  <c r="E50" i="10" s="1"/>
  <c r="G43" i="6"/>
  <c r="G44" i="6" s="1"/>
  <c r="G7" i="8"/>
  <c r="G12" i="9"/>
  <c r="N43" i="10" l="1"/>
  <c r="N13" i="13" s="1"/>
  <c r="N42" i="10"/>
  <c r="N11" i="13" s="1"/>
  <c r="N14" i="13"/>
  <c r="N18" i="7"/>
  <c r="N19" i="7" s="1"/>
  <c r="N9" i="10" s="1"/>
  <c r="N8" i="13" s="1"/>
  <c r="M19" i="7"/>
  <c r="M9" i="10" s="1"/>
  <c r="M8" i="13" s="1"/>
  <c r="H28" i="13"/>
  <c r="B29" i="13" s="1"/>
  <c r="I77" i="10"/>
  <c r="M43" i="10"/>
  <c r="M13" i="13" s="1"/>
  <c r="M42" i="10"/>
  <c r="M11" i="13" s="1"/>
  <c r="L54" i="5"/>
  <c r="L65" i="5" s="1"/>
  <c r="L8" i="9" s="1"/>
  <c r="L9" i="9" s="1"/>
  <c r="L55" i="5"/>
  <c r="M50" i="5" s="1"/>
  <c r="M52" i="5" s="1"/>
  <c r="B78" i="10"/>
  <c r="F84" i="10"/>
  <c r="F35" i="13" s="1"/>
  <c r="F34" i="13"/>
  <c r="M27" i="13"/>
  <c r="E84" i="10"/>
  <c r="E34" i="13"/>
  <c r="L369" i="17"/>
  <c r="L371" i="17" s="1"/>
  <c r="L355" i="17"/>
  <c r="M339" i="17"/>
  <c r="M340" i="17" s="1"/>
  <c r="M343" i="17" s="1"/>
  <c r="M344" i="17" s="1"/>
  <c r="M367" i="17" s="1"/>
  <c r="M299" i="17"/>
  <c r="M300" i="17" s="1"/>
  <c r="L379" i="17"/>
  <c r="L460" i="17" s="1"/>
  <c r="L297" i="14"/>
  <c r="L298" i="14"/>
  <c r="K367" i="14"/>
  <c r="L342" i="14"/>
  <c r="J360" i="14"/>
  <c r="J373" i="14" s="1"/>
  <c r="J378" i="14"/>
  <c r="J459" i="14" s="1"/>
  <c r="K300" i="14"/>
  <c r="B17" i="13"/>
  <c r="E51" i="6"/>
  <c r="B73" i="10"/>
  <c r="M6" i="8"/>
  <c r="M42" i="6"/>
  <c r="M6" i="9" s="1"/>
  <c r="N6" i="8"/>
  <c r="N42" i="6"/>
  <c r="N6" i="9" s="1"/>
  <c r="F48" i="6"/>
  <c r="F36" i="8"/>
  <c r="F37" i="8" s="1"/>
  <c r="G45" i="6"/>
  <c r="G83" i="10" s="1"/>
  <c r="E30" i="8"/>
  <c r="E40" i="8" s="1"/>
  <c r="E41" i="8" s="1"/>
  <c r="J10" i="9"/>
  <c r="I11" i="9"/>
  <c r="F24" i="8"/>
  <c r="F30" i="8" s="1"/>
  <c r="F46" i="10"/>
  <c r="F50" i="10" s="1"/>
  <c r="F9" i="13" s="1"/>
  <c r="E25" i="7"/>
  <c r="E10" i="7"/>
  <c r="G8" i="8"/>
  <c r="G13" i="8" s="1"/>
  <c r="G19" i="8" s="1"/>
  <c r="E9" i="13"/>
  <c r="H43" i="6"/>
  <c r="H44" i="6" s="1"/>
  <c r="H7" i="8"/>
  <c r="H12" i="9"/>
  <c r="M54" i="5" l="1"/>
  <c r="M65" i="5" s="1"/>
  <c r="M8" i="9" s="1"/>
  <c r="M55" i="5"/>
  <c r="N50" i="5" s="1"/>
  <c r="N52" i="5" s="1"/>
  <c r="I28" i="13"/>
  <c r="J77" i="10"/>
  <c r="G84" i="10"/>
  <c r="G35" i="13" s="1"/>
  <c r="G34" i="13"/>
  <c r="E85" i="10"/>
  <c r="E35" i="13"/>
  <c r="M369" i="17"/>
  <c r="M371" i="17" s="1"/>
  <c r="M355" i="17"/>
  <c r="M379" i="17"/>
  <c r="M460" i="17" s="1"/>
  <c r="L378" i="17"/>
  <c r="L459" i="17" s="1"/>
  <c r="L360" i="17"/>
  <c r="L373" i="17" s="1"/>
  <c r="K369" i="14"/>
  <c r="K371" i="14" s="1"/>
  <c r="K355" i="14"/>
  <c r="L339" i="14"/>
  <c r="L340" i="14" s="1"/>
  <c r="L343" i="14" s="1"/>
  <c r="L344" i="14" s="1"/>
  <c r="L299" i="14"/>
  <c r="K379" i="14"/>
  <c r="K460" i="14" s="1"/>
  <c r="F40" i="8"/>
  <c r="M9" i="9"/>
  <c r="F50" i="6"/>
  <c r="G49" i="6" s="1"/>
  <c r="H8" i="8"/>
  <c r="H13" i="8" s="1"/>
  <c r="H19" i="8" s="1"/>
  <c r="G24" i="8"/>
  <c r="G30" i="8" s="1"/>
  <c r="G46" i="10"/>
  <c r="G50" i="10" s="1"/>
  <c r="K10" i="9"/>
  <c r="J11" i="9"/>
  <c r="F39" i="8"/>
  <c r="E23" i="7"/>
  <c r="H45" i="6"/>
  <c r="H83" i="10" s="1"/>
  <c r="E14" i="7"/>
  <c r="E7" i="10"/>
  <c r="E6" i="13" s="1"/>
  <c r="I43" i="6"/>
  <c r="I44" i="6" s="1"/>
  <c r="I7" i="8"/>
  <c r="I12" i="9"/>
  <c r="J28" i="13" l="1"/>
  <c r="K77" i="10"/>
  <c r="N54" i="5"/>
  <c r="N65" i="5" s="1"/>
  <c r="N8" i="9" s="1"/>
  <c r="N9" i="9" s="1"/>
  <c r="N55" i="5"/>
  <c r="H84" i="10"/>
  <c r="H35" i="13" s="1"/>
  <c r="H34" i="13"/>
  <c r="E36" i="13"/>
  <c r="F85" i="10"/>
  <c r="M378" i="17"/>
  <c r="M459" i="17" s="1"/>
  <c r="M360" i="17"/>
  <c r="M373" i="17" s="1"/>
  <c r="M297" i="14"/>
  <c r="M298" i="14"/>
  <c r="L300" i="14"/>
  <c r="L367" i="14"/>
  <c r="M342" i="14"/>
  <c r="K378" i="14"/>
  <c r="K459" i="14" s="1"/>
  <c r="K360" i="14"/>
  <c r="K373" i="14" s="1"/>
  <c r="F41" i="8"/>
  <c r="F23" i="7" s="1"/>
  <c r="G36" i="8"/>
  <c r="G37" i="8" s="1"/>
  <c r="G40" i="8" s="1"/>
  <c r="F51" i="6"/>
  <c r="G48" i="6"/>
  <c r="G50" i="6" s="1"/>
  <c r="H49" i="6" s="1"/>
  <c r="G39" i="8"/>
  <c r="I45" i="6"/>
  <c r="I83" i="10" s="1"/>
  <c r="E26" i="7"/>
  <c r="E28" i="7" s="1"/>
  <c r="E8" i="10"/>
  <c r="E7" i="13" s="1"/>
  <c r="J43" i="6"/>
  <c r="J44" i="6" s="1"/>
  <c r="J7" i="8"/>
  <c r="J12" i="9"/>
  <c r="H24" i="8"/>
  <c r="H30" i="8" s="1"/>
  <c r="H46" i="10"/>
  <c r="H50" i="10" s="1"/>
  <c r="H9" i="13" s="1"/>
  <c r="I8" i="8"/>
  <c r="I13" i="8" s="1"/>
  <c r="I19" i="8" s="1"/>
  <c r="L10" i="9"/>
  <c r="K11" i="9"/>
  <c r="G9" i="13"/>
  <c r="K28" i="13" l="1"/>
  <c r="L77" i="10"/>
  <c r="I84" i="10"/>
  <c r="I35" i="13" s="1"/>
  <c r="I34" i="13"/>
  <c r="F36" i="13"/>
  <c r="G85" i="10"/>
  <c r="L355" i="14"/>
  <c r="L369" i="14"/>
  <c r="L371" i="14" s="1"/>
  <c r="M339" i="14"/>
  <c r="M340" i="14" s="1"/>
  <c r="M343" i="14" s="1"/>
  <c r="M344" i="14" s="1"/>
  <c r="M367" i="14" s="1"/>
  <c r="M299" i="14"/>
  <c r="M300" i="14" s="1"/>
  <c r="L379" i="14"/>
  <c r="L460" i="14" s="1"/>
  <c r="H48" i="6"/>
  <c r="H50" i="6" s="1"/>
  <c r="I49" i="6" s="1"/>
  <c r="G41" i="8"/>
  <c r="F10" i="7"/>
  <c r="F25" i="7"/>
  <c r="F26" i="7" s="1"/>
  <c r="G51" i="6"/>
  <c r="K43" i="6"/>
  <c r="K44" i="6" s="1"/>
  <c r="K7" i="8"/>
  <c r="K12" i="9"/>
  <c r="I24" i="8"/>
  <c r="I30" i="8" s="1"/>
  <c r="I46" i="10"/>
  <c r="I50" i="10" s="1"/>
  <c r="I9" i="13" s="1"/>
  <c r="J45" i="6"/>
  <c r="J83" i="10" s="1"/>
  <c r="F8" i="10"/>
  <c r="F7" i="13" s="1"/>
  <c r="H36" i="8"/>
  <c r="M10" i="9"/>
  <c r="L11" i="9"/>
  <c r="J8" i="8"/>
  <c r="J13" i="8" s="1"/>
  <c r="J19" i="8" s="1"/>
  <c r="L28" i="13" l="1"/>
  <c r="M77" i="10"/>
  <c r="J84" i="10"/>
  <c r="J35" i="13" s="1"/>
  <c r="J34" i="13"/>
  <c r="G36" i="13"/>
  <c r="H85" i="10"/>
  <c r="M369" i="14"/>
  <c r="M355" i="14"/>
  <c r="M371" i="14"/>
  <c r="M379" i="14"/>
  <c r="M460" i="14" s="1"/>
  <c r="L360" i="14"/>
  <c r="L373" i="14" s="1"/>
  <c r="L378" i="14"/>
  <c r="L459" i="14" s="1"/>
  <c r="G23" i="7"/>
  <c r="G8" i="10" s="1"/>
  <c r="G7" i="13" s="1"/>
  <c r="H39" i="8"/>
  <c r="G25" i="7"/>
  <c r="G26" i="7" s="1"/>
  <c r="G10" i="7"/>
  <c r="F7" i="10"/>
  <c r="F6" i="13" s="1"/>
  <c r="F14" i="7"/>
  <c r="F28" i="7" s="1"/>
  <c r="L43" i="6"/>
  <c r="L44" i="6" s="1"/>
  <c r="L7" i="8"/>
  <c r="L12" i="9"/>
  <c r="I36" i="8"/>
  <c r="I37" i="8" s="1"/>
  <c r="I40" i="8" s="1"/>
  <c r="H51" i="6"/>
  <c r="I48" i="6"/>
  <c r="I50" i="6" s="1"/>
  <c r="J49" i="6" s="1"/>
  <c r="K8" i="8"/>
  <c r="K13" i="8" s="1"/>
  <c r="K19" i="8" s="1"/>
  <c r="J24" i="8"/>
  <c r="J46" i="10"/>
  <c r="J50" i="10" s="1"/>
  <c r="N10" i="9"/>
  <c r="N11" i="9" s="1"/>
  <c r="M11" i="9"/>
  <c r="H37" i="8"/>
  <c r="H40" i="8" s="1"/>
  <c r="H41" i="8" s="1"/>
  <c r="K45" i="6"/>
  <c r="K83" i="10" s="1"/>
  <c r="M28" i="13" l="1"/>
  <c r="N77" i="10"/>
  <c r="N28" i="13" s="1"/>
  <c r="K84" i="10"/>
  <c r="K35" i="13" s="1"/>
  <c r="K34" i="13"/>
  <c r="H36" i="13"/>
  <c r="I85" i="10"/>
  <c r="M360" i="14"/>
  <c r="M373" i="14" s="1"/>
  <c r="M378" i="14"/>
  <c r="M459" i="14" s="1"/>
  <c r="J36" i="8"/>
  <c r="J37" i="8" s="1"/>
  <c r="G7" i="10"/>
  <c r="G6" i="13" s="1"/>
  <c r="G14" i="7"/>
  <c r="G28" i="7" s="1"/>
  <c r="M43" i="6"/>
  <c r="M44" i="6" s="1"/>
  <c r="M7" i="8"/>
  <c r="M12" i="9"/>
  <c r="J9" i="13"/>
  <c r="K24" i="8"/>
  <c r="K30" i="8" s="1"/>
  <c r="K46" i="10"/>
  <c r="K50" i="10" s="1"/>
  <c r="K9" i="13" s="1"/>
  <c r="L8" i="8"/>
  <c r="L13" i="8" s="1"/>
  <c r="L19" i="8" s="1"/>
  <c r="I39" i="8"/>
  <c r="H23" i="7"/>
  <c r="N43" i="6"/>
  <c r="N44" i="6" s="1"/>
  <c r="N7" i="8"/>
  <c r="N12" i="9"/>
  <c r="J30" i="8"/>
  <c r="H10" i="7"/>
  <c r="I51" i="6"/>
  <c r="H25" i="7"/>
  <c r="L45" i="6"/>
  <c r="L83" i="10" s="1"/>
  <c r="J48" i="6"/>
  <c r="J50" i="6" s="1"/>
  <c r="K49" i="6" s="1"/>
  <c r="I36" i="13" l="1"/>
  <c r="J85" i="10"/>
  <c r="L84" i="10"/>
  <c r="L35" i="13" s="1"/>
  <c r="L34" i="13"/>
  <c r="J40" i="8"/>
  <c r="I10" i="7"/>
  <c r="I25" i="7"/>
  <c r="J51" i="6"/>
  <c r="N45" i="6"/>
  <c r="N83" i="10" s="1"/>
  <c r="L24" i="8"/>
  <c r="L30" i="8" s="1"/>
  <c r="L46" i="10"/>
  <c r="L50" i="10" s="1"/>
  <c r="L9" i="13" s="1"/>
  <c r="M8" i="8"/>
  <c r="M13" i="8" s="1"/>
  <c r="M19" i="8" s="1"/>
  <c r="K36" i="8"/>
  <c r="K48" i="6"/>
  <c r="H14" i="7"/>
  <c r="H7" i="10"/>
  <c r="H6" i="13" s="1"/>
  <c r="N8" i="8"/>
  <c r="N13" i="8" s="1"/>
  <c r="N19" i="8" s="1"/>
  <c r="H8" i="10"/>
  <c r="H7" i="13" s="1"/>
  <c r="H26" i="7"/>
  <c r="M45" i="6"/>
  <c r="M83" i="10" s="1"/>
  <c r="I41" i="8"/>
  <c r="M84" i="10" l="1"/>
  <c r="M34" i="13"/>
  <c r="N84" i="10"/>
  <c r="N35" i="13" s="1"/>
  <c r="N34" i="13"/>
  <c r="J36" i="13"/>
  <c r="K85" i="10"/>
  <c r="K50" i="6"/>
  <c r="L49" i="6" s="1"/>
  <c r="L36" i="8" s="1"/>
  <c r="J39" i="8"/>
  <c r="I23" i="7"/>
  <c r="N24" i="8"/>
  <c r="N46" i="10"/>
  <c r="N50" i="10" s="1"/>
  <c r="K37" i="8"/>
  <c r="K40" i="8" s="1"/>
  <c r="M24" i="8"/>
  <c r="M46" i="10"/>
  <c r="M50" i="10" s="1"/>
  <c r="M9" i="13" s="1"/>
  <c r="J10" i="7"/>
  <c r="J25" i="7"/>
  <c r="I14" i="7"/>
  <c r="I7" i="10"/>
  <c r="I6" i="13" s="1"/>
  <c r="H28" i="7"/>
  <c r="M35" i="13" l="1"/>
  <c r="K36" i="13"/>
  <c r="B37" i="13" s="1"/>
  <c r="L85" i="10"/>
  <c r="L36" i="13" s="1"/>
  <c r="B86" i="10"/>
  <c r="K51" i="6"/>
  <c r="L48" i="6"/>
  <c r="L50" i="6" s="1"/>
  <c r="M49" i="6" s="1"/>
  <c r="K10" i="7"/>
  <c r="K25" i="7"/>
  <c r="N9" i="13"/>
  <c r="B16" i="13" s="1"/>
  <c r="B51" i="10"/>
  <c r="I26" i="7"/>
  <c r="I28" i="7" s="1"/>
  <c r="I8" i="10"/>
  <c r="I7" i="13" s="1"/>
  <c r="J14" i="7"/>
  <c r="J7" i="10"/>
  <c r="J6" i="13" s="1"/>
  <c r="M30" i="8"/>
  <c r="N30" i="8"/>
  <c r="J41" i="8"/>
  <c r="L37" i="8"/>
  <c r="L40" i="8" s="1"/>
  <c r="M85" i="10" l="1"/>
  <c r="L51" i="6"/>
  <c r="L10" i="7" s="1"/>
  <c r="M36" i="8"/>
  <c r="M37" i="8" s="1"/>
  <c r="M40" i="8" s="1"/>
  <c r="M48" i="6"/>
  <c r="M50" i="6" s="1"/>
  <c r="N49" i="6" s="1"/>
  <c r="K39" i="8"/>
  <c r="J23" i="7"/>
  <c r="K14" i="7"/>
  <c r="K7" i="10"/>
  <c r="K6" i="13" s="1"/>
  <c r="M36" i="13" l="1"/>
  <c r="N85" i="10"/>
  <c r="N36" i="13" s="1"/>
  <c r="L25" i="7"/>
  <c r="N36" i="8"/>
  <c r="N48" i="6"/>
  <c r="J8" i="10"/>
  <c r="J7" i="13" s="1"/>
  <c r="J26" i="7"/>
  <c r="J28" i="7" s="1"/>
  <c r="L14" i="7"/>
  <c r="L7" i="10"/>
  <c r="L6" i="13" s="1"/>
  <c r="K41" i="8"/>
  <c r="M51" i="6"/>
  <c r="N50" i="6" l="1"/>
  <c r="N51" i="6" s="1"/>
  <c r="M10" i="7"/>
  <c r="M25" i="7"/>
  <c r="K23" i="7"/>
  <c r="L39" i="8"/>
  <c r="N37" i="8"/>
  <c r="N40" i="8" s="1"/>
  <c r="K26" i="7" l="1"/>
  <c r="K28" i="7" s="1"/>
  <c r="K8" i="10"/>
  <c r="K7" i="13" s="1"/>
  <c r="L41" i="8"/>
  <c r="N10" i="7"/>
  <c r="N25" i="7"/>
  <c r="M14" i="7"/>
  <c r="M7" i="10"/>
  <c r="M6" i="13" s="1"/>
  <c r="N14" i="7" l="1"/>
  <c r="N7" i="10"/>
  <c r="N6" i="13" s="1"/>
  <c r="M39" i="8"/>
  <c r="L23" i="7"/>
  <c r="L8" i="10" l="1"/>
  <c r="L7" i="13" s="1"/>
  <c r="L26" i="7"/>
  <c r="L28" i="7" s="1"/>
  <c r="M41" i="8"/>
  <c r="M23" i="7" l="1"/>
  <c r="N39" i="8"/>
  <c r="N41" i="8" s="1"/>
  <c r="N23" i="7" l="1"/>
  <c r="M26" i="7"/>
  <c r="M28" i="7" s="1"/>
  <c r="M8" i="10"/>
  <c r="M7" i="13" s="1"/>
  <c r="N8" i="10" l="1"/>
  <c r="N7" i="13" s="1"/>
  <c r="N26" i="7"/>
  <c r="N28" i="7" s="1"/>
</calcChain>
</file>

<file path=xl/sharedStrings.xml><?xml version="1.0" encoding="utf-8"?>
<sst xmlns="http://schemas.openxmlformats.org/spreadsheetml/2006/main" count="1148" uniqueCount="438">
  <si>
    <t>Equity</t>
  </si>
  <si>
    <t xml:space="preserve">Capacity utilisation   </t>
  </si>
  <si>
    <t>Repairs and Maintenance</t>
  </si>
  <si>
    <t>All Numbers in INR Million</t>
  </si>
  <si>
    <t>Year-1</t>
  </si>
  <si>
    <t>Year-2</t>
  </si>
  <si>
    <t>Year-3</t>
  </si>
  <si>
    <t>Year-4</t>
  </si>
  <si>
    <t>Year-5</t>
  </si>
  <si>
    <t>Year-6</t>
  </si>
  <si>
    <t>Year-7</t>
  </si>
  <si>
    <t>Year-8</t>
  </si>
  <si>
    <t>Year-9</t>
  </si>
  <si>
    <t>Year-10</t>
  </si>
  <si>
    <t>Dates - Annual</t>
  </si>
  <si>
    <t>Year</t>
  </si>
  <si>
    <t>Annual Sales</t>
  </si>
  <si>
    <t>Annual Expenses</t>
  </si>
  <si>
    <t>Debt Opening</t>
  </si>
  <si>
    <t>Closing</t>
  </si>
  <si>
    <t>Interest Expense</t>
  </si>
  <si>
    <t>Depreciation Expense</t>
  </si>
  <si>
    <t>Depreciation</t>
  </si>
  <si>
    <t>Sales</t>
  </si>
  <si>
    <t>Gross Profit</t>
  </si>
  <si>
    <t>PBT</t>
  </si>
  <si>
    <t>Add: SLM Depreciation</t>
  </si>
  <si>
    <t>Less: WDV Depreciation</t>
  </si>
  <si>
    <t>Total Assets</t>
  </si>
  <si>
    <t>Checksum</t>
  </si>
  <si>
    <t>Internal Rate of Return</t>
  </si>
  <si>
    <t>IRR</t>
  </si>
  <si>
    <t>Template</t>
  </si>
  <si>
    <t>Assumptions</t>
  </si>
  <si>
    <t>Income Statement</t>
  </si>
  <si>
    <t>Balance Sheet</t>
  </si>
  <si>
    <t>Tax Schedule</t>
  </si>
  <si>
    <t>Debt service coverage ratio</t>
  </si>
  <si>
    <t>Interest+principal is the debt. DSR is the ratio of available cash to payable (inflow/outflow))</t>
  </si>
  <si>
    <t>Where debt is involved, DSR becomes decision criteria and for equity IRR becomes decision criteria</t>
  </si>
  <si>
    <t>Project cost</t>
  </si>
  <si>
    <t>Particulars</t>
  </si>
  <si>
    <t>Land</t>
  </si>
  <si>
    <t>Building</t>
  </si>
  <si>
    <t>Plant &amp; Machinery</t>
  </si>
  <si>
    <t>Margin money for working capital</t>
  </si>
  <si>
    <t>Total</t>
  </si>
  <si>
    <t>* Interest capitalized during const.period</t>
  </si>
  <si>
    <t>Preliminary &amp; Preoperative exp*</t>
  </si>
  <si>
    <t>Means of finance</t>
  </si>
  <si>
    <t>Source</t>
  </si>
  <si>
    <t>Amount (Millions)</t>
  </si>
  <si>
    <t>Promoters</t>
  </si>
  <si>
    <t>Public</t>
  </si>
  <si>
    <t>Term Loan</t>
  </si>
  <si>
    <t>Government incentive</t>
  </si>
  <si>
    <t>Assumptions Underlying Profitability Estimates</t>
  </si>
  <si>
    <t>Number of operating days in one year</t>
  </si>
  <si>
    <t>Number of shifts per day</t>
  </si>
  <si>
    <t>Data</t>
  </si>
  <si>
    <t>Raw material cost</t>
  </si>
  <si>
    <t>Power consumption</t>
  </si>
  <si>
    <t>Salaries, wages &amp; fringe benefits</t>
  </si>
  <si>
    <t>Salaries &amp; wages (first year)</t>
  </si>
  <si>
    <t>Fringe benefits</t>
  </si>
  <si>
    <t>Increase every year (%)</t>
  </si>
  <si>
    <t>Capacity used</t>
  </si>
  <si>
    <t>Trading sales (mill)</t>
  </si>
  <si>
    <t>Other income (operational)</t>
  </si>
  <si>
    <t>Excise duty (mill)</t>
  </si>
  <si>
    <t>Outside Purchase</t>
  </si>
  <si>
    <t>Purchase of goods for resale</t>
  </si>
  <si>
    <t>Consumable stores</t>
  </si>
  <si>
    <t xml:space="preserve">Repairs &amp; maintenance(included in factory OH) </t>
  </si>
  <si>
    <t>Research &amp; devep. expenses</t>
  </si>
  <si>
    <t>Other operating expenses</t>
  </si>
  <si>
    <t>Capitalized expenses</t>
  </si>
  <si>
    <t>Interest income</t>
  </si>
  <si>
    <t>Lease rentals</t>
  </si>
  <si>
    <t>Dividends</t>
  </si>
  <si>
    <t>Preference</t>
  </si>
  <si>
    <t>Addition to buildings</t>
  </si>
  <si>
    <t>Normal capex for machinery (mill)</t>
  </si>
  <si>
    <t>Level of current assets (Millions)</t>
  </si>
  <si>
    <t>Work in progress (Millions)</t>
  </si>
  <si>
    <t>Level of current liabilities (Millions)</t>
  </si>
  <si>
    <t>Bank borrowing for WC</t>
  </si>
  <si>
    <t>Interest calculation</t>
  </si>
  <si>
    <t>Term loan</t>
  </si>
  <si>
    <t>Principal repayment during year</t>
  </si>
  <si>
    <t>Repayment schedule</t>
  </si>
  <si>
    <t>Moratorium(years)</t>
  </si>
  <si>
    <t>Total number of installments</t>
  </si>
  <si>
    <t>Number of installments in one year</t>
  </si>
  <si>
    <t>Income tax(% of taxable profit of year)</t>
  </si>
  <si>
    <t>Admin overheads</t>
  </si>
  <si>
    <t>Interest rates p.a.</t>
  </si>
  <si>
    <t>Working capital</t>
  </si>
  <si>
    <t>%</t>
  </si>
  <si>
    <t>Depreciation (SLM)</t>
  </si>
  <si>
    <t>Number of shifts</t>
  </si>
  <si>
    <t>Building (%)</t>
  </si>
  <si>
    <t>Plant &amp; machinery (%)</t>
  </si>
  <si>
    <t>Depreciation (WDV)-for Income Tax</t>
  </si>
  <si>
    <t>Raw materials</t>
  </si>
  <si>
    <t>Cost of power</t>
  </si>
  <si>
    <t>Salaries &amp; wages</t>
  </si>
  <si>
    <t>Misc. factory overheads</t>
  </si>
  <si>
    <t xml:space="preserve">Misc. Factory Overheads (mill) </t>
  </si>
  <si>
    <t>Stores &amp; Spares (per tonne)</t>
  </si>
  <si>
    <t>Packing expenses per tonne</t>
  </si>
  <si>
    <t>Freight charges per tonne</t>
  </si>
  <si>
    <t>Dearlers' Commission (per tonne)</t>
  </si>
  <si>
    <t>Other cost</t>
  </si>
  <si>
    <t>Amount</t>
  </si>
  <si>
    <t>Preliminary expenses written off (mill p.a.)</t>
  </si>
  <si>
    <t>Stores &amp; Spares</t>
  </si>
  <si>
    <t>Freight charges</t>
  </si>
  <si>
    <t>Royalty</t>
  </si>
  <si>
    <t>Administrative overheads</t>
  </si>
  <si>
    <t>Royalty (% of sales) for first 5 years</t>
  </si>
  <si>
    <t>Royalty for number of years</t>
  </si>
  <si>
    <t>Preliminary expenses written off</t>
  </si>
  <si>
    <t>Working capital borrowings</t>
  </si>
  <si>
    <t>Amount of WC borrowings</t>
  </si>
  <si>
    <t>Interest on WC borrowings</t>
  </si>
  <si>
    <t>Total Interest</t>
  </si>
  <si>
    <t>Depreciation Schedule - SLM Depreciation</t>
  </si>
  <si>
    <t>Opening value</t>
  </si>
  <si>
    <t>Addition during the year</t>
  </si>
  <si>
    <t>Closing value</t>
  </si>
  <si>
    <t>Rate of depreciation</t>
  </si>
  <si>
    <t>Depreciation Schedule - WDV Depreciation</t>
  </si>
  <si>
    <t>Date of commercial Production</t>
  </si>
  <si>
    <t>Total value</t>
  </si>
  <si>
    <t>Total Depreciation - WDV</t>
  </si>
  <si>
    <t>Total depreciation  -SLM</t>
  </si>
  <si>
    <t>Excise duty</t>
  </si>
  <si>
    <t>Net Sales</t>
  </si>
  <si>
    <t>Trading sales</t>
  </si>
  <si>
    <t>Total Net Sales</t>
  </si>
  <si>
    <t>Other Income(Operatonal)</t>
  </si>
  <si>
    <t>Total operational income</t>
  </si>
  <si>
    <t>Expenses</t>
  </si>
  <si>
    <t>Raw materials consumed</t>
  </si>
  <si>
    <t>Packaging expenses</t>
  </si>
  <si>
    <t>Power,Fuel &amp; Water</t>
  </si>
  <si>
    <t>Salaries and Wages</t>
  </si>
  <si>
    <t>Factory Overheads</t>
  </si>
  <si>
    <t>(Increase)/decrease in WIP and Finished Goods</t>
  </si>
  <si>
    <t>Cost of goods sold</t>
  </si>
  <si>
    <t>Research &amp; Development exp.</t>
  </si>
  <si>
    <t>Prel. Exp written off</t>
  </si>
  <si>
    <t>Less: Capitalized expenses</t>
  </si>
  <si>
    <t>Total operating expenses</t>
  </si>
  <si>
    <t>Operating profit</t>
  </si>
  <si>
    <t>Interest expenses</t>
  </si>
  <si>
    <t>Non-operating income</t>
  </si>
  <si>
    <t>Profit Before Tax</t>
  </si>
  <si>
    <t>Taxation</t>
  </si>
  <si>
    <t>Net Profit/Loss</t>
  </si>
  <si>
    <t>Gross cash accruals</t>
  </si>
  <si>
    <t>Dividend</t>
  </si>
  <si>
    <t>Retained profit</t>
  </si>
  <si>
    <t>Accumulated Retained Profit</t>
  </si>
  <si>
    <t>Revised PBT</t>
  </si>
  <si>
    <t>Cumulative profit</t>
  </si>
  <si>
    <t>Income tax</t>
  </si>
  <si>
    <t>Effective Income Tax</t>
  </si>
  <si>
    <t>Cash Flow Statement - Indirect Method</t>
  </si>
  <si>
    <t>Operating Profit (A)</t>
  </si>
  <si>
    <t xml:space="preserve">Less: Tax  </t>
  </si>
  <si>
    <t>Operating Profit after Tax (B)</t>
  </si>
  <si>
    <t>Add: Non Cash Items</t>
  </si>
  <si>
    <t xml:space="preserve">       Depreciation</t>
  </si>
  <si>
    <t xml:space="preserve">       Preliminary Expenses</t>
  </si>
  <si>
    <t>Changes in working capital</t>
  </si>
  <si>
    <t>(Increase)/decrease in C.A.</t>
  </si>
  <si>
    <t>Increase/(decrease) in bank borrow.for WC</t>
  </si>
  <si>
    <t>Increase/(decrease) in other C.L.</t>
  </si>
  <si>
    <t>Gross Operating CFs ( C )</t>
  </si>
  <si>
    <t>Net Operating CFs (D)</t>
  </si>
  <si>
    <t>Less:Current Portion of LT Debt</t>
  </si>
  <si>
    <t>Less:Interest expenses</t>
  </si>
  <si>
    <t>Less:Lease rentals</t>
  </si>
  <si>
    <t>Net Operating CFs after financial payments (E)</t>
  </si>
  <si>
    <t>CAPEX</t>
  </si>
  <si>
    <t xml:space="preserve">Preliminary Expenses </t>
  </si>
  <si>
    <t>Investing CFs (F)</t>
  </si>
  <si>
    <t>Cash Before Financing (G)</t>
  </si>
  <si>
    <t>Equity capital raised</t>
  </si>
  <si>
    <t>Subsidy</t>
  </si>
  <si>
    <t xml:space="preserve">      Dividends paid</t>
  </si>
  <si>
    <t>Total Financing CFs (H)</t>
  </si>
  <si>
    <t xml:space="preserve">Preference capital raised </t>
  </si>
  <si>
    <t xml:space="preserve">Debt Raised </t>
  </si>
  <si>
    <t xml:space="preserve">Opening Balance of Cash </t>
  </si>
  <si>
    <t>Surplus/ Deficit</t>
  </si>
  <si>
    <t xml:space="preserve">Closing Balance of Cash </t>
  </si>
  <si>
    <t xml:space="preserve">Liabilities </t>
  </si>
  <si>
    <t>Share Capital</t>
  </si>
  <si>
    <t>Subsidies</t>
  </si>
  <si>
    <t>Retained Earnings</t>
  </si>
  <si>
    <t xml:space="preserve">Long Term Loans </t>
  </si>
  <si>
    <t>Loans from Banks for W.C</t>
  </si>
  <si>
    <t>Other current liabilities</t>
  </si>
  <si>
    <t>Total Liabilities</t>
  </si>
  <si>
    <t>Assets</t>
  </si>
  <si>
    <t>Gross Fixed Assets</t>
  </si>
  <si>
    <t>Less: Accumulated Depreciation</t>
  </si>
  <si>
    <t>Net Fixed Assets</t>
  </si>
  <si>
    <t>Current Assets</t>
  </si>
  <si>
    <t xml:space="preserve">Current Assets </t>
  </si>
  <si>
    <t xml:space="preserve">Cash &amp; Bank balance </t>
  </si>
  <si>
    <t>Preliminary Expenses</t>
  </si>
  <si>
    <t xml:space="preserve">Accumulated loss </t>
  </si>
  <si>
    <t>Debt to Equity ratio</t>
  </si>
  <si>
    <t>Current ratio</t>
  </si>
  <si>
    <t>Asset coverage ratio (%)</t>
  </si>
  <si>
    <t>Promoters contribution (%)</t>
  </si>
  <si>
    <t>Financial ratios</t>
  </si>
  <si>
    <t>Break-even point</t>
  </si>
  <si>
    <t>Break-even point calculation</t>
  </si>
  <si>
    <t>Variable cost</t>
  </si>
  <si>
    <t>Interest on WC</t>
  </si>
  <si>
    <t>Total Variable cost</t>
  </si>
  <si>
    <t>Fixed Cost</t>
  </si>
  <si>
    <t>Interest on term loans</t>
  </si>
  <si>
    <t>Total Fixed Cost</t>
  </si>
  <si>
    <t>Contribution</t>
  </si>
  <si>
    <t>Debt service ratio</t>
  </si>
  <si>
    <t>Net Operating CF</t>
  </si>
  <si>
    <t>Interest</t>
  </si>
  <si>
    <t>CPLTD</t>
  </si>
  <si>
    <t xml:space="preserve">Debt Service Ratio </t>
  </si>
  <si>
    <t>Avg. Debt Service Ratio</t>
  </si>
  <si>
    <t>Salvage value</t>
  </si>
  <si>
    <t>Percentage</t>
  </si>
  <si>
    <t>Plant &amp; machinery</t>
  </si>
  <si>
    <t>Working  capital</t>
  </si>
  <si>
    <t>IRR calculation</t>
  </si>
  <si>
    <t>Total salvage value</t>
  </si>
  <si>
    <t>Cash outflows</t>
  </si>
  <si>
    <t xml:space="preserve">Capital cost(excl.interest during construction) </t>
  </si>
  <si>
    <t>Net working capital</t>
  </si>
  <si>
    <t>Operational cost</t>
  </si>
  <si>
    <t>Total cash outflows</t>
  </si>
  <si>
    <t>Cash inflows</t>
  </si>
  <si>
    <t>Net cashflow</t>
  </si>
  <si>
    <t>Total Cash inflows</t>
  </si>
  <si>
    <t>Internal rate of return</t>
  </si>
  <si>
    <t>Promoters' Contribution(%)</t>
  </si>
  <si>
    <t>Leverage Ratio</t>
  </si>
  <si>
    <t>Current Ratio</t>
  </si>
  <si>
    <t>Asset Coverage Ratio(%)</t>
  </si>
  <si>
    <t>BEP(% capacity utilization)</t>
  </si>
  <si>
    <t>Debt Service Coverage</t>
  </si>
  <si>
    <t>BEP for 4th year</t>
  </si>
  <si>
    <t>Average Debt Service Coverage ratio</t>
  </si>
  <si>
    <t>Important financial paramters</t>
  </si>
  <si>
    <t>Installed Capacity CKM/day)</t>
  </si>
  <si>
    <t>CKM per annum</t>
  </si>
  <si>
    <t>Copper</t>
  </si>
  <si>
    <t>Petroleum Jelly</t>
  </si>
  <si>
    <t>Poly AI Tape</t>
  </si>
  <si>
    <t>Polyethylene</t>
  </si>
  <si>
    <t>Steel Tape</t>
  </si>
  <si>
    <t>Cotton Tape</t>
  </si>
  <si>
    <t>Wrapping Tape</t>
  </si>
  <si>
    <t>Polyester Tape</t>
  </si>
  <si>
    <t>Consumption of power per CKM</t>
  </si>
  <si>
    <t>Net sales price per CKM</t>
  </si>
  <si>
    <t>Production capacity (CKM per annum)</t>
  </si>
  <si>
    <t>Wires produced (CKM per annum)</t>
  </si>
  <si>
    <t>Manufacturing sales (Millions)</t>
  </si>
  <si>
    <t>Wire produced (CKM per annum)</t>
  </si>
  <si>
    <t>Total raw material cost per CKM</t>
  </si>
  <si>
    <t>Cost per CKM</t>
  </si>
  <si>
    <t>Selling expenses @ 2% of sales</t>
  </si>
  <si>
    <t>Amount per CKM</t>
  </si>
  <si>
    <t>Cost/MT</t>
  </si>
  <si>
    <t>WACC</t>
  </si>
  <si>
    <t>Rate</t>
  </si>
  <si>
    <t>Long term loan</t>
  </si>
  <si>
    <t>Short term loan (Working capital)</t>
  </si>
  <si>
    <t>IRR Sensitivity with Raw material cost and Initial sales price/CKM</t>
  </si>
  <si>
    <t>ABC Cement Ltd.</t>
  </si>
  <si>
    <t>Data Section</t>
  </si>
  <si>
    <t>Project Cost</t>
  </si>
  <si>
    <t>( Mill.)</t>
  </si>
  <si>
    <t>Means of Finance</t>
  </si>
  <si>
    <t>(Mill.)</t>
  </si>
  <si>
    <t xml:space="preserve"> Share Capital</t>
  </si>
  <si>
    <t xml:space="preserve">          Promoters</t>
  </si>
  <si>
    <t xml:space="preserve">          Public</t>
  </si>
  <si>
    <t>Total equity capital</t>
  </si>
  <si>
    <t>Term loans</t>
  </si>
  <si>
    <t>Date of commercail Production</t>
  </si>
  <si>
    <t>Installed Capacity</t>
  </si>
  <si>
    <t>Product Mix</t>
  </si>
  <si>
    <t>Raw material contents &amp; costs per MT</t>
  </si>
  <si>
    <t>Contents(MT)</t>
  </si>
  <si>
    <t>Cost per MT</t>
  </si>
  <si>
    <t>Petroleum jelly</t>
  </si>
  <si>
    <t>Total raw material cost per tonne</t>
  </si>
  <si>
    <t>Net sales price per tonne</t>
  </si>
  <si>
    <t>Cost of power per Unit</t>
  </si>
  <si>
    <t>Consumption of power per tonne (units)</t>
  </si>
  <si>
    <t>Cost of power per CKM</t>
  </si>
  <si>
    <t xml:space="preserve">Salaries &amp; wages (first year) -mill </t>
  </si>
  <si>
    <t xml:space="preserve">Fringe benefits </t>
  </si>
  <si>
    <t>Increase every year(%)</t>
  </si>
  <si>
    <t>Misc. Factory Overheads (% of cost of materials)</t>
  </si>
  <si>
    <t>Packing expenses per CKM</t>
  </si>
  <si>
    <t>Dearlers' Commission (2% of sales)</t>
  </si>
  <si>
    <t>Admn. Overheads (mill)</t>
  </si>
  <si>
    <t>Interest rates (% p.a.)</t>
  </si>
  <si>
    <t>Other Income( non-operational)</t>
  </si>
  <si>
    <t>Normal capital expenditure for machinery (mill)</t>
  </si>
  <si>
    <t>Level of current assets (mill.)</t>
  </si>
  <si>
    <t>Work in process(mill)</t>
  </si>
  <si>
    <t>(included in current assets)</t>
  </si>
  <si>
    <t>Level of current liabilities</t>
  </si>
  <si>
    <t>Calculations Section</t>
  </si>
  <si>
    <t>Production (CKM)</t>
  </si>
  <si>
    <t>Manufacturing sales (mill)</t>
  </si>
  <si>
    <t>Cost of raw materials</t>
  </si>
  <si>
    <t>Packing expenses</t>
  </si>
  <si>
    <t>Selling expenses</t>
  </si>
  <si>
    <t>Interest Calculations</t>
  </si>
  <si>
    <t>Term Loans</t>
  </si>
  <si>
    <t>Opening balance</t>
  </si>
  <si>
    <t>Repayment during the year</t>
  </si>
  <si>
    <t>Closing balance</t>
  </si>
  <si>
    <t xml:space="preserve">Interest </t>
  </si>
  <si>
    <t>Total interest</t>
  </si>
  <si>
    <t>Depreciation Calculations</t>
  </si>
  <si>
    <t>Straight Line Method (SLM)</t>
  </si>
  <si>
    <t>Opening Value</t>
  </si>
  <si>
    <t>Depreciation on building</t>
  </si>
  <si>
    <t>Depreciation on P&amp;M</t>
  </si>
  <si>
    <t>Total depreciation (SLM)</t>
  </si>
  <si>
    <t>Written Down Value Method (WDV)</t>
  </si>
  <si>
    <t>Depreciated value</t>
  </si>
  <si>
    <t>Depreciation on P &amp; M</t>
  </si>
  <si>
    <t>Total depreciation (WDV)</t>
  </si>
  <si>
    <t>Income tax Calculations</t>
  </si>
  <si>
    <t>Profit before tax</t>
  </si>
  <si>
    <t>add: Dep(SLM)</t>
  </si>
  <si>
    <t>deduct: Dep(WDV)</t>
  </si>
  <si>
    <t>Output</t>
  </si>
  <si>
    <t>Capacity utilization %</t>
  </si>
  <si>
    <t>Manufacturing sales</t>
  </si>
  <si>
    <t>Manufacturing Net Sales</t>
  </si>
  <si>
    <t>Total net sales</t>
  </si>
  <si>
    <t>Gross profit</t>
  </si>
  <si>
    <t>Net profit/loss</t>
  </si>
  <si>
    <t>Dividend - pref</t>
  </si>
  <si>
    <t>Dividend - Equity</t>
  </si>
  <si>
    <t>Cash Flow Statement (Indirect Method)</t>
  </si>
  <si>
    <t xml:space="preserve">Operating Year </t>
  </si>
  <si>
    <t>Gross Operating CFs ©</t>
  </si>
  <si>
    <t xml:space="preserve">      Preference capital raised </t>
  </si>
  <si>
    <t xml:space="preserve">      Debt Raised </t>
  </si>
  <si>
    <t xml:space="preserve">Balance Sheet </t>
  </si>
  <si>
    <t xml:space="preserve">Share Capital </t>
  </si>
  <si>
    <t xml:space="preserve"> Subsidies </t>
  </si>
  <si>
    <t xml:space="preserve">Total Liabilities </t>
  </si>
  <si>
    <t xml:space="preserve">Assets </t>
  </si>
  <si>
    <t xml:space="preserve">Gross F.A. </t>
  </si>
  <si>
    <t>Less acumulated dep:</t>
  </si>
  <si>
    <t xml:space="preserve">Net F.A. </t>
  </si>
  <si>
    <t xml:space="preserve">TOTAL ASSETS </t>
  </si>
  <si>
    <t>Total Assets - Total Liab</t>
  </si>
  <si>
    <t>Important Financial Parameters</t>
  </si>
  <si>
    <t>Debt to Equity Ratio</t>
  </si>
  <si>
    <t xml:space="preserve">Break-even Point </t>
  </si>
  <si>
    <t>Variable Cost</t>
  </si>
  <si>
    <t>Salaries and Wages(60%)</t>
  </si>
  <si>
    <t>Total Var. Cost</t>
  </si>
  <si>
    <t>Salaries and Wages(40%)</t>
  </si>
  <si>
    <t>Total fixed cost</t>
  </si>
  <si>
    <t>Debt Service Ratio</t>
  </si>
  <si>
    <t>Net Op. CF/(Interest+lease rentals+CPLTD)</t>
  </si>
  <si>
    <t>IRR Calculations</t>
  </si>
  <si>
    <t>Cash Outflows</t>
  </si>
  <si>
    <t>Cash Inflows</t>
  </si>
  <si>
    <t>Total cash inflows</t>
  </si>
  <si>
    <t>Net flow</t>
  </si>
  <si>
    <t>Output:</t>
  </si>
  <si>
    <t>Sensitivity and scenario analysis</t>
  </si>
  <si>
    <t>Raw material cost/CKM</t>
  </si>
  <si>
    <t>Initial sales price/CKM</t>
  </si>
  <si>
    <t>Break-even point (Capacity Utilzation)</t>
  </si>
  <si>
    <t>Break-even point (Units-CKM)</t>
  </si>
  <si>
    <t>Mean</t>
  </si>
  <si>
    <t>Standard Deviation</t>
  </si>
  <si>
    <t>Max</t>
  </si>
  <si>
    <t>Min</t>
  </si>
  <si>
    <t>Z Value</t>
  </si>
  <si>
    <t>Rejection Prob</t>
  </si>
  <si>
    <t>Acceptance Prob</t>
  </si>
  <si>
    <t>Range</t>
  </si>
  <si>
    <t>Frequency</t>
  </si>
  <si>
    <t>Skewness</t>
  </si>
  <si>
    <t>Kurtosis</t>
  </si>
  <si>
    <t>JB</t>
  </si>
  <si>
    <t>Capacity utilization</t>
  </si>
  <si>
    <t>Initial sale price/CKM</t>
  </si>
  <si>
    <t>Random between 450 and 550 per CKM</t>
  </si>
  <si>
    <t>Acceptance Probability - Avg DSCR</t>
  </si>
  <si>
    <t>Acceptance Probability - IRR</t>
  </si>
  <si>
    <t>Prob %</t>
  </si>
  <si>
    <t>Skew</t>
  </si>
  <si>
    <t>JB Test</t>
  </si>
  <si>
    <t>Chi CV (95%,2 df)</t>
  </si>
  <si>
    <t>P value of JB Test</t>
  </si>
  <si>
    <t>Random between 15% less than expected capacity utilization. Eg. For 1st year between 30% and 45%</t>
  </si>
  <si>
    <t>Variable</t>
  </si>
  <si>
    <t>Condition of scenarios</t>
  </si>
  <si>
    <t>Simulated IRR</t>
  </si>
  <si>
    <t>Sim IRR - WACC</t>
  </si>
  <si>
    <t>BEP (Sales in million)</t>
  </si>
  <si>
    <t>BEP (Units - CKM)</t>
  </si>
  <si>
    <t>Discounted pay back period</t>
  </si>
  <si>
    <t>Discounted cash flows</t>
  </si>
  <si>
    <t>Cumulative DCF</t>
  </si>
  <si>
    <t>Pay back period</t>
  </si>
  <si>
    <t>Discounted pay back period - Principal</t>
  </si>
  <si>
    <t>PV of principal</t>
  </si>
  <si>
    <t>Principal amount</t>
  </si>
  <si>
    <t>Gross cash accruals (Income statement)</t>
  </si>
  <si>
    <t>PV of Gross cash accruals</t>
  </si>
  <si>
    <t>Payback period</t>
  </si>
  <si>
    <t>Random between 240 and 300</t>
  </si>
  <si>
    <t>Sensitivity analysis</t>
  </si>
  <si>
    <t>Scenario analysis - Simulated with below parameters</t>
  </si>
  <si>
    <t>DSCR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</si>
</sst>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_(* #,##0.00_);_(* \(#,##0.00\);_(* &quot;-&quot;??_);_(@_)"/>
    <numFmt numFmtId="165" formatCode="_(* #,##0_);_(* \(#,##0\);_(* &quot;-&quot;??_);_(@_)"/>
    <numFmt numFmtId="166" formatCode="[$-409]mmm\-yy;@"/>
    <numFmt numFmtId="167" formatCode="0.0%"/>
    <numFmt numFmtId="168" formatCode="0.0"/>
    <numFmt numFmtId="169" formatCode="0.00000000000000000"/>
    <numFmt numFmtId="170" formatCode="0.000000"/>
    <numFmt numFmtId="171" formatCode="0.0000%"/>
    <numFmt numFmtId="172" formatCode="_(* #,##0.0000_);_(* \(#,##0.0000\);_(* &quot;-&quot;??_);_(@_)"/>
    <numFmt numFmtId="173" formatCode="0.000%"/>
    <numFmt numFmtId="174" formatCode="0.000000%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b/>
      <sz val="9"/>
      <name val="Arial"/>
      <family val="2"/>
    </font>
    <font>
      <b/>
      <sz val="10"/>
      <color indexed="10"/>
      <name val="Arial"/>
      <family val="2"/>
    </font>
    <font>
      <b/>
      <sz val="10"/>
      <color indexed="63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87">
    <xf numFmtId="0" fontId="0" fillId="0" borderId="0" xfId="0"/>
    <xf numFmtId="0" fontId="4" fillId="0" borderId="0" xfId="0" applyFont="1"/>
    <xf numFmtId="165" fontId="0" fillId="0" borderId="0" xfId="1" applyNumberFormat="1" applyFont="1"/>
    <xf numFmtId="0" fontId="0" fillId="0" borderId="1" xfId="0" applyBorder="1"/>
    <xf numFmtId="9" fontId="0" fillId="0" borderId="0" xfId="0" applyNumberFormat="1"/>
    <xf numFmtId="0" fontId="0" fillId="0" borderId="0" xfId="0" applyFont="1"/>
    <xf numFmtId="0" fontId="7" fillId="2" borderId="0" xfId="0" applyFont="1" applyFill="1"/>
    <xf numFmtId="16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/>
    <xf numFmtId="0" fontId="0" fillId="0" borderId="0" xfId="0" applyBorder="1"/>
    <xf numFmtId="167" fontId="0" fillId="0" borderId="0" xfId="0" applyNumberFormat="1"/>
    <xf numFmtId="0" fontId="0" fillId="0" borderId="0" xfId="0" applyAlignment="1">
      <alignment horizontal="left" indent="1"/>
    </xf>
    <xf numFmtId="0" fontId="0" fillId="0" borderId="0" xfId="0" applyFill="1" applyBorder="1"/>
    <xf numFmtId="9" fontId="0" fillId="0" borderId="2" xfId="2" applyFont="1" applyBorder="1"/>
    <xf numFmtId="164" fontId="0" fillId="0" borderId="0" xfId="0" applyNumberFormat="1"/>
    <xf numFmtId="0" fontId="3" fillId="0" borderId="0" xfId="0" applyFont="1"/>
    <xf numFmtId="0" fontId="0" fillId="0" borderId="2" xfId="0" applyBorder="1"/>
    <xf numFmtId="0" fontId="3" fillId="0" borderId="2" xfId="0" applyFont="1" applyBorder="1"/>
    <xf numFmtId="0" fontId="3" fillId="4" borderId="2" xfId="0" applyFont="1" applyFill="1" applyBorder="1"/>
    <xf numFmtId="0" fontId="0" fillId="0" borderId="2" xfId="0" applyFill="1" applyBorder="1"/>
    <xf numFmtId="0" fontId="3" fillId="0" borderId="2" xfId="0" applyFont="1" applyFill="1" applyBorder="1"/>
    <xf numFmtId="0" fontId="0" fillId="0" borderId="2" xfId="0" applyBorder="1" applyAlignment="1">
      <alignment horizontal="left" indent="4"/>
    </xf>
    <xf numFmtId="0" fontId="9" fillId="0" borderId="0" xfId="0" applyFont="1"/>
    <xf numFmtId="0" fontId="3" fillId="4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4" borderId="2" xfId="0" applyFont="1" applyFill="1" applyBorder="1" applyAlignment="1"/>
    <xf numFmtId="0" fontId="8" fillId="0" borderId="2" xfId="0" applyFont="1" applyBorder="1" applyAlignment="1"/>
    <xf numFmtId="0" fontId="0" fillId="0" borderId="2" xfId="0" applyBorder="1" applyAlignment="1"/>
    <xf numFmtId="0" fontId="9" fillId="0" borderId="2" xfId="0" applyFont="1" applyBorder="1" applyAlignment="1"/>
    <xf numFmtId="0" fontId="0" fillId="0" borderId="2" xfId="0" applyBorder="1" applyAlignment="1">
      <alignment horizontal="left" indent="6"/>
    </xf>
    <xf numFmtId="9" fontId="0" fillId="0" borderId="0" xfId="0" applyNumberFormat="1" applyAlignment="1">
      <alignment horizontal="center"/>
    </xf>
    <xf numFmtId="9" fontId="0" fillId="0" borderId="2" xfId="0" applyNumberFormat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0" fillId="5" borderId="2" xfId="0" applyFill="1" applyBorder="1" applyAlignment="1"/>
    <xf numFmtId="0" fontId="0" fillId="0" borderId="2" xfId="0" applyFont="1" applyBorder="1"/>
    <xf numFmtId="0" fontId="7" fillId="2" borderId="0" xfId="0" applyFont="1" applyFill="1" applyAlignment="1">
      <alignment horizontal="center"/>
    </xf>
    <xf numFmtId="1" fontId="0" fillId="0" borderId="2" xfId="0" applyNumberFormat="1" applyBorder="1" applyAlignment="1">
      <alignment horizontal="center"/>
    </xf>
    <xf numFmtId="0" fontId="6" fillId="0" borderId="0" xfId="0" applyFont="1" applyAlignment="1">
      <alignment horizontal="left" indent="2"/>
    </xf>
    <xf numFmtId="2" fontId="0" fillId="0" borderId="0" xfId="0" applyNumberFormat="1"/>
    <xf numFmtId="0" fontId="10" fillId="0" borderId="0" xfId="0" applyFont="1"/>
    <xf numFmtId="0" fontId="0" fillId="0" borderId="2" xfId="0" applyBorder="1" applyAlignment="1">
      <alignment horizontal="left"/>
    </xf>
    <xf numFmtId="0" fontId="0" fillId="4" borderId="2" xfId="0" applyFill="1" applyBorder="1" applyAlignment="1">
      <alignment horizontal="center"/>
    </xf>
    <xf numFmtId="1" fontId="8" fillId="6" borderId="2" xfId="0" applyNumberFormat="1" applyFont="1" applyFill="1" applyBorder="1" applyAlignment="1">
      <alignment horizontal="center"/>
    </xf>
    <xf numFmtId="0" fontId="8" fillId="6" borderId="2" xfId="0" applyFont="1" applyFill="1" applyBorder="1" applyAlignment="1">
      <alignment horizontal="center"/>
    </xf>
    <xf numFmtId="10" fontId="0" fillId="0" borderId="2" xfId="0" applyNumberFormat="1" applyBorder="1" applyAlignment="1">
      <alignment horizontal="center"/>
    </xf>
    <xf numFmtId="10" fontId="0" fillId="0" borderId="2" xfId="2" applyNumberFormat="1" applyFont="1" applyBorder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3" fillId="0" borderId="3" xfId="0" applyFont="1" applyBorder="1"/>
    <xf numFmtId="0" fontId="0" fillId="0" borderId="2" xfId="0" applyFill="1" applyBorder="1" applyAlignment="1">
      <alignment horizontal="center"/>
    </xf>
    <xf numFmtId="0" fontId="9" fillId="0" borderId="2" xfId="0" applyFont="1" applyBorder="1"/>
    <xf numFmtId="1" fontId="0" fillId="0" borderId="2" xfId="0" applyNumberFormat="1" applyFill="1" applyBorder="1" applyAlignment="1">
      <alignment horizontal="center"/>
    </xf>
    <xf numFmtId="0" fontId="0" fillId="0" borderId="0" xfId="0" applyBorder="1" applyAlignment="1"/>
    <xf numFmtId="0" fontId="0" fillId="6" borderId="0" xfId="0" applyFill="1"/>
    <xf numFmtId="0" fontId="4" fillId="6" borderId="0" xfId="0" applyFont="1" applyFill="1"/>
    <xf numFmtId="164" fontId="0" fillId="0" borderId="0" xfId="1" applyNumberFormat="1" applyFont="1"/>
    <xf numFmtId="164" fontId="0" fillId="0" borderId="3" xfId="0" applyNumberFormat="1" applyBorder="1"/>
    <xf numFmtId="0" fontId="3" fillId="0" borderId="0" xfId="0" applyFont="1" applyFill="1" applyBorder="1"/>
    <xf numFmtId="0" fontId="0" fillId="0" borderId="3" xfId="0" applyFill="1" applyBorder="1"/>
    <xf numFmtId="164" fontId="0" fillId="0" borderId="1" xfId="0" applyNumberFormat="1" applyBorder="1"/>
    <xf numFmtId="0" fontId="3" fillId="0" borderId="0" xfId="0" applyFont="1" applyBorder="1"/>
    <xf numFmtId="0" fontId="9" fillId="0" borderId="1" xfId="0" applyFont="1" applyBorder="1"/>
    <xf numFmtId="0" fontId="9" fillId="0" borderId="0" xfId="0" applyFont="1" applyBorder="1"/>
    <xf numFmtId="164" fontId="0" fillId="0" borderId="0" xfId="0" applyNumberFormat="1" applyBorder="1"/>
    <xf numFmtId="164" fontId="0" fillId="0" borderId="0" xfId="1" applyNumberFormat="1" applyFont="1" applyBorder="1"/>
    <xf numFmtId="164" fontId="0" fillId="0" borderId="1" xfId="1" applyNumberFormat="1" applyFont="1" applyBorder="1"/>
    <xf numFmtId="0" fontId="0" fillId="0" borderId="0" xfId="0" applyAlignment="1">
      <alignment wrapText="1"/>
    </xf>
    <xf numFmtId="0" fontId="3" fillId="0" borderId="1" xfId="0" applyFont="1" applyFill="1" applyBorder="1"/>
    <xf numFmtId="0" fontId="8" fillId="0" borderId="0" xfId="0" applyFont="1"/>
    <xf numFmtId="0" fontId="8" fillId="0" borderId="0" xfId="0" applyFont="1" applyAlignment="1">
      <alignment horizontal="left" indent="6"/>
    </xf>
    <xf numFmtId="0" fontId="3" fillId="0" borderId="1" xfId="0" applyFont="1" applyBorder="1"/>
    <xf numFmtId="0" fontId="3" fillId="4" borderId="5" xfId="0" applyFont="1" applyFill="1" applyBorder="1" applyAlignment="1">
      <alignment horizontal="center"/>
    </xf>
    <xf numFmtId="0" fontId="11" fillId="0" borderId="1" xfId="0" applyFont="1" applyBorder="1"/>
    <xf numFmtId="0" fontId="9" fillId="0" borderId="1" xfId="0" applyFont="1" applyBorder="1" applyAlignment="1">
      <alignment wrapText="1"/>
    </xf>
    <xf numFmtId="0" fontId="8" fillId="6" borderId="0" xfId="0" applyFont="1" applyFill="1"/>
    <xf numFmtId="0" fontId="8" fillId="0" borderId="0" xfId="0" applyFont="1" applyAlignment="1">
      <alignment horizontal="left"/>
    </xf>
    <xf numFmtId="0" fontId="0" fillId="5" borderId="2" xfId="0" applyFont="1" applyFill="1" applyBorder="1"/>
    <xf numFmtId="0" fontId="0" fillId="5" borderId="2" xfId="0" applyFont="1" applyFill="1" applyBorder="1" applyAlignment="1">
      <alignment horizontal="center"/>
    </xf>
    <xf numFmtId="164" fontId="2" fillId="0" borderId="0" xfId="0" applyNumberFormat="1" applyFont="1"/>
    <xf numFmtId="0" fontId="0" fillId="0" borderId="0" xfId="0" applyFont="1" applyBorder="1" applyAlignment="1">
      <alignment horizontal="left" indent="1"/>
    </xf>
    <xf numFmtId="0" fontId="0" fillId="0" borderId="0" xfId="0" applyBorder="1" applyAlignment="1">
      <alignment horizontal="left" indent="4"/>
    </xf>
    <xf numFmtId="0" fontId="3" fillId="0" borderId="1" xfId="0" applyFont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0" fillId="5" borderId="7" xfId="0" applyFill="1" applyBorder="1" applyAlignment="1"/>
    <xf numFmtId="0" fontId="3" fillId="4" borderId="6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164" fontId="0" fillId="0" borderId="0" xfId="2" applyNumberFormat="1" applyFont="1"/>
    <xf numFmtId="164" fontId="0" fillId="0" borderId="0" xfId="0" applyNumberFormat="1" applyAlignment="1">
      <alignment horizontal="center"/>
    </xf>
    <xf numFmtId="164" fontId="0" fillId="0" borderId="0" xfId="0" applyNumberFormat="1" applyAlignment="1"/>
    <xf numFmtId="10" fontId="0" fillId="0" borderId="0" xfId="2" applyNumberFormat="1" applyFont="1" applyBorder="1"/>
    <xf numFmtId="0" fontId="7" fillId="2" borderId="0" xfId="0" applyFont="1" applyFill="1" applyAlignment="1"/>
    <xf numFmtId="0" fontId="0" fillId="0" borderId="0" xfId="0" applyAlignment="1"/>
    <xf numFmtId="164" fontId="0" fillId="0" borderId="0" xfId="1" applyNumberFormat="1" applyFont="1" applyBorder="1" applyAlignment="1"/>
    <xf numFmtId="10" fontId="0" fillId="0" borderId="0" xfId="2" applyNumberFormat="1" applyFont="1" applyBorder="1" applyAlignment="1"/>
    <xf numFmtId="164" fontId="0" fillId="0" borderId="1" xfId="0" applyNumberFormat="1" applyBorder="1" applyAlignment="1"/>
    <xf numFmtId="164" fontId="3" fillId="0" borderId="0" xfId="0" applyNumberFormat="1" applyFont="1"/>
    <xf numFmtId="0" fontId="3" fillId="0" borderId="1" xfId="0" applyFont="1" applyFill="1" applyBorder="1" applyAlignment="1"/>
    <xf numFmtId="10" fontId="3" fillId="0" borderId="0" xfId="0" applyNumberFormat="1" applyFont="1"/>
    <xf numFmtId="10" fontId="0" fillId="0" borderId="0" xfId="0" applyNumberFormat="1" applyAlignment="1"/>
    <xf numFmtId="2" fontId="0" fillId="0" borderId="2" xfId="0" applyNumberFormat="1" applyBorder="1" applyAlignment="1">
      <alignment horizontal="center"/>
    </xf>
    <xf numFmtId="168" fontId="0" fillId="0" borderId="2" xfId="0" applyNumberFormat="1" applyBorder="1" applyAlignment="1">
      <alignment horizontal="center"/>
    </xf>
    <xf numFmtId="0" fontId="3" fillId="0" borderId="2" xfId="0" applyFont="1" applyBorder="1" applyAlignment="1">
      <alignment horizontal="left" indent="16"/>
    </xf>
    <xf numFmtId="2" fontId="3" fillId="0" borderId="2" xfId="0" applyNumberFormat="1" applyFont="1" applyBorder="1" applyAlignment="1">
      <alignment horizontal="center"/>
    </xf>
    <xf numFmtId="167" fontId="0" fillId="0" borderId="2" xfId="0" applyNumberFormat="1" applyBorder="1" applyAlignment="1">
      <alignment horizontal="center"/>
    </xf>
    <xf numFmtId="9" fontId="0" fillId="0" borderId="2" xfId="0" applyNumberFormat="1" applyFill="1" applyBorder="1"/>
    <xf numFmtId="165" fontId="0" fillId="0" borderId="0" xfId="0" applyNumberFormat="1"/>
    <xf numFmtId="9" fontId="0" fillId="3" borderId="2" xfId="0" applyNumberFormat="1" applyFill="1" applyBorder="1" applyAlignment="1">
      <alignment horizontal="center"/>
    </xf>
    <xf numFmtId="0" fontId="0" fillId="0" borderId="0" xfId="0" applyFont="1" applyBorder="1"/>
    <xf numFmtId="2" fontId="0" fillId="0" borderId="0" xfId="0" applyNumberForma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9" fontId="0" fillId="0" borderId="0" xfId="2" applyFont="1"/>
    <xf numFmtId="167" fontId="0" fillId="0" borderId="0" xfId="2" applyNumberFormat="1" applyFont="1"/>
    <xf numFmtId="10" fontId="0" fillId="0" borderId="0" xfId="2" applyNumberFormat="1" applyFont="1"/>
    <xf numFmtId="167" fontId="0" fillId="0" borderId="0" xfId="2" applyNumberFormat="1" applyFont="1" applyBorder="1"/>
    <xf numFmtId="9" fontId="0" fillId="0" borderId="0" xfId="2" applyFont="1" applyAlignment="1">
      <alignment horizontal="center"/>
    </xf>
    <xf numFmtId="10" fontId="0" fillId="0" borderId="0" xfId="2" applyNumberFormat="1" applyFont="1" applyAlignment="1">
      <alignment horizontal="center"/>
    </xf>
    <xf numFmtId="0" fontId="3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/>
    <xf numFmtId="0" fontId="9" fillId="3" borderId="0" xfId="0" applyFont="1" applyFill="1"/>
    <xf numFmtId="1" fontId="8" fillId="6" borderId="0" xfId="0" applyNumberFormat="1" applyFont="1" applyFill="1"/>
    <xf numFmtId="0" fontId="9" fillId="6" borderId="0" xfId="0" applyFont="1" applyFill="1"/>
    <xf numFmtId="0" fontId="9" fillId="7" borderId="0" xfId="0" applyFont="1" applyFill="1"/>
    <xf numFmtId="0" fontId="0" fillId="7" borderId="0" xfId="0" applyFill="1"/>
    <xf numFmtId="164" fontId="8" fillId="0" borderId="0" xfId="0" applyNumberFormat="1" applyFont="1"/>
    <xf numFmtId="0" fontId="12" fillId="0" borderId="0" xfId="0" applyFont="1"/>
    <xf numFmtId="0" fontId="11" fillId="0" borderId="0" xfId="0" applyFont="1"/>
    <xf numFmtId="0" fontId="9" fillId="0" borderId="0" xfId="0" applyFont="1" applyAlignment="1">
      <alignment wrapText="1"/>
    </xf>
    <xf numFmtId="0" fontId="9" fillId="0" borderId="8" xfId="0" applyFont="1" applyBorder="1"/>
    <xf numFmtId="0" fontId="8" fillId="0" borderId="0" xfId="0" applyFont="1" applyFill="1" applyBorder="1"/>
    <xf numFmtId="0" fontId="8" fillId="0" borderId="8" xfId="0" applyFont="1" applyBorder="1"/>
    <xf numFmtId="0" fontId="13" fillId="7" borderId="0" xfId="0" applyFont="1" applyFill="1"/>
    <xf numFmtId="10" fontId="0" fillId="0" borderId="0" xfId="0" applyNumberFormat="1"/>
    <xf numFmtId="10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9" fontId="0" fillId="0" borderId="2" xfId="2" applyFont="1" applyBorder="1" applyAlignment="1">
      <alignment horizontal="center"/>
    </xf>
    <xf numFmtId="10" fontId="0" fillId="0" borderId="5" xfId="0" applyNumberFormat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165" fontId="0" fillId="0" borderId="0" xfId="0" applyNumberFormat="1" applyAlignment="1">
      <alignment horizontal="center"/>
    </xf>
    <xf numFmtId="2" fontId="0" fillId="0" borderId="0" xfId="2" applyNumberFormat="1" applyFont="1"/>
    <xf numFmtId="10" fontId="0" fillId="0" borderId="1" xfId="2" applyNumberFormat="1" applyFont="1" applyBorder="1" applyAlignment="1"/>
    <xf numFmtId="169" fontId="0" fillId="0" borderId="0" xfId="0" applyNumberFormat="1"/>
    <xf numFmtId="10" fontId="0" fillId="5" borderId="2" xfId="2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170" fontId="0" fillId="0" borderId="0" xfId="0" applyNumberFormat="1"/>
    <xf numFmtId="171" fontId="0" fillId="0" borderId="0" xfId="2" applyNumberFormat="1" applyFont="1"/>
    <xf numFmtId="168" fontId="0" fillId="0" borderId="0" xfId="0" applyNumberFormat="1"/>
    <xf numFmtId="10" fontId="0" fillId="0" borderId="2" xfId="0" applyNumberFormat="1" applyBorder="1"/>
    <xf numFmtId="0" fontId="3" fillId="0" borderId="0" xfId="0" applyFont="1" applyBorder="1" applyAlignment="1">
      <alignment horizontal="center"/>
    </xf>
    <xf numFmtId="10" fontId="3" fillId="0" borderId="0" xfId="2" applyNumberFormat="1" applyFont="1"/>
    <xf numFmtId="167" fontId="3" fillId="0" borderId="0" xfId="0" applyNumberFormat="1" applyFont="1"/>
    <xf numFmtId="0" fontId="3" fillId="0" borderId="4" xfId="0" applyFont="1" applyBorder="1" applyAlignment="1">
      <alignment wrapText="1"/>
    </xf>
    <xf numFmtId="0" fontId="3" fillId="0" borderId="2" xfId="0" applyFont="1" applyBorder="1" applyAlignment="1">
      <alignment horizontal="center" wrapText="1"/>
    </xf>
    <xf numFmtId="167" fontId="3" fillId="0" borderId="0" xfId="2" applyNumberFormat="1" applyFont="1"/>
    <xf numFmtId="0" fontId="0" fillId="5" borderId="0" xfId="0" applyFill="1"/>
    <xf numFmtId="164" fontId="0" fillId="5" borderId="0" xfId="0" applyNumberFormat="1" applyFill="1"/>
    <xf numFmtId="2" fontId="3" fillId="0" borderId="0" xfId="0" applyNumberFormat="1" applyFont="1"/>
    <xf numFmtId="2" fontId="0" fillId="0" borderId="0" xfId="0" applyNumberFormat="1" applyAlignment="1"/>
    <xf numFmtId="164" fontId="0" fillId="0" borderId="0" xfId="0" applyNumberFormat="1" applyFont="1"/>
    <xf numFmtId="10" fontId="3" fillId="0" borderId="1" xfId="2" applyNumberFormat="1" applyFont="1" applyBorder="1" applyAlignment="1"/>
    <xf numFmtId="172" fontId="0" fillId="0" borderId="0" xfId="0" applyNumberFormat="1" applyAlignment="1">
      <alignment horizontal="center"/>
    </xf>
    <xf numFmtId="173" fontId="0" fillId="0" borderId="0" xfId="2" applyNumberFormat="1" applyFont="1"/>
    <xf numFmtId="174" fontId="0" fillId="0" borderId="0" xfId="2" applyNumberFormat="1" applyFont="1"/>
    <xf numFmtId="0" fontId="3" fillId="4" borderId="2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center" textRotation="90"/>
    </xf>
    <xf numFmtId="0" fontId="5" fillId="4" borderId="4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0" fillId="4" borderId="4" xfId="0" applyFont="1" applyFill="1" applyBorder="1" applyAlignment="1">
      <alignment horizontal="center"/>
    </xf>
    <xf numFmtId="0" fontId="0" fillId="4" borderId="3" xfId="0" applyFont="1" applyFill="1" applyBorder="1" applyAlignment="1">
      <alignment horizontal="center"/>
    </xf>
    <xf numFmtId="0" fontId="0" fillId="4" borderId="5" xfId="0" applyFont="1" applyFill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2" xfId="0" applyBorder="1" applyAlignment="1">
      <alignment horizontal="left" wrapText="1"/>
    </xf>
    <xf numFmtId="0" fontId="0" fillId="0" borderId="2" xfId="0" applyBorder="1" applyAlignment="1">
      <alignment horizontal="left" vertical="center"/>
    </xf>
    <xf numFmtId="0" fontId="3" fillId="4" borderId="0" xfId="0" applyFont="1" applyFill="1" applyBorder="1" applyAlignment="1">
      <alignment horizontal="left"/>
    </xf>
    <xf numFmtId="166" fontId="0" fillId="4" borderId="0" xfId="0" applyNumberFormat="1" applyFill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1"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colors>
    <mruColors>
      <color rgb="FFFFED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Simulated</a:t>
            </a:r>
            <a:r>
              <a:rPr lang="en-US" baseline="0"/>
              <a:t> Avg DSCR </a:t>
            </a:r>
            <a:r>
              <a:rPr lang="en-US"/>
              <a:t>Distribution</a:t>
            </a:r>
          </a:p>
        </c:rich>
      </c:tx>
      <c:layout>
        <c:manualLayout>
          <c:xMode val="edge"/>
          <c:yMode val="edge"/>
          <c:x val="0.13386811023622083"/>
          <c:y val="3.7037037037037056E-2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'Sensitivity and scenario analy'!$M$15</c:f>
              <c:strCache>
                <c:ptCount val="1"/>
                <c:pt idx="0">
                  <c:v>Frequency</c:v>
                </c:pt>
              </c:strCache>
            </c:strRef>
          </c:tx>
          <c:marker>
            <c:symbol val="none"/>
          </c:marker>
          <c:cat>
            <c:numRef>
              <c:f>'Sensitivity and scenario analy'!$L$16:$L$29</c:f>
              <c:numCache>
                <c:formatCode>0.00</c:formatCode>
                <c:ptCount val="14"/>
                <c:pt idx="0">
                  <c:v>0.93244350464533676</c:v>
                </c:pt>
                <c:pt idx="1">
                  <c:v>1.1824435046453368</c:v>
                </c:pt>
                <c:pt idx="2">
                  <c:v>1.4324435046453368</c:v>
                </c:pt>
                <c:pt idx="3">
                  <c:v>1.6824435046453368</c:v>
                </c:pt>
                <c:pt idx="4">
                  <c:v>1.9324435046453368</c:v>
                </c:pt>
                <c:pt idx="5">
                  <c:v>2.1824435046453368</c:v>
                </c:pt>
                <c:pt idx="6">
                  <c:v>2.4324435046453368</c:v>
                </c:pt>
                <c:pt idx="7">
                  <c:v>2.6824435046453368</c:v>
                </c:pt>
                <c:pt idx="8">
                  <c:v>2.9324435046453368</c:v>
                </c:pt>
                <c:pt idx="9">
                  <c:v>3.1824435046453368</c:v>
                </c:pt>
                <c:pt idx="10">
                  <c:v>3.4324435046453368</c:v>
                </c:pt>
                <c:pt idx="11">
                  <c:v>3.6824435046453368</c:v>
                </c:pt>
                <c:pt idx="12">
                  <c:v>3.9324435046453368</c:v>
                </c:pt>
                <c:pt idx="13">
                  <c:v>4.1824435046453363</c:v>
                </c:pt>
              </c:numCache>
            </c:numRef>
          </c:cat>
          <c:val>
            <c:numRef>
              <c:f>'Sensitivity and scenario analy'!$M$16:$M$29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36</c:v>
                </c:pt>
                <c:pt idx="4">
                  <c:v>85</c:v>
                </c:pt>
                <c:pt idx="5">
                  <c:v>139</c:v>
                </c:pt>
                <c:pt idx="6">
                  <c:v>169</c:v>
                </c:pt>
                <c:pt idx="7">
                  <c:v>174</c:v>
                </c:pt>
                <c:pt idx="8">
                  <c:v>172</c:v>
                </c:pt>
                <c:pt idx="9">
                  <c:v>147</c:v>
                </c:pt>
                <c:pt idx="10">
                  <c:v>85</c:v>
                </c:pt>
                <c:pt idx="11">
                  <c:v>26</c:v>
                </c:pt>
                <c:pt idx="12">
                  <c:v>1</c:v>
                </c:pt>
                <c:pt idx="1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E06-4D82-8365-F7FFF626E7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8809088"/>
        <c:axId val="178819072"/>
      </c:lineChart>
      <c:catAx>
        <c:axId val="178809088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crossAx val="178819072"/>
        <c:crosses val="autoZero"/>
        <c:auto val="1"/>
        <c:lblAlgn val="ctr"/>
        <c:lblOffset val="100"/>
        <c:noMultiLvlLbl val="0"/>
      </c:catAx>
      <c:valAx>
        <c:axId val="1788190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880908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Simulated IRR Distribution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'Sensitivity and scenario analy'!$E$15</c:f>
              <c:strCache>
                <c:ptCount val="1"/>
                <c:pt idx="0">
                  <c:v>Frequency</c:v>
                </c:pt>
              </c:strCache>
            </c:strRef>
          </c:tx>
          <c:marker>
            <c:symbol val="none"/>
          </c:marker>
          <c:cat>
            <c:numRef>
              <c:f>'Sensitivity and scenario analy'!$D$16:$D$38</c:f>
              <c:numCache>
                <c:formatCode>0%</c:formatCode>
                <c:ptCount val="23"/>
                <c:pt idx="0">
                  <c:v>1.8748974600648189E-2</c:v>
                </c:pt>
                <c:pt idx="1">
                  <c:v>3.8748974600648189E-2</c:v>
                </c:pt>
                <c:pt idx="2">
                  <c:v>5.8748974600648193E-2</c:v>
                </c:pt>
                <c:pt idx="3">
                  <c:v>7.8748974600648197E-2</c:v>
                </c:pt>
                <c:pt idx="4">
                  <c:v>9.8748974600648201E-2</c:v>
                </c:pt>
                <c:pt idx="5">
                  <c:v>0.1187489746006482</c:v>
                </c:pt>
                <c:pt idx="6">
                  <c:v>0.13874897460064819</c:v>
                </c:pt>
                <c:pt idx="7">
                  <c:v>0.15874897460064818</c:v>
                </c:pt>
                <c:pt idx="8">
                  <c:v>0.17874897460064818</c:v>
                </c:pt>
                <c:pt idx="9">
                  <c:v>0.19874897460064817</c:v>
                </c:pt>
                <c:pt idx="10">
                  <c:v>0.21874897460064816</c:v>
                </c:pt>
                <c:pt idx="11">
                  <c:v>0.23874897460064815</c:v>
                </c:pt>
                <c:pt idx="12">
                  <c:v>0.25874897460064816</c:v>
                </c:pt>
                <c:pt idx="13">
                  <c:v>0.27874897460064818</c:v>
                </c:pt>
                <c:pt idx="14">
                  <c:v>0.2987489746006482</c:v>
                </c:pt>
                <c:pt idx="15">
                  <c:v>0.31874897460064822</c:v>
                </c:pt>
                <c:pt idx="16">
                  <c:v>0.33874897460064823</c:v>
                </c:pt>
                <c:pt idx="17">
                  <c:v>0.35874897460064825</c:v>
                </c:pt>
                <c:pt idx="18">
                  <c:v>0.37874897460064827</c:v>
                </c:pt>
                <c:pt idx="19">
                  <c:v>0.39874897460064829</c:v>
                </c:pt>
                <c:pt idx="20">
                  <c:v>0.4187489746006483</c:v>
                </c:pt>
                <c:pt idx="21">
                  <c:v>0.43874897460064832</c:v>
                </c:pt>
                <c:pt idx="22">
                  <c:v>0.45874897460064834</c:v>
                </c:pt>
              </c:numCache>
            </c:numRef>
          </c:cat>
          <c:val>
            <c:numRef>
              <c:f>'Sensitivity and scenario analy'!$E$16:$E$38</c:f>
              <c:numCache>
                <c:formatCode>General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6</c:v>
                </c:pt>
                <c:pt idx="3">
                  <c:v>13</c:v>
                </c:pt>
                <c:pt idx="4">
                  <c:v>17</c:v>
                </c:pt>
                <c:pt idx="5">
                  <c:v>30</c:v>
                </c:pt>
                <c:pt idx="6">
                  <c:v>52</c:v>
                </c:pt>
                <c:pt idx="7">
                  <c:v>50</c:v>
                </c:pt>
                <c:pt idx="8">
                  <c:v>75</c:v>
                </c:pt>
                <c:pt idx="9">
                  <c:v>83</c:v>
                </c:pt>
                <c:pt idx="10">
                  <c:v>92</c:v>
                </c:pt>
                <c:pt idx="11">
                  <c:v>87</c:v>
                </c:pt>
                <c:pt idx="12">
                  <c:v>110</c:v>
                </c:pt>
                <c:pt idx="13">
                  <c:v>93</c:v>
                </c:pt>
                <c:pt idx="14">
                  <c:v>102</c:v>
                </c:pt>
                <c:pt idx="15">
                  <c:v>82</c:v>
                </c:pt>
                <c:pt idx="16">
                  <c:v>54</c:v>
                </c:pt>
                <c:pt idx="17">
                  <c:v>33</c:v>
                </c:pt>
                <c:pt idx="18">
                  <c:v>32</c:v>
                </c:pt>
                <c:pt idx="19">
                  <c:v>21</c:v>
                </c:pt>
                <c:pt idx="20">
                  <c:v>2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C9-4BDC-BFEA-7764633754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8839552"/>
        <c:axId val="178841088"/>
      </c:lineChart>
      <c:catAx>
        <c:axId val="178839552"/>
        <c:scaling>
          <c:orientation val="minMax"/>
        </c:scaling>
        <c:delete val="0"/>
        <c:axPos val="b"/>
        <c:numFmt formatCode="0%" sourceLinked="1"/>
        <c:majorTickMark val="out"/>
        <c:minorTickMark val="none"/>
        <c:tickLblPos val="nextTo"/>
        <c:crossAx val="178841088"/>
        <c:crosses val="autoZero"/>
        <c:auto val="1"/>
        <c:lblAlgn val="ctr"/>
        <c:lblOffset val="100"/>
        <c:noMultiLvlLbl val="0"/>
      </c:catAx>
      <c:valAx>
        <c:axId val="1788410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88395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814129483814523"/>
          <c:y val="0.1532524059492564"/>
          <c:w val="0.85130314960629916"/>
          <c:h val="0.6963732137649461"/>
        </c:manualLayout>
      </c:layout>
      <c:lineChart>
        <c:grouping val="standard"/>
        <c:varyColors val="0"/>
        <c:ser>
          <c:idx val="1"/>
          <c:order val="0"/>
          <c:marker>
            <c:symbol val="none"/>
          </c:marker>
          <c:val>
            <c:numRef>
              <c:f>'Summary Output'!$E$9:$N$9</c:f>
              <c:numCache>
                <c:formatCode>_(* #,##0.00_);_(* \(#,##0.00\);_(* "-"??_);_(@_)</c:formatCode>
                <c:ptCount val="10"/>
                <c:pt idx="0">
                  <c:v>3.0718422116084421</c:v>
                </c:pt>
                <c:pt idx="1">
                  <c:v>3.5273491855974983</c:v>
                </c:pt>
                <c:pt idx="2">
                  <c:v>2.2197072977173349</c:v>
                </c:pt>
                <c:pt idx="3">
                  <c:v>2.5868856780294709</c:v>
                </c:pt>
                <c:pt idx="4">
                  <c:v>2.7610838024329185</c:v>
                </c:pt>
                <c:pt idx="5">
                  <c:v>3.0499213181551372</c:v>
                </c:pt>
                <c:pt idx="6">
                  <c:v>3.2359018371721677</c:v>
                </c:pt>
                <c:pt idx="7">
                  <c:v>3.4552025908845372</c:v>
                </c:pt>
                <c:pt idx="8">
                  <c:v>3.7158487647815508</c:v>
                </c:pt>
                <c:pt idx="9">
                  <c:v>4.0293649114355894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45E-4FF7-87B8-B398CC78C9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7106048"/>
        <c:axId val="167107584"/>
      </c:lineChart>
      <c:catAx>
        <c:axId val="167106048"/>
        <c:scaling>
          <c:orientation val="minMax"/>
        </c:scaling>
        <c:delete val="0"/>
        <c:axPos val="b"/>
        <c:majorTickMark val="out"/>
        <c:minorTickMark val="none"/>
        <c:tickLblPos val="nextTo"/>
        <c:crossAx val="167107584"/>
        <c:crosses val="autoZero"/>
        <c:auto val="1"/>
        <c:lblAlgn val="ctr"/>
        <c:lblOffset val="100"/>
        <c:noMultiLvlLbl val="0"/>
      </c:catAx>
      <c:valAx>
        <c:axId val="167107584"/>
        <c:scaling>
          <c:orientation val="minMax"/>
        </c:scaling>
        <c:delete val="0"/>
        <c:axPos val="l"/>
        <c:majorGridlines/>
        <c:numFmt formatCode="_(* #,##0.00_);_(* \(#,##0.00\);_(* &quot;-&quot;??_);_(@_)" sourceLinked="1"/>
        <c:majorTickMark val="out"/>
        <c:minorTickMark val="none"/>
        <c:tickLblPos val="nextTo"/>
        <c:crossAx val="167106048"/>
        <c:crosses val="autoZero"/>
        <c:crossBetween val="between"/>
      </c:valAx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/>
      </a:solidFill>
      <a:prstDash val="solid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361951</xdr:colOff>
      <xdr:row>34</xdr:row>
      <xdr:rowOff>66675</xdr:rowOff>
    </xdr:from>
    <xdr:to>
      <xdr:col>14</xdr:col>
      <xdr:colOff>1362075</xdr:colOff>
      <xdr:row>46</xdr:row>
      <xdr:rowOff>104775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390525</xdr:colOff>
      <xdr:row>40</xdr:row>
      <xdr:rowOff>0</xdr:rowOff>
    </xdr:from>
    <xdr:to>
      <xdr:col>7</xdr:col>
      <xdr:colOff>238125</xdr:colOff>
      <xdr:row>52</xdr:row>
      <xdr:rowOff>28575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781049</xdr:colOff>
      <xdr:row>14</xdr:row>
      <xdr:rowOff>95249</xdr:rowOff>
    </xdr:from>
    <xdr:to>
      <xdr:col>10</xdr:col>
      <xdr:colOff>142875</xdr:colOff>
      <xdr:row>23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0.35528</cdr:x>
      <cdr:y>0</cdr:y>
    </cdr:from>
    <cdr:to>
      <cdr:x>0.69231</cdr:x>
      <cdr:y>0.11119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715698" y="0"/>
          <a:ext cx="1627578" cy="20017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pPr algn="ctr"/>
          <a:r>
            <a:rPr lang="en-US" sz="1100" b="1"/>
            <a:t>DSCR</a:t>
          </a:r>
          <a:r>
            <a:rPr lang="en-US" sz="1100" b="1" baseline="0"/>
            <a:t> per annum</a:t>
          </a:r>
          <a:endParaRPr lang="en-US" sz="1100" b="1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E20" sqref="E20"/>
    </sheetView>
  </sheetViews>
  <sheetFormatPr defaultColWidth="8.88671875" defaultRowHeight="14.4" x14ac:dyDescent="0.3"/>
  <cols>
    <col min="1" max="1" width="35.33203125" customWidth="1"/>
    <col min="2" max="3" width="1.109375" customWidth="1"/>
    <col min="4" max="4" width="10.6640625" bestFit="1" customWidth="1"/>
  </cols>
  <sheetData>
    <row r="1" spans="1:14" s="6" customFormat="1" ht="18" x14ac:dyDescent="0.35">
      <c r="A1" s="6" t="s">
        <v>32</v>
      </c>
    </row>
    <row r="2" spans="1:14" x14ac:dyDescent="0.3">
      <c r="A2" t="s">
        <v>3</v>
      </c>
    </row>
    <row r="3" spans="1:14" x14ac:dyDescent="0.3">
      <c r="A3" t="s">
        <v>14</v>
      </c>
      <c r="D3" s="7">
        <v>41640</v>
      </c>
      <c r="E3" s="7">
        <f>EOMONTH(D3-1,12)</f>
        <v>42004</v>
      </c>
      <c r="F3" s="7">
        <f>EOMONTH(E3,12)</f>
        <v>42369</v>
      </c>
      <c r="G3" s="7">
        <f t="shared" ref="G3:N3" si="0">EOMONTH(F3,12)</f>
        <v>42735</v>
      </c>
      <c r="H3" s="7">
        <f t="shared" si="0"/>
        <v>43100</v>
      </c>
      <c r="I3" s="7">
        <f t="shared" si="0"/>
        <v>43465</v>
      </c>
      <c r="J3" s="7">
        <f t="shared" si="0"/>
        <v>43830</v>
      </c>
      <c r="K3" s="7">
        <f t="shared" si="0"/>
        <v>44196</v>
      </c>
      <c r="L3" s="7">
        <f t="shared" si="0"/>
        <v>44561</v>
      </c>
      <c r="M3" s="7">
        <f t="shared" si="0"/>
        <v>44926</v>
      </c>
      <c r="N3" s="7">
        <f t="shared" si="0"/>
        <v>45291</v>
      </c>
    </row>
    <row r="4" spans="1:14" x14ac:dyDescent="0.3">
      <c r="A4" t="s">
        <v>15</v>
      </c>
      <c r="E4" s="8" t="s">
        <v>4</v>
      </c>
      <c r="F4" s="8" t="s">
        <v>5</v>
      </c>
      <c r="G4" s="8" t="s">
        <v>6</v>
      </c>
      <c r="H4" s="8" t="s">
        <v>7</v>
      </c>
      <c r="I4" s="8" t="s">
        <v>8</v>
      </c>
      <c r="J4" s="8" t="s">
        <v>9</v>
      </c>
      <c r="K4" s="8" t="s">
        <v>10</v>
      </c>
      <c r="L4" s="8" t="s">
        <v>11</v>
      </c>
      <c r="M4" s="8" t="s">
        <v>12</v>
      </c>
      <c r="N4" s="8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2:M1477"/>
  <sheetViews>
    <sheetView tabSelected="1" topLeftCell="A383" workbookViewId="0">
      <selection activeCell="F395" sqref="F395"/>
    </sheetView>
  </sheetViews>
  <sheetFormatPr defaultRowHeight="14.4" x14ac:dyDescent="0.3"/>
  <cols>
    <col min="4" max="13" width="11.5546875" bestFit="1" customWidth="1"/>
  </cols>
  <sheetData>
    <row r="2" spans="1:13" x14ac:dyDescent="0.3">
      <c r="A2" s="23" t="s">
        <v>286</v>
      </c>
      <c r="B2" s="23"/>
    </row>
    <row r="4" spans="1:13" x14ac:dyDescent="0.3">
      <c r="A4" s="121" t="s">
        <v>287</v>
      </c>
      <c r="B4" s="23"/>
    </row>
    <row r="6" spans="1:13" x14ac:dyDescent="0.3">
      <c r="A6" s="23" t="s">
        <v>288</v>
      </c>
      <c r="B6" s="23"/>
      <c r="C6" s="23">
        <v>0</v>
      </c>
      <c r="D6" s="23">
        <v>1</v>
      </c>
      <c r="E6" s="23">
        <f>D6+1</f>
        <v>2</v>
      </c>
      <c r="F6" s="23">
        <f t="shared" ref="F6:M6" si="0">E6+1</f>
        <v>3</v>
      </c>
      <c r="G6" s="23">
        <f t="shared" si="0"/>
        <v>4</v>
      </c>
      <c r="H6" s="23">
        <f t="shared" si="0"/>
        <v>5</v>
      </c>
      <c r="I6" s="23">
        <f t="shared" si="0"/>
        <v>6</v>
      </c>
      <c r="J6" s="23">
        <f t="shared" si="0"/>
        <v>7</v>
      </c>
      <c r="K6" s="23">
        <f t="shared" si="0"/>
        <v>8</v>
      </c>
      <c r="L6" s="23">
        <f t="shared" si="0"/>
        <v>9</v>
      </c>
      <c r="M6" s="23">
        <f t="shared" si="0"/>
        <v>10</v>
      </c>
    </row>
    <row r="8" spans="1:13" x14ac:dyDescent="0.3">
      <c r="C8" t="s">
        <v>289</v>
      </c>
    </row>
    <row r="10" spans="1:13" x14ac:dyDescent="0.3">
      <c r="A10" t="s">
        <v>42</v>
      </c>
      <c r="C10" s="40">
        <v>9</v>
      </c>
    </row>
    <row r="11" spans="1:13" x14ac:dyDescent="0.3">
      <c r="A11" t="s">
        <v>43</v>
      </c>
      <c r="C11" s="40">
        <v>10.9</v>
      </c>
    </row>
    <row r="12" spans="1:13" x14ac:dyDescent="0.3">
      <c r="A12" t="s">
        <v>238</v>
      </c>
      <c r="C12" s="40">
        <v>154.80000000000001</v>
      </c>
    </row>
    <row r="13" spans="1:13" x14ac:dyDescent="0.3">
      <c r="A13" t="s">
        <v>48</v>
      </c>
      <c r="C13" s="40">
        <v>16.3</v>
      </c>
    </row>
    <row r="14" spans="1:13" x14ac:dyDescent="0.3">
      <c r="A14" t="s">
        <v>45</v>
      </c>
      <c r="C14" s="40">
        <v>9</v>
      </c>
    </row>
    <row r="15" spans="1:13" x14ac:dyDescent="0.3">
      <c r="C15" s="40"/>
    </row>
    <row r="16" spans="1:13" x14ac:dyDescent="0.3">
      <c r="C16" s="40"/>
    </row>
    <row r="17" spans="1:4" x14ac:dyDescent="0.3">
      <c r="A17" t="s">
        <v>46</v>
      </c>
      <c r="C17" s="40">
        <f>SUM(C10:C16)</f>
        <v>200.00000000000003</v>
      </c>
    </row>
    <row r="18" spans="1:4" x14ac:dyDescent="0.3">
      <c r="C18" s="40"/>
    </row>
    <row r="19" spans="1:4" x14ac:dyDescent="0.3">
      <c r="A19" t="s">
        <v>47</v>
      </c>
      <c r="C19" s="40">
        <v>13.5</v>
      </c>
    </row>
    <row r="22" spans="1:4" x14ac:dyDescent="0.3">
      <c r="A22" s="23" t="s">
        <v>290</v>
      </c>
      <c r="B22" s="23"/>
    </row>
    <row r="24" spans="1:4" x14ac:dyDescent="0.3">
      <c r="C24" t="s">
        <v>291</v>
      </c>
    </row>
    <row r="26" spans="1:4" x14ac:dyDescent="0.3">
      <c r="A26" t="s">
        <v>292</v>
      </c>
    </row>
    <row r="27" spans="1:4" x14ac:dyDescent="0.3">
      <c r="A27" t="s">
        <v>80</v>
      </c>
      <c r="C27">
        <v>0</v>
      </c>
    </row>
    <row r="28" spans="1:4" x14ac:dyDescent="0.3">
      <c r="A28" t="s">
        <v>0</v>
      </c>
    </row>
    <row r="29" spans="1:4" x14ac:dyDescent="0.3">
      <c r="A29" t="s">
        <v>293</v>
      </c>
      <c r="C29" s="40">
        <v>35</v>
      </c>
    </row>
    <row r="30" spans="1:4" x14ac:dyDescent="0.3">
      <c r="A30" t="s">
        <v>294</v>
      </c>
      <c r="C30" s="40">
        <v>31.5</v>
      </c>
    </row>
    <row r="32" spans="1:4" x14ac:dyDescent="0.3">
      <c r="A32" t="s">
        <v>295</v>
      </c>
      <c r="C32" s="40">
        <f>SUM(C29,C30)</f>
        <v>66.5</v>
      </c>
      <c r="D32" s="40"/>
    </row>
    <row r="33" spans="1:4" x14ac:dyDescent="0.3">
      <c r="A33" t="s">
        <v>296</v>
      </c>
      <c r="C33" s="40">
        <v>132</v>
      </c>
      <c r="D33" s="40"/>
    </row>
    <row r="34" spans="1:4" x14ac:dyDescent="0.3">
      <c r="A34" t="s">
        <v>55</v>
      </c>
      <c r="C34" s="40">
        <v>1.5</v>
      </c>
      <c r="D34" s="40"/>
    </row>
    <row r="36" spans="1:4" x14ac:dyDescent="0.3">
      <c r="A36" t="s">
        <v>46</v>
      </c>
      <c r="C36" s="40">
        <f>SUM(C27,C32,C33,C34,C35,)</f>
        <v>200</v>
      </c>
      <c r="D36" s="40"/>
    </row>
    <row r="38" spans="1:4" x14ac:dyDescent="0.3">
      <c r="A38" s="23" t="s">
        <v>56</v>
      </c>
      <c r="B38" s="23"/>
    </row>
    <row r="40" spans="1:4" x14ac:dyDescent="0.3">
      <c r="A40" t="s">
        <v>297</v>
      </c>
    </row>
    <row r="41" spans="1:4" x14ac:dyDescent="0.3">
      <c r="A41" t="s">
        <v>57</v>
      </c>
      <c r="C41">
        <v>300</v>
      </c>
    </row>
    <row r="42" spans="1:4" x14ac:dyDescent="0.3">
      <c r="A42" t="s">
        <v>58</v>
      </c>
      <c r="C42">
        <v>2</v>
      </c>
    </row>
    <row r="43" spans="1:4" x14ac:dyDescent="0.3">
      <c r="A43" s="23" t="s">
        <v>298</v>
      </c>
      <c r="B43" s="23"/>
    </row>
    <row r="44" spans="1:4" x14ac:dyDescent="0.3">
      <c r="A44" t="s">
        <v>261</v>
      </c>
      <c r="C44">
        <v>730000</v>
      </c>
    </row>
    <row r="47" spans="1:4" x14ac:dyDescent="0.3">
      <c r="A47" s="23" t="s">
        <v>299</v>
      </c>
      <c r="B47" s="23"/>
    </row>
    <row r="50" spans="1:4" x14ac:dyDescent="0.3">
      <c r="A50" s="23" t="s">
        <v>300</v>
      </c>
      <c r="B50" s="23"/>
      <c r="C50" t="s">
        <v>301</v>
      </c>
      <c r="D50" t="s">
        <v>302</v>
      </c>
    </row>
    <row r="51" spans="1:4" x14ac:dyDescent="0.3">
      <c r="A51" s="23"/>
      <c r="B51" s="23"/>
    </row>
    <row r="53" spans="1:4" x14ac:dyDescent="0.3">
      <c r="A53" t="s">
        <v>262</v>
      </c>
      <c r="C53">
        <v>187</v>
      </c>
      <c r="D53">
        <v>49455</v>
      </c>
    </row>
    <row r="54" spans="1:4" x14ac:dyDescent="0.3">
      <c r="A54" t="s">
        <v>303</v>
      </c>
      <c r="C54">
        <v>72</v>
      </c>
      <c r="D54">
        <v>39780</v>
      </c>
    </row>
    <row r="55" spans="1:4" x14ac:dyDescent="0.3">
      <c r="A55" t="s">
        <v>264</v>
      </c>
      <c r="C55">
        <v>27</v>
      </c>
      <c r="D55">
        <v>89455</v>
      </c>
    </row>
    <row r="56" spans="1:4" x14ac:dyDescent="0.3">
      <c r="A56" t="s">
        <v>265</v>
      </c>
      <c r="C56">
        <v>205</v>
      </c>
      <c r="D56">
        <v>32065</v>
      </c>
    </row>
    <row r="57" spans="1:4" x14ac:dyDescent="0.3">
      <c r="A57" t="s">
        <v>266</v>
      </c>
      <c r="C57">
        <v>214</v>
      </c>
      <c r="D57">
        <v>12935</v>
      </c>
    </row>
    <row r="58" spans="1:4" x14ac:dyDescent="0.3">
      <c r="A58" t="s">
        <v>267</v>
      </c>
      <c r="C58">
        <v>19</v>
      </c>
      <c r="D58">
        <v>48150</v>
      </c>
    </row>
    <row r="59" spans="1:4" x14ac:dyDescent="0.3">
      <c r="A59" t="s">
        <v>268</v>
      </c>
      <c r="C59">
        <v>2</v>
      </c>
      <c r="D59">
        <v>19675</v>
      </c>
    </row>
    <row r="60" spans="1:4" x14ac:dyDescent="0.3">
      <c r="A60" t="s">
        <v>269</v>
      </c>
      <c r="C60">
        <v>1</v>
      </c>
      <c r="D60">
        <v>175760</v>
      </c>
    </row>
    <row r="62" spans="1:4" x14ac:dyDescent="0.3">
      <c r="A62" t="s">
        <v>304</v>
      </c>
      <c r="C62" s="40">
        <f>(C53*D53+C54*D54+C55*D55+C56*D56+C57*D57+C58*D58+C59*D59+C60*D60)/100000</f>
        <v>249.98904999999999</v>
      </c>
    </row>
    <row r="65" spans="1:3" x14ac:dyDescent="0.3">
      <c r="A65" t="s">
        <v>305</v>
      </c>
      <c r="C65">
        <v>500</v>
      </c>
    </row>
    <row r="67" spans="1:3" x14ac:dyDescent="0.3">
      <c r="A67" t="s">
        <v>306</v>
      </c>
      <c r="C67">
        <v>0</v>
      </c>
    </row>
    <row r="68" spans="1:3" x14ac:dyDescent="0.3">
      <c r="A68" t="s">
        <v>307</v>
      </c>
      <c r="C68">
        <v>0</v>
      </c>
    </row>
    <row r="69" spans="1:3" x14ac:dyDescent="0.3">
      <c r="A69" t="s">
        <v>308</v>
      </c>
      <c r="C69">
        <v>4</v>
      </c>
    </row>
    <row r="72" spans="1:3" x14ac:dyDescent="0.3">
      <c r="A72" t="s">
        <v>309</v>
      </c>
      <c r="C72" s="40">
        <f>(200000/10^6)*12</f>
        <v>2.4000000000000004</v>
      </c>
    </row>
    <row r="73" spans="1:3" x14ac:dyDescent="0.3">
      <c r="A73" t="s">
        <v>310</v>
      </c>
      <c r="C73" s="40">
        <f>(1/3)*C72</f>
        <v>0.8</v>
      </c>
    </row>
    <row r="74" spans="1:3" x14ac:dyDescent="0.3">
      <c r="A74" t="s">
        <v>311</v>
      </c>
      <c r="C74" s="40">
        <v>7.5</v>
      </c>
    </row>
    <row r="75" spans="1:3" x14ac:dyDescent="0.3">
      <c r="C75" s="40"/>
    </row>
    <row r="76" spans="1:3" x14ac:dyDescent="0.3">
      <c r="A76" t="s">
        <v>312</v>
      </c>
      <c r="C76" s="112">
        <v>0.1</v>
      </c>
    </row>
    <row r="77" spans="1:3" x14ac:dyDescent="0.3">
      <c r="A77" t="s">
        <v>109</v>
      </c>
      <c r="C77" s="40">
        <v>0</v>
      </c>
    </row>
    <row r="78" spans="1:3" x14ac:dyDescent="0.3">
      <c r="A78" t="s">
        <v>313</v>
      </c>
      <c r="C78" s="40">
        <v>5</v>
      </c>
    </row>
    <row r="79" spans="1:3" x14ac:dyDescent="0.3">
      <c r="A79" t="s">
        <v>111</v>
      </c>
      <c r="C79" s="40">
        <v>0</v>
      </c>
    </row>
    <row r="80" spans="1:3" x14ac:dyDescent="0.3">
      <c r="A80" t="s">
        <v>314</v>
      </c>
      <c r="C80" s="112">
        <v>0.02</v>
      </c>
    </row>
    <row r="81" spans="1:4" x14ac:dyDescent="0.3">
      <c r="C81" s="40"/>
    </row>
    <row r="82" spans="1:4" x14ac:dyDescent="0.3">
      <c r="A82" t="s">
        <v>120</v>
      </c>
      <c r="C82" s="40">
        <v>2</v>
      </c>
    </row>
    <row r="83" spans="1:4" x14ac:dyDescent="0.3">
      <c r="A83" t="s">
        <v>121</v>
      </c>
      <c r="C83" s="120">
        <v>5</v>
      </c>
    </row>
    <row r="84" spans="1:4" x14ac:dyDescent="0.3">
      <c r="C84" s="120"/>
    </row>
    <row r="85" spans="1:4" x14ac:dyDescent="0.3">
      <c r="A85" t="s">
        <v>115</v>
      </c>
      <c r="C85" s="40">
        <f>400000/10^6</f>
        <v>0.4</v>
      </c>
    </row>
    <row r="86" spans="1:4" x14ac:dyDescent="0.3">
      <c r="C86" s="120"/>
    </row>
    <row r="87" spans="1:4" x14ac:dyDescent="0.3">
      <c r="C87" s="120"/>
    </row>
    <row r="88" spans="1:4" x14ac:dyDescent="0.3">
      <c r="A88" s="23" t="s">
        <v>99</v>
      </c>
      <c r="B88" s="23"/>
      <c r="C88" s="120"/>
    </row>
    <row r="89" spans="1:4" x14ac:dyDescent="0.3">
      <c r="A89" t="s">
        <v>100</v>
      </c>
      <c r="C89" s="122">
        <v>1</v>
      </c>
      <c r="D89" s="76">
        <v>2</v>
      </c>
    </row>
    <row r="90" spans="1:4" x14ac:dyDescent="0.3">
      <c r="A90" t="s">
        <v>101</v>
      </c>
      <c r="C90" s="40">
        <v>3.34</v>
      </c>
      <c r="D90">
        <v>3.34</v>
      </c>
    </row>
    <row r="91" spans="1:4" x14ac:dyDescent="0.3">
      <c r="A91" t="s">
        <v>102</v>
      </c>
      <c r="C91" s="40">
        <v>5.15</v>
      </c>
      <c r="D91">
        <v>8.09</v>
      </c>
    </row>
    <row r="92" spans="1:4" x14ac:dyDescent="0.3">
      <c r="C92" s="40"/>
    </row>
    <row r="93" spans="1:4" x14ac:dyDescent="0.3">
      <c r="C93" s="40"/>
    </row>
    <row r="94" spans="1:4" x14ac:dyDescent="0.3">
      <c r="A94" s="23" t="s">
        <v>103</v>
      </c>
      <c r="B94" s="23"/>
      <c r="C94" s="40"/>
    </row>
    <row r="95" spans="1:4" x14ac:dyDescent="0.3">
      <c r="C95" s="40"/>
    </row>
    <row r="96" spans="1:4" x14ac:dyDescent="0.3">
      <c r="A96" t="s">
        <v>101</v>
      </c>
      <c r="C96" s="40">
        <v>10</v>
      </c>
      <c r="D96" s="40">
        <v>10</v>
      </c>
    </row>
    <row r="97" spans="1:4" x14ac:dyDescent="0.3">
      <c r="A97" t="s">
        <v>102</v>
      </c>
      <c r="C97" s="40">
        <v>25</v>
      </c>
      <c r="D97" s="40">
        <v>25</v>
      </c>
    </row>
    <row r="98" spans="1:4" x14ac:dyDescent="0.3">
      <c r="C98" s="40"/>
    </row>
    <row r="100" spans="1:4" x14ac:dyDescent="0.3">
      <c r="A100" t="s">
        <v>315</v>
      </c>
      <c r="C100" s="40">
        <f>(150000*12)/10^6</f>
        <v>1.8</v>
      </c>
    </row>
    <row r="101" spans="1:4" x14ac:dyDescent="0.3">
      <c r="A101" t="s">
        <v>311</v>
      </c>
      <c r="C101" s="40">
        <v>10</v>
      </c>
    </row>
    <row r="102" spans="1:4" x14ac:dyDescent="0.3">
      <c r="C102" s="40"/>
    </row>
    <row r="103" spans="1:4" x14ac:dyDescent="0.3">
      <c r="A103" s="23" t="s">
        <v>316</v>
      </c>
      <c r="B103" s="23"/>
      <c r="C103" s="40"/>
    </row>
    <row r="104" spans="1:4" x14ac:dyDescent="0.3">
      <c r="C104" s="40"/>
    </row>
    <row r="105" spans="1:4" x14ac:dyDescent="0.3">
      <c r="A105" t="s">
        <v>88</v>
      </c>
      <c r="C105" s="40">
        <v>13</v>
      </c>
    </row>
    <row r="106" spans="1:4" x14ac:dyDescent="0.3">
      <c r="A106" t="s">
        <v>97</v>
      </c>
      <c r="C106" s="40">
        <v>12</v>
      </c>
    </row>
    <row r="107" spans="1:4" x14ac:dyDescent="0.3">
      <c r="C107" s="40"/>
    </row>
    <row r="108" spans="1:4" x14ac:dyDescent="0.3">
      <c r="A108" s="23" t="s">
        <v>90</v>
      </c>
      <c r="B108" s="23"/>
      <c r="C108" s="40"/>
    </row>
    <row r="109" spans="1:4" x14ac:dyDescent="0.3">
      <c r="A109" t="s">
        <v>91</v>
      </c>
      <c r="C109" s="120">
        <v>2</v>
      </c>
    </row>
    <row r="110" spans="1:4" x14ac:dyDescent="0.3">
      <c r="A110" t="s">
        <v>92</v>
      </c>
      <c r="C110" s="120">
        <v>32</v>
      </c>
    </row>
    <row r="111" spans="1:4" x14ac:dyDescent="0.3">
      <c r="A111" t="s">
        <v>93</v>
      </c>
      <c r="C111" s="120">
        <v>4</v>
      </c>
    </row>
    <row r="112" spans="1:4" x14ac:dyDescent="0.3">
      <c r="C112" s="120"/>
    </row>
    <row r="113" spans="1:13" x14ac:dyDescent="0.3">
      <c r="A113" s="23" t="s">
        <v>94</v>
      </c>
      <c r="B113" s="23"/>
      <c r="C113">
        <v>25</v>
      </c>
    </row>
    <row r="114" spans="1:13" x14ac:dyDescent="0.3">
      <c r="C114" s="120"/>
    </row>
    <row r="115" spans="1:13" x14ac:dyDescent="0.3">
      <c r="C115" s="120"/>
    </row>
    <row r="116" spans="1:13" x14ac:dyDescent="0.3">
      <c r="C116" s="120"/>
    </row>
    <row r="117" spans="1:13" x14ac:dyDescent="0.3">
      <c r="C117" s="120"/>
    </row>
    <row r="118" spans="1:13" x14ac:dyDescent="0.3">
      <c r="C118" s="120"/>
    </row>
    <row r="119" spans="1:13" x14ac:dyDescent="0.3">
      <c r="C119" s="40"/>
    </row>
    <row r="120" spans="1:13" x14ac:dyDescent="0.3">
      <c r="A120" s="23"/>
      <c r="B120" s="23"/>
    </row>
    <row r="121" spans="1:13" x14ac:dyDescent="0.3">
      <c r="A121" s="23" t="s">
        <v>15</v>
      </c>
      <c r="C121" s="23">
        <v>0</v>
      </c>
      <c r="D121" s="23">
        <v>1</v>
      </c>
      <c r="E121" s="23">
        <f>D121+1</f>
        <v>2</v>
      </c>
      <c r="F121" s="23">
        <f t="shared" ref="F121:M121" si="1">E121+1</f>
        <v>3</v>
      </c>
      <c r="G121" s="23">
        <f t="shared" si="1"/>
        <v>4</v>
      </c>
      <c r="H121" s="23">
        <f t="shared" si="1"/>
        <v>5</v>
      </c>
      <c r="I121" s="23">
        <f t="shared" si="1"/>
        <v>6</v>
      </c>
      <c r="J121" s="23">
        <f t="shared" si="1"/>
        <v>7</v>
      </c>
      <c r="K121" s="23">
        <f t="shared" si="1"/>
        <v>8</v>
      </c>
      <c r="L121" s="23">
        <f t="shared" si="1"/>
        <v>9</v>
      </c>
      <c r="M121" s="23">
        <f t="shared" si="1"/>
        <v>10</v>
      </c>
    </row>
    <row r="122" spans="1:13" x14ac:dyDescent="0.3">
      <c r="A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</row>
    <row r="123" spans="1:13" x14ac:dyDescent="0.3">
      <c r="A123" t="s">
        <v>66</v>
      </c>
      <c r="D123" s="4">
        <v>0.45</v>
      </c>
      <c r="E123" s="4">
        <v>0.6</v>
      </c>
      <c r="F123" s="4">
        <v>0.7</v>
      </c>
      <c r="G123" s="4">
        <v>0.8</v>
      </c>
      <c r="H123" s="4">
        <f t="shared" ref="H123:M123" si="2">G123</f>
        <v>0.8</v>
      </c>
      <c r="I123" s="4">
        <f t="shared" si="2"/>
        <v>0.8</v>
      </c>
      <c r="J123" s="4">
        <f t="shared" si="2"/>
        <v>0.8</v>
      </c>
      <c r="K123" s="4">
        <f t="shared" si="2"/>
        <v>0.8</v>
      </c>
      <c r="L123" s="4">
        <f t="shared" si="2"/>
        <v>0.8</v>
      </c>
      <c r="M123" s="4">
        <f t="shared" si="2"/>
        <v>0.8</v>
      </c>
    </row>
    <row r="124" spans="1:13" x14ac:dyDescent="0.3">
      <c r="A124" t="s">
        <v>67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3">
      <c r="A125" t="s">
        <v>68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3">
      <c r="A126" t="s">
        <v>69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3">
      <c r="A127" t="s">
        <v>70</v>
      </c>
      <c r="D127" s="40">
        <v>0</v>
      </c>
      <c r="E127" s="40">
        <v>0</v>
      </c>
      <c r="F127" s="40">
        <v>0</v>
      </c>
      <c r="G127" s="40">
        <v>0</v>
      </c>
      <c r="H127" s="40">
        <v>0</v>
      </c>
      <c r="I127" s="40">
        <v>0</v>
      </c>
      <c r="J127" s="40">
        <v>0</v>
      </c>
      <c r="K127" s="40">
        <v>0</v>
      </c>
      <c r="L127" s="40">
        <v>0</v>
      </c>
      <c r="M127" s="40">
        <v>0</v>
      </c>
    </row>
    <row r="128" spans="1:13" x14ac:dyDescent="0.3">
      <c r="A128" t="s">
        <v>71</v>
      </c>
      <c r="D128" s="40">
        <v>0</v>
      </c>
      <c r="E128" s="40">
        <v>0</v>
      </c>
      <c r="F128" s="40">
        <v>0</v>
      </c>
      <c r="G128" s="40">
        <v>0</v>
      </c>
      <c r="H128" s="40">
        <v>0</v>
      </c>
      <c r="I128" s="40">
        <v>0</v>
      </c>
      <c r="J128" s="40">
        <v>0</v>
      </c>
      <c r="K128" s="40">
        <v>0</v>
      </c>
      <c r="L128" s="40">
        <v>0</v>
      </c>
      <c r="M128" s="40">
        <v>0</v>
      </c>
    </row>
    <row r="129" spans="1:13" x14ac:dyDescent="0.3">
      <c r="A129" t="s">
        <v>72</v>
      </c>
      <c r="D129" s="40">
        <v>0</v>
      </c>
      <c r="E129" s="40">
        <v>0</v>
      </c>
      <c r="F129" s="40">
        <v>0</v>
      </c>
      <c r="G129" s="40">
        <v>0</v>
      </c>
      <c r="H129" s="40">
        <v>0</v>
      </c>
      <c r="I129" s="40">
        <v>0</v>
      </c>
      <c r="J129" s="40">
        <v>0</v>
      </c>
      <c r="K129" s="40">
        <v>0</v>
      </c>
      <c r="L129" s="40">
        <v>0</v>
      </c>
      <c r="M129" s="40">
        <v>0</v>
      </c>
    </row>
    <row r="130" spans="1:13" x14ac:dyDescent="0.3">
      <c r="A130" t="s">
        <v>73</v>
      </c>
      <c r="D130" s="40">
        <v>0</v>
      </c>
      <c r="E130" s="40">
        <v>0</v>
      </c>
      <c r="F130" s="40">
        <v>0</v>
      </c>
      <c r="G130" s="40">
        <v>0</v>
      </c>
      <c r="H130" s="40">
        <v>0</v>
      </c>
      <c r="I130" s="40">
        <v>0</v>
      </c>
      <c r="J130" s="40">
        <v>0</v>
      </c>
      <c r="K130" s="40">
        <v>0</v>
      </c>
      <c r="L130" s="40">
        <v>0</v>
      </c>
      <c r="M130" s="40">
        <v>0</v>
      </c>
    </row>
    <row r="131" spans="1:13" x14ac:dyDescent="0.3">
      <c r="A131" t="s">
        <v>74</v>
      </c>
      <c r="D131" s="40">
        <v>0</v>
      </c>
      <c r="E131" s="40">
        <v>0</v>
      </c>
      <c r="F131" s="40">
        <v>0</v>
      </c>
      <c r="G131" s="40">
        <v>0</v>
      </c>
      <c r="H131" s="40">
        <v>0</v>
      </c>
      <c r="I131" s="40">
        <v>0</v>
      </c>
      <c r="J131" s="40">
        <v>0</v>
      </c>
      <c r="K131" s="40">
        <v>0</v>
      </c>
      <c r="L131" s="40">
        <v>0</v>
      </c>
      <c r="M131" s="40">
        <v>0</v>
      </c>
    </row>
    <row r="132" spans="1:13" x14ac:dyDescent="0.3">
      <c r="A132" t="s">
        <v>75</v>
      </c>
      <c r="D132" s="40">
        <v>0</v>
      </c>
      <c r="E132" s="40">
        <v>0</v>
      </c>
      <c r="F132" s="40">
        <v>0</v>
      </c>
      <c r="G132" s="40">
        <v>0</v>
      </c>
      <c r="H132" s="40">
        <v>0</v>
      </c>
      <c r="I132" s="40">
        <v>0</v>
      </c>
      <c r="J132" s="40">
        <v>0</v>
      </c>
      <c r="K132" s="40">
        <v>0</v>
      </c>
      <c r="L132" s="40">
        <v>0</v>
      </c>
      <c r="M132" s="40">
        <v>0</v>
      </c>
    </row>
    <row r="133" spans="1:13" x14ac:dyDescent="0.3">
      <c r="A133" t="s">
        <v>76</v>
      </c>
      <c r="D133" s="40">
        <v>0</v>
      </c>
      <c r="E133" s="40">
        <v>0</v>
      </c>
      <c r="F133" s="40">
        <v>0</v>
      </c>
      <c r="G133" s="40">
        <v>0</v>
      </c>
      <c r="H133" s="40">
        <v>0</v>
      </c>
      <c r="I133" s="40">
        <v>0</v>
      </c>
      <c r="J133" s="40">
        <v>0</v>
      </c>
      <c r="K133" s="40">
        <v>0</v>
      </c>
      <c r="L133" s="40">
        <v>0</v>
      </c>
      <c r="M133" s="40">
        <v>0</v>
      </c>
    </row>
    <row r="134" spans="1:13" x14ac:dyDescent="0.3">
      <c r="A134" s="55" t="s">
        <v>77</v>
      </c>
      <c r="B134" s="55"/>
      <c r="D134" s="40">
        <v>0</v>
      </c>
      <c r="E134" s="40">
        <v>0</v>
      </c>
      <c r="F134" s="40">
        <v>0</v>
      </c>
      <c r="G134" s="40">
        <v>0</v>
      </c>
      <c r="H134" s="40">
        <v>0</v>
      </c>
      <c r="I134" s="40">
        <v>0</v>
      </c>
      <c r="J134" s="40">
        <v>0</v>
      </c>
      <c r="K134" s="40">
        <v>0</v>
      </c>
      <c r="L134" s="40">
        <v>0</v>
      </c>
      <c r="M134" s="40">
        <v>0</v>
      </c>
    </row>
    <row r="135" spans="1:13" x14ac:dyDescent="0.3">
      <c r="A135" s="70" t="s">
        <v>317</v>
      </c>
      <c r="B135" s="70"/>
      <c r="D135" s="40">
        <v>0</v>
      </c>
      <c r="E135" s="40">
        <v>0</v>
      </c>
      <c r="F135" s="40">
        <v>0</v>
      </c>
      <c r="G135" s="40">
        <v>0</v>
      </c>
      <c r="H135" s="40">
        <v>0</v>
      </c>
      <c r="I135" s="40">
        <v>0</v>
      </c>
      <c r="J135" s="40">
        <v>0</v>
      </c>
      <c r="K135" s="40">
        <v>0</v>
      </c>
      <c r="L135" s="40">
        <v>0</v>
      </c>
      <c r="M135" s="40">
        <v>0</v>
      </c>
    </row>
    <row r="136" spans="1:13" x14ac:dyDescent="0.3">
      <c r="A136" t="s">
        <v>78</v>
      </c>
      <c r="D136" s="40">
        <v>0</v>
      </c>
      <c r="E136" s="40">
        <v>0</v>
      </c>
      <c r="F136" s="40">
        <v>0</v>
      </c>
      <c r="G136" s="40">
        <v>0</v>
      </c>
      <c r="H136" s="40">
        <v>0</v>
      </c>
      <c r="I136" s="40">
        <v>0</v>
      </c>
      <c r="J136" s="40">
        <v>0</v>
      </c>
      <c r="K136" s="40">
        <v>0</v>
      </c>
      <c r="L136" s="40">
        <v>0</v>
      </c>
      <c r="M136" s="40">
        <v>0</v>
      </c>
    </row>
    <row r="137" spans="1:13" x14ac:dyDescent="0.3">
      <c r="A137" s="23" t="s">
        <v>162</v>
      </c>
      <c r="D137" s="40"/>
      <c r="E137" s="40"/>
      <c r="F137" s="40"/>
      <c r="G137" s="40"/>
      <c r="H137" s="40"/>
      <c r="I137" s="40"/>
      <c r="J137" s="40"/>
      <c r="K137" s="40"/>
      <c r="L137" s="40"/>
      <c r="M137" s="40"/>
    </row>
    <row r="138" spans="1:13" x14ac:dyDescent="0.3">
      <c r="A138" t="s">
        <v>80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3">
      <c r="A139" t="s">
        <v>0</v>
      </c>
      <c r="D139">
        <v>0</v>
      </c>
      <c r="E139" s="40">
        <v>10</v>
      </c>
      <c r="F139" s="40">
        <v>15</v>
      </c>
      <c r="G139" s="40">
        <v>20</v>
      </c>
      <c r="H139" s="40">
        <f t="shared" ref="H139:M139" si="3">G139</f>
        <v>20</v>
      </c>
      <c r="I139" s="40">
        <f t="shared" si="3"/>
        <v>20</v>
      </c>
      <c r="J139" s="40">
        <f t="shared" si="3"/>
        <v>20</v>
      </c>
      <c r="K139" s="40">
        <f t="shared" si="3"/>
        <v>20</v>
      </c>
      <c r="L139" s="40">
        <f t="shared" si="3"/>
        <v>20</v>
      </c>
      <c r="M139" s="40">
        <f t="shared" si="3"/>
        <v>20</v>
      </c>
    </row>
    <row r="141" spans="1:13" x14ac:dyDescent="0.3">
      <c r="A141" t="s">
        <v>318</v>
      </c>
      <c r="D141">
        <v>0</v>
      </c>
      <c r="E141">
        <v>0</v>
      </c>
      <c r="F141">
        <v>2.5</v>
      </c>
      <c r="G141">
        <v>2.5</v>
      </c>
      <c r="H141">
        <v>2.5</v>
      </c>
      <c r="I141">
        <v>2.5</v>
      </c>
      <c r="J141">
        <v>5</v>
      </c>
      <c r="K141">
        <v>5</v>
      </c>
      <c r="L141">
        <v>5</v>
      </c>
      <c r="M141">
        <v>5</v>
      </c>
    </row>
    <row r="142" spans="1:13" x14ac:dyDescent="0.3">
      <c r="A142" t="s">
        <v>81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5" spans="1:13" x14ac:dyDescent="0.3">
      <c r="A145" t="s">
        <v>319</v>
      </c>
      <c r="C145" s="40">
        <f>C14</f>
        <v>9</v>
      </c>
      <c r="D145">
        <v>32.1</v>
      </c>
      <c r="E145">
        <v>42.7</v>
      </c>
      <c r="F145">
        <v>49.8</v>
      </c>
      <c r="G145">
        <v>56.9</v>
      </c>
      <c r="H145">
        <f t="shared" ref="H145:M146" si="4">G145</f>
        <v>56.9</v>
      </c>
      <c r="I145">
        <f t="shared" si="4"/>
        <v>56.9</v>
      </c>
      <c r="J145">
        <f t="shared" si="4"/>
        <v>56.9</v>
      </c>
      <c r="K145">
        <f t="shared" si="4"/>
        <v>56.9</v>
      </c>
      <c r="L145">
        <f t="shared" si="4"/>
        <v>56.9</v>
      </c>
      <c r="M145">
        <f t="shared" si="4"/>
        <v>56.9</v>
      </c>
    </row>
    <row r="146" spans="1:13" x14ac:dyDescent="0.3">
      <c r="A146" t="s">
        <v>320</v>
      </c>
      <c r="D146">
        <v>13</v>
      </c>
      <c r="E146">
        <f>D146+4.2</f>
        <v>17.2</v>
      </c>
      <c r="F146">
        <f>E146+2.8</f>
        <v>20</v>
      </c>
      <c r="G146">
        <f t="shared" ref="G146" si="5">F146+2.8</f>
        <v>22.8</v>
      </c>
      <c r="H146">
        <f>G146</f>
        <v>22.8</v>
      </c>
      <c r="I146">
        <f t="shared" si="4"/>
        <v>22.8</v>
      </c>
      <c r="J146">
        <f t="shared" si="4"/>
        <v>22.8</v>
      </c>
      <c r="K146">
        <f t="shared" si="4"/>
        <v>22.8</v>
      </c>
      <c r="L146">
        <f t="shared" si="4"/>
        <v>22.8</v>
      </c>
      <c r="M146">
        <f t="shared" si="4"/>
        <v>22.8</v>
      </c>
    </row>
    <row r="147" spans="1:13" x14ac:dyDescent="0.3">
      <c r="A147" t="s">
        <v>321</v>
      </c>
    </row>
    <row r="149" spans="1:13" x14ac:dyDescent="0.3">
      <c r="A149" t="s">
        <v>322</v>
      </c>
      <c r="D149">
        <v>6.8</v>
      </c>
      <c r="E149">
        <v>9.1</v>
      </c>
      <c r="F149">
        <v>10.6</v>
      </c>
      <c r="G149">
        <v>12.2</v>
      </c>
      <c r="H149">
        <f t="shared" ref="H149:M149" si="6">G149</f>
        <v>12.2</v>
      </c>
      <c r="I149">
        <f t="shared" si="6"/>
        <v>12.2</v>
      </c>
      <c r="J149">
        <f t="shared" si="6"/>
        <v>12.2</v>
      </c>
      <c r="K149">
        <f t="shared" si="6"/>
        <v>12.2</v>
      </c>
      <c r="L149">
        <f t="shared" si="6"/>
        <v>12.2</v>
      </c>
      <c r="M149">
        <f t="shared" si="6"/>
        <v>12.2</v>
      </c>
    </row>
    <row r="151" spans="1:13" x14ac:dyDescent="0.3">
      <c r="A151" t="s">
        <v>86</v>
      </c>
      <c r="D151">
        <v>17.3</v>
      </c>
      <c r="E151">
        <v>22.9</v>
      </c>
      <c r="F151">
        <v>26.7</v>
      </c>
      <c r="G151">
        <v>30.5</v>
      </c>
      <c r="H151">
        <f t="shared" ref="H151:M151" si="7">G151</f>
        <v>30.5</v>
      </c>
      <c r="I151">
        <f t="shared" si="7"/>
        <v>30.5</v>
      </c>
      <c r="J151">
        <f t="shared" si="7"/>
        <v>30.5</v>
      </c>
      <c r="K151">
        <f t="shared" si="7"/>
        <v>30.5</v>
      </c>
      <c r="L151">
        <f t="shared" si="7"/>
        <v>30.5</v>
      </c>
      <c r="M151">
        <f t="shared" si="7"/>
        <v>30.5</v>
      </c>
    </row>
    <row r="155" spans="1:13" x14ac:dyDescent="0.3">
      <c r="A155" s="121" t="s">
        <v>323</v>
      </c>
      <c r="B155" s="23"/>
    </row>
    <row r="157" spans="1:13" x14ac:dyDescent="0.3">
      <c r="A157" t="s">
        <v>324</v>
      </c>
      <c r="D157">
        <f t="shared" ref="D157:M157" si="8">$C44*D123</f>
        <v>328500</v>
      </c>
      <c r="E157">
        <f t="shared" si="8"/>
        <v>438000</v>
      </c>
      <c r="F157">
        <f t="shared" si="8"/>
        <v>510999.99999999994</v>
      </c>
      <c r="G157">
        <f t="shared" si="8"/>
        <v>584000</v>
      </c>
      <c r="H157">
        <f t="shared" si="8"/>
        <v>584000</v>
      </c>
      <c r="I157">
        <f t="shared" si="8"/>
        <v>584000</v>
      </c>
      <c r="J157">
        <f t="shared" si="8"/>
        <v>584000</v>
      </c>
      <c r="K157">
        <f t="shared" si="8"/>
        <v>584000</v>
      </c>
      <c r="L157">
        <f t="shared" si="8"/>
        <v>584000</v>
      </c>
      <c r="M157">
        <f t="shared" si="8"/>
        <v>584000</v>
      </c>
    </row>
    <row r="158" spans="1:13" x14ac:dyDescent="0.3">
      <c r="A158" t="s">
        <v>325</v>
      </c>
      <c r="D158" s="40">
        <f t="shared" ref="D158:M158" si="9">D157*$C65/1000000</f>
        <v>164.25</v>
      </c>
      <c r="E158" s="40">
        <f t="shared" si="9"/>
        <v>219</v>
      </c>
      <c r="F158" s="40">
        <f t="shared" si="9"/>
        <v>255.49999999999997</v>
      </c>
      <c r="G158" s="40">
        <f t="shared" si="9"/>
        <v>292</v>
      </c>
      <c r="H158" s="40">
        <f t="shared" si="9"/>
        <v>292</v>
      </c>
      <c r="I158" s="40">
        <f t="shared" si="9"/>
        <v>292</v>
      </c>
      <c r="J158" s="40">
        <f t="shared" si="9"/>
        <v>292</v>
      </c>
      <c r="K158" s="40">
        <f t="shared" si="9"/>
        <v>292</v>
      </c>
      <c r="L158" s="40">
        <f t="shared" si="9"/>
        <v>292</v>
      </c>
      <c r="M158" s="40">
        <f t="shared" si="9"/>
        <v>292</v>
      </c>
    </row>
    <row r="159" spans="1:13" x14ac:dyDescent="0.3">
      <c r="A159" t="s">
        <v>326</v>
      </c>
      <c r="D159" s="40">
        <f>((D157*$C62)/1000000)+(D146-C146)</f>
        <v>95.121402924999998</v>
      </c>
      <c r="E159" s="40">
        <f t="shared" ref="E159:M159" si="10">((E157*$C62)/1000000)+(E146-D146)</f>
        <v>113.6952039</v>
      </c>
      <c r="F159" s="40">
        <f t="shared" si="10"/>
        <v>130.54440455</v>
      </c>
      <c r="G159" s="40">
        <f t="shared" si="10"/>
        <v>148.7936052</v>
      </c>
      <c r="H159" s="40">
        <f t="shared" si="10"/>
        <v>145.99360519999999</v>
      </c>
      <c r="I159" s="40">
        <f t="shared" si="10"/>
        <v>145.99360519999999</v>
      </c>
      <c r="J159" s="40">
        <f t="shared" si="10"/>
        <v>145.99360519999999</v>
      </c>
      <c r="K159" s="40">
        <f t="shared" si="10"/>
        <v>145.99360519999999</v>
      </c>
      <c r="L159" s="40">
        <f t="shared" si="10"/>
        <v>145.99360519999999</v>
      </c>
      <c r="M159" s="40">
        <f t="shared" si="10"/>
        <v>145.99360519999999</v>
      </c>
    </row>
    <row r="160" spans="1:13" x14ac:dyDescent="0.3">
      <c r="A160" t="s">
        <v>105</v>
      </c>
      <c r="D160" s="40">
        <f>(D157*$C69)/1000000</f>
        <v>1.3140000000000001</v>
      </c>
      <c r="E160" s="40">
        <f t="shared" ref="E160:M160" si="11">(E157*$C69)/1000000</f>
        <v>1.752</v>
      </c>
      <c r="F160" s="40">
        <f t="shared" si="11"/>
        <v>2.0439999999999996</v>
      </c>
      <c r="G160" s="40">
        <f t="shared" si="11"/>
        <v>2.3359999999999999</v>
      </c>
      <c r="H160" s="40">
        <f t="shared" si="11"/>
        <v>2.3359999999999999</v>
      </c>
      <c r="I160" s="40">
        <f t="shared" si="11"/>
        <v>2.3359999999999999</v>
      </c>
      <c r="J160" s="40">
        <f t="shared" si="11"/>
        <v>2.3359999999999999</v>
      </c>
      <c r="K160" s="40">
        <f t="shared" si="11"/>
        <v>2.3359999999999999</v>
      </c>
      <c r="L160" s="40">
        <f t="shared" si="11"/>
        <v>2.3359999999999999</v>
      </c>
      <c r="M160" s="40">
        <f t="shared" si="11"/>
        <v>2.3359999999999999</v>
      </c>
    </row>
    <row r="161" spans="1:13" x14ac:dyDescent="0.3">
      <c r="A161" t="s">
        <v>106</v>
      </c>
      <c r="D161" s="40">
        <f>C72+C73</f>
        <v>3.2</v>
      </c>
      <c r="E161" s="40">
        <f t="shared" ref="E161:M161" si="12">D161+(D161*$C74)/100</f>
        <v>3.4400000000000004</v>
      </c>
      <c r="F161" s="40">
        <f t="shared" si="12"/>
        <v>3.6980000000000004</v>
      </c>
      <c r="G161" s="40">
        <f t="shared" si="12"/>
        <v>3.9753500000000006</v>
      </c>
      <c r="H161" s="40">
        <f t="shared" si="12"/>
        <v>4.2735012500000007</v>
      </c>
      <c r="I161" s="40">
        <f t="shared" si="12"/>
        <v>4.5940138437500009</v>
      </c>
      <c r="J161" s="40">
        <f t="shared" si="12"/>
        <v>4.9385648820312511</v>
      </c>
      <c r="K161" s="40">
        <f t="shared" si="12"/>
        <v>5.3089572481835949</v>
      </c>
      <c r="L161" s="40">
        <f t="shared" si="12"/>
        <v>5.7071290417973648</v>
      </c>
      <c r="M161" s="40">
        <f t="shared" si="12"/>
        <v>6.1351637199321676</v>
      </c>
    </row>
    <row r="162" spans="1:13" x14ac:dyDescent="0.3">
      <c r="A162" t="s">
        <v>107</v>
      </c>
      <c r="D162" s="40">
        <f>$C76*D159</f>
        <v>9.5121402924999998</v>
      </c>
      <c r="E162" s="40">
        <f t="shared" ref="E162:M162" si="13">$C76*E159</f>
        <v>11.36952039</v>
      </c>
      <c r="F162" s="40">
        <f t="shared" si="13"/>
        <v>13.054440455</v>
      </c>
      <c r="G162" s="40">
        <f t="shared" si="13"/>
        <v>14.879360520000001</v>
      </c>
      <c r="H162" s="40">
        <f t="shared" si="13"/>
        <v>14.599360519999999</v>
      </c>
      <c r="I162" s="40">
        <f t="shared" si="13"/>
        <v>14.599360519999999</v>
      </c>
      <c r="J162" s="40">
        <f t="shared" si="13"/>
        <v>14.599360519999999</v>
      </c>
      <c r="K162" s="40">
        <f t="shared" si="13"/>
        <v>14.599360519999999</v>
      </c>
      <c r="L162" s="40">
        <f t="shared" si="13"/>
        <v>14.599360519999999</v>
      </c>
      <c r="M162" s="40">
        <f t="shared" si="13"/>
        <v>14.599360519999999</v>
      </c>
    </row>
    <row r="163" spans="1:13" x14ac:dyDescent="0.3">
      <c r="A163" t="s">
        <v>327</v>
      </c>
      <c r="D163" s="40">
        <f t="shared" ref="D163:M163" si="14">D157*$C78/1000000</f>
        <v>1.6425000000000001</v>
      </c>
      <c r="E163" s="40">
        <f t="shared" si="14"/>
        <v>2.19</v>
      </c>
      <c r="F163" s="40">
        <f t="shared" si="14"/>
        <v>2.5549999999999997</v>
      </c>
      <c r="G163" s="40">
        <f t="shared" si="14"/>
        <v>2.92</v>
      </c>
      <c r="H163" s="40">
        <f t="shared" si="14"/>
        <v>2.92</v>
      </c>
      <c r="I163" s="40">
        <f t="shared" si="14"/>
        <v>2.92</v>
      </c>
      <c r="J163" s="40">
        <f t="shared" si="14"/>
        <v>2.92</v>
      </c>
      <c r="K163" s="40">
        <f t="shared" si="14"/>
        <v>2.92</v>
      </c>
      <c r="L163" s="40">
        <f t="shared" si="14"/>
        <v>2.92</v>
      </c>
      <c r="M163" s="40">
        <f t="shared" si="14"/>
        <v>2.92</v>
      </c>
    </row>
    <row r="164" spans="1:13" x14ac:dyDescent="0.3">
      <c r="A164" t="s">
        <v>116</v>
      </c>
      <c r="D164" s="40">
        <f>D157*$C77/1000000</f>
        <v>0</v>
      </c>
      <c r="E164" s="40">
        <f t="shared" ref="E164:M164" si="15">E157*$C77/1000000</f>
        <v>0</v>
      </c>
      <c r="F164" s="40">
        <f t="shared" si="15"/>
        <v>0</v>
      </c>
      <c r="G164" s="40">
        <f t="shared" si="15"/>
        <v>0</v>
      </c>
      <c r="H164" s="40">
        <f t="shared" si="15"/>
        <v>0</v>
      </c>
      <c r="I164" s="40">
        <f t="shared" si="15"/>
        <v>0</v>
      </c>
      <c r="J164" s="40">
        <f t="shared" si="15"/>
        <v>0</v>
      </c>
      <c r="K164" s="40">
        <f t="shared" si="15"/>
        <v>0</v>
      </c>
      <c r="L164" s="40">
        <f t="shared" si="15"/>
        <v>0</v>
      </c>
      <c r="M164" s="40">
        <f t="shared" si="15"/>
        <v>0</v>
      </c>
    </row>
    <row r="165" spans="1:13" x14ac:dyDescent="0.3">
      <c r="A165" t="s">
        <v>117</v>
      </c>
      <c r="D165" s="40">
        <f>D157*$C79/1000000</f>
        <v>0</v>
      </c>
      <c r="E165" s="40">
        <f t="shared" ref="E165:M165" si="16">E157*$C79/1000000</f>
        <v>0</v>
      </c>
      <c r="F165" s="40">
        <f t="shared" si="16"/>
        <v>0</v>
      </c>
      <c r="G165" s="40">
        <f t="shared" si="16"/>
        <v>0</v>
      </c>
      <c r="H165" s="40">
        <f t="shared" si="16"/>
        <v>0</v>
      </c>
      <c r="I165" s="40">
        <f t="shared" si="16"/>
        <v>0</v>
      </c>
      <c r="J165" s="40">
        <f t="shared" si="16"/>
        <v>0</v>
      </c>
      <c r="K165" s="40">
        <f t="shared" si="16"/>
        <v>0</v>
      </c>
      <c r="L165" s="40">
        <f t="shared" si="16"/>
        <v>0</v>
      </c>
      <c r="M165" s="40">
        <f t="shared" si="16"/>
        <v>0</v>
      </c>
    </row>
    <row r="166" spans="1:13" x14ac:dyDescent="0.3">
      <c r="A166" t="s">
        <v>328</v>
      </c>
      <c r="D166" s="40">
        <f>D158*$C80</f>
        <v>3.2850000000000001</v>
      </c>
      <c r="E166" s="40">
        <f t="shared" ref="E166:M166" si="17">E158*$C80</f>
        <v>4.38</v>
      </c>
      <c r="F166" s="40">
        <f t="shared" si="17"/>
        <v>5.1099999999999994</v>
      </c>
      <c r="G166" s="40">
        <f t="shared" si="17"/>
        <v>5.84</v>
      </c>
      <c r="H166" s="40">
        <f t="shared" si="17"/>
        <v>5.84</v>
      </c>
      <c r="I166" s="40">
        <f t="shared" si="17"/>
        <v>5.84</v>
      </c>
      <c r="J166" s="40">
        <f t="shared" si="17"/>
        <v>5.84</v>
      </c>
      <c r="K166" s="40">
        <f t="shared" si="17"/>
        <v>5.84</v>
      </c>
      <c r="L166" s="40">
        <f t="shared" si="17"/>
        <v>5.84</v>
      </c>
      <c r="M166" s="40">
        <f t="shared" si="17"/>
        <v>5.84</v>
      </c>
    </row>
    <row r="167" spans="1:13" x14ac:dyDescent="0.3">
      <c r="A167" t="s">
        <v>118</v>
      </c>
      <c r="D167" s="40">
        <f t="shared" ref="D167:M167" si="18">IF(D121&gt;$C83,0,D158*$C82/100)</f>
        <v>3.2850000000000001</v>
      </c>
      <c r="E167" s="40">
        <f t="shared" si="18"/>
        <v>4.38</v>
      </c>
      <c r="F167" s="40">
        <f t="shared" si="18"/>
        <v>5.1099999999999994</v>
      </c>
      <c r="G167" s="40">
        <f t="shared" si="18"/>
        <v>5.84</v>
      </c>
      <c r="H167" s="40">
        <f t="shared" si="18"/>
        <v>5.84</v>
      </c>
      <c r="I167" s="40">
        <f t="shared" si="18"/>
        <v>0</v>
      </c>
      <c r="J167" s="40">
        <f t="shared" si="18"/>
        <v>0</v>
      </c>
      <c r="K167" s="40">
        <f t="shared" si="18"/>
        <v>0</v>
      </c>
      <c r="L167" s="40">
        <f t="shared" si="18"/>
        <v>0</v>
      </c>
      <c r="M167" s="40">
        <f t="shared" si="18"/>
        <v>0</v>
      </c>
    </row>
    <row r="168" spans="1:13" x14ac:dyDescent="0.3">
      <c r="A168" t="s">
        <v>119</v>
      </c>
      <c r="D168" s="40">
        <f>$C100</f>
        <v>1.8</v>
      </c>
      <c r="E168" s="40">
        <f>D168*(1+$C$101/100)</f>
        <v>1.9800000000000002</v>
      </c>
      <c r="F168" s="40">
        <f t="shared" ref="F168:M168" si="19">E168*(1+$C$101/100)</f>
        <v>2.1780000000000004</v>
      </c>
      <c r="G168" s="40">
        <f t="shared" si="19"/>
        <v>2.3958000000000008</v>
      </c>
      <c r="H168" s="40">
        <f t="shared" si="19"/>
        <v>2.6353800000000009</v>
      </c>
      <c r="I168" s="40">
        <f t="shared" si="19"/>
        <v>2.8989180000000014</v>
      </c>
      <c r="J168" s="40">
        <f t="shared" si="19"/>
        <v>3.1888098000000018</v>
      </c>
      <c r="K168" s="40">
        <f t="shared" si="19"/>
        <v>3.5076907800000021</v>
      </c>
      <c r="L168" s="40">
        <f t="shared" si="19"/>
        <v>3.8584598580000025</v>
      </c>
      <c r="M168" s="40">
        <f t="shared" si="19"/>
        <v>4.244305843800003</v>
      </c>
    </row>
    <row r="169" spans="1:13" x14ac:dyDescent="0.3">
      <c r="A169" s="123" t="s">
        <v>162</v>
      </c>
      <c r="B169" s="55"/>
    </row>
    <row r="170" spans="1:13" x14ac:dyDescent="0.3">
      <c r="A170" s="55" t="s">
        <v>80</v>
      </c>
      <c r="B170" s="55"/>
      <c r="C170">
        <f t="shared" ref="C170:M170" si="20">$C27*C138/100</f>
        <v>0</v>
      </c>
      <c r="D170">
        <f t="shared" si="20"/>
        <v>0</v>
      </c>
      <c r="E170">
        <f t="shared" si="20"/>
        <v>0</v>
      </c>
      <c r="F170">
        <f t="shared" si="20"/>
        <v>0</v>
      </c>
      <c r="G170">
        <f t="shared" si="20"/>
        <v>0</v>
      </c>
      <c r="H170">
        <f t="shared" si="20"/>
        <v>0</v>
      </c>
      <c r="I170">
        <f t="shared" si="20"/>
        <v>0</v>
      </c>
      <c r="J170">
        <f t="shared" si="20"/>
        <v>0</v>
      </c>
      <c r="K170">
        <f t="shared" si="20"/>
        <v>0</v>
      </c>
      <c r="L170">
        <f t="shared" si="20"/>
        <v>0</v>
      </c>
      <c r="M170">
        <f t="shared" si="20"/>
        <v>0</v>
      </c>
    </row>
    <row r="171" spans="1:13" x14ac:dyDescent="0.3">
      <c r="A171" s="55" t="s">
        <v>0</v>
      </c>
      <c r="B171" s="55"/>
      <c r="C171">
        <f t="shared" ref="C171:M171" si="21">$C32*C139/100</f>
        <v>0</v>
      </c>
      <c r="D171">
        <f t="shared" si="21"/>
        <v>0</v>
      </c>
      <c r="E171" s="40">
        <f t="shared" si="21"/>
        <v>6.65</v>
      </c>
      <c r="F171" s="40">
        <f t="shared" si="21"/>
        <v>9.9749999999999996</v>
      </c>
      <c r="G171" s="40">
        <f t="shared" si="21"/>
        <v>13.3</v>
      </c>
      <c r="H171" s="40">
        <f t="shared" si="21"/>
        <v>13.3</v>
      </c>
      <c r="I171" s="40">
        <f t="shared" si="21"/>
        <v>13.3</v>
      </c>
      <c r="J171" s="40">
        <f t="shared" si="21"/>
        <v>13.3</v>
      </c>
      <c r="K171" s="40">
        <f t="shared" si="21"/>
        <v>13.3</v>
      </c>
      <c r="L171" s="40">
        <f t="shared" si="21"/>
        <v>13.3</v>
      </c>
      <c r="M171" s="40">
        <f t="shared" si="21"/>
        <v>13.3</v>
      </c>
    </row>
    <row r="172" spans="1:13" x14ac:dyDescent="0.3">
      <c r="A172" s="55" t="s">
        <v>122</v>
      </c>
      <c r="B172" s="55"/>
      <c r="D172" s="40">
        <f>IF(($C13-C172)&gt;0, MIN($C85,($C13-C172)),0)</f>
        <v>0.4</v>
      </c>
      <c r="E172" s="40">
        <f>IF(($C13-SUM($C172:D172))&gt;0,MIN($C85,($C13-SUM($C172:D172))),0)</f>
        <v>0.4</v>
      </c>
      <c r="F172" s="40">
        <f>IF(($C13-SUM($C172:E172))&gt;0,MIN($C85,($C13-SUM($C172:E172))),0)</f>
        <v>0.4</v>
      </c>
      <c r="G172" s="40">
        <f>IF(($C13-SUM($C172:F172))&gt;0,MIN($C85,($C13-SUM($C172:F172))),0)</f>
        <v>0.4</v>
      </c>
      <c r="H172" s="40">
        <f>IF(($C13-SUM($C172:G172))&gt;0,MIN($C85,($C13-SUM($C172:G172))),0)</f>
        <v>0.4</v>
      </c>
      <c r="I172" s="40">
        <f>IF(($C13-SUM($C172:H172))&gt;0,MIN($C85,($C13-SUM($C172:H172))),0)</f>
        <v>0.4</v>
      </c>
      <c r="J172" s="40">
        <f>IF(($C13-SUM($C172:I172))&gt;0,MIN($C85,($C13-SUM($C172:I172))),0)</f>
        <v>0.4</v>
      </c>
      <c r="K172" s="40">
        <f>IF(($C13-SUM($C172:J172))&gt;0,MIN($C85,($C13-SUM($C172:J172))),0)</f>
        <v>0.4</v>
      </c>
      <c r="L172" s="40">
        <f>IF(($C13-SUM($C172:K172))&gt;0,MIN($C85,($C13-SUM($C172:K172))),0)</f>
        <v>0.4</v>
      </c>
      <c r="M172" s="40">
        <f>IF(($C13-SUM($C172:L172))&gt;0,MIN($C85,($C13-SUM($C172:L172))),0)</f>
        <v>0.4</v>
      </c>
    </row>
    <row r="175" spans="1:13" x14ac:dyDescent="0.3">
      <c r="A175" s="70"/>
      <c r="B175" s="70"/>
    </row>
    <row r="176" spans="1:13" x14ac:dyDescent="0.3">
      <c r="A176" s="70"/>
      <c r="B176" s="70"/>
    </row>
    <row r="177" spans="1:13" x14ac:dyDescent="0.3">
      <c r="A177" s="23" t="s">
        <v>329</v>
      </c>
      <c r="B177" s="23"/>
    </row>
    <row r="179" spans="1:13" x14ac:dyDescent="0.3">
      <c r="A179" s="23" t="s">
        <v>330</v>
      </c>
      <c r="B179" s="23"/>
    </row>
    <row r="180" spans="1:13" x14ac:dyDescent="0.3">
      <c r="A180" t="s">
        <v>331</v>
      </c>
      <c r="D180" s="40">
        <f>C33</f>
        <v>132</v>
      </c>
      <c r="E180" s="40">
        <f>D182</f>
        <v>132</v>
      </c>
      <c r="F180" s="40">
        <f t="shared" ref="F180:M180" si="22">E182</f>
        <v>132</v>
      </c>
      <c r="G180" s="40">
        <f t="shared" si="22"/>
        <v>115.5</v>
      </c>
      <c r="H180" s="40">
        <f t="shared" si="22"/>
        <v>99</v>
      </c>
      <c r="I180" s="40">
        <f t="shared" si="22"/>
        <v>82.5</v>
      </c>
      <c r="J180" s="40">
        <f t="shared" si="22"/>
        <v>66</v>
      </c>
      <c r="K180" s="40">
        <f t="shared" si="22"/>
        <v>49.5</v>
      </c>
      <c r="L180" s="40">
        <f t="shared" si="22"/>
        <v>33</v>
      </c>
      <c r="M180" s="40">
        <f t="shared" si="22"/>
        <v>16.5</v>
      </c>
    </row>
    <row r="181" spans="1:13" x14ac:dyDescent="0.3">
      <c r="A181" s="70" t="s">
        <v>332</v>
      </c>
      <c r="B181" s="70"/>
      <c r="D181">
        <f t="shared" ref="D181:M181" si="23">IF(D121&gt;$C109,($C33/$C110*$C111),0)</f>
        <v>0</v>
      </c>
      <c r="E181">
        <f t="shared" si="23"/>
        <v>0</v>
      </c>
      <c r="F181">
        <f t="shared" si="23"/>
        <v>16.5</v>
      </c>
      <c r="G181">
        <f t="shared" si="23"/>
        <v>16.5</v>
      </c>
      <c r="H181">
        <f t="shared" si="23"/>
        <v>16.5</v>
      </c>
      <c r="I181">
        <f t="shared" si="23"/>
        <v>16.5</v>
      </c>
      <c r="J181">
        <f t="shared" si="23"/>
        <v>16.5</v>
      </c>
      <c r="K181">
        <f t="shared" si="23"/>
        <v>16.5</v>
      </c>
      <c r="L181">
        <f t="shared" si="23"/>
        <v>16.5</v>
      </c>
      <c r="M181">
        <f t="shared" si="23"/>
        <v>16.5</v>
      </c>
    </row>
    <row r="182" spans="1:13" x14ac:dyDescent="0.3">
      <c r="A182" t="s">
        <v>333</v>
      </c>
      <c r="D182" s="40">
        <f>D180-D181</f>
        <v>132</v>
      </c>
      <c r="E182" s="40">
        <f t="shared" ref="E182:M182" si="24">E180-E181</f>
        <v>132</v>
      </c>
      <c r="F182" s="40">
        <f t="shared" si="24"/>
        <v>115.5</v>
      </c>
      <c r="G182" s="40">
        <f t="shared" si="24"/>
        <v>99</v>
      </c>
      <c r="H182" s="40">
        <f t="shared" si="24"/>
        <v>82.5</v>
      </c>
      <c r="I182" s="40">
        <f t="shared" si="24"/>
        <v>66</v>
      </c>
      <c r="J182" s="40">
        <f t="shared" si="24"/>
        <v>49.5</v>
      </c>
      <c r="K182" s="40">
        <f t="shared" si="24"/>
        <v>33</v>
      </c>
      <c r="L182" s="40">
        <f t="shared" si="24"/>
        <v>16.5</v>
      </c>
      <c r="M182" s="40">
        <f t="shared" si="24"/>
        <v>0</v>
      </c>
    </row>
    <row r="183" spans="1:13" x14ac:dyDescent="0.3">
      <c r="A183" s="70" t="s">
        <v>334</v>
      </c>
      <c r="B183" s="70"/>
      <c r="D183">
        <f t="shared" ref="D183:M183" si="25">((D180+D182)/2)*($C105/100)</f>
        <v>17.16</v>
      </c>
      <c r="E183" s="40">
        <f t="shared" si="25"/>
        <v>17.16</v>
      </c>
      <c r="F183" s="40">
        <f t="shared" si="25"/>
        <v>16.087500000000002</v>
      </c>
      <c r="G183" s="40">
        <f t="shared" si="25"/>
        <v>13.942500000000001</v>
      </c>
      <c r="H183" s="40">
        <f t="shared" si="25"/>
        <v>11.797500000000001</v>
      </c>
      <c r="I183" s="40">
        <f t="shared" si="25"/>
        <v>9.6524999999999999</v>
      </c>
      <c r="J183" s="40">
        <f t="shared" si="25"/>
        <v>7.5075000000000003</v>
      </c>
      <c r="K183" s="40">
        <f t="shared" si="25"/>
        <v>5.3624999999999998</v>
      </c>
      <c r="L183" s="40">
        <f t="shared" si="25"/>
        <v>3.2175000000000002</v>
      </c>
      <c r="M183" s="40">
        <f t="shared" si="25"/>
        <v>1.0725</v>
      </c>
    </row>
    <row r="185" spans="1:13" x14ac:dyDescent="0.3">
      <c r="A185" s="23" t="s">
        <v>123</v>
      </c>
      <c r="B185" s="23"/>
    </row>
    <row r="186" spans="1:13" x14ac:dyDescent="0.3">
      <c r="A186" t="s">
        <v>124</v>
      </c>
      <c r="D186" s="40">
        <f>D151</f>
        <v>17.3</v>
      </c>
      <c r="E186" s="40">
        <f t="shared" ref="E186:M186" si="26">E151</f>
        <v>22.9</v>
      </c>
      <c r="F186" s="40">
        <f t="shared" si="26"/>
        <v>26.7</v>
      </c>
      <c r="G186" s="40">
        <f t="shared" si="26"/>
        <v>30.5</v>
      </c>
      <c r="H186" s="40">
        <f t="shared" si="26"/>
        <v>30.5</v>
      </c>
      <c r="I186" s="40">
        <f t="shared" si="26"/>
        <v>30.5</v>
      </c>
      <c r="J186" s="40">
        <f t="shared" si="26"/>
        <v>30.5</v>
      </c>
      <c r="K186" s="40">
        <f t="shared" si="26"/>
        <v>30.5</v>
      </c>
      <c r="L186" s="40">
        <f t="shared" si="26"/>
        <v>30.5</v>
      </c>
      <c r="M186" s="40">
        <f t="shared" si="26"/>
        <v>30.5</v>
      </c>
    </row>
    <row r="187" spans="1:13" x14ac:dyDescent="0.3">
      <c r="A187" t="s">
        <v>232</v>
      </c>
      <c r="D187" s="40">
        <f t="shared" ref="D187:M187" si="27">D186*$C106/100</f>
        <v>2.0760000000000001</v>
      </c>
      <c r="E187" s="40">
        <f t="shared" si="27"/>
        <v>2.7479999999999993</v>
      </c>
      <c r="F187" s="40">
        <f t="shared" si="27"/>
        <v>3.2039999999999997</v>
      </c>
      <c r="G187" s="40">
        <f t="shared" si="27"/>
        <v>3.66</v>
      </c>
      <c r="H187" s="40">
        <f t="shared" si="27"/>
        <v>3.66</v>
      </c>
      <c r="I187" s="40">
        <f t="shared" si="27"/>
        <v>3.66</v>
      </c>
      <c r="J187" s="40">
        <f t="shared" si="27"/>
        <v>3.66</v>
      </c>
      <c r="K187" s="40">
        <f t="shared" si="27"/>
        <v>3.66</v>
      </c>
      <c r="L187" s="40">
        <f t="shared" si="27"/>
        <v>3.66</v>
      </c>
      <c r="M187" s="40">
        <f t="shared" si="27"/>
        <v>3.66</v>
      </c>
    </row>
    <row r="189" spans="1:13" x14ac:dyDescent="0.3">
      <c r="A189" s="23" t="s">
        <v>335</v>
      </c>
      <c r="B189" s="23"/>
      <c r="D189" s="40">
        <f>D183+D187</f>
        <v>19.236000000000001</v>
      </c>
      <c r="E189" s="40">
        <f t="shared" ref="E189:M189" si="28">E183+E187</f>
        <v>19.908000000000001</v>
      </c>
      <c r="F189" s="40">
        <f t="shared" si="28"/>
        <v>19.291500000000003</v>
      </c>
      <c r="G189" s="40">
        <f t="shared" si="28"/>
        <v>17.602499999999999</v>
      </c>
      <c r="H189" s="40">
        <f t="shared" si="28"/>
        <v>15.457500000000001</v>
      </c>
      <c r="I189" s="40">
        <f t="shared" si="28"/>
        <v>13.3125</v>
      </c>
      <c r="J189" s="40">
        <f t="shared" si="28"/>
        <v>11.1675</v>
      </c>
      <c r="K189" s="40">
        <f t="shared" si="28"/>
        <v>9.0225000000000009</v>
      </c>
      <c r="L189" s="40">
        <f t="shared" si="28"/>
        <v>6.8775000000000004</v>
      </c>
      <c r="M189" s="40">
        <f t="shared" si="28"/>
        <v>4.7324999999999999</v>
      </c>
    </row>
    <row r="191" spans="1:13" x14ac:dyDescent="0.3">
      <c r="A191" s="124" t="s">
        <v>336</v>
      </c>
      <c r="B191" s="124"/>
    </row>
    <row r="193" spans="1:13" x14ac:dyDescent="0.3">
      <c r="A193" t="s">
        <v>337</v>
      </c>
    </row>
    <row r="195" spans="1:13" x14ac:dyDescent="0.3">
      <c r="A195" s="23" t="s">
        <v>43</v>
      </c>
      <c r="B195" s="23"/>
    </row>
    <row r="197" spans="1:13" x14ac:dyDescent="0.3">
      <c r="A197" t="s">
        <v>338</v>
      </c>
      <c r="D197" s="40">
        <f>C11</f>
        <v>10.9</v>
      </c>
      <c r="E197" s="40">
        <f>D199</f>
        <v>10.9</v>
      </c>
      <c r="F197" s="40">
        <f t="shared" ref="F197:M197" si="29">E199</f>
        <v>10.9</v>
      </c>
      <c r="G197" s="40">
        <f t="shared" si="29"/>
        <v>10.9</v>
      </c>
      <c r="H197" s="40">
        <f t="shared" si="29"/>
        <v>10.9</v>
      </c>
      <c r="I197" s="40">
        <f t="shared" si="29"/>
        <v>10.9</v>
      </c>
      <c r="J197" s="40">
        <f t="shared" si="29"/>
        <v>10.9</v>
      </c>
      <c r="K197" s="40">
        <f t="shared" si="29"/>
        <v>10.9</v>
      </c>
      <c r="L197" s="40">
        <f t="shared" si="29"/>
        <v>10.9</v>
      </c>
      <c r="M197" s="40">
        <f t="shared" si="29"/>
        <v>10.9</v>
      </c>
    </row>
    <row r="198" spans="1:13" x14ac:dyDescent="0.3">
      <c r="A198" t="s">
        <v>129</v>
      </c>
      <c r="D198">
        <f>D142</f>
        <v>0</v>
      </c>
      <c r="E198">
        <f t="shared" ref="E198:M198" si="30">E142</f>
        <v>0</v>
      </c>
      <c r="F198">
        <f t="shared" si="30"/>
        <v>0</v>
      </c>
      <c r="G198">
        <f t="shared" si="30"/>
        <v>0</v>
      </c>
      <c r="H198">
        <f t="shared" si="30"/>
        <v>0</v>
      </c>
      <c r="I198">
        <f t="shared" si="30"/>
        <v>0</v>
      </c>
      <c r="J198">
        <f t="shared" si="30"/>
        <v>0</v>
      </c>
      <c r="K198">
        <f t="shared" si="30"/>
        <v>0</v>
      </c>
      <c r="L198">
        <f t="shared" si="30"/>
        <v>0</v>
      </c>
      <c r="M198">
        <f t="shared" si="30"/>
        <v>0</v>
      </c>
    </row>
    <row r="199" spans="1:13" x14ac:dyDescent="0.3">
      <c r="A199" t="s">
        <v>130</v>
      </c>
      <c r="D199" s="40">
        <f>D197+D198</f>
        <v>10.9</v>
      </c>
      <c r="E199" s="40">
        <f t="shared" ref="E199:M199" si="31">E197+E198</f>
        <v>10.9</v>
      </c>
      <c r="F199" s="40">
        <f t="shared" si="31"/>
        <v>10.9</v>
      </c>
      <c r="G199" s="40">
        <f t="shared" si="31"/>
        <v>10.9</v>
      </c>
      <c r="H199" s="40">
        <f t="shared" si="31"/>
        <v>10.9</v>
      </c>
      <c r="I199" s="40">
        <f t="shared" si="31"/>
        <v>10.9</v>
      </c>
      <c r="J199" s="40">
        <f t="shared" si="31"/>
        <v>10.9</v>
      </c>
      <c r="K199" s="40">
        <f t="shared" si="31"/>
        <v>10.9</v>
      </c>
      <c r="L199" s="40">
        <f t="shared" si="31"/>
        <v>10.9</v>
      </c>
      <c r="M199" s="40">
        <f t="shared" si="31"/>
        <v>10.9</v>
      </c>
    </row>
    <row r="200" spans="1:13" x14ac:dyDescent="0.3">
      <c r="A200" t="s">
        <v>131</v>
      </c>
      <c r="D200">
        <f t="shared" ref="D200:M200" si="32">IF($C42&gt;1,(IF($C42&gt;2,$E90,$D90)),$C90)</f>
        <v>3.34</v>
      </c>
      <c r="E200">
        <f t="shared" si="32"/>
        <v>3.34</v>
      </c>
      <c r="F200">
        <f t="shared" si="32"/>
        <v>3.34</v>
      </c>
      <c r="G200">
        <f t="shared" si="32"/>
        <v>3.34</v>
      </c>
      <c r="H200">
        <f t="shared" si="32"/>
        <v>3.34</v>
      </c>
      <c r="I200">
        <f t="shared" si="32"/>
        <v>3.34</v>
      </c>
      <c r="J200">
        <f t="shared" si="32"/>
        <v>3.34</v>
      </c>
      <c r="K200">
        <f t="shared" si="32"/>
        <v>3.34</v>
      </c>
      <c r="L200">
        <f t="shared" si="32"/>
        <v>3.34</v>
      </c>
      <c r="M200">
        <f t="shared" si="32"/>
        <v>3.34</v>
      </c>
    </row>
    <row r="201" spans="1:13" x14ac:dyDescent="0.3">
      <c r="A201" s="125" t="s">
        <v>339</v>
      </c>
      <c r="B201" s="125"/>
      <c r="C201" s="40"/>
      <c r="D201" s="40">
        <f>D199*D200/100</f>
        <v>0.36405999999999999</v>
      </c>
      <c r="E201" s="40">
        <f>E199*E200/100</f>
        <v>0.36405999999999999</v>
      </c>
      <c r="F201" s="40">
        <f t="shared" ref="F201:M201" si="33">F199*F200/100</f>
        <v>0.36405999999999999</v>
      </c>
      <c r="G201" s="40">
        <f t="shared" si="33"/>
        <v>0.36405999999999999</v>
      </c>
      <c r="H201" s="40">
        <f t="shared" si="33"/>
        <v>0.36405999999999999</v>
      </c>
      <c r="I201" s="40">
        <f t="shared" si="33"/>
        <v>0.36405999999999999</v>
      </c>
      <c r="J201" s="40">
        <f t="shared" si="33"/>
        <v>0.36405999999999999</v>
      </c>
      <c r="K201" s="40">
        <f t="shared" si="33"/>
        <v>0.36405999999999999</v>
      </c>
      <c r="L201" s="40">
        <f t="shared" si="33"/>
        <v>0.36405999999999999</v>
      </c>
      <c r="M201" s="40">
        <f t="shared" si="33"/>
        <v>0.36405999999999999</v>
      </c>
    </row>
    <row r="203" spans="1:13" x14ac:dyDescent="0.3">
      <c r="A203" s="23" t="s">
        <v>238</v>
      </c>
      <c r="B203" s="23"/>
    </row>
    <row r="205" spans="1:13" x14ac:dyDescent="0.3">
      <c r="A205" t="s">
        <v>338</v>
      </c>
      <c r="D205" s="40">
        <f>C12</f>
        <v>154.80000000000001</v>
      </c>
      <c r="E205" s="40">
        <f>D207</f>
        <v>154.80000000000001</v>
      </c>
      <c r="F205" s="40">
        <f t="shared" ref="F205:M205" si="34">E207</f>
        <v>154.80000000000001</v>
      </c>
      <c r="G205" s="40">
        <f t="shared" si="34"/>
        <v>157.30000000000001</v>
      </c>
      <c r="H205" s="40">
        <f t="shared" si="34"/>
        <v>159.80000000000001</v>
      </c>
      <c r="I205" s="40">
        <f t="shared" si="34"/>
        <v>162.30000000000001</v>
      </c>
      <c r="J205" s="40">
        <f t="shared" si="34"/>
        <v>164.8</v>
      </c>
      <c r="K205" s="40">
        <f t="shared" si="34"/>
        <v>169.8</v>
      </c>
      <c r="L205" s="40">
        <f t="shared" si="34"/>
        <v>174.8</v>
      </c>
      <c r="M205" s="40">
        <f t="shared" si="34"/>
        <v>179.8</v>
      </c>
    </row>
    <row r="206" spans="1:13" x14ac:dyDescent="0.3">
      <c r="A206" t="s">
        <v>129</v>
      </c>
      <c r="D206">
        <f>D141</f>
        <v>0</v>
      </c>
      <c r="E206">
        <f t="shared" ref="E206:M206" si="35">E141</f>
        <v>0</v>
      </c>
      <c r="F206">
        <f t="shared" si="35"/>
        <v>2.5</v>
      </c>
      <c r="G206">
        <f t="shared" si="35"/>
        <v>2.5</v>
      </c>
      <c r="H206">
        <f t="shared" si="35"/>
        <v>2.5</v>
      </c>
      <c r="I206">
        <f t="shared" si="35"/>
        <v>2.5</v>
      </c>
      <c r="J206">
        <f t="shared" si="35"/>
        <v>5</v>
      </c>
      <c r="K206">
        <f t="shared" si="35"/>
        <v>5</v>
      </c>
      <c r="L206">
        <f t="shared" si="35"/>
        <v>5</v>
      </c>
      <c r="M206">
        <f t="shared" si="35"/>
        <v>5</v>
      </c>
    </row>
    <row r="207" spans="1:13" x14ac:dyDescent="0.3">
      <c r="A207" t="s">
        <v>130</v>
      </c>
      <c r="D207" s="40">
        <f>D205+D206</f>
        <v>154.80000000000001</v>
      </c>
      <c r="E207" s="40">
        <f t="shared" ref="E207:M207" si="36">E205+E206</f>
        <v>154.80000000000001</v>
      </c>
      <c r="F207" s="40">
        <f t="shared" si="36"/>
        <v>157.30000000000001</v>
      </c>
      <c r="G207" s="40">
        <f t="shared" si="36"/>
        <v>159.80000000000001</v>
      </c>
      <c r="H207" s="40">
        <f t="shared" si="36"/>
        <v>162.30000000000001</v>
      </c>
      <c r="I207" s="40">
        <f t="shared" si="36"/>
        <v>164.8</v>
      </c>
      <c r="J207" s="40">
        <f t="shared" si="36"/>
        <v>169.8</v>
      </c>
      <c r="K207" s="40">
        <f t="shared" si="36"/>
        <v>174.8</v>
      </c>
      <c r="L207" s="40">
        <f t="shared" si="36"/>
        <v>179.8</v>
      </c>
      <c r="M207" s="40">
        <f t="shared" si="36"/>
        <v>184.8</v>
      </c>
    </row>
    <row r="208" spans="1:13" x14ac:dyDescent="0.3">
      <c r="A208" t="s">
        <v>131</v>
      </c>
      <c r="D208">
        <f t="shared" ref="D208:M208" si="37">IF($C42&gt;1,(IF($C42&gt;2,$E91,$D91)),$C91)</f>
        <v>8.09</v>
      </c>
      <c r="E208">
        <f t="shared" si="37"/>
        <v>8.09</v>
      </c>
      <c r="F208">
        <f t="shared" si="37"/>
        <v>8.09</v>
      </c>
      <c r="G208">
        <f t="shared" si="37"/>
        <v>8.09</v>
      </c>
      <c r="H208">
        <f t="shared" si="37"/>
        <v>8.09</v>
      </c>
      <c r="I208">
        <f t="shared" si="37"/>
        <v>8.09</v>
      </c>
      <c r="J208">
        <f t="shared" si="37"/>
        <v>8.09</v>
      </c>
      <c r="K208">
        <f t="shared" si="37"/>
        <v>8.09</v>
      </c>
      <c r="L208">
        <f t="shared" si="37"/>
        <v>8.09</v>
      </c>
      <c r="M208">
        <f t="shared" si="37"/>
        <v>8.09</v>
      </c>
    </row>
    <row r="209" spans="1:13" x14ac:dyDescent="0.3">
      <c r="A209" s="125" t="s">
        <v>340</v>
      </c>
      <c r="B209" s="125"/>
      <c r="C209" s="40"/>
      <c r="D209" s="40">
        <f>(D207*D208)/100</f>
        <v>12.523320000000002</v>
      </c>
      <c r="E209" s="40">
        <f t="shared" ref="E209:M209" si="38">E207*$D91/100</f>
        <v>12.523320000000002</v>
      </c>
      <c r="F209" s="40">
        <f t="shared" si="38"/>
        <v>12.725569999999999</v>
      </c>
      <c r="G209" s="40">
        <f t="shared" si="38"/>
        <v>12.927820000000002</v>
      </c>
      <c r="H209" s="40">
        <f t="shared" si="38"/>
        <v>13.13007</v>
      </c>
      <c r="I209" s="40">
        <f t="shared" si="38"/>
        <v>13.332319999999999</v>
      </c>
      <c r="J209" s="40">
        <f t="shared" si="38"/>
        <v>13.73682</v>
      </c>
      <c r="K209" s="40">
        <f t="shared" si="38"/>
        <v>14.14132</v>
      </c>
      <c r="L209" s="40">
        <f t="shared" si="38"/>
        <v>14.545820000000001</v>
      </c>
      <c r="M209" s="40">
        <f t="shared" si="38"/>
        <v>14.950320000000001</v>
      </c>
    </row>
    <row r="211" spans="1:13" x14ac:dyDescent="0.3">
      <c r="A211" t="s">
        <v>341</v>
      </c>
      <c r="D211" s="40">
        <f>D201+D209</f>
        <v>12.887380000000002</v>
      </c>
      <c r="E211" s="40">
        <f t="shared" ref="E211:M211" si="39">E201+E209</f>
        <v>12.887380000000002</v>
      </c>
      <c r="F211" s="40">
        <f t="shared" si="39"/>
        <v>13.08963</v>
      </c>
      <c r="G211" s="40">
        <f t="shared" si="39"/>
        <v>13.291880000000003</v>
      </c>
      <c r="H211" s="40">
        <f t="shared" si="39"/>
        <v>13.49413</v>
      </c>
      <c r="I211" s="40">
        <f t="shared" si="39"/>
        <v>13.69638</v>
      </c>
      <c r="J211" s="40">
        <f t="shared" si="39"/>
        <v>14.10088</v>
      </c>
      <c r="K211" s="40">
        <f t="shared" si="39"/>
        <v>14.505380000000001</v>
      </c>
      <c r="L211" s="40">
        <f t="shared" si="39"/>
        <v>14.909880000000001</v>
      </c>
      <c r="M211" s="40">
        <f t="shared" si="39"/>
        <v>15.314380000000002</v>
      </c>
    </row>
    <row r="213" spans="1:13" x14ac:dyDescent="0.3">
      <c r="A213" s="23" t="s">
        <v>336</v>
      </c>
      <c r="B213" s="23"/>
    </row>
    <row r="215" spans="1:13" x14ac:dyDescent="0.3">
      <c r="A215" t="s">
        <v>342</v>
      </c>
    </row>
    <row r="217" spans="1:13" x14ac:dyDescent="0.3">
      <c r="A217" s="23" t="s">
        <v>43</v>
      </c>
      <c r="B217" s="23"/>
    </row>
    <row r="219" spans="1:13" x14ac:dyDescent="0.3">
      <c r="A219" t="s">
        <v>338</v>
      </c>
      <c r="D219" s="40">
        <f>C11</f>
        <v>10.9</v>
      </c>
      <c r="E219" s="40">
        <f>D224</f>
        <v>9.81</v>
      </c>
      <c r="F219" s="40">
        <f t="shared" ref="F219:M219" si="40">E224</f>
        <v>8.8290000000000006</v>
      </c>
      <c r="G219" s="40">
        <f t="shared" si="40"/>
        <v>7.9461000000000004</v>
      </c>
      <c r="H219" s="40">
        <f t="shared" si="40"/>
        <v>7.1514900000000008</v>
      </c>
      <c r="I219" s="40">
        <f t="shared" si="40"/>
        <v>6.4363410000000005</v>
      </c>
      <c r="J219" s="40">
        <f t="shared" si="40"/>
        <v>5.7927069000000007</v>
      </c>
      <c r="K219" s="40">
        <f t="shared" si="40"/>
        <v>5.2134362100000011</v>
      </c>
      <c r="L219" s="40">
        <f t="shared" si="40"/>
        <v>4.6920925890000014</v>
      </c>
      <c r="M219" s="40">
        <f t="shared" si="40"/>
        <v>4.2228833301000011</v>
      </c>
    </row>
    <row r="220" spans="1:13" x14ac:dyDescent="0.3">
      <c r="A220" t="s">
        <v>129</v>
      </c>
      <c r="D220">
        <f>D142</f>
        <v>0</v>
      </c>
      <c r="E220">
        <f t="shared" ref="E220:M220" si="41">E142</f>
        <v>0</v>
      </c>
      <c r="F220">
        <f t="shared" si="41"/>
        <v>0</v>
      </c>
      <c r="G220">
        <f t="shared" si="41"/>
        <v>0</v>
      </c>
      <c r="H220">
        <f t="shared" si="41"/>
        <v>0</v>
      </c>
      <c r="I220">
        <f t="shared" si="41"/>
        <v>0</v>
      </c>
      <c r="J220">
        <f t="shared" si="41"/>
        <v>0</v>
      </c>
      <c r="K220">
        <f t="shared" si="41"/>
        <v>0</v>
      </c>
      <c r="L220">
        <f t="shared" si="41"/>
        <v>0</v>
      </c>
      <c r="M220">
        <f t="shared" si="41"/>
        <v>0</v>
      </c>
    </row>
    <row r="221" spans="1:13" x14ac:dyDescent="0.3">
      <c r="A221" t="s">
        <v>130</v>
      </c>
      <c r="D221" s="40">
        <f>D219+D220</f>
        <v>10.9</v>
      </c>
      <c r="E221" s="40">
        <f t="shared" ref="E221:M221" si="42">E219+E220</f>
        <v>9.81</v>
      </c>
      <c r="F221" s="40">
        <f t="shared" si="42"/>
        <v>8.8290000000000006</v>
      </c>
      <c r="G221" s="40">
        <f t="shared" si="42"/>
        <v>7.9461000000000004</v>
      </c>
      <c r="H221" s="40">
        <f t="shared" si="42"/>
        <v>7.1514900000000008</v>
      </c>
      <c r="I221" s="40">
        <f t="shared" si="42"/>
        <v>6.4363410000000005</v>
      </c>
      <c r="J221" s="40">
        <f t="shared" si="42"/>
        <v>5.7927069000000007</v>
      </c>
      <c r="K221" s="40">
        <f t="shared" si="42"/>
        <v>5.2134362100000011</v>
      </c>
      <c r="L221" s="40">
        <f t="shared" si="42"/>
        <v>4.6920925890000014</v>
      </c>
      <c r="M221" s="40">
        <f t="shared" si="42"/>
        <v>4.2228833301000011</v>
      </c>
    </row>
    <row r="222" spans="1:13" x14ac:dyDescent="0.3">
      <c r="A222" t="s">
        <v>131</v>
      </c>
      <c r="D222" s="40">
        <f t="shared" ref="D222:M222" si="43">IF($C42&gt;1,(IF($C42&gt;2,$E96,$D96)),$C96)</f>
        <v>10</v>
      </c>
      <c r="E222" s="40">
        <f t="shared" si="43"/>
        <v>10</v>
      </c>
      <c r="F222" s="40">
        <f t="shared" si="43"/>
        <v>10</v>
      </c>
      <c r="G222" s="40">
        <f t="shared" si="43"/>
        <v>10</v>
      </c>
      <c r="H222" s="40">
        <f t="shared" si="43"/>
        <v>10</v>
      </c>
      <c r="I222" s="40">
        <f t="shared" si="43"/>
        <v>10</v>
      </c>
      <c r="J222" s="40">
        <f t="shared" si="43"/>
        <v>10</v>
      </c>
      <c r="K222" s="40">
        <f t="shared" si="43"/>
        <v>10</v>
      </c>
      <c r="L222" s="40">
        <f t="shared" si="43"/>
        <v>10</v>
      </c>
      <c r="M222" s="40">
        <f t="shared" si="43"/>
        <v>10</v>
      </c>
    </row>
    <row r="223" spans="1:13" x14ac:dyDescent="0.3">
      <c r="A223" s="55" t="s">
        <v>339</v>
      </c>
      <c r="B223" s="55"/>
      <c r="C223" s="40"/>
      <c r="D223">
        <f>D221*D222/100</f>
        <v>1.0900000000000001</v>
      </c>
      <c r="E223" s="40">
        <f t="shared" ref="E223:M223" si="44">E221*E222/100</f>
        <v>0.98100000000000009</v>
      </c>
      <c r="F223" s="40">
        <f t="shared" si="44"/>
        <v>0.88290000000000002</v>
      </c>
      <c r="G223" s="40">
        <f t="shared" si="44"/>
        <v>0.79461000000000004</v>
      </c>
      <c r="H223" s="40">
        <f t="shared" si="44"/>
        <v>0.71514900000000015</v>
      </c>
      <c r="I223" s="40">
        <f t="shared" si="44"/>
        <v>0.64363409999999999</v>
      </c>
      <c r="J223" s="40">
        <f t="shared" si="44"/>
        <v>0.57927068999999998</v>
      </c>
      <c r="K223" s="40">
        <f t="shared" si="44"/>
        <v>0.52134362100000009</v>
      </c>
      <c r="L223" s="40">
        <f t="shared" si="44"/>
        <v>0.46920925890000015</v>
      </c>
      <c r="M223" s="40">
        <f t="shared" si="44"/>
        <v>0.42228833301000007</v>
      </c>
    </row>
    <row r="224" spans="1:13" x14ac:dyDescent="0.3">
      <c r="A224" s="55" t="s">
        <v>343</v>
      </c>
      <c r="B224" s="55"/>
      <c r="D224" s="40">
        <f>D221-D223</f>
        <v>9.81</v>
      </c>
      <c r="E224" s="40">
        <f t="shared" ref="E224:M224" si="45">E221-E223</f>
        <v>8.8290000000000006</v>
      </c>
      <c r="F224" s="40">
        <f t="shared" si="45"/>
        <v>7.9461000000000004</v>
      </c>
      <c r="G224" s="40">
        <f t="shared" si="45"/>
        <v>7.1514900000000008</v>
      </c>
      <c r="H224" s="40">
        <f t="shared" si="45"/>
        <v>6.4363410000000005</v>
      </c>
      <c r="I224" s="40">
        <f t="shared" si="45"/>
        <v>5.7927069000000007</v>
      </c>
      <c r="J224" s="40">
        <f t="shared" si="45"/>
        <v>5.2134362100000011</v>
      </c>
      <c r="K224" s="40">
        <f t="shared" si="45"/>
        <v>4.6920925890000014</v>
      </c>
      <c r="L224" s="40">
        <f t="shared" si="45"/>
        <v>4.2228833301000011</v>
      </c>
      <c r="M224" s="40">
        <f t="shared" si="45"/>
        <v>3.800594997090001</v>
      </c>
    </row>
    <row r="226" spans="1:13" x14ac:dyDescent="0.3">
      <c r="A226" s="23" t="s">
        <v>238</v>
      </c>
      <c r="B226" s="23"/>
    </row>
    <row r="228" spans="1:13" x14ac:dyDescent="0.3">
      <c r="A228" t="s">
        <v>338</v>
      </c>
      <c r="D228" s="40">
        <f>C12</f>
        <v>154.80000000000001</v>
      </c>
      <c r="E228" s="40">
        <f>D233</f>
        <v>116.10000000000001</v>
      </c>
      <c r="F228" s="40">
        <f t="shared" ref="F228:M228" si="46">E233</f>
        <v>87.075000000000017</v>
      </c>
      <c r="G228" s="40">
        <f t="shared" si="46"/>
        <v>67.181250000000006</v>
      </c>
      <c r="H228" s="40">
        <f t="shared" si="46"/>
        <v>52.260937500000004</v>
      </c>
      <c r="I228" s="40">
        <f t="shared" si="46"/>
        <v>41.070703125000009</v>
      </c>
      <c r="J228" s="40">
        <f t="shared" si="46"/>
        <v>32.678027343750003</v>
      </c>
      <c r="K228" s="40">
        <f t="shared" si="46"/>
        <v>28.258520507812502</v>
      </c>
      <c r="L228" s="40">
        <f t="shared" si="46"/>
        <v>24.943890380859379</v>
      </c>
      <c r="M228" s="40">
        <f t="shared" si="46"/>
        <v>22.457917785644533</v>
      </c>
    </row>
    <row r="229" spans="1:13" x14ac:dyDescent="0.3">
      <c r="A229" t="s">
        <v>129</v>
      </c>
      <c r="D229">
        <f>D141</f>
        <v>0</v>
      </c>
      <c r="E229">
        <f t="shared" ref="E229:M229" si="47">E141</f>
        <v>0</v>
      </c>
      <c r="F229">
        <f t="shared" si="47"/>
        <v>2.5</v>
      </c>
      <c r="G229">
        <f t="shared" si="47"/>
        <v>2.5</v>
      </c>
      <c r="H229">
        <f t="shared" si="47"/>
        <v>2.5</v>
      </c>
      <c r="I229">
        <f t="shared" si="47"/>
        <v>2.5</v>
      </c>
      <c r="J229">
        <f t="shared" si="47"/>
        <v>5</v>
      </c>
      <c r="K229">
        <f t="shared" si="47"/>
        <v>5</v>
      </c>
      <c r="L229">
        <f t="shared" si="47"/>
        <v>5</v>
      </c>
      <c r="M229">
        <f t="shared" si="47"/>
        <v>5</v>
      </c>
    </row>
    <row r="230" spans="1:13" x14ac:dyDescent="0.3">
      <c r="A230" t="s">
        <v>130</v>
      </c>
      <c r="D230" s="40">
        <f t="shared" ref="D230:M230" si="48">D228+D229</f>
        <v>154.80000000000001</v>
      </c>
      <c r="E230" s="40">
        <f t="shared" si="48"/>
        <v>116.10000000000001</v>
      </c>
      <c r="F230" s="40">
        <f t="shared" si="48"/>
        <v>89.575000000000017</v>
      </c>
      <c r="G230" s="40">
        <f t="shared" si="48"/>
        <v>69.681250000000006</v>
      </c>
      <c r="H230" s="40">
        <f t="shared" si="48"/>
        <v>54.760937500000004</v>
      </c>
      <c r="I230" s="40">
        <f t="shared" si="48"/>
        <v>43.570703125000009</v>
      </c>
      <c r="J230" s="40">
        <f t="shared" si="48"/>
        <v>37.678027343750003</v>
      </c>
      <c r="K230" s="40">
        <f t="shared" si="48"/>
        <v>33.258520507812506</v>
      </c>
      <c r="L230" s="40">
        <f t="shared" si="48"/>
        <v>29.943890380859379</v>
      </c>
      <c r="M230" s="40">
        <f t="shared" si="48"/>
        <v>27.457917785644533</v>
      </c>
    </row>
    <row r="231" spans="1:13" x14ac:dyDescent="0.3">
      <c r="A231" t="s">
        <v>131</v>
      </c>
      <c r="D231" s="40">
        <f t="shared" ref="D231:M231" si="49">IF($C42&gt;1,(IF($C42&gt;2,$E97,$D97)),$C97)</f>
        <v>25</v>
      </c>
      <c r="E231" s="40">
        <f t="shared" si="49"/>
        <v>25</v>
      </c>
      <c r="F231" s="40">
        <f t="shared" si="49"/>
        <v>25</v>
      </c>
      <c r="G231" s="40">
        <f t="shared" si="49"/>
        <v>25</v>
      </c>
      <c r="H231" s="40">
        <f t="shared" si="49"/>
        <v>25</v>
      </c>
      <c r="I231" s="40">
        <f t="shared" si="49"/>
        <v>25</v>
      </c>
      <c r="J231" s="40">
        <f t="shared" si="49"/>
        <v>25</v>
      </c>
      <c r="K231" s="40">
        <f t="shared" si="49"/>
        <v>25</v>
      </c>
      <c r="L231" s="40">
        <f t="shared" si="49"/>
        <v>25</v>
      </c>
      <c r="M231" s="40">
        <f t="shared" si="49"/>
        <v>25</v>
      </c>
    </row>
    <row r="232" spans="1:13" x14ac:dyDescent="0.3">
      <c r="A232" s="55" t="s">
        <v>344</v>
      </c>
      <c r="B232" s="55"/>
      <c r="C232" s="40"/>
      <c r="D232">
        <f>D230*D231/100</f>
        <v>38.700000000000003</v>
      </c>
      <c r="E232" s="40">
        <f t="shared" ref="E232:M232" si="50">E230*E231/100</f>
        <v>29.024999999999999</v>
      </c>
      <c r="F232" s="40">
        <f t="shared" si="50"/>
        <v>22.393750000000004</v>
      </c>
      <c r="G232" s="40">
        <f t="shared" si="50"/>
        <v>17.420312500000001</v>
      </c>
      <c r="H232" s="40">
        <f t="shared" si="50"/>
        <v>13.690234374999999</v>
      </c>
      <c r="I232" s="40">
        <f t="shared" si="50"/>
        <v>10.892675781250002</v>
      </c>
      <c r="J232" s="40">
        <f t="shared" si="50"/>
        <v>9.4195068359375007</v>
      </c>
      <c r="K232" s="40">
        <f t="shared" si="50"/>
        <v>8.3146301269531264</v>
      </c>
      <c r="L232" s="40">
        <f t="shared" si="50"/>
        <v>7.4859725952148448</v>
      </c>
      <c r="M232" s="40">
        <f t="shared" si="50"/>
        <v>6.8644794464111332</v>
      </c>
    </row>
    <row r="233" spans="1:13" x14ac:dyDescent="0.3">
      <c r="A233" s="55" t="s">
        <v>343</v>
      </c>
      <c r="B233" s="55"/>
      <c r="D233" s="40">
        <f>D230-D232</f>
        <v>116.10000000000001</v>
      </c>
      <c r="E233" s="40">
        <f t="shared" ref="E233:M233" si="51">E230-E232</f>
        <v>87.075000000000017</v>
      </c>
      <c r="F233" s="40">
        <f t="shared" si="51"/>
        <v>67.181250000000006</v>
      </c>
      <c r="G233" s="40">
        <f t="shared" si="51"/>
        <v>52.260937500000004</v>
      </c>
      <c r="H233" s="40">
        <f t="shared" si="51"/>
        <v>41.070703125000009</v>
      </c>
      <c r="I233" s="40">
        <f t="shared" si="51"/>
        <v>32.678027343750003</v>
      </c>
      <c r="J233" s="40">
        <f t="shared" si="51"/>
        <v>28.258520507812502</v>
      </c>
      <c r="K233" s="40">
        <f t="shared" si="51"/>
        <v>24.943890380859379</v>
      </c>
      <c r="L233" s="40">
        <f t="shared" si="51"/>
        <v>22.457917785644533</v>
      </c>
      <c r="M233" s="40">
        <f t="shared" si="51"/>
        <v>20.593438339233401</v>
      </c>
    </row>
    <row r="235" spans="1:13" x14ac:dyDescent="0.3">
      <c r="A235" t="s">
        <v>345</v>
      </c>
      <c r="D235">
        <f>D223+D232</f>
        <v>39.790000000000006</v>
      </c>
      <c r="E235" s="40">
        <f t="shared" ref="E235:M235" si="52">E223+E232</f>
        <v>30.006</v>
      </c>
      <c r="F235" s="40">
        <f t="shared" si="52"/>
        <v>23.276650000000004</v>
      </c>
      <c r="G235" s="40">
        <f t="shared" si="52"/>
        <v>18.2149225</v>
      </c>
      <c r="H235" s="40">
        <f t="shared" si="52"/>
        <v>14.405383375</v>
      </c>
      <c r="I235" s="40">
        <f t="shared" si="52"/>
        <v>11.536309881250002</v>
      </c>
      <c r="J235" s="40">
        <f t="shared" si="52"/>
        <v>9.9987775259375002</v>
      </c>
      <c r="K235" s="40">
        <f t="shared" si="52"/>
        <v>8.8359737479531262</v>
      </c>
      <c r="L235" s="40">
        <f t="shared" si="52"/>
        <v>7.9551818541148451</v>
      </c>
      <c r="M235" s="40">
        <f t="shared" si="52"/>
        <v>7.2867677794211332</v>
      </c>
    </row>
    <row r="238" spans="1:13" x14ac:dyDescent="0.3">
      <c r="A238" s="123" t="s">
        <v>346</v>
      </c>
      <c r="B238" s="123"/>
    </row>
    <row r="240" spans="1:13" x14ac:dyDescent="0.3">
      <c r="A240" s="23" t="s">
        <v>347</v>
      </c>
      <c r="B240" s="23"/>
      <c r="D240" s="40">
        <f>D293</f>
        <v>25.566576782499997</v>
      </c>
      <c r="E240" s="40">
        <f t="shared" ref="E240:M240" si="53">E293</f>
        <v>46.817895710000002</v>
      </c>
      <c r="F240" s="40">
        <f t="shared" si="53"/>
        <v>61.22502499499997</v>
      </c>
      <c r="G240" s="40">
        <f t="shared" si="53"/>
        <v>76.525504280000007</v>
      </c>
      <c r="H240" s="40">
        <f t="shared" si="53"/>
        <v>78.210523030000004</v>
      </c>
      <c r="I240" s="40">
        <f t="shared" si="53"/>
        <v>85.409222436250019</v>
      </c>
      <c r="J240" s="40">
        <f t="shared" si="53"/>
        <v>86.515279597968757</v>
      </c>
      <c r="K240" s="40">
        <f t="shared" si="53"/>
        <v>87.566506251816406</v>
      </c>
      <c r="L240" s="40">
        <f t="shared" si="53"/>
        <v>88.558065380202635</v>
      </c>
      <c r="M240" s="40">
        <f t="shared" si="53"/>
        <v>89.484684716267836</v>
      </c>
    </row>
    <row r="241" spans="1:13" x14ac:dyDescent="0.3">
      <c r="A241" s="23" t="s">
        <v>348</v>
      </c>
      <c r="B241" s="23"/>
      <c r="D241" s="40">
        <f>D279</f>
        <v>12.887380000000002</v>
      </c>
      <c r="E241" s="40">
        <f t="shared" ref="E241:M241" si="54">E279</f>
        <v>12.887380000000002</v>
      </c>
      <c r="F241" s="40">
        <f t="shared" si="54"/>
        <v>13.08963</v>
      </c>
      <c r="G241" s="40">
        <f t="shared" si="54"/>
        <v>13.291880000000003</v>
      </c>
      <c r="H241" s="40">
        <f t="shared" si="54"/>
        <v>13.49413</v>
      </c>
      <c r="I241" s="40">
        <f t="shared" si="54"/>
        <v>13.69638</v>
      </c>
      <c r="J241" s="40">
        <f t="shared" si="54"/>
        <v>14.10088</v>
      </c>
      <c r="K241" s="40">
        <f t="shared" si="54"/>
        <v>14.505380000000001</v>
      </c>
      <c r="L241" s="40">
        <f t="shared" si="54"/>
        <v>14.909880000000001</v>
      </c>
      <c r="M241" s="40">
        <f t="shared" si="54"/>
        <v>15.314380000000002</v>
      </c>
    </row>
    <row r="242" spans="1:13" x14ac:dyDescent="0.3">
      <c r="A242" s="23" t="s">
        <v>349</v>
      </c>
      <c r="B242" s="23"/>
      <c r="D242" s="40">
        <f>-1*D235</f>
        <v>-39.790000000000006</v>
      </c>
      <c r="E242" s="40">
        <f t="shared" ref="E242:M242" si="55">-1*E235</f>
        <v>-30.006</v>
      </c>
      <c r="F242" s="40">
        <f t="shared" si="55"/>
        <v>-23.276650000000004</v>
      </c>
      <c r="G242" s="40">
        <f t="shared" si="55"/>
        <v>-18.2149225</v>
      </c>
      <c r="H242" s="40">
        <f t="shared" si="55"/>
        <v>-14.405383375</v>
      </c>
      <c r="I242" s="40">
        <f t="shared" si="55"/>
        <v>-11.536309881250002</v>
      </c>
      <c r="J242" s="40">
        <f t="shared" si="55"/>
        <v>-9.9987775259375002</v>
      </c>
      <c r="K242" s="40">
        <f t="shared" si="55"/>
        <v>-8.8359737479531262</v>
      </c>
      <c r="L242" s="40">
        <f t="shared" si="55"/>
        <v>-7.9551818541148451</v>
      </c>
      <c r="M242" s="40">
        <f t="shared" si="55"/>
        <v>-7.2867677794211332</v>
      </c>
    </row>
    <row r="243" spans="1:13" x14ac:dyDescent="0.3">
      <c r="A243" s="23"/>
      <c r="B243" s="23"/>
      <c r="D243" s="40"/>
      <c r="E243" s="40"/>
      <c r="F243" s="40"/>
      <c r="G243" s="40"/>
      <c r="H243" s="40"/>
      <c r="I243" s="40"/>
      <c r="J243" s="40"/>
      <c r="K243" s="40"/>
      <c r="L243" s="40"/>
      <c r="M243" s="40"/>
    </row>
    <row r="244" spans="1:13" x14ac:dyDescent="0.3">
      <c r="A244" s="23" t="s">
        <v>165</v>
      </c>
      <c r="B244" s="23"/>
      <c r="D244" s="40">
        <f>SUM(D240:D242)</f>
        <v>-1.3360432175000057</v>
      </c>
      <c r="E244" s="40">
        <f t="shared" ref="E244:M244" si="56">SUM(E240:E242)</f>
        <v>29.699275710000002</v>
      </c>
      <c r="F244" s="40">
        <f t="shared" si="56"/>
        <v>51.038004994999966</v>
      </c>
      <c r="G244" s="40">
        <f t="shared" si="56"/>
        <v>71.602461780000013</v>
      </c>
      <c r="H244" s="40">
        <f t="shared" si="56"/>
        <v>77.299269655000003</v>
      </c>
      <c r="I244" s="40">
        <f t="shared" si="56"/>
        <v>87.569292555000018</v>
      </c>
      <c r="J244" s="40">
        <f t="shared" si="56"/>
        <v>90.617382072031262</v>
      </c>
      <c r="K244" s="40">
        <f t="shared" si="56"/>
        <v>93.23591250386329</v>
      </c>
      <c r="L244" s="40">
        <f t="shared" si="56"/>
        <v>95.512763526087795</v>
      </c>
      <c r="M244" s="40">
        <f t="shared" si="56"/>
        <v>97.512296936846695</v>
      </c>
    </row>
    <row r="245" spans="1:13" x14ac:dyDescent="0.3">
      <c r="A245" s="123" t="s">
        <v>166</v>
      </c>
      <c r="B245" s="123"/>
      <c r="D245" s="40">
        <f>IF(C245&lt;=0,(C245+D244),D244)</f>
        <v>-1.3360432175000057</v>
      </c>
      <c r="E245" s="40">
        <f t="shared" ref="E245:M245" si="57">IF(D245&lt;=0,(D245+E244),E244)</f>
        <v>28.363232492499996</v>
      </c>
      <c r="F245" s="40">
        <f t="shared" si="57"/>
        <v>51.038004994999966</v>
      </c>
      <c r="G245" s="40">
        <f t="shared" si="57"/>
        <v>71.602461780000013</v>
      </c>
      <c r="H245" s="40">
        <f t="shared" si="57"/>
        <v>77.299269655000003</v>
      </c>
      <c r="I245" s="40">
        <f t="shared" si="57"/>
        <v>87.569292555000018</v>
      </c>
      <c r="J245" s="40">
        <f t="shared" si="57"/>
        <v>90.617382072031262</v>
      </c>
      <c r="K245" s="40">
        <f t="shared" si="57"/>
        <v>93.23591250386329</v>
      </c>
      <c r="L245" s="40">
        <f t="shared" si="57"/>
        <v>95.512763526087795</v>
      </c>
      <c r="M245" s="40">
        <f t="shared" si="57"/>
        <v>97.512296936846695</v>
      </c>
    </row>
    <row r="246" spans="1:13" x14ac:dyDescent="0.3">
      <c r="A246" s="23" t="s">
        <v>167</v>
      </c>
      <c r="B246" s="23"/>
      <c r="D246" s="40">
        <f t="shared" ref="D246:M246" si="58">IF(D245&lt;0,0,D245*$C113/100)</f>
        <v>0</v>
      </c>
      <c r="E246" s="40">
        <f t="shared" si="58"/>
        <v>7.0908081231249991</v>
      </c>
      <c r="F246" s="40">
        <f t="shared" si="58"/>
        <v>12.759501248749991</v>
      </c>
      <c r="G246" s="40">
        <f t="shared" si="58"/>
        <v>17.900615445000003</v>
      </c>
      <c r="H246" s="40">
        <f t="shared" si="58"/>
        <v>19.324817413750001</v>
      </c>
      <c r="I246" s="40">
        <f t="shared" si="58"/>
        <v>21.892323138750001</v>
      </c>
      <c r="J246" s="40">
        <f t="shared" si="58"/>
        <v>22.654345518007815</v>
      </c>
      <c r="K246" s="40">
        <f t="shared" si="58"/>
        <v>23.308978125965822</v>
      </c>
      <c r="L246" s="40">
        <f t="shared" si="58"/>
        <v>23.878190881521949</v>
      </c>
      <c r="M246" s="40">
        <f t="shared" si="58"/>
        <v>24.37807423421167</v>
      </c>
    </row>
    <row r="247" spans="1:13" x14ac:dyDescent="0.3">
      <c r="A247" s="23" t="s">
        <v>168</v>
      </c>
      <c r="D247">
        <f>IF(D246&gt;0,0,D246)</f>
        <v>0</v>
      </c>
      <c r="E247">
        <f>IF(E246&gt;0,0,E246)</f>
        <v>0</v>
      </c>
      <c r="F247">
        <f>IF(F246&gt;0,0,F246)</f>
        <v>0</v>
      </c>
      <c r="G247">
        <f>IF(G246&gt;0,0,G246)</f>
        <v>0</v>
      </c>
      <c r="H247">
        <f>IF(H246&gt;0,0,H246)</f>
        <v>0</v>
      </c>
      <c r="I247" s="40">
        <f>I246</f>
        <v>21.892323138750001</v>
      </c>
      <c r="J247" s="40">
        <f>J246</f>
        <v>22.654345518007815</v>
      </c>
      <c r="K247" s="40">
        <f>K246</f>
        <v>23.308978125965822</v>
      </c>
      <c r="L247" s="40">
        <f>L246</f>
        <v>23.878190881521949</v>
      </c>
      <c r="M247" s="40">
        <f>M246</f>
        <v>24.37807423421167</v>
      </c>
    </row>
    <row r="248" spans="1:13" x14ac:dyDescent="0.3">
      <c r="A248" s="121" t="s">
        <v>350</v>
      </c>
      <c r="B248" s="23"/>
    </row>
    <row r="250" spans="1:13" x14ac:dyDescent="0.3">
      <c r="A250" s="23" t="s">
        <v>34</v>
      </c>
      <c r="B250" s="23"/>
    </row>
    <row r="253" spans="1:13" x14ac:dyDescent="0.3">
      <c r="A253" s="23" t="s">
        <v>351</v>
      </c>
      <c r="B253" s="23"/>
      <c r="D253" s="4">
        <f>D123</f>
        <v>0.45</v>
      </c>
      <c r="E253" s="4">
        <f t="shared" ref="E253:M253" si="59">E123</f>
        <v>0.6</v>
      </c>
      <c r="F253" s="4">
        <f t="shared" si="59"/>
        <v>0.7</v>
      </c>
      <c r="G253" s="4">
        <f t="shared" si="59"/>
        <v>0.8</v>
      </c>
      <c r="H253" s="4">
        <f t="shared" si="59"/>
        <v>0.8</v>
      </c>
      <c r="I253" s="4">
        <f t="shared" si="59"/>
        <v>0.8</v>
      </c>
      <c r="J253" s="4">
        <f t="shared" si="59"/>
        <v>0.8</v>
      </c>
      <c r="K253" s="4">
        <f t="shared" si="59"/>
        <v>0.8</v>
      </c>
      <c r="L253" s="4">
        <f t="shared" si="59"/>
        <v>0.8</v>
      </c>
      <c r="M253" s="4">
        <f t="shared" si="59"/>
        <v>0.8</v>
      </c>
    </row>
    <row r="254" spans="1:13" x14ac:dyDescent="0.3">
      <c r="A254" s="23" t="s">
        <v>324</v>
      </c>
      <c r="B254" s="23"/>
      <c r="D254" s="15">
        <f>D157</f>
        <v>328500</v>
      </c>
      <c r="E254" s="15">
        <f t="shared" ref="E254:M255" si="60">E157</f>
        <v>438000</v>
      </c>
      <c r="F254" s="15">
        <f t="shared" si="60"/>
        <v>510999.99999999994</v>
      </c>
      <c r="G254" s="15">
        <f t="shared" si="60"/>
        <v>584000</v>
      </c>
      <c r="H254" s="15">
        <f t="shared" si="60"/>
        <v>584000</v>
      </c>
      <c r="I254" s="15">
        <f t="shared" si="60"/>
        <v>584000</v>
      </c>
      <c r="J254" s="15">
        <f t="shared" si="60"/>
        <v>584000</v>
      </c>
      <c r="K254" s="15">
        <f t="shared" si="60"/>
        <v>584000</v>
      </c>
      <c r="L254" s="15">
        <f t="shared" si="60"/>
        <v>584000</v>
      </c>
      <c r="M254" s="15">
        <f t="shared" si="60"/>
        <v>584000</v>
      </c>
    </row>
    <row r="255" spans="1:13" x14ac:dyDescent="0.3">
      <c r="A255" t="s">
        <v>352</v>
      </c>
      <c r="D255" s="15">
        <f>D158</f>
        <v>164.25</v>
      </c>
      <c r="E255" s="15">
        <f t="shared" si="60"/>
        <v>219</v>
      </c>
      <c r="F255" s="15">
        <f t="shared" si="60"/>
        <v>255.49999999999997</v>
      </c>
      <c r="G255" s="15">
        <f t="shared" si="60"/>
        <v>292</v>
      </c>
      <c r="H255" s="15">
        <f t="shared" si="60"/>
        <v>292</v>
      </c>
      <c r="I255" s="15">
        <f t="shared" si="60"/>
        <v>292</v>
      </c>
      <c r="J255" s="15">
        <f t="shared" si="60"/>
        <v>292</v>
      </c>
      <c r="K255" s="15">
        <f t="shared" si="60"/>
        <v>292</v>
      </c>
      <c r="L255" s="15">
        <f t="shared" si="60"/>
        <v>292</v>
      </c>
      <c r="M255" s="15">
        <f t="shared" si="60"/>
        <v>292</v>
      </c>
    </row>
    <row r="256" spans="1:13" x14ac:dyDescent="0.3">
      <c r="A256" t="s">
        <v>137</v>
      </c>
      <c r="D256" s="15">
        <f>D126</f>
        <v>0</v>
      </c>
      <c r="E256" s="15">
        <f t="shared" ref="E256:M256" si="61">E126</f>
        <v>0</v>
      </c>
      <c r="F256" s="15">
        <f t="shared" si="61"/>
        <v>0</v>
      </c>
      <c r="G256" s="15">
        <f t="shared" si="61"/>
        <v>0</v>
      </c>
      <c r="H256" s="15">
        <f t="shared" si="61"/>
        <v>0</v>
      </c>
      <c r="I256" s="15">
        <f t="shared" si="61"/>
        <v>0</v>
      </c>
      <c r="J256" s="15">
        <f t="shared" si="61"/>
        <v>0</v>
      </c>
      <c r="K256" s="15">
        <f t="shared" si="61"/>
        <v>0</v>
      </c>
      <c r="L256" s="15">
        <f t="shared" si="61"/>
        <v>0</v>
      </c>
      <c r="M256" s="15">
        <f t="shared" si="61"/>
        <v>0</v>
      </c>
    </row>
    <row r="257" spans="1:13" x14ac:dyDescent="0.3">
      <c r="A257" t="s">
        <v>353</v>
      </c>
      <c r="D257" s="15">
        <f>D255-D256</f>
        <v>164.25</v>
      </c>
      <c r="E257" s="15">
        <f t="shared" ref="E257:M257" si="62">E255-E256</f>
        <v>219</v>
      </c>
      <c r="F257" s="15">
        <f t="shared" si="62"/>
        <v>255.49999999999997</v>
      </c>
      <c r="G257" s="15">
        <f t="shared" si="62"/>
        <v>292</v>
      </c>
      <c r="H257" s="15">
        <f t="shared" si="62"/>
        <v>292</v>
      </c>
      <c r="I257" s="15">
        <f t="shared" si="62"/>
        <v>292</v>
      </c>
      <c r="J257" s="15">
        <f t="shared" si="62"/>
        <v>292</v>
      </c>
      <c r="K257" s="15">
        <f t="shared" si="62"/>
        <v>292</v>
      </c>
      <c r="L257" s="15">
        <f t="shared" si="62"/>
        <v>292</v>
      </c>
      <c r="M257" s="15">
        <f t="shared" si="62"/>
        <v>292</v>
      </c>
    </row>
    <row r="258" spans="1:13" x14ac:dyDescent="0.3">
      <c r="A258" t="s">
        <v>139</v>
      </c>
      <c r="D258" s="15">
        <f>D124</f>
        <v>0</v>
      </c>
      <c r="E258" s="15">
        <f t="shared" ref="E258:M258" si="63">E124</f>
        <v>0</v>
      </c>
      <c r="F258" s="15">
        <f t="shared" si="63"/>
        <v>0</v>
      </c>
      <c r="G258" s="15">
        <f t="shared" si="63"/>
        <v>0</v>
      </c>
      <c r="H258" s="15">
        <f t="shared" si="63"/>
        <v>0</v>
      </c>
      <c r="I258" s="15">
        <f t="shared" si="63"/>
        <v>0</v>
      </c>
      <c r="J258" s="15">
        <f t="shared" si="63"/>
        <v>0</v>
      </c>
      <c r="K258" s="15">
        <f t="shared" si="63"/>
        <v>0</v>
      </c>
      <c r="L258" s="15">
        <f t="shared" si="63"/>
        <v>0</v>
      </c>
      <c r="M258" s="15">
        <f t="shared" si="63"/>
        <v>0</v>
      </c>
    </row>
    <row r="259" spans="1:13" x14ac:dyDescent="0.3">
      <c r="A259" s="23" t="s">
        <v>354</v>
      </c>
      <c r="B259" s="23"/>
      <c r="D259" s="15">
        <f>D257+D258</f>
        <v>164.25</v>
      </c>
      <c r="E259" s="15">
        <f t="shared" ref="E259:M259" si="64">E257+E258</f>
        <v>219</v>
      </c>
      <c r="F259" s="15">
        <f t="shared" si="64"/>
        <v>255.49999999999997</v>
      </c>
      <c r="G259" s="15">
        <f t="shared" si="64"/>
        <v>292</v>
      </c>
      <c r="H259" s="15">
        <f t="shared" si="64"/>
        <v>292</v>
      </c>
      <c r="I259" s="15">
        <f t="shared" si="64"/>
        <v>292</v>
      </c>
      <c r="J259" s="15">
        <f t="shared" si="64"/>
        <v>292</v>
      </c>
      <c r="K259" s="15">
        <f t="shared" si="64"/>
        <v>292</v>
      </c>
      <c r="L259" s="15">
        <f t="shared" si="64"/>
        <v>292</v>
      </c>
      <c r="M259" s="15">
        <f t="shared" si="64"/>
        <v>292</v>
      </c>
    </row>
    <row r="260" spans="1:13" x14ac:dyDescent="0.3">
      <c r="A260" t="s">
        <v>141</v>
      </c>
      <c r="D260" s="15">
        <f>D125</f>
        <v>0</v>
      </c>
      <c r="E260" s="15">
        <f t="shared" ref="E260:M260" si="65">E125</f>
        <v>0</v>
      </c>
      <c r="F260" s="15">
        <f t="shared" si="65"/>
        <v>0</v>
      </c>
      <c r="G260" s="15">
        <f t="shared" si="65"/>
        <v>0</v>
      </c>
      <c r="H260" s="15">
        <f t="shared" si="65"/>
        <v>0</v>
      </c>
      <c r="I260" s="15">
        <f t="shared" si="65"/>
        <v>0</v>
      </c>
      <c r="J260" s="15">
        <f t="shared" si="65"/>
        <v>0</v>
      </c>
      <c r="K260" s="15">
        <f t="shared" si="65"/>
        <v>0</v>
      </c>
      <c r="L260" s="15">
        <f t="shared" si="65"/>
        <v>0</v>
      </c>
      <c r="M260" s="15">
        <f t="shared" si="65"/>
        <v>0</v>
      </c>
    </row>
    <row r="261" spans="1:13" x14ac:dyDescent="0.3">
      <c r="A261" s="23" t="s">
        <v>142</v>
      </c>
      <c r="B261" s="23"/>
      <c r="D261" s="126">
        <f>D259+D260</f>
        <v>164.25</v>
      </c>
      <c r="E261" s="126">
        <f t="shared" ref="E261:M261" si="66">E259+E260</f>
        <v>219</v>
      </c>
      <c r="F261" s="126">
        <f t="shared" si="66"/>
        <v>255.49999999999997</v>
      </c>
      <c r="G261" s="126">
        <f t="shared" si="66"/>
        <v>292</v>
      </c>
      <c r="H261" s="126">
        <f t="shared" si="66"/>
        <v>292</v>
      </c>
      <c r="I261" s="126">
        <f t="shared" si="66"/>
        <v>292</v>
      </c>
      <c r="J261" s="126">
        <f t="shared" si="66"/>
        <v>292</v>
      </c>
      <c r="K261" s="126">
        <f t="shared" si="66"/>
        <v>292</v>
      </c>
      <c r="L261" s="126">
        <f t="shared" si="66"/>
        <v>292</v>
      </c>
      <c r="M261" s="126">
        <f t="shared" si="66"/>
        <v>292</v>
      </c>
    </row>
    <row r="262" spans="1:13" x14ac:dyDescent="0.3">
      <c r="A262" t="s">
        <v>144</v>
      </c>
      <c r="D262" s="15">
        <f>D159</f>
        <v>95.121402924999998</v>
      </c>
      <c r="E262" s="15">
        <f t="shared" ref="E262:M262" si="67">E159</f>
        <v>113.6952039</v>
      </c>
      <c r="F262" s="15">
        <f t="shared" si="67"/>
        <v>130.54440455</v>
      </c>
      <c r="G262" s="15">
        <f t="shared" si="67"/>
        <v>148.7936052</v>
      </c>
      <c r="H262" s="15">
        <f t="shared" si="67"/>
        <v>145.99360519999999</v>
      </c>
      <c r="I262" s="15">
        <f t="shared" si="67"/>
        <v>145.99360519999999</v>
      </c>
      <c r="J262" s="15">
        <f t="shared" si="67"/>
        <v>145.99360519999999</v>
      </c>
      <c r="K262" s="15">
        <f t="shared" si="67"/>
        <v>145.99360519999999</v>
      </c>
      <c r="L262" s="15">
        <f t="shared" si="67"/>
        <v>145.99360519999999</v>
      </c>
      <c r="M262" s="15">
        <f t="shared" si="67"/>
        <v>145.99360519999999</v>
      </c>
    </row>
    <row r="263" spans="1:13" x14ac:dyDescent="0.3">
      <c r="A263" t="s">
        <v>70</v>
      </c>
      <c r="D263" s="15">
        <f t="shared" ref="D263:M264" si="68">D127</f>
        <v>0</v>
      </c>
      <c r="E263" s="15">
        <f t="shared" si="68"/>
        <v>0</v>
      </c>
      <c r="F263" s="15">
        <f t="shared" si="68"/>
        <v>0</v>
      </c>
      <c r="G263" s="15">
        <f t="shared" si="68"/>
        <v>0</v>
      </c>
      <c r="H263" s="15">
        <f t="shared" si="68"/>
        <v>0</v>
      </c>
      <c r="I263" s="15">
        <f t="shared" si="68"/>
        <v>0</v>
      </c>
      <c r="J263" s="15">
        <f t="shared" si="68"/>
        <v>0</v>
      </c>
      <c r="K263" s="15">
        <f t="shared" si="68"/>
        <v>0</v>
      </c>
      <c r="L263" s="15">
        <f t="shared" si="68"/>
        <v>0</v>
      </c>
      <c r="M263" s="15">
        <f t="shared" si="68"/>
        <v>0</v>
      </c>
    </row>
    <row r="264" spans="1:13" x14ac:dyDescent="0.3">
      <c r="A264" t="s">
        <v>71</v>
      </c>
      <c r="D264" s="15">
        <f>D128</f>
        <v>0</v>
      </c>
      <c r="E264" s="15">
        <f t="shared" si="68"/>
        <v>0</v>
      </c>
      <c r="F264" s="15">
        <f t="shared" si="68"/>
        <v>0</v>
      </c>
      <c r="G264" s="15">
        <f t="shared" si="68"/>
        <v>0</v>
      </c>
      <c r="H264" s="15">
        <f t="shared" si="68"/>
        <v>0</v>
      </c>
      <c r="I264" s="15">
        <f t="shared" si="68"/>
        <v>0</v>
      </c>
      <c r="J264" s="15">
        <f t="shared" si="68"/>
        <v>0</v>
      </c>
      <c r="K264" s="15">
        <f t="shared" si="68"/>
        <v>0</v>
      </c>
      <c r="L264" s="15">
        <f t="shared" si="68"/>
        <v>0</v>
      </c>
      <c r="M264" s="15">
        <f t="shared" si="68"/>
        <v>0</v>
      </c>
    </row>
    <row r="265" spans="1:13" x14ac:dyDescent="0.3">
      <c r="A265" t="s">
        <v>72</v>
      </c>
      <c r="D265" s="15">
        <f>D164</f>
        <v>0</v>
      </c>
      <c r="E265" s="15">
        <f t="shared" ref="E265:M265" si="69">E164</f>
        <v>0</v>
      </c>
      <c r="F265" s="15">
        <f t="shared" si="69"/>
        <v>0</v>
      </c>
      <c r="G265" s="15">
        <f t="shared" si="69"/>
        <v>0</v>
      </c>
      <c r="H265" s="15">
        <f t="shared" si="69"/>
        <v>0</v>
      </c>
      <c r="I265" s="15">
        <f t="shared" si="69"/>
        <v>0</v>
      </c>
      <c r="J265" s="15">
        <f t="shared" si="69"/>
        <v>0</v>
      </c>
      <c r="K265" s="15">
        <f t="shared" si="69"/>
        <v>0</v>
      </c>
      <c r="L265" s="15">
        <f t="shared" si="69"/>
        <v>0</v>
      </c>
      <c r="M265" s="15">
        <f t="shared" si="69"/>
        <v>0</v>
      </c>
    </row>
    <row r="266" spans="1:13" x14ac:dyDescent="0.3">
      <c r="A266" t="s">
        <v>145</v>
      </c>
      <c r="D266" s="15">
        <f>D163</f>
        <v>1.6425000000000001</v>
      </c>
      <c r="E266" s="15">
        <f t="shared" ref="E266:M266" si="70">E163</f>
        <v>2.19</v>
      </c>
      <c r="F266" s="15">
        <f t="shared" si="70"/>
        <v>2.5549999999999997</v>
      </c>
      <c r="G266" s="15">
        <f t="shared" si="70"/>
        <v>2.92</v>
      </c>
      <c r="H266" s="15">
        <f t="shared" si="70"/>
        <v>2.92</v>
      </c>
      <c r="I266" s="15">
        <f t="shared" si="70"/>
        <v>2.92</v>
      </c>
      <c r="J266" s="15">
        <f t="shared" si="70"/>
        <v>2.92</v>
      </c>
      <c r="K266" s="15">
        <f t="shared" si="70"/>
        <v>2.92</v>
      </c>
      <c r="L266" s="15">
        <f t="shared" si="70"/>
        <v>2.92</v>
      </c>
      <c r="M266" s="15">
        <f t="shared" si="70"/>
        <v>2.92</v>
      </c>
    </row>
    <row r="267" spans="1:13" x14ac:dyDescent="0.3">
      <c r="A267" t="s">
        <v>146</v>
      </c>
      <c r="D267" s="15">
        <f>D160</f>
        <v>1.3140000000000001</v>
      </c>
      <c r="E267" s="15">
        <f t="shared" ref="E267:M267" si="71">E160</f>
        <v>1.752</v>
      </c>
      <c r="F267" s="15">
        <f t="shared" si="71"/>
        <v>2.0439999999999996</v>
      </c>
      <c r="G267" s="15">
        <f t="shared" si="71"/>
        <v>2.3359999999999999</v>
      </c>
      <c r="H267" s="15">
        <f t="shared" si="71"/>
        <v>2.3359999999999999</v>
      </c>
      <c r="I267" s="15">
        <f t="shared" si="71"/>
        <v>2.3359999999999999</v>
      </c>
      <c r="J267" s="15">
        <f t="shared" si="71"/>
        <v>2.3359999999999999</v>
      </c>
      <c r="K267" s="15">
        <f t="shared" si="71"/>
        <v>2.3359999999999999</v>
      </c>
      <c r="L267" s="15">
        <f t="shared" si="71"/>
        <v>2.3359999999999999</v>
      </c>
      <c r="M267" s="15">
        <f t="shared" si="71"/>
        <v>2.3359999999999999</v>
      </c>
    </row>
    <row r="268" spans="1:13" x14ac:dyDescent="0.3">
      <c r="A268" t="s">
        <v>2</v>
      </c>
      <c r="D268" s="15">
        <f>D130</f>
        <v>0</v>
      </c>
      <c r="E268" s="15">
        <f t="shared" ref="E268:M268" si="72">E130</f>
        <v>0</v>
      </c>
      <c r="F268" s="15">
        <f t="shared" si="72"/>
        <v>0</v>
      </c>
      <c r="G268" s="15">
        <f t="shared" si="72"/>
        <v>0</v>
      </c>
      <c r="H268" s="15">
        <f t="shared" si="72"/>
        <v>0</v>
      </c>
      <c r="I268" s="15">
        <f t="shared" si="72"/>
        <v>0</v>
      </c>
      <c r="J268" s="15">
        <f t="shared" si="72"/>
        <v>0</v>
      </c>
      <c r="K268" s="15">
        <f t="shared" si="72"/>
        <v>0</v>
      </c>
      <c r="L268" s="15">
        <f t="shared" si="72"/>
        <v>0</v>
      </c>
      <c r="M268" s="15">
        <f t="shared" si="72"/>
        <v>0</v>
      </c>
    </row>
    <row r="269" spans="1:13" x14ac:dyDescent="0.3">
      <c r="A269" t="s">
        <v>147</v>
      </c>
      <c r="D269" s="15">
        <f>D161</f>
        <v>3.2</v>
      </c>
      <c r="E269" s="15">
        <f t="shared" ref="E269:M269" si="73">E161</f>
        <v>3.4400000000000004</v>
      </c>
      <c r="F269" s="15">
        <f t="shared" si="73"/>
        <v>3.6980000000000004</v>
      </c>
      <c r="G269" s="15">
        <f t="shared" si="73"/>
        <v>3.9753500000000006</v>
      </c>
      <c r="H269" s="15">
        <f t="shared" si="73"/>
        <v>4.2735012500000007</v>
      </c>
      <c r="I269" s="15">
        <f t="shared" si="73"/>
        <v>4.5940138437500009</v>
      </c>
      <c r="J269" s="15">
        <f t="shared" si="73"/>
        <v>4.9385648820312511</v>
      </c>
      <c r="K269" s="15">
        <f t="shared" si="73"/>
        <v>5.3089572481835949</v>
      </c>
      <c r="L269" s="15">
        <f t="shared" si="73"/>
        <v>5.7071290417973648</v>
      </c>
      <c r="M269" s="15">
        <f t="shared" si="73"/>
        <v>6.1351637199321676</v>
      </c>
    </row>
    <row r="270" spans="1:13" x14ac:dyDescent="0.3">
      <c r="A270" t="s">
        <v>117</v>
      </c>
      <c r="D270" s="15">
        <f>D165</f>
        <v>0</v>
      </c>
      <c r="E270" s="15">
        <f t="shared" ref="E270:M270" si="74">E165</f>
        <v>0</v>
      </c>
      <c r="F270" s="15">
        <f t="shared" si="74"/>
        <v>0</v>
      </c>
      <c r="G270" s="15">
        <f t="shared" si="74"/>
        <v>0</v>
      </c>
      <c r="H270" s="15">
        <f t="shared" si="74"/>
        <v>0</v>
      </c>
      <c r="I270" s="15">
        <f t="shared" si="74"/>
        <v>0</v>
      </c>
      <c r="J270" s="15">
        <f t="shared" si="74"/>
        <v>0</v>
      </c>
      <c r="K270" s="15">
        <f t="shared" si="74"/>
        <v>0</v>
      </c>
      <c r="L270" s="15">
        <f t="shared" si="74"/>
        <v>0</v>
      </c>
      <c r="M270" s="15">
        <f t="shared" si="74"/>
        <v>0</v>
      </c>
    </row>
    <row r="271" spans="1:13" x14ac:dyDescent="0.3">
      <c r="A271" t="s">
        <v>148</v>
      </c>
      <c r="D271" s="15">
        <f>D162</f>
        <v>9.5121402924999998</v>
      </c>
      <c r="E271" s="15">
        <f t="shared" ref="E271:M271" si="75">E162</f>
        <v>11.36952039</v>
      </c>
      <c r="F271" s="15">
        <f t="shared" si="75"/>
        <v>13.054440455</v>
      </c>
      <c r="G271" s="15">
        <f t="shared" si="75"/>
        <v>14.879360520000001</v>
      </c>
      <c r="H271" s="15">
        <f t="shared" si="75"/>
        <v>14.599360519999999</v>
      </c>
      <c r="I271" s="15">
        <f t="shared" si="75"/>
        <v>14.599360519999999</v>
      </c>
      <c r="J271" s="15">
        <f t="shared" si="75"/>
        <v>14.599360519999999</v>
      </c>
      <c r="K271" s="15">
        <f t="shared" si="75"/>
        <v>14.599360519999999</v>
      </c>
      <c r="L271" s="15">
        <f t="shared" si="75"/>
        <v>14.599360519999999</v>
      </c>
      <c r="M271" s="15">
        <f t="shared" si="75"/>
        <v>14.599360519999999</v>
      </c>
    </row>
    <row r="272" spans="1:13" ht="86.4" x14ac:dyDescent="0.3">
      <c r="A272" s="68" t="s">
        <v>149</v>
      </c>
      <c r="B272" s="68"/>
      <c r="D272" s="15">
        <f>C146-D146</f>
        <v>-13</v>
      </c>
      <c r="E272" s="15">
        <f t="shared" ref="E272:M272" si="76">D146-E146</f>
        <v>-4.1999999999999993</v>
      </c>
      <c r="F272" s="15">
        <f t="shared" si="76"/>
        <v>-2.8000000000000007</v>
      </c>
      <c r="G272" s="15">
        <f t="shared" si="76"/>
        <v>-2.8000000000000007</v>
      </c>
      <c r="H272" s="15">
        <f t="shared" si="76"/>
        <v>0</v>
      </c>
      <c r="I272" s="15">
        <f t="shared" si="76"/>
        <v>0</v>
      </c>
      <c r="J272" s="15">
        <f t="shared" si="76"/>
        <v>0</v>
      </c>
      <c r="K272" s="15">
        <f t="shared" si="76"/>
        <v>0</v>
      </c>
      <c r="L272" s="15">
        <f t="shared" si="76"/>
        <v>0</v>
      </c>
      <c r="M272" s="15">
        <f t="shared" si="76"/>
        <v>0</v>
      </c>
    </row>
    <row r="273" spans="1:13" x14ac:dyDescent="0.3">
      <c r="A273" s="23" t="s">
        <v>150</v>
      </c>
      <c r="B273" s="23"/>
      <c r="D273" s="15">
        <f>SUM(D262:D272)</f>
        <v>97.790043217499999</v>
      </c>
      <c r="E273" s="15">
        <f t="shared" ref="E273:M273" si="77">SUM(E262:E272)</f>
        <v>128.24672429</v>
      </c>
      <c r="F273" s="15">
        <f t="shared" si="77"/>
        <v>149.095845005</v>
      </c>
      <c r="G273" s="15">
        <f t="shared" si="77"/>
        <v>170.10431571999999</v>
      </c>
      <c r="H273" s="15">
        <f t="shared" si="77"/>
        <v>170.12246697</v>
      </c>
      <c r="I273" s="15">
        <f t="shared" si="77"/>
        <v>170.44297956374999</v>
      </c>
      <c r="J273" s="15">
        <f t="shared" si="77"/>
        <v>170.78753060203124</v>
      </c>
      <c r="K273" s="15">
        <f t="shared" si="77"/>
        <v>171.15792296818358</v>
      </c>
      <c r="L273" s="15">
        <f t="shared" si="77"/>
        <v>171.55609476179737</v>
      </c>
      <c r="M273" s="15">
        <f t="shared" si="77"/>
        <v>171.98412943993216</v>
      </c>
    </row>
    <row r="274" spans="1:13" x14ac:dyDescent="0.3">
      <c r="A274" s="23" t="s">
        <v>355</v>
      </c>
      <c r="B274" s="23"/>
      <c r="D274" s="15">
        <f>D261-D273</f>
        <v>66.459956782500001</v>
      </c>
      <c r="E274" s="15">
        <f t="shared" ref="E274:M274" si="78">E261-E273</f>
        <v>90.753275709999997</v>
      </c>
      <c r="F274" s="15">
        <f t="shared" si="78"/>
        <v>106.40415499499997</v>
      </c>
      <c r="G274" s="15">
        <f t="shared" si="78"/>
        <v>121.89568428000001</v>
      </c>
      <c r="H274" s="15">
        <f t="shared" si="78"/>
        <v>121.87753303</v>
      </c>
      <c r="I274" s="15">
        <f t="shared" si="78"/>
        <v>121.55702043625001</v>
      </c>
      <c r="J274" s="15">
        <f t="shared" si="78"/>
        <v>121.21246939796876</v>
      </c>
      <c r="K274" s="15">
        <f t="shared" si="78"/>
        <v>120.84207703181642</v>
      </c>
      <c r="L274" s="15">
        <f t="shared" si="78"/>
        <v>120.44390523820263</v>
      </c>
      <c r="M274" s="15">
        <f t="shared" si="78"/>
        <v>120.01587056006784</v>
      </c>
    </row>
    <row r="275" spans="1:13" x14ac:dyDescent="0.3">
      <c r="A275" t="s">
        <v>119</v>
      </c>
      <c r="D275" s="15">
        <f>D168</f>
        <v>1.8</v>
      </c>
      <c r="E275" s="15">
        <f t="shared" ref="E275:M275" si="79">E168</f>
        <v>1.9800000000000002</v>
      </c>
      <c r="F275" s="15">
        <f t="shared" si="79"/>
        <v>2.1780000000000004</v>
      </c>
      <c r="G275" s="15">
        <f t="shared" si="79"/>
        <v>2.3958000000000008</v>
      </c>
      <c r="H275" s="15">
        <f t="shared" si="79"/>
        <v>2.6353800000000009</v>
      </c>
      <c r="I275" s="15">
        <f t="shared" si="79"/>
        <v>2.8989180000000014</v>
      </c>
      <c r="J275" s="15">
        <f t="shared" si="79"/>
        <v>3.1888098000000018</v>
      </c>
      <c r="K275" s="15">
        <f t="shared" si="79"/>
        <v>3.5076907800000021</v>
      </c>
      <c r="L275" s="15">
        <f t="shared" si="79"/>
        <v>3.8584598580000025</v>
      </c>
      <c r="M275" s="15">
        <f t="shared" si="79"/>
        <v>4.244305843800003</v>
      </c>
    </row>
    <row r="276" spans="1:13" x14ac:dyDescent="0.3">
      <c r="A276" t="s">
        <v>328</v>
      </c>
      <c r="D276" s="15">
        <f>D166</f>
        <v>3.2850000000000001</v>
      </c>
      <c r="E276" s="15">
        <f t="shared" ref="E276:M277" si="80">E166</f>
        <v>4.38</v>
      </c>
      <c r="F276" s="15">
        <f t="shared" si="80"/>
        <v>5.1099999999999994</v>
      </c>
      <c r="G276" s="15">
        <f t="shared" si="80"/>
        <v>5.84</v>
      </c>
      <c r="H276" s="15">
        <f t="shared" si="80"/>
        <v>5.84</v>
      </c>
      <c r="I276" s="15">
        <f t="shared" si="80"/>
        <v>5.84</v>
      </c>
      <c r="J276" s="15">
        <f t="shared" si="80"/>
        <v>5.84</v>
      </c>
      <c r="K276" s="15">
        <f t="shared" si="80"/>
        <v>5.84</v>
      </c>
      <c r="L276" s="15">
        <f t="shared" si="80"/>
        <v>5.84</v>
      </c>
      <c r="M276" s="15">
        <f t="shared" si="80"/>
        <v>5.84</v>
      </c>
    </row>
    <row r="277" spans="1:13" x14ac:dyDescent="0.3">
      <c r="A277" t="s">
        <v>118</v>
      </c>
      <c r="D277" s="15">
        <f>D167</f>
        <v>3.2850000000000001</v>
      </c>
      <c r="E277" s="15">
        <f t="shared" si="80"/>
        <v>4.38</v>
      </c>
      <c r="F277" s="15">
        <f t="shared" si="80"/>
        <v>5.1099999999999994</v>
      </c>
      <c r="G277" s="15">
        <f t="shared" si="80"/>
        <v>5.84</v>
      </c>
      <c r="H277" s="15">
        <f t="shared" si="80"/>
        <v>5.84</v>
      </c>
      <c r="I277" s="15">
        <f t="shared" si="80"/>
        <v>0</v>
      </c>
      <c r="J277" s="15">
        <f t="shared" si="80"/>
        <v>0</v>
      </c>
      <c r="K277" s="15">
        <f t="shared" si="80"/>
        <v>0</v>
      </c>
      <c r="L277" s="15">
        <f t="shared" si="80"/>
        <v>0</v>
      </c>
      <c r="M277" s="15">
        <f t="shared" si="80"/>
        <v>0</v>
      </c>
    </row>
    <row r="278" spans="1:13" x14ac:dyDescent="0.3">
      <c r="A278" t="s">
        <v>151</v>
      </c>
      <c r="D278" s="15">
        <f>D131</f>
        <v>0</v>
      </c>
      <c r="E278" s="15">
        <f t="shared" ref="E278:M278" si="81">E131</f>
        <v>0</v>
      </c>
      <c r="F278" s="15">
        <f t="shared" si="81"/>
        <v>0</v>
      </c>
      <c r="G278" s="15">
        <f t="shared" si="81"/>
        <v>0</v>
      </c>
      <c r="H278" s="15">
        <f t="shared" si="81"/>
        <v>0</v>
      </c>
      <c r="I278" s="15">
        <f t="shared" si="81"/>
        <v>0</v>
      </c>
      <c r="J278" s="15">
        <f t="shared" si="81"/>
        <v>0</v>
      </c>
      <c r="K278" s="15">
        <f t="shared" si="81"/>
        <v>0</v>
      </c>
      <c r="L278" s="15">
        <f t="shared" si="81"/>
        <v>0</v>
      </c>
      <c r="M278" s="15">
        <f t="shared" si="81"/>
        <v>0</v>
      </c>
    </row>
    <row r="279" spans="1:13" x14ac:dyDescent="0.3">
      <c r="A279" s="70" t="s">
        <v>22</v>
      </c>
      <c r="B279" s="70"/>
      <c r="D279" s="15">
        <f>D211</f>
        <v>12.887380000000002</v>
      </c>
      <c r="E279" s="15">
        <f t="shared" ref="E279:M279" si="82">E211</f>
        <v>12.887380000000002</v>
      </c>
      <c r="F279" s="15">
        <f t="shared" si="82"/>
        <v>13.08963</v>
      </c>
      <c r="G279" s="15">
        <f t="shared" si="82"/>
        <v>13.291880000000003</v>
      </c>
      <c r="H279" s="15">
        <f t="shared" si="82"/>
        <v>13.49413</v>
      </c>
      <c r="I279" s="15">
        <f t="shared" si="82"/>
        <v>13.69638</v>
      </c>
      <c r="J279" s="15">
        <f t="shared" si="82"/>
        <v>14.10088</v>
      </c>
      <c r="K279" s="15">
        <f t="shared" si="82"/>
        <v>14.505380000000001</v>
      </c>
      <c r="L279" s="15">
        <f t="shared" si="82"/>
        <v>14.909880000000001</v>
      </c>
      <c r="M279" s="15">
        <f t="shared" si="82"/>
        <v>15.314380000000002</v>
      </c>
    </row>
    <row r="280" spans="1:13" x14ac:dyDescent="0.3">
      <c r="A280" s="70" t="s">
        <v>152</v>
      </c>
      <c r="B280" s="70"/>
      <c r="D280" s="15">
        <f>D172</f>
        <v>0.4</v>
      </c>
      <c r="E280" s="15">
        <f t="shared" ref="E280:M280" si="83">E172</f>
        <v>0.4</v>
      </c>
      <c r="F280" s="15">
        <f t="shared" si="83"/>
        <v>0.4</v>
      </c>
      <c r="G280" s="15">
        <f t="shared" si="83"/>
        <v>0.4</v>
      </c>
      <c r="H280" s="15">
        <f t="shared" si="83"/>
        <v>0.4</v>
      </c>
      <c r="I280" s="15">
        <f t="shared" si="83"/>
        <v>0.4</v>
      </c>
      <c r="J280" s="15">
        <f t="shared" si="83"/>
        <v>0.4</v>
      </c>
      <c r="K280" s="15">
        <f t="shared" si="83"/>
        <v>0.4</v>
      </c>
      <c r="L280" s="15">
        <f t="shared" si="83"/>
        <v>0.4</v>
      </c>
      <c r="M280" s="15">
        <f t="shared" si="83"/>
        <v>0.4</v>
      </c>
    </row>
    <row r="281" spans="1:13" x14ac:dyDescent="0.3">
      <c r="A281" s="70" t="s">
        <v>75</v>
      </c>
      <c r="B281" s="70"/>
      <c r="D281" s="15">
        <f>D132</f>
        <v>0</v>
      </c>
      <c r="E281" s="15">
        <f t="shared" ref="E281:M281" si="84">E132</f>
        <v>0</v>
      </c>
      <c r="F281" s="15">
        <f t="shared" si="84"/>
        <v>0</v>
      </c>
      <c r="G281" s="15">
        <f t="shared" si="84"/>
        <v>0</v>
      </c>
      <c r="H281" s="15">
        <f t="shared" si="84"/>
        <v>0</v>
      </c>
      <c r="I281" s="15">
        <f t="shared" si="84"/>
        <v>0</v>
      </c>
      <c r="J281" s="15">
        <f t="shared" si="84"/>
        <v>0</v>
      </c>
      <c r="K281" s="15">
        <f t="shared" si="84"/>
        <v>0</v>
      </c>
      <c r="L281" s="15">
        <f t="shared" si="84"/>
        <v>0</v>
      </c>
      <c r="M281" s="15">
        <f t="shared" si="84"/>
        <v>0</v>
      </c>
    </row>
    <row r="282" spans="1:13" x14ac:dyDescent="0.3">
      <c r="A282" s="70"/>
      <c r="B282" s="70"/>
    </row>
    <row r="283" spans="1:13" x14ac:dyDescent="0.3">
      <c r="A283" s="68"/>
      <c r="B283" s="68"/>
    </row>
    <row r="284" spans="1:13" ht="57.6" x14ac:dyDescent="0.3">
      <c r="A284" s="68" t="s">
        <v>153</v>
      </c>
      <c r="B284" s="68"/>
      <c r="D284" s="40">
        <f>-1*D133</f>
        <v>0</v>
      </c>
      <c r="E284" s="40">
        <f t="shared" ref="E284:M284" si="85">-1*E133</f>
        <v>0</v>
      </c>
      <c r="F284" s="40">
        <f t="shared" si="85"/>
        <v>0</v>
      </c>
      <c r="G284" s="40">
        <f t="shared" si="85"/>
        <v>0</v>
      </c>
      <c r="H284" s="40">
        <f t="shared" si="85"/>
        <v>0</v>
      </c>
      <c r="I284" s="40">
        <f t="shared" si="85"/>
        <v>0</v>
      </c>
      <c r="J284" s="40">
        <f t="shared" si="85"/>
        <v>0</v>
      </c>
      <c r="K284" s="40">
        <f t="shared" si="85"/>
        <v>0</v>
      </c>
      <c r="L284" s="40">
        <f t="shared" si="85"/>
        <v>0</v>
      </c>
      <c r="M284" s="40">
        <f t="shared" si="85"/>
        <v>0</v>
      </c>
    </row>
    <row r="285" spans="1:13" x14ac:dyDescent="0.3">
      <c r="A285" s="23" t="s">
        <v>154</v>
      </c>
      <c r="B285" s="23"/>
      <c r="D285" s="40">
        <f>SUM(D275:D284)</f>
        <v>21.657380000000003</v>
      </c>
      <c r="E285" s="40">
        <f t="shared" ref="E285:M285" si="86">SUM(E275:E284)</f>
        <v>24.027380000000001</v>
      </c>
      <c r="F285" s="40">
        <f t="shared" si="86"/>
        <v>25.887629999999998</v>
      </c>
      <c r="G285" s="40">
        <f t="shared" si="86"/>
        <v>27.767680000000002</v>
      </c>
      <c r="H285" s="40">
        <f t="shared" si="86"/>
        <v>28.209510000000002</v>
      </c>
      <c r="I285" s="40">
        <f t="shared" si="86"/>
        <v>22.835298000000002</v>
      </c>
      <c r="J285" s="40">
        <f t="shared" si="86"/>
        <v>23.5296898</v>
      </c>
      <c r="K285" s="40">
        <f t="shared" si="86"/>
        <v>24.253070780000002</v>
      </c>
      <c r="L285" s="40">
        <f t="shared" si="86"/>
        <v>25.008339858000003</v>
      </c>
      <c r="M285" s="40">
        <f t="shared" si="86"/>
        <v>25.798685843800001</v>
      </c>
    </row>
    <row r="286" spans="1:13" x14ac:dyDescent="0.3">
      <c r="A286" s="23" t="s">
        <v>155</v>
      </c>
      <c r="B286" s="23"/>
      <c r="D286" s="40">
        <f>D274-D285</f>
        <v>44.802576782499997</v>
      </c>
      <c r="E286" s="40">
        <f t="shared" ref="E286:M286" si="87">E274-E285</f>
        <v>66.725895710000003</v>
      </c>
      <c r="F286" s="40">
        <f t="shared" si="87"/>
        <v>80.516524994999969</v>
      </c>
      <c r="G286" s="40">
        <f t="shared" si="87"/>
        <v>94.128004280000013</v>
      </c>
      <c r="H286" s="40">
        <f t="shared" si="87"/>
        <v>93.668023030000001</v>
      </c>
      <c r="I286" s="40">
        <f t="shared" si="87"/>
        <v>98.721722436250019</v>
      </c>
      <c r="J286" s="40">
        <f t="shared" si="87"/>
        <v>97.682779597968761</v>
      </c>
      <c r="K286" s="40">
        <f t="shared" si="87"/>
        <v>96.589006251816414</v>
      </c>
      <c r="L286" s="40">
        <f t="shared" si="87"/>
        <v>95.435565380202632</v>
      </c>
      <c r="M286" s="40">
        <f t="shared" si="87"/>
        <v>94.217184716267838</v>
      </c>
    </row>
    <row r="287" spans="1:13" x14ac:dyDescent="0.3">
      <c r="A287" s="70" t="s">
        <v>156</v>
      </c>
      <c r="B287" s="70"/>
      <c r="D287" s="40">
        <f>D189</f>
        <v>19.236000000000001</v>
      </c>
      <c r="E287" s="40">
        <f t="shared" ref="E287:M287" si="88">E189</f>
        <v>19.908000000000001</v>
      </c>
      <c r="F287" s="40">
        <f t="shared" si="88"/>
        <v>19.291500000000003</v>
      </c>
      <c r="G287" s="40">
        <f t="shared" si="88"/>
        <v>17.602499999999999</v>
      </c>
      <c r="H287" s="40">
        <f t="shared" si="88"/>
        <v>15.457500000000001</v>
      </c>
      <c r="I287" s="40">
        <f t="shared" si="88"/>
        <v>13.3125</v>
      </c>
      <c r="J287" s="40">
        <f t="shared" si="88"/>
        <v>11.1675</v>
      </c>
      <c r="K287" s="40">
        <f t="shared" si="88"/>
        <v>9.0225000000000009</v>
      </c>
      <c r="L287" s="40">
        <f t="shared" si="88"/>
        <v>6.8775000000000004</v>
      </c>
      <c r="M287" s="40">
        <f t="shared" si="88"/>
        <v>4.7324999999999999</v>
      </c>
    </row>
    <row r="288" spans="1:13" x14ac:dyDescent="0.3">
      <c r="A288" s="70" t="s">
        <v>78</v>
      </c>
      <c r="B288" s="70"/>
      <c r="D288" s="40">
        <f>D136</f>
        <v>0</v>
      </c>
      <c r="E288" s="40">
        <f t="shared" ref="E288:M288" si="89">E136</f>
        <v>0</v>
      </c>
      <c r="F288" s="40">
        <f t="shared" si="89"/>
        <v>0</v>
      </c>
      <c r="G288" s="40">
        <f t="shared" si="89"/>
        <v>0</v>
      </c>
      <c r="H288" s="40">
        <f t="shared" si="89"/>
        <v>0</v>
      </c>
      <c r="I288" s="40">
        <f t="shared" si="89"/>
        <v>0</v>
      </c>
      <c r="J288" s="40">
        <f t="shared" si="89"/>
        <v>0</v>
      </c>
      <c r="K288" s="40">
        <f t="shared" si="89"/>
        <v>0</v>
      </c>
      <c r="L288" s="40">
        <f t="shared" si="89"/>
        <v>0</v>
      </c>
      <c r="M288" s="40">
        <f t="shared" si="89"/>
        <v>0</v>
      </c>
    </row>
    <row r="289" spans="1:13" x14ac:dyDescent="0.3">
      <c r="A289" s="70" t="s">
        <v>77</v>
      </c>
      <c r="B289" s="70"/>
      <c r="D289" s="40">
        <f t="shared" ref="D289:M290" si="90">D134</f>
        <v>0</v>
      </c>
      <c r="E289" s="40">
        <f t="shared" si="90"/>
        <v>0</v>
      </c>
      <c r="F289" s="40">
        <f t="shared" si="90"/>
        <v>0</v>
      </c>
      <c r="G289" s="40">
        <f t="shared" si="90"/>
        <v>0</v>
      </c>
      <c r="H289" s="40">
        <f t="shared" si="90"/>
        <v>0</v>
      </c>
      <c r="I289" s="40">
        <f t="shared" si="90"/>
        <v>0</v>
      </c>
      <c r="J289" s="40">
        <f t="shared" si="90"/>
        <v>0</v>
      </c>
      <c r="K289" s="40">
        <f t="shared" si="90"/>
        <v>0</v>
      </c>
      <c r="L289" s="40">
        <f t="shared" si="90"/>
        <v>0</v>
      </c>
      <c r="M289" s="40">
        <f t="shared" si="90"/>
        <v>0</v>
      </c>
    </row>
    <row r="290" spans="1:13" x14ac:dyDescent="0.3">
      <c r="A290" s="70" t="s">
        <v>157</v>
      </c>
      <c r="B290" s="70"/>
      <c r="D290" s="40">
        <f t="shared" si="90"/>
        <v>0</v>
      </c>
      <c r="E290" s="40">
        <f t="shared" si="90"/>
        <v>0</v>
      </c>
      <c r="F290" s="40">
        <f t="shared" si="90"/>
        <v>0</v>
      </c>
      <c r="G290" s="40">
        <f t="shared" si="90"/>
        <v>0</v>
      </c>
      <c r="H290" s="40">
        <f t="shared" si="90"/>
        <v>0</v>
      </c>
      <c r="I290" s="40">
        <f t="shared" si="90"/>
        <v>0</v>
      </c>
      <c r="J290" s="40">
        <f t="shared" si="90"/>
        <v>0</v>
      </c>
      <c r="K290" s="40">
        <f t="shared" si="90"/>
        <v>0</v>
      </c>
      <c r="L290" s="40">
        <f t="shared" si="90"/>
        <v>0</v>
      </c>
      <c r="M290" s="40">
        <f t="shared" si="90"/>
        <v>0</v>
      </c>
    </row>
    <row r="291" spans="1:13" x14ac:dyDescent="0.3">
      <c r="A291" s="70"/>
      <c r="B291" s="70"/>
      <c r="D291" s="40"/>
    </row>
    <row r="292" spans="1:13" x14ac:dyDescent="0.3">
      <c r="A292" s="70"/>
      <c r="B292" s="70"/>
    </row>
    <row r="293" spans="1:13" x14ac:dyDescent="0.3">
      <c r="A293" s="23" t="s">
        <v>347</v>
      </c>
      <c r="B293" s="23"/>
      <c r="D293" s="40">
        <f>D286-D287-D288+D289+D290</f>
        <v>25.566576782499997</v>
      </c>
      <c r="E293" s="40">
        <f t="shared" ref="E293:M293" si="91">E286-E287-E288+E289+E290</f>
        <v>46.817895710000002</v>
      </c>
      <c r="F293" s="40">
        <f t="shared" si="91"/>
        <v>61.22502499499997</v>
      </c>
      <c r="G293" s="40">
        <f t="shared" si="91"/>
        <v>76.525504280000007</v>
      </c>
      <c r="H293" s="40">
        <f t="shared" si="91"/>
        <v>78.210523030000004</v>
      </c>
      <c r="I293" s="40">
        <f t="shared" si="91"/>
        <v>85.409222436250019</v>
      </c>
      <c r="J293" s="40">
        <f t="shared" si="91"/>
        <v>86.515279597968757</v>
      </c>
      <c r="K293" s="40">
        <f t="shared" si="91"/>
        <v>87.566506251816406</v>
      </c>
      <c r="L293" s="40">
        <f t="shared" si="91"/>
        <v>88.558065380202635</v>
      </c>
      <c r="M293" s="40">
        <f t="shared" si="91"/>
        <v>89.484684716267836</v>
      </c>
    </row>
    <row r="294" spans="1:13" x14ac:dyDescent="0.3">
      <c r="A294" s="70" t="s">
        <v>159</v>
      </c>
      <c r="B294" s="70"/>
      <c r="D294" s="40">
        <f>D246</f>
        <v>0</v>
      </c>
      <c r="E294" s="40">
        <f t="shared" ref="E294:M294" si="92">E246</f>
        <v>7.0908081231249991</v>
      </c>
      <c r="F294" s="40">
        <f t="shared" si="92"/>
        <v>12.759501248749991</v>
      </c>
      <c r="G294" s="40">
        <f t="shared" si="92"/>
        <v>17.900615445000003</v>
      </c>
      <c r="H294" s="40">
        <f t="shared" si="92"/>
        <v>19.324817413750001</v>
      </c>
      <c r="I294" s="40">
        <f t="shared" si="92"/>
        <v>21.892323138750001</v>
      </c>
      <c r="J294" s="40">
        <f t="shared" si="92"/>
        <v>22.654345518007815</v>
      </c>
      <c r="K294" s="40">
        <f t="shared" si="92"/>
        <v>23.308978125965822</v>
      </c>
      <c r="L294" s="40">
        <f t="shared" si="92"/>
        <v>23.878190881521949</v>
      </c>
      <c r="M294" s="40">
        <f t="shared" si="92"/>
        <v>24.37807423421167</v>
      </c>
    </row>
    <row r="295" spans="1:13" x14ac:dyDescent="0.3">
      <c r="A295" s="23" t="s">
        <v>356</v>
      </c>
      <c r="B295" s="23"/>
      <c r="D295" s="40">
        <f>D293-D294</f>
        <v>25.566576782499997</v>
      </c>
      <c r="E295" s="40">
        <f t="shared" ref="E295:M295" si="93">E293-E294</f>
        <v>39.727087586875001</v>
      </c>
      <c r="F295" s="40">
        <f t="shared" si="93"/>
        <v>48.465523746249978</v>
      </c>
      <c r="G295" s="40">
        <f t="shared" si="93"/>
        <v>58.624888835000007</v>
      </c>
      <c r="H295" s="40">
        <f t="shared" si="93"/>
        <v>58.885705616250007</v>
      </c>
      <c r="I295" s="40">
        <f t="shared" si="93"/>
        <v>63.516899297500018</v>
      </c>
      <c r="J295" s="40">
        <f t="shared" si="93"/>
        <v>63.860934079960941</v>
      </c>
      <c r="K295" s="40">
        <f t="shared" si="93"/>
        <v>64.257528125850584</v>
      </c>
      <c r="L295" s="40">
        <f t="shared" si="93"/>
        <v>64.679874498680689</v>
      </c>
      <c r="M295" s="40">
        <f t="shared" si="93"/>
        <v>65.106610482056169</v>
      </c>
    </row>
    <row r="296" spans="1:13" x14ac:dyDescent="0.3">
      <c r="A296" s="70" t="s">
        <v>161</v>
      </c>
      <c r="B296" s="70"/>
      <c r="D296" s="40">
        <f>D295+D279+D280</f>
        <v>38.853956782499999</v>
      </c>
      <c r="E296" s="40">
        <f t="shared" ref="E296:M296" si="94">E295+E279+E280</f>
        <v>53.014467586875</v>
      </c>
      <c r="F296" s="40">
        <f t="shared" si="94"/>
        <v>61.955153746249977</v>
      </c>
      <c r="G296" s="40">
        <f t="shared" si="94"/>
        <v>72.316768835000019</v>
      </c>
      <c r="H296" s="40">
        <f t="shared" si="94"/>
        <v>72.779835616250011</v>
      </c>
      <c r="I296" s="40">
        <f t="shared" si="94"/>
        <v>77.613279297500029</v>
      </c>
      <c r="J296" s="40">
        <f t="shared" si="94"/>
        <v>78.361814079960951</v>
      </c>
      <c r="K296" s="40">
        <f t="shared" si="94"/>
        <v>79.162908125850592</v>
      </c>
      <c r="L296" s="40">
        <f t="shared" si="94"/>
        <v>79.989754498680696</v>
      </c>
      <c r="M296" s="40">
        <f t="shared" si="94"/>
        <v>80.820990482056175</v>
      </c>
    </row>
    <row r="297" spans="1:13" x14ac:dyDescent="0.3">
      <c r="A297" s="23" t="s">
        <v>357</v>
      </c>
      <c r="B297" s="23"/>
      <c r="D297" s="40">
        <f>IF((C299+D295)&gt;0, MIN(D170,(C299+D295)),0)</f>
        <v>0</v>
      </c>
      <c r="E297" s="40">
        <f>IF((E295+SUM($C299:D299))&gt;0,MIN(E170,(E295+SUM($C299:D299))),0)</f>
        <v>0</v>
      </c>
      <c r="F297" s="40">
        <f>IF((F295+SUM($C299:E299))&gt;0,MIN(F170,(F295+SUM($C299:E299))),0)</f>
        <v>0</v>
      </c>
      <c r="G297" s="40">
        <f>IF((G295+SUM($C299:F299))&gt;0,MIN(G170,(G295+SUM($C299:F299))),0)</f>
        <v>0</v>
      </c>
      <c r="H297" s="40">
        <f>IF((H295+SUM($C299:G299))&gt;0,MIN(H170,(H295+SUM($C299:G299))),0)</f>
        <v>0</v>
      </c>
      <c r="I297" s="40">
        <f>IF((I295+SUM($C299:H299))&gt;0,MIN(I170,(I295+SUM($C299:H299))),0)</f>
        <v>0</v>
      </c>
      <c r="J297" s="40">
        <f>IF((J295+SUM($C299:I299))&gt;0,MIN(J170,(J295+SUM($C299:I299))),0)</f>
        <v>0</v>
      </c>
      <c r="K297" s="40">
        <f>IF((K295+SUM($C299:J299))&gt;0,MIN(K170,(K295+SUM($C299:J299))),0)</f>
        <v>0</v>
      </c>
      <c r="L297" s="40">
        <f>IF((L295+SUM($C299:K299))&gt;0,MIN(L170,(L295+SUM($C299:K299))),0)</f>
        <v>0</v>
      </c>
      <c r="M297" s="40">
        <f>IF((M295+SUM($C299:L299))&gt;0,MIN(M170,(M295+SUM($C299:L299))),0)</f>
        <v>0</v>
      </c>
    </row>
    <row r="298" spans="1:13" x14ac:dyDescent="0.3">
      <c r="A298" s="23" t="s">
        <v>358</v>
      </c>
      <c r="B298" s="23"/>
      <c r="D298" s="40">
        <f>IF((C299+D295)&gt;0, MIN(D171,(C299+D295)),0)</f>
        <v>0</v>
      </c>
      <c r="E298" s="40">
        <f>IF((E295+SUM($C299:D299))&gt;0,MIN(E171,(E295+SUM($C299:D299))),0)</f>
        <v>6.65</v>
      </c>
      <c r="F298" s="40">
        <f>IF((F295+SUM($C299:E299))&gt;0,MIN(F171,(F295+SUM($C299:E299))),0)</f>
        <v>9.9749999999999996</v>
      </c>
      <c r="G298" s="40">
        <f>IF((G295+SUM($C299:F299))&gt;0,MIN(G171,(G295+SUM($C299:F299))),0)</f>
        <v>13.3</v>
      </c>
      <c r="H298" s="40">
        <f>IF((H295+SUM($C299:G299))&gt;0,MIN(H171,(H295+SUM($C299:G299))),0)</f>
        <v>13.3</v>
      </c>
      <c r="I298" s="40">
        <f>IF((I295+SUM($C299:H299))&gt;0,MIN(I171,(I295+SUM($C299:H299))),0)</f>
        <v>13.3</v>
      </c>
      <c r="J298" s="40">
        <f>IF((J295+SUM($C299:I299))&gt;0,MIN(J171,(J295+SUM($C299:I299))),0)</f>
        <v>13.3</v>
      </c>
      <c r="K298" s="40">
        <f>IF((K295+SUM($C299:J299))&gt;0,MIN(K171,(K295+SUM($C299:J299))),0)</f>
        <v>13.3</v>
      </c>
      <c r="L298" s="40">
        <f>IF((L295+SUM($C299:K299))&gt;0,MIN(L171,(L295+SUM($C299:K299))),0)</f>
        <v>13.3</v>
      </c>
      <c r="M298" s="40">
        <f>IF((M295+SUM($C299:L299))&gt;0,MIN(M171,(M295+SUM($C299:L299))),0)</f>
        <v>13.3</v>
      </c>
    </row>
    <row r="299" spans="1:13" x14ac:dyDescent="0.3">
      <c r="A299" s="70" t="s">
        <v>163</v>
      </c>
      <c r="B299" s="70"/>
      <c r="D299" s="40">
        <f t="shared" ref="D299:M299" si="95">D295-D297-D298</f>
        <v>25.566576782499997</v>
      </c>
      <c r="E299" s="40">
        <f t="shared" si="95"/>
        <v>33.077087586875003</v>
      </c>
      <c r="F299" s="40">
        <f t="shared" si="95"/>
        <v>38.490523746249977</v>
      </c>
      <c r="G299" s="40">
        <f t="shared" si="95"/>
        <v>45.32488883500001</v>
      </c>
      <c r="H299" s="40">
        <f t="shared" si="95"/>
        <v>45.58570561625001</v>
      </c>
      <c r="I299" s="40">
        <f t="shared" si="95"/>
        <v>50.216899297500021</v>
      </c>
      <c r="J299" s="40">
        <f t="shared" si="95"/>
        <v>50.560934079960944</v>
      </c>
      <c r="K299" s="40">
        <f t="shared" si="95"/>
        <v>50.957528125850587</v>
      </c>
      <c r="L299" s="40">
        <f t="shared" si="95"/>
        <v>51.379874498680692</v>
      </c>
      <c r="M299" s="40">
        <f t="shared" si="95"/>
        <v>51.806610482056172</v>
      </c>
    </row>
    <row r="300" spans="1:13" x14ac:dyDescent="0.3">
      <c r="A300" s="70" t="s">
        <v>164</v>
      </c>
      <c r="D300" s="40">
        <f>C300+D299</f>
        <v>25.566576782499997</v>
      </c>
      <c r="E300" s="40">
        <f t="shared" ref="E300:M300" si="96">D300+E299</f>
        <v>58.643664369375003</v>
      </c>
      <c r="F300" s="40">
        <f t="shared" si="96"/>
        <v>97.13418811562498</v>
      </c>
      <c r="G300" s="40">
        <f t="shared" si="96"/>
        <v>142.45907695062499</v>
      </c>
      <c r="H300" s="40">
        <f t="shared" si="96"/>
        <v>188.044782566875</v>
      </c>
      <c r="I300" s="40">
        <f t="shared" si="96"/>
        <v>238.26168186437502</v>
      </c>
      <c r="J300" s="40">
        <f t="shared" si="96"/>
        <v>288.82261594433595</v>
      </c>
      <c r="K300" s="40">
        <f t="shared" si="96"/>
        <v>339.78014407018657</v>
      </c>
      <c r="L300" s="40">
        <f t="shared" si="96"/>
        <v>391.16001856886726</v>
      </c>
      <c r="M300" s="40">
        <f t="shared" si="96"/>
        <v>442.96662905092342</v>
      </c>
    </row>
    <row r="303" spans="1:13" x14ac:dyDescent="0.3">
      <c r="A303" s="127" t="s">
        <v>359</v>
      </c>
      <c r="B303" s="127"/>
    </row>
    <row r="304" spans="1:13" x14ac:dyDescent="0.3">
      <c r="A304" s="23"/>
      <c r="B304" s="23"/>
    </row>
    <row r="305" spans="1:13" x14ac:dyDescent="0.3">
      <c r="A305" s="23" t="s">
        <v>360</v>
      </c>
      <c r="B305" s="23"/>
      <c r="C305" s="23">
        <v>0</v>
      </c>
      <c r="D305" s="23">
        <v>1</v>
      </c>
      <c r="E305" s="23">
        <f>D305+1</f>
        <v>2</v>
      </c>
      <c r="F305" s="23">
        <f t="shared" ref="F305:M305" si="97">E305+1</f>
        <v>3</v>
      </c>
      <c r="G305" s="23">
        <f t="shared" si="97"/>
        <v>4</v>
      </c>
      <c r="H305" s="23">
        <f t="shared" si="97"/>
        <v>5</v>
      </c>
      <c r="I305" s="23">
        <f t="shared" si="97"/>
        <v>6</v>
      </c>
      <c r="J305" s="23">
        <f t="shared" si="97"/>
        <v>7</v>
      </c>
      <c r="K305" s="23">
        <f t="shared" si="97"/>
        <v>8</v>
      </c>
      <c r="L305" s="23">
        <f t="shared" si="97"/>
        <v>9</v>
      </c>
      <c r="M305" s="23">
        <f t="shared" si="97"/>
        <v>10</v>
      </c>
    </row>
    <row r="306" spans="1:13" x14ac:dyDescent="0.3">
      <c r="A306" s="23"/>
      <c r="B306" s="23"/>
    </row>
    <row r="307" spans="1:13" x14ac:dyDescent="0.3">
      <c r="A307" s="23" t="s">
        <v>170</v>
      </c>
      <c r="B307" s="23"/>
      <c r="D307" s="40">
        <f>D286</f>
        <v>44.802576782499997</v>
      </c>
      <c r="E307" s="40">
        <f t="shared" ref="E307:M307" si="98">E286</f>
        <v>66.725895710000003</v>
      </c>
      <c r="F307" s="40">
        <f t="shared" si="98"/>
        <v>80.516524994999969</v>
      </c>
      <c r="G307" s="40">
        <f t="shared" si="98"/>
        <v>94.128004280000013</v>
      </c>
      <c r="H307" s="40">
        <f t="shared" si="98"/>
        <v>93.668023030000001</v>
      </c>
      <c r="I307" s="40">
        <f t="shared" si="98"/>
        <v>98.721722436250019</v>
      </c>
      <c r="J307" s="40">
        <f t="shared" si="98"/>
        <v>97.682779597968761</v>
      </c>
      <c r="K307" s="40">
        <f t="shared" si="98"/>
        <v>96.589006251816414</v>
      </c>
      <c r="L307" s="40">
        <f t="shared" si="98"/>
        <v>95.435565380202632</v>
      </c>
      <c r="M307" s="40">
        <f t="shared" si="98"/>
        <v>94.217184716267838</v>
      </c>
    </row>
    <row r="308" spans="1:13" x14ac:dyDescent="0.3">
      <c r="A308" s="70" t="s">
        <v>171</v>
      </c>
      <c r="B308" s="70"/>
      <c r="D308" s="40">
        <f>-1*D294</f>
        <v>0</v>
      </c>
      <c r="E308" s="40">
        <f t="shared" ref="E308:M308" si="99">-1*E294</f>
        <v>-7.0908081231249991</v>
      </c>
      <c r="F308" s="40">
        <f t="shared" si="99"/>
        <v>-12.759501248749991</v>
      </c>
      <c r="G308" s="40">
        <f t="shared" si="99"/>
        <v>-17.900615445000003</v>
      </c>
      <c r="H308" s="40">
        <f t="shared" si="99"/>
        <v>-19.324817413750001</v>
      </c>
      <c r="I308" s="40">
        <f t="shared" si="99"/>
        <v>-21.892323138750001</v>
      </c>
      <c r="J308" s="40">
        <f t="shared" si="99"/>
        <v>-22.654345518007815</v>
      </c>
      <c r="K308" s="40">
        <f t="shared" si="99"/>
        <v>-23.308978125965822</v>
      </c>
      <c r="L308" s="40">
        <f t="shared" si="99"/>
        <v>-23.878190881521949</v>
      </c>
      <c r="M308" s="40">
        <f t="shared" si="99"/>
        <v>-24.37807423421167</v>
      </c>
    </row>
    <row r="309" spans="1:13" x14ac:dyDescent="0.3">
      <c r="A309" s="128" t="s">
        <v>172</v>
      </c>
      <c r="B309" s="128"/>
      <c r="D309" s="40">
        <f>SUM(D307:D308)</f>
        <v>44.802576782499997</v>
      </c>
      <c r="E309" s="40">
        <f t="shared" ref="E309:M309" si="100">SUM(E307:E308)</f>
        <v>59.635087586875002</v>
      </c>
      <c r="F309" s="40">
        <f t="shared" si="100"/>
        <v>67.757023746249985</v>
      </c>
      <c r="G309" s="40">
        <f t="shared" si="100"/>
        <v>76.227388835000014</v>
      </c>
      <c r="H309" s="40">
        <f t="shared" si="100"/>
        <v>74.343205616250003</v>
      </c>
      <c r="I309" s="40">
        <f t="shared" si="100"/>
        <v>76.829399297500018</v>
      </c>
      <c r="J309" s="40">
        <f t="shared" si="100"/>
        <v>75.028434079960945</v>
      </c>
      <c r="K309" s="40">
        <f t="shared" si="100"/>
        <v>73.280028125850592</v>
      </c>
      <c r="L309" s="40">
        <f t="shared" si="100"/>
        <v>71.557374498680687</v>
      </c>
      <c r="M309" s="40">
        <f t="shared" si="100"/>
        <v>69.839110482056171</v>
      </c>
    </row>
    <row r="310" spans="1:13" x14ac:dyDescent="0.3">
      <c r="A310" s="23"/>
      <c r="B310" s="23"/>
    </row>
    <row r="311" spans="1:13" x14ac:dyDescent="0.3">
      <c r="A311" s="23" t="s">
        <v>173</v>
      </c>
      <c r="B311" s="23"/>
    </row>
    <row r="312" spans="1:13" x14ac:dyDescent="0.3">
      <c r="A312" s="70" t="s">
        <v>174</v>
      </c>
      <c r="B312" s="70"/>
      <c r="D312" s="40">
        <f>D279</f>
        <v>12.887380000000002</v>
      </c>
      <c r="E312" s="40">
        <f t="shared" ref="E312:M313" si="101">E279</f>
        <v>12.887380000000002</v>
      </c>
      <c r="F312" s="40">
        <f t="shared" si="101"/>
        <v>13.08963</v>
      </c>
      <c r="G312" s="40">
        <f t="shared" si="101"/>
        <v>13.291880000000003</v>
      </c>
      <c r="H312" s="40">
        <f t="shared" si="101"/>
        <v>13.49413</v>
      </c>
      <c r="I312" s="40">
        <f t="shared" si="101"/>
        <v>13.69638</v>
      </c>
      <c r="J312" s="40">
        <f t="shared" si="101"/>
        <v>14.10088</v>
      </c>
      <c r="K312" s="40">
        <f t="shared" si="101"/>
        <v>14.505380000000001</v>
      </c>
      <c r="L312" s="40">
        <f t="shared" si="101"/>
        <v>14.909880000000001</v>
      </c>
      <c r="M312" s="40">
        <f t="shared" si="101"/>
        <v>15.314380000000002</v>
      </c>
    </row>
    <row r="313" spans="1:13" x14ac:dyDescent="0.3">
      <c r="A313" s="70" t="s">
        <v>175</v>
      </c>
      <c r="B313" s="70"/>
      <c r="D313" s="40">
        <f>D280</f>
        <v>0.4</v>
      </c>
      <c r="E313" s="40">
        <f t="shared" si="101"/>
        <v>0.4</v>
      </c>
      <c r="F313" s="40">
        <f t="shared" si="101"/>
        <v>0.4</v>
      </c>
      <c r="G313" s="40">
        <f t="shared" si="101"/>
        <v>0.4</v>
      </c>
      <c r="H313" s="40">
        <f t="shared" si="101"/>
        <v>0.4</v>
      </c>
      <c r="I313" s="40">
        <f t="shared" si="101"/>
        <v>0.4</v>
      </c>
      <c r="J313" s="40">
        <f t="shared" si="101"/>
        <v>0.4</v>
      </c>
      <c r="K313" s="40">
        <f t="shared" si="101"/>
        <v>0.4</v>
      </c>
      <c r="L313" s="40">
        <f t="shared" si="101"/>
        <v>0.4</v>
      </c>
      <c r="M313" s="40">
        <f t="shared" si="101"/>
        <v>0.4</v>
      </c>
    </row>
    <row r="314" spans="1:13" x14ac:dyDescent="0.3">
      <c r="A314" s="23"/>
      <c r="B314" s="23"/>
    </row>
    <row r="315" spans="1:13" x14ac:dyDescent="0.3">
      <c r="A315" s="23" t="s">
        <v>361</v>
      </c>
      <c r="B315" s="23"/>
      <c r="D315" s="40">
        <f>D309+D312+D313</f>
        <v>58.089956782499996</v>
      </c>
      <c r="E315" s="40">
        <f t="shared" ref="E315:M315" si="102">E309+E312+E313</f>
        <v>72.922467586875015</v>
      </c>
      <c r="F315" s="40">
        <f t="shared" si="102"/>
        <v>81.24665374624999</v>
      </c>
      <c r="G315" s="40">
        <f t="shared" si="102"/>
        <v>89.919268835000025</v>
      </c>
      <c r="H315" s="40">
        <f t="shared" si="102"/>
        <v>88.237335616250007</v>
      </c>
      <c r="I315" s="40">
        <f t="shared" si="102"/>
        <v>90.925779297500029</v>
      </c>
      <c r="J315" s="40">
        <f t="shared" si="102"/>
        <v>89.529314079960955</v>
      </c>
      <c r="K315" s="40">
        <f t="shared" si="102"/>
        <v>88.1854081258506</v>
      </c>
      <c r="L315" s="40">
        <f t="shared" si="102"/>
        <v>86.867254498680694</v>
      </c>
      <c r="M315" s="40">
        <f t="shared" si="102"/>
        <v>85.553490482056176</v>
      </c>
    </row>
    <row r="316" spans="1:13" x14ac:dyDescent="0.3">
      <c r="A316" s="23"/>
      <c r="B316" s="23"/>
    </row>
    <row r="317" spans="1:13" x14ac:dyDescent="0.3">
      <c r="A317" s="23" t="s">
        <v>176</v>
      </c>
      <c r="B317" s="23"/>
    </row>
    <row r="318" spans="1:13" x14ac:dyDescent="0.3">
      <c r="A318" s="70" t="s">
        <v>177</v>
      </c>
      <c r="B318" s="70"/>
      <c r="C318" s="40">
        <f>B145-C145</f>
        <v>-9</v>
      </c>
      <c r="D318" s="40">
        <f t="shared" ref="D318:M318" si="103">C145-D145</f>
        <v>-23.1</v>
      </c>
      <c r="E318" s="40">
        <f t="shared" si="103"/>
        <v>-10.600000000000001</v>
      </c>
      <c r="F318" s="40">
        <f t="shared" si="103"/>
        <v>-7.0999999999999943</v>
      </c>
      <c r="G318" s="40">
        <f t="shared" si="103"/>
        <v>-7.1000000000000014</v>
      </c>
      <c r="H318" s="40">
        <f t="shared" si="103"/>
        <v>0</v>
      </c>
      <c r="I318" s="40">
        <f t="shared" si="103"/>
        <v>0</v>
      </c>
      <c r="J318" s="40">
        <f t="shared" si="103"/>
        <v>0</v>
      </c>
      <c r="K318" s="40">
        <f t="shared" si="103"/>
        <v>0</v>
      </c>
      <c r="L318" s="40">
        <f t="shared" si="103"/>
        <v>0</v>
      </c>
      <c r="M318" s="40">
        <f t="shared" si="103"/>
        <v>0</v>
      </c>
    </row>
    <row r="319" spans="1:13" x14ac:dyDescent="0.3">
      <c r="A319" s="70" t="s">
        <v>178</v>
      </c>
      <c r="B319" s="70"/>
      <c r="C319">
        <f>C151-B151</f>
        <v>0</v>
      </c>
      <c r="D319">
        <f>D151-C151</f>
        <v>17.3</v>
      </c>
      <c r="E319">
        <f t="shared" ref="E319:M319" si="104">E151-D151</f>
        <v>5.5999999999999979</v>
      </c>
      <c r="F319">
        <f t="shared" si="104"/>
        <v>3.8000000000000007</v>
      </c>
      <c r="G319">
        <f t="shared" si="104"/>
        <v>3.8000000000000007</v>
      </c>
      <c r="H319">
        <f t="shared" si="104"/>
        <v>0</v>
      </c>
      <c r="I319">
        <f t="shared" si="104"/>
        <v>0</v>
      </c>
      <c r="J319">
        <f t="shared" si="104"/>
        <v>0</v>
      </c>
      <c r="K319">
        <f t="shared" si="104"/>
        <v>0</v>
      </c>
      <c r="L319">
        <f t="shared" si="104"/>
        <v>0</v>
      </c>
      <c r="M319">
        <f t="shared" si="104"/>
        <v>0</v>
      </c>
    </row>
    <row r="320" spans="1:13" x14ac:dyDescent="0.3">
      <c r="A320" s="70" t="s">
        <v>179</v>
      </c>
      <c r="B320" s="70"/>
      <c r="C320">
        <f>C149-B149</f>
        <v>0</v>
      </c>
      <c r="D320">
        <f>D149-C149</f>
        <v>6.8</v>
      </c>
      <c r="E320">
        <f t="shared" ref="E320:M320" si="105">E149-D149</f>
        <v>2.2999999999999998</v>
      </c>
      <c r="F320">
        <f t="shared" si="105"/>
        <v>1.5</v>
      </c>
      <c r="G320">
        <f t="shared" si="105"/>
        <v>1.5999999999999996</v>
      </c>
      <c r="H320">
        <f t="shared" si="105"/>
        <v>0</v>
      </c>
      <c r="I320">
        <f t="shared" si="105"/>
        <v>0</v>
      </c>
      <c r="J320">
        <f t="shared" si="105"/>
        <v>0</v>
      </c>
      <c r="K320">
        <f t="shared" si="105"/>
        <v>0</v>
      </c>
      <c r="L320">
        <f t="shared" si="105"/>
        <v>0</v>
      </c>
      <c r="M320">
        <f t="shared" si="105"/>
        <v>0</v>
      </c>
    </row>
    <row r="321" spans="1:13" x14ac:dyDescent="0.3">
      <c r="A321" s="23"/>
      <c r="B321" s="23"/>
    </row>
    <row r="322" spans="1:13" x14ac:dyDescent="0.3">
      <c r="A322" s="23" t="s">
        <v>181</v>
      </c>
      <c r="B322" s="23"/>
      <c r="C322" s="40">
        <f>SUM(C315:C321)</f>
        <v>-9</v>
      </c>
      <c r="D322" s="40">
        <f>SUM(D315:D321)</f>
        <v>59.089956782499996</v>
      </c>
      <c r="E322" s="40">
        <f t="shared" ref="E322:M322" si="106">SUM(E315:E321)</f>
        <v>70.222467586875013</v>
      </c>
      <c r="F322" s="40">
        <f t="shared" si="106"/>
        <v>79.446653746249993</v>
      </c>
      <c r="G322" s="40">
        <f t="shared" si="106"/>
        <v>88.219268835000022</v>
      </c>
      <c r="H322" s="40">
        <f t="shared" si="106"/>
        <v>88.237335616250007</v>
      </c>
      <c r="I322" s="40">
        <f t="shared" si="106"/>
        <v>90.925779297500029</v>
      </c>
      <c r="J322" s="40">
        <f t="shared" si="106"/>
        <v>89.529314079960955</v>
      </c>
      <c r="K322" s="40">
        <f t="shared" si="106"/>
        <v>88.1854081258506</v>
      </c>
      <c r="L322" s="40">
        <f t="shared" si="106"/>
        <v>86.867254498680694</v>
      </c>
      <c r="M322" s="40">
        <f t="shared" si="106"/>
        <v>85.553490482056176</v>
      </c>
    </row>
    <row r="323" spans="1:13" x14ac:dyDescent="0.3">
      <c r="A323" s="23"/>
      <c r="B323" s="23"/>
    </row>
    <row r="324" spans="1:13" x14ac:dyDescent="0.3">
      <c r="A324" s="70" t="s">
        <v>182</v>
      </c>
      <c r="B324" s="70"/>
      <c r="C324">
        <f>-1*C181</f>
        <v>0</v>
      </c>
      <c r="D324">
        <f>-1*D181</f>
        <v>0</v>
      </c>
      <c r="E324">
        <f t="shared" ref="E324:M324" si="107">-1*E181</f>
        <v>0</v>
      </c>
      <c r="F324">
        <f t="shared" si="107"/>
        <v>-16.5</v>
      </c>
      <c r="G324">
        <f t="shared" si="107"/>
        <v>-16.5</v>
      </c>
      <c r="H324">
        <f t="shared" si="107"/>
        <v>-16.5</v>
      </c>
      <c r="I324">
        <f t="shared" si="107"/>
        <v>-16.5</v>
      </c>
      <c r="J324">
        <f t="shared" si="107"/>
        <v>-16.5</v>
      </c>
      <c r="K324">
        <f t="shared" si="107"/>
        <v>-16.5</v>
      </c>
      <c r="L324">
        <f t="shared" si="107"/>
        <v>-16.5</v>
      </c>
      <c r="M324">
        <f t="shared" si="107"/>
        <v>-16.5</v>
      </c>
    </row>
    <row r="325" spans="1:13" x14ac:dyDescent="0.3">
      <c r="A325" s="70" t="s">
        <v>183</v>
      </c>
      <c r="B325" s="70"/>
      <c r="C325" s="40">
        <f>-1*C287</f>
        <v>0</v>
      </c>
      <c r="D325" s="40">
        <f>-1*D287</f>
        <v>-19.236000000000001</v>
      </c>
      <c r="E325" s="40">
        <f t="shared" ref="E325:M326" si="108">-1*E287</f>
        <v>-19.908000000000001</v>
      </c>
      <c r="F325" s="40">
        <f t="shared" si="108"/>
        <v>-19.291500000000003</v>
      </c>
      <c r="G325" s="40">
        <f t="shared" si="108"/>
        <v>-17.602499999999999</v>
      </c>
      <c r="H325" s="40">
        <f t="shared" si="108"/>
        <v>-15.457500000000001</v>
      </c>
      <c r="I325" s="40">
        <f t="shared" si="108"/>
        <v>-13.3125</v>
      </c>
      <c r="J325" s="40">
        <f t="shared" si="108"/>
        <v>-11.1675</v>
      </c>
      <c r="K325" s="40">
        <f t="shared" si="108"/>
        <v>-9.0225000000000009</v>
      </c>
      <c r="L325" s="40">
        <f t="shared" si="108"/>
        <v>-6.8775000000000004</v>
      </c>
      <c r="M325" s="40">
        <f t="shared" si="108"/>
        <v>-4.7324999999999999</v>
      </c>
    </row>
    <row r="326" spans="1:13" x14ac:dyDescent="0.3">
      <c r="A326" s="70" t="s">
        <v>184</v>
      </c>
      <c r="B326" s="23"/>
      <c r="C326" s="40">
        <f>-1*C288</f>
        <v>0</v>
      </c>
      <c r="D326" s="40">
        <f>-1*D288</f>
        <v>0</v>
      </c>
      <c r="E326" s="40">
        <f t="shared" si="108"/>
        <v>0</v>
      </c>
      <c r="F326" s="40">
        <f t="shared" si="108"/>
        <v>0</v>
      </c>
      <c r="G326" s="40">
        <f t="shared" si="108"/>
        <v>0</v>
      </c>
      <c r="H326" s="40">
        <f t="shared" si="108"/>
        <v>0</v>
      </c>
      <c r="I326" s="40">
        <f t="shared" si="108"/>
        <v>0</v>
      </c>
      <c r="J326" s="40">
        <f t="shared" si="108"/>
        <v>0</v>
      </c>
      <c r="K326" s="40">
        <f t="shared" si="108"/>
        <v>0</v>
      </c>
      <c r="L326" s="40">
        <f t="shared" si="108"/>
        <v>0</v>
      </c>
      <c r="M326" s="40">
        <f t="shared" si="108"/>
        <v>0</v>
      </c>
    </row>
    <row r="327" spans="1:13" ht="93" x14ac:dyDescent="0.3">
      <c r="A327" s="129" t="s">
        <v>185</v>
      </c>
      <c r="B327" s="129"/>
      <c r="C327" s="40">
        <f>SUM(C322:C326)</f>
        <v>-9</v>
      </c>
      <c r="D327" s="40">
        <f>SUM(D322:D326)</f>
        <v>39.853956782499992</v>
      </c>
      <c r="E327" s="40">
        <f t="shared" ref="E327:M327" si="109">SUM(E322:E326)</f>
        <v>50.314467586875011</v>
      </c>
      <c r="F327" s="40">
        <f t="shared" si="109"/>
        <v>43.655153746249994</v>
      </c>
      <c r="G327" s="40">
        <f t="shared" si="109"/>
        <v>54.116768835000023</v>
      </c>
      <c r="H327" s="40">
        <f t="shared" si="109"/>
        <v>56.279835616250004</v>
      </c>
      <c r="I327" s="40">
        <f t="shared" si="109"/>
        <v>61.113279297500029</v>
      </c>
      <c r="J327" s="40">
        <f t="shared" si="109"/>
        <v>61.861814079960951</v>
      </c>
      <c r="K327" s="40">
        <f t="shared" si="109"/>
        <v>62.662908125850599</v>
      </c>
      <c r="L327" s="40">
        <f t="shared" si="109"/>
        <v>63.489754498680696</v>
      </c>
      <c r="M327" s="40">
        <f t="shared" si="109"/>
        <v>64.320990482056175</v>
      </c>
    </row>
    <row r="328" spans="1:13" x14ac:dyDescent="0.3">
      <c r="A328" s="23"/>
      <c r="B328" s="23"/>
    </row>
    <row r="329" spans="1:13" x14ac:dyDescent="0.3">
      <c r="A329" s="76" t="s">
        <v>186</v>
      </c>
      <c r="B329" s="23"/>
      <c r="C329" s="40">
        <f t="shared" ref="C329:M329" si="110">-1*((SUM(C10:C12))+C141+C142)</f>
        <v>-174.70000000000002</v>
      </c>
      <c r="D329" s="40">
        <f t="shared" si="110"/>
        <v>0</v>
      </c>
      <c r="E329" s="40">
        <f t="shared" si="110"/>
        <v>0</v>
      </c>
      <c r="F329" s="40">
        <f t="shared" si="110"/>
        <v>-2.5</v>
      </c>
      <c r="G329" s="40">
        <f t="shared" si="110"/>
        <v>-2.5</v>
      </c>
      <c r="H329" s="40">
        <f t="shared" si="110"/>
        <v>-2.5</v>
      </c>
      <c r="I329" s="40">
        <f t="shared" si="110"/>
        <v>-2.5</v>
      </c>
      <c r="J329" s="40">
        <f t="shared" si="110"/>
        <v>-5</v>
      </c>
      <c r="K329" s="40">
        <f t="shared" si="110"/>
        <v>-5</v>
      </c>
      <c r="L329" s="40">
        <f t="shared" si="110"/>
        <v>-5</v>
      </c>
      <c r="M329" s="40">
        <f t="shared" si="110"/>
        <v>-5</v>
      </c>
    </row>
    <row r="330" spans="1:13" x14ac:dyDescent="0.3">
      <c r="A330" s="70" t="s">
        <v>187</v>
      </c>
      <c r="B330" s="23"/>
      <c r="C330">
        <f>-1*C13</f>
        <v>-16.3</v>
      </c>
      <c r="D330">
        <f t="shared" ref="D330:M330" si="111">-1*D13</f>
        <v>0</v>
      </c>
      <c r="E330">
        <f t="shared" si="111"/>
        <v>0</v>
      </c>
      <c r="F330">
        <f t="shared" si="111"/>
        <v>0</v>
      </c>
      <c r="G330">
        <f t="shared" si="111"/>
        <v>0</v>
      </c>
      <c r="H330">
        <f t="shared" si="111"/>
        <v>0</v>
      </c>
      <c r="I330">
        <f t="shared" si="111"/>
        <v>0</v>
      </c>
      <c r="J330">
        <f t="shared" si="111"/>
        <v>0</v>
      </c>
      <c r="K330">
        <f t="shared" si="111"/>
        <v>0</v>
      </c>
      <c r="L330">
        <f t="shared" si="111"/>
        <v>0</v>
      </c>
      <c r="M330">
        <f t="shared" si="111"/>
        <v>0</v>
      </c>
    </row>
    <row r="331" spans="1:13" x14ac:dyDescent="0.3">
      <c r="A331" s="23" t="s">
        <v>188</v>
      </c>
      <c r="B331" s="23"/>
      <c r="C331" s="40">
        <f>SUM(C329,C330)</f>
        <v>-191.00000000000003</v>
      </c>
      <c r="D331" s="40">
        <f t="shared" ref="D331:M331" si="112">SUM(D329,D330)</f>
        <v>0</v>
      </c>
      <c r="E331" s="40">
        <f t="shared" si="112"/>
        <v>0</v>
      </c>
      <c r="F331" s="40">
        <f t="shared" si="112"/>
        <v>-2.5</v>
      </c>
      <c r="G331" s="40">
        <f t="shared" si="112"/>
        <v>-2.5</v>
      </c>
      <c r="H331" s="40">
        <f t="shared" si="112"/>
        <v>-2.5</v>
      </c>
      <c r="I331" s="40">
        <f t="shared" si="112"/>
        <v>-2.5</v>
      </c>
      <c r="J331" s="40">
        <f t="shared" si="112"/>
        <v>-5</v>
      </c>
      <c r="K331" s="40">
        <f t="shared" si="112"/>
        <v>-5</v>
      </c>
      <c r="L331" s="40">
        <f t="shared" si="112"/>
        <v>-5</v>
      </c>
      <c r="M331" s="40">
        <f t="shared" si="112"/>
        <v>-5</v>
      </c>
    </row>
    <row r="332" spans="1:13" x14ac:dyDescent="0.3">
      <c r="A332" s="23"/>
      <c r="B332" s="23"/>
    </row>
    <row r="333" spans="1:13" x14ac:dyDescent="0.3">
      <c r="A333" s="23" t="s">
        <v>189</v>
      </c>
      <c r="B333" s="23"/>
      <c r="C333" s="40">
        <f>C327+C331</f>
        <v>-200.00000000000003</v>
      </c>
      <c r="D333" s="40">
        <f t="shared" ref="D333:M333" si="113">D327+D331</f>
        <v>39.853956782499992</v>
      </c>
      <c r="E333" s="40">
        <f t="shared" si="113"/>
        <v>50.314467586875011</v>
      </c>
      <c r="F333" s="40">
        <f t="shared" si="113"/>
        <v>41.155153746249994</v>
      </c>
      <c r="G333" s="40">
        <f t="shared" si="113"/>
        <v>51.616768835000023</v>
      </c>
      <c r="H333" s="40">
        <f t="shared" si="113"/>
        <v>53.779835616250004</v>
      </c>
      <c r="I333" s="40">
        <f t="shared" si="113"/>
        <v>58.613279297500029</v>
      </c>
      <c r="J333" s="40">
        <f t="shared" si="113"/>
        <v>56.861814079960951</v>
      </c>
      <c r="K333" s="40">
        <f t="shared" si="113"/>
        <v>57.662908125850599</v>
      </c>
      <c r="L333" s="40">
        <f t="shared" si="113"/>
        <v>58.489754498680696</v>
      </c>
      <c r="M333" s="40">
        <f t="shared" si="113"/>
        <v>59.320990482056175</v>
      </c>
    </row>
    <row r="334" spans="1:13" x14ac:dyDescent="0.3">
      <c r="A334" s="23"/>
      <c r="B334" s="23"/>
    </row>
    <row r="335" spans="1:13" x14ac:dyDescent="0.3">
      <c r="A335" s="70" t="s">
        <v>362</v>
      </c>
      <c r="B335" s="70"/>
      <c r="C335" s="40">
        <f>C27</f>
        <v>0</v>
      </c>
      <c r="D335" s="40">
        <f t="shared" ref="D335:M335" si="114">D27</f>
        <v>0</v>
      </c>
      <c r="E335" s="40">
        <f t="shared" si="114"/>
        <v>0</v>
      </c>
      <c r="F335" s="40">
        <f t="shared" si="114"/>
        <v>0</v>
      </c>
      <c r="G335" s="40">
        <f t="shared" si="114"/>
        <v>0</v>
      </c>
      <c r="H335" s="40">
        <f t="shared" si="114"/>
        <v>0</v>
      </c>
      <c r="I335" s="40">
        <f t="shared" si="114"/>
        <v>0</v>
      </c>
      <c r="J335" s="40">
        <f t="shared" si="114"/>
        <v>0</v>
      </c>
      <c r="K335" s="40">
        <f t="shared" si="114"/>
        <v>0</v>
      </c>
      <c r="L335" s="40">
        <f t="shared" si="114"/>
        <v>0</v>
      </c>
      <c r="M335" s="40">
        <f t="shared" si="114"/>
        <v>0</v>
      </c>
    </row>
    <row r="336" spans="1:13" x14ac:dyDescent="0.3">
      <c r="A336" s="70" t="s">
        <v>190</v>
      </c>
      <c r="B336" s="70"/>
      <c r="C336" s="40">
        <f>C32</f>
        <v>66.5</v>
      </c>
      <c r="D336" s="40">
        <f t="shared" ref="D336:M338" si="115">D32</f>
        <v>0</v>
      </c>
      <c r="E336" s="40">
        <f t="shared" si="115"/>
        <v>0</v>
      </c>
      <c r="F336" s="40">
        <f t="shared" si="115"/>
        <v>0</v>
      </c>
      <c r="G336" s="40">
        <f t="shared" si="115"/>
        <v>0</v>
      </c>
      <c r="H336" s="40">
        <f t="shared" si="115"/>
        <v>0</v>
      </c>
      <c r="I336" s="40">
        <f t="shared" si="115"/>
        <v>0</v>
      </c>
      <c r="J336" s="40">
        <f t="shared" si="115"/>
        <v>0</v>
      </c>
      <c r="K336" s="40">
        <f t="shared" si="115"/>
        <v>0</v>
      </c>
      <c r="L336" s="40">
        <f t="shared" si="115"/>
        <v>0</v>
      </c>
      <c r="M336" s="40">
        <f t="shared" si="115"/>
        <v>0</v>
      </c>
    </row>
    <row r="337" spans="1:13" x14ac:dyDescent="0.3">
      <c r="A337" s="70" t="s">
        <v>363</v>
      </c>
      <c r="B337" s="70"/>
      <c r="C337" s="40">
        <f>C33</f>
        <v>132</v>
      </c>
      <c r="D337" s="40">
        <f t="shared" si="115"/>
        <v>0</v>
      </c>
      <c r="E337" s="40">
        <f t="shared" si="115"/>
        <v>0</v>
      </c>
      <c r="F337" s="40">
        <f t="shared" si="115"/>
        <v>0</v>
      </c>
      <c r="G337" s="40">
        <f t="shared" si="115"/>
        <v>0</v>
      </c>
      <c r="H337" s="40">
        <f t="shared" si="115"/>
        <v>0</v>
      </c>
      <c r="I337" s="40">
        <f t="shared" si="115"/>
        <v>0</v>
      </c>
      <c r="J337" s="40">
        <f t="shared" si="115"/>
        <v>0</v>
      </c>
      <c r="K337" s="40">
        <f t="shared" si="115"/>
        <v>0</v>
      </c>
      <c r="L337" s="40">
        <f t="shared" si="115"/>
        <v>0</v>
      </c>
      <c r="M337" s="40">
        <f t="shared" si="115"/>
        <v>0</v>
      </c>
    </row>
    <row r="338" spans="1:13" x14ac:dyDescent="0.3">
      <c r="A338" s="70" t="s">
        <v>191</v>
      </c>
      <c r="B338" s="70"/>
      <c r="C338" s="40">
        <f>C34</f>
        <v>1.5</v>
      </c>
      <c r="D338" s="40">
        <f t="shared" si="115"/>
        <v>0</v>
      </c>
      <c r="E338" s="40">
        <f t="shared" si="115"/>
        <v>0</v>
      </c>
      <c r="F338" s="40">
        <f t="shared" si="115"/>
        <v>0</v>
      </c>
      <c r="G338" s="40">
        <f t="shared" si="115"/>
        <v>0</v>
      </c>
      <c r="H338" s="40">
        <f t="shared" si="115"/>
        <v>0</v>
      </c>
      <c r="I338" s="40">
        <f t="shared" si="115"/>
        <v>0</v>
      </c>
      <c r="J338" s="40">
        <f t="shared" si="115"/>
        <v>0</v>
      </c>
      <c r="K338" s="40">
        <f t="shared" si="115"/>
        <v>0</v>
      </c>
      <c r="L338" s="40">
        <f t="shared" si="115"/>
        <v>0</v>
      </c>
      <c r="M338" s="40">
        <f t="shared" si="115"/>
        <v>0</v>
      </c>
    </row>
    <row r="339" spans="1:13" x14ac:dyDescent="0.3">
      <c r="A339" s="70" t="s">
        <v>192</v>
      </c>
      <c r="B339" s="70"/>
      <c r="C339" s="40">
        <f>-1*(C297+C298)</f>
        <v>0</v>
      </c>
      <c r="D339" s="40">
        <f t="shared" ref="D339:M339" si="116">-1*(D297+D298)</f>
        <v>0</v>
      </c>
      <c r="E339" s="40">
        <f t="shared" si="116"/>
        <v>-6.65</v>
      </c>
      <c r="F339" s="40">
        <f t="shared" si="116"/>
        <v>-9.9749999999999996</v>
      </c>
      <c r="G339" s="40">
        <f t="shared" si="116"/>
        <v>-13.3</v>
      </c>
      <c r="H339" s="40">
        <f t="shared" si="116"/>
        <v>-13.3</v>
      </c>
      <c r="I339" s="40">
        <f t="shared" si="116"/>
        <v>-13.3</v>
      </c>
      <c r="J339" s="40">
        <f t="shared" si="116"/>
        <v>-13.3</v>
      </c>
      <c r="K339" s="40">
        <f t="shared" si="116"/>
        <v>-13.3</v>
      </c>
      <c r="L339" s="40">
        <f t="shared" si="116"/>
        <v>-13.3</v>
      </c>
      <c r="M339" s="40">
        <f t="shared" si="116"/>
        <v>-13.3</v>
      </c>
    </row>
    <row r="340" spans="1:13" x14ac:dyDescent="0.3">
      <c r="A340" s="23" t="s">
        <v>193</v>
      </c>
      <c r="B340" s="23"/>
      <c r="C340" s="40">
        <f>SUM(C335:C339)</f>
        <v>200</v>
      </c>
      <c r="D340" s="40">
        <f t="shared" ref="D340:M340" si="117">SUM(D335:D339)</f>
        <v>0</v>
      </c>
      <c r="E340" s="40">
        <f t="shared" si="117"/>
        <v>-6.65</v>
      </c>
      <c r="F340" s="40">
        <f t="shared" si="117"/>
        <v>-9.9749999999999996</v>
      </c>
      <c r="G340" s="40">
        <f t="shared" si="117"/>
        <v>-13.3</v>
      </c>
      <c r="H340" s="40">
        <f t="shared" si="117"/>
        <v>-13.3</v>
      </c>
      <c r="I340" s="40">
        <f t="shared" si="117"/>
        <v>-13.3</v>
      </c>
      <c r="J340" s="40">
        <f t="shared" si="117"/>
        <v>-13.3</v>
      </c>
      <c r="K340" s="40">
        <f t="shared" si="117"/>
        <v>-13.3</v>
      </c>
      <c r="L340" s="40">
        <f t="shared" si="117"/>
        <v>-13.3</v>
      </c>
      <c r="M340" s="40">
        <f t="shared" si="117"/>
        <v>-13.3</v>
      </c>
    </row>
    <row r="341" spans="1:13" x14ac:dyDescent="0.3">
      <c r="A341" s="23"/>
      <c r="B341" s="23"/>
    </row>
    <row r="342" spans="1:13" x14ac:dyDescent="0.3">
      <c r="A342" s="23" t="s">
        <v>196</v>
      </c>
      <c r="B342" s="23"/>
      <c r="D342" s="40">
        <f>C344</f>
        <v>0</v>
      </c>
      <c r="E342" s="40">
        <f t="shared" ref="E342:M342" si="118">D344</f>
        <v>39.853956782499992</v>
      </c>
      <c r="F342" s="40">
        <f t="shared" si="118"/>
        <v>83.518424369374998</v>
      </c>
      <c r="G342" s="40">
        <f t="shared" si="118"/>
        <v>114.698578115625</v>
      </c>
      <c r="H342" s="40">
        <f t="shared" si="118"/>
        <v>153.01534695062503</v>
      </c>
      <c r="I342" s="40">
        <f t="shared" si="118"/>
        <v>193.49518256687503</v>
      </c>
      <c r="J342" s="40">
        <f t="shared" si="118"/>
        <v>238.80846186437506</v>
      </c>
      <c r="K342" s="40">
        <f t="shared" si="118"/>
        <v>282.37027594433602</v>
      </c>
      <c r="L342" s="40">
        <f t="shared" si="118"/>
        <v>326.73318407018661</v>
      </c>
      <c r="M342" s="40">
        <f t="shared" si="118"/>
        <v>371.92293856886732</v>
      </c>
    </row>
    <row r="343" spans="1:13" x14ac:dyDescent="0.3">
      <c r="A343" s="23" t="s">
        <v>197</v>
      </c>
      <c r="B343" s="23"/>
      <c r="C343" s="40">
        <f>C333+C340</f>
        <v>0</v>
      </c>
      <c r="D343" s="40">
        <f t="shared" ref="D343:M343" si="119">D333+D340</f>
        <v>39.853956782499992</v>
      </c>
      <c r="E343" s="40">
        <f t="shared" si="119"/>
        <v>43.664467586875013</v>
      </c>
      <c r="F343" s="40">
        <f t="shared" si="119"/>
        <v>31.180153746249992</v>
      </c>
      <c r="G343" s="40">
        <f t="shared" si="119"/>
        <v>38.316768835000019</v>
      </c>
      <c r="H343" s="40">
        <f t="shared" si="119"/>
        <v>40.47983561625</v>
      </c>
      <c r="I343" s="40">
        <f t="shared" si="119"/>
        <v>45.313279297500031</v>
      </c>
      <c r="J343" s="40">
        <f t="shared" si="119"/>
        <v>43.561814079960953</v>
      </c>
      <c r="K343" s="40">
        <f t="shared" si="119"/>
        <v>44.362908125850595</v>
      </c>
      <c r="L343" s="40">
        <f t="shared" si="119"/>
        <v>45.189754498680699</v>
      </c>
      <c r="M343" s="40">
        <f t="shared" si="119"/>
        <v>46.020990482056177</v>
      </c>
    </row>
    <row r="344" spans="1:13" x14ac:dyDescent="0.3">
      <c r="A344" s="23" t="s">
        <v>198</v>
      </c>
      <c r="B344" s="23"/>
      <c r="C344" s="40">
        <f>C342+C343</f>
        <v>0</v>
      </c>
      <c r="D344" s="40">
        <f t="shared" ref="D344:M344" si="120">D342+D343</f>
        <v>39.853956782499992</v>
      </c>
      <c r="E344" s="40">
        <f t="shared" si="120"/>
        <v>83.518424369374998</v>
      </c>
      <c r="F344" s="40">
        <f t="shared" si="120"/>
        <v>114.698578115625</v>
      </c>
      <c r="G344" s="40">
        <f t="shared" si="120"/>
        <v>153.01534695062503</v>
      </c>
      <c r="H344" s="40">
        <f t="shared" si="120"/>
        <v>193.49518256687503</v>
      </c>
      <c r="I344" s="40">
        <f t="shared" si="120"/>
        <v>238.80846186437506</v>
      </c>
      <c r="J344" s="40">
        <f t="shared" si="120"/>
        <v>282.37027594433602</v>
      </c>
      <c r="K344" s="40">
        <f t="shared" si="120"/>
        <v>326.73318407018661</v>
      </c>
      <c r="L344" s="40">
        <f t="shared" si="120"/>
        <v>371.92293856886732</v>
      </c>
      <c r="M344" s="40">
        <f t="shared" si="120"/>
        <v>417.94392905092349</v>
      </c>
    </row>
    <row r="345" spans="1:13" x14ac:dyDescent="0.3">
      <c r="A345" s="23"/>
      <c r="B345" s="23"/>
    </row>
    <row r="348" spans="1:13" x14ac:dyDescent="0.3">
      <c r="A348" s="130" t="s">
        <v>364</v>
      </c>
    </row>
    <row r="349" spans="1:13" x14ac:dyDescent="0.3">
      <c r="A349" s="23"/>
    </row>
    <row r="350" spans="1:13" x14ac:dyDescent="0.3">
      <c r="A350" s="130" t="s">
        <v>199</v>
      </c>
    </row>
    <row r="351" spans="1:13" x14ac:dyDescent="0.3">
      <c r="A351" s="70" t="s">
        <v>365</v>
      </c>
    </row>
    <row r="352" spans="1:13" x14ac:dyDescent="0.3">
      <c r="A352" s="131" t="s">
        <v>80</v>
      </c>
      <c r="C352" s="40">
        <f>B352+C335</f>
        <v>0</v>
      </c>
      <c r="D352" s="40">
        <f>C352+D335</f>
        <v>0</v>
      </c>
      <c r="E352" s="40">
        <f t="shared" ref="E352:M353" si="121">D352+E335</f>
        <v>0</v>
      </c>
      <c r="F352" s="40">
        <f t="shared" si="121"/>
        <v>0</v>
      </c>
      <c r="G352" s="40">
        <f t="shared" si="121"/>
        <v>0</v>
      </c>
      <c r="H352" s="40">
        <f t="shared" si="121"/>
        <v>0</v>
      </c>
      <c r="I352" s="40">
        <f t="shared" si="121"/>
        <v>0</v>
      </c>
      <c r="J352" s="40">
        <f t="shared" si="121"/>
        <v>0</v>
      </c>
      <c r="K352" s="40">
        <f t="shared" si="121"/>
        <v>0</v>
      </c>
      <c r="L352" s="40">
        <f t="shared" si="121"/>
        <v>0</v>
      </c>
      <c r="M352" s="40">
        <f t="shared" si="121"/>
        <v>0</v>
      </c>
    </row>
    <row r="353" spans="1:13" x14ac:dyDescent="0.3">
      <c r="A353" s="131" t="s">
        <v>0</v>
      </c>
      <c r="C353" s="40">
        <f>B353+C336</f>
        <v>66.5</v>
      </c>
      <c r="D353" s="40">
        <f>C353+D336</f>
        <v>66.5</v>
      </c>
      <c r="E353" s="40">
        <f t="shared" si="121"/>
        <v>66.5</v>
      </c>
      <c r="F353" s="40">
        <f t="shared" si="121"/>
        <v>66.5</v>
      </c>
      <c r="G353" s="40">
        <f t="shared" si="121"/>
        <v>66.5</v>
      </c>
      <c r="H353" s="40">
        <f t="shared" si="121"/>
        <v>66.5</v>
      </c>
      <c r="I353" s="40">
        <f t="shared" si="121"/>
        <v>66.5</v>
      </c>
      <c r="J353" s="40">
        <f t="shared" si="121"/>
        <v>66.5</v>
      </c>
      <c r="K353" s="40">
        <f t="shared" si="121"/>
        <v>66.5</v>
      </c>
      <c r="L353" s="40">
        <f t="shared" si="121"/>
        <v>66.5</v>
      </c>
      <c r="M353" s="40">
        <f t="shared" si="121"/>
        <v>66.5</v>
      </c>
    </row>
    <row r="354" spans="1:13" x14ac:dyDescent="0.3">
      <c r="A354" s="70" t="s">
        <v>366</v>
      </c>
      <c r="C354" s="40">
        <f>B354+C338</f>
        <v>1.5</v>
      </c>
      <c r="D354" s="40">
        <f>C354+D338</f>
        <v>1.5</v>
      </c>
      <c r="E354" s="40">
        <f t="shared" ref="E354:M354" si="122">D354+E338</f>
        <v>1.5</v>
      </c>
      <c r="F354" s="40">
        <f t="shared" si="122"/>
        <v>1.5</v>
      </c>
      <c r="G354" s="40">
        <f t="shared" si="122"/>
        <v>1.5</v>
      </c>
      <c r="H354" s="40">
        <f t="shared" si="122"/>
        <v>1.5</v>
      </c>
      <c r="I354" s="40">
        <f t="shared" si="122"/>
        <v>1.5</v>
      </c>
      <c r="J354" s="40">
        <f t="shared" si="122"/>
        <v>1.5</v>
      </c>
      <c r="K354" s="40">
        <f t="shared" si="122"/>
        <v>1.5</v>
      </c>
      <c r="L354" s="40">
        <f t="shared" si="122"/>
        <v>1.5</v>
      </c>
      <c r="M354" s="40">
        <f t="shared" si="122"/>
        <v>1.5</v>
      </c>
    </row>
    <row r="355" spans="1:13" x14ac:dyDescent="0.3">
      <c r="A355" s="70" t="s">
        <v>202</v>
      </c>
      <c r="C355" s="40">
        <f>IF(C300&gt;0,C300,0)</f>
        <v>0</v>
      </c>
      <c r="D355" s="40">
        <f t="shared" ref="D355:M355" si="123">IF(D300&gt;0,D300,0)</f>
        <v>25.566576782499997</v>
      </c>
      <c r="E355" s="40">
        <f t="shared" si="123"/>
        <v>58.643664369375003</v>
      </c>
      <c r="F355" s="40">
        <f t="shared" si="123"/>
        <v>97.13418811562498</v>
      </c>
      <c r="G355" s="40">
        <f t="shared" si="123"/>
        <v>142.45907695062499</v>
      </c>
      <c r="H355" s="40">
        <f t="shared" si="123"/>
        <v>188.044782566875</v>
      </c>
      <c r="I355" s="40">
        <f t="shared" si="123"/>
        <v>238.26168186437502</v>
      </c>
      <c r="J355" s="40">
        <f t="shared" si="123"/>
        <v>288.82261594433595</v>
      </c>
      <c r="K355" s="40">
        <f t="shared" si="123"/>
        <v>339.78014407018657</v>
      </c>
      <c r="L355" s="40">
        <f t="shared" si="123"/>
        <v>391.16001856886726</v>
      </c>
      <c r="M355" s="40">
        <f t="shared" si="123"/>
        <v>442.96662905092342</v>
      </c>
    </row>
    <row r="356" spans="1:13" x14ac:dyDescent="0.3">
      <c r="A356" s="70" t="s">
        <v>203</v>
      </c>
      <c r="C356" s="40">
        <f>B356+C337+C324</f>
        <v>132</v>
      </c>
      <c r="D356" s="40">
        <f t="shared" ref="D356:M356" si="124">C356+D337+D324</f>
        <v>132</v>
      </c>
      <c r="E356" s="40">
        <f t="shared" si="124"/>
        <v>132</v>
      </c>
      <c r="F356" s="40">
        <f t="shared" si="124"/>
        <v>115.5</v>
      </c>
      <c r="G356" s="40">
        <f t="shared" si="124"/>
        <v>99</v>
      </c>
      <c r="H356" s="40">
        <f t="shared" si="124"/>
        <v>82.5</v>
      </c>
      <c r="I356" s="40">
        <f t="shared" si="124"/>
        <v>66</v>
      </c>
      <c r="J356" s="40">
        <f t="shared" si="124"/>
        <v>49.5</v>
      </c>
      <c r="K356" s="40">
        <f t="shared" si="124"/>
        <v>33</v>
      </c>
      <c r="L356" s="40">
        <f t="shared" si="124"/>
        <v>16.5</v>
      </c>
      <c r="M356" s="40">
        <f t="shared" si="124"/>
        <v>0</v>
      </c>
    </row>
    <row r="357" spans="1:13" x14ac:dyDescent="0.3">
      <c r="A357" s="70" t="s">
        <v>204</v>
      </c>
      <c r="C357">
        <f t="shared" ref="C357:M358" si="125">B357+C319</f>
        <v>0</v>
      </c>
      <c r="D357">
        <f t="shared" si="125"/>
        <v>17.3</v>
      </c>
      <c r="E357">
        <f t="shared" si="125"/>
        <v>22.9</v>
      </c>
      <c r="F357">
        <f t="shared" si="125"/>
        <v>26.7</v>
      </c>
      <c r="G357">
        <f t="shared" si="125"/>
        <v>30.5</v>
      </c>
      <c r="H357">
        <f t="shared" si="125"/>
        <v>30.5</v>
      </c>
      <c r="I357">
        <f t="shared" si="125"/>
        <v>30.5</v>
      </c>
      <c r="J357">
        <f t="shared" si="125"/>
        <v>30.5</v>
      </c>
      <c r="K357">
        <f t="shared" si="125"/>
        <v>30.5</v>
      </c>
      <c r="L357">
        <f t="shared" si="125"/>
        <v>30.5</v>
      </c>
      <c r="M357">
        <f t="shared" si="125"/>
        <v>30.5</v>
      </c>
    </row>
    <row r="358" spans="1:13" x14ac:dyDescent="0.3">
      <c r="A358" s="70" t="s">
        <v>205</v>
      </c>
      <c r="C358">
        <f t="shared" si="125"/>
        <v>0</v>
      </c>
      <c r="D358">
        <f t="shared" si="125"/>
        <v>6.8</v>
      </c>
      <c r="E358">
        <f t="shared" si="125"/>
        <v>9.1</v>
      </c>
      <c r="F358">
        <f t="shared" si="125"/>
        <v>10.6</v>
      </c>
      <c r="G358">
        <f t="shared" si="125"/>
        <v>12.2</v>
      </c>
      <c r="H358">
        <f t="shared" si="125"/>
        <v>12.2</v>
      </c>
      <c r="I358">
        <f t="shared" si="125"/>
        <v>12.2</v>
      </c>
      <c r="J358">
        <f t="shared" si="125"/>
        <v>12.2</v>
      </c>
      <c r="K358">
        <f t="shared" si="125"/>
        <v>12.2</v>
      </c>
      <c r="L358">
        <f t="shared" si="125"/>
        <v>12.2</v>
      </c>
      <c r="M358">
        <f t="shared" si="125"/>
        <v>12.2</v>
      </c>
    </row>
    <row r="359" spans="1:13" x14ac:dyDescent="0.3">
      <c r="A359" s="23"/>
    </row>
    <row r="360" spans="1:13" x14ac:dyDescent="0.3">
      <c r="A360" s="23" t="s">
        <v>367</v>
      </c>
      <c r="C360" s="40">
        <f>SUM(C352:C359)</f>
        <v>200</v>
      </c>
      <c r="D360" s="40">
        <f t="shared" ref="D360:M360" si="126">SUM(D352:D359)</f>
        <v>249.66657678250002</v>
      </c>
      <c r="E360" s="40">
        <f t="shared" si="126"/>
        <v>290.64366436937502</v>
      </c>
      <c r="F360" s="40">
        <f t="shared" si="126"/>
        <v>317.93418811562498</v>
      </c>
      <c r="G360" s="40">
        <f t="shared" si="126"/>
        <v>352.15907695062498</v>
      </c>
      <c r="H360" s="40">
        <f t="shared" si="126"/>
        <v>381.24478256687502</v>
      </c>
      <c r="I360" s="40">
        <f t="shared" si="126"/>
        <v>414.96168186437501</v>
      </c>
      <c r="J360" s="40">
        <f t="shared" si="126"/>
        <v>449.02261594433594</v>
      </c>
      <c r="K360" s="40">
        <f t="shared" si="126"/>
        <v>483.48014407018655</v>
      </c>
      <c r="L360" s="40">
        <f t="shared" si="126"/>
        <v>518.3600185688673</v>
      </c>
      <c r="M360" s="40">
        <f t="shared" si="126"/>
        <v>553.66662905092346</v>
      </c>
    </row>
    <row r="361" spans="1:13" x14ac:dyDescent="0.3">
      <c r="A361" s="23"/>
    </row>
    <row r="362" spans="1:13" x14ac:dyDescent="0.3">
      <c r="A362" s="130" t="s">
        <v>368</v>
      </c>
    </row>
    <row r="363" spans="1:13" x14ac:dyDescent="0.3">
      <c r="A363" s="70" t="s">
        <v>369</v>
      </c>
      <c r="C363" s="40">
        <f t="shared" ref="C363:M363" si="127">B363+C329*-1</f>
        <v>174.70000000000002</v>
      </c>
      <c r="D363" s="40">
        <f t="shared" si="127"/>
        <v>174.70000000000002</v>
      </c>
      <c r="E363" s="40">
        <f t="shared" si="127"/>
        <v>174.70000000000002</v>
      </c>
      <c r="F363" s="40">
        <f t="shared" si="127"/>
        <v>177.20000000000002</v>
      </c>
      <c r="G363" s="40">
        <f t="shared" si="127"/>
        <v>179.70000000000002</v>
      </c>
      <c r="H363" s="40">
        <f t="shared" si="127"/>
        <v>182.20000000000002</v>
      </c>
      <c r="I363" s="40">
        <f t="shared" si="127"/>
        <v>184.70000000000002</v>
      </c>
      <c r="J363" s="40">
        <f t="shared" si="127"/>
        <v>189.70000000000002</v>
      </c>
      <c r="K363" s="40">
        <f t="shared" si="127"/>
        <v>194.70000000000002</v>
      </c>
      <c r="L363" s="40">
        <f t="shared" si="127"/>
        <v>199.70000000000002</v>
      </c>
      <c r="M363" s="40">
        <f t="shared" si="127"/>
        <v>204.70000000000002</v>
      </c>
    </row>
    <row r="364" spans="1:13" x14ac:dyDescent="0.3">
      <c r="A364" s="132" t="s">
        <v>370</v>
      </c>
      <c r="C364" s="40">
        <f t="shared" ref="C364:M364" si="128">B364+C312</f>
        <v>0</v>
      </c>
      <c r="D364" s="40">
        <f t="shared" si="128"/>
        <v>12.887380000000002</v>
      </c>
      <c r="E364" s="40">
        <f t="shared" si="128"/>
        <v>25.774760000000004</v>
      </c>
      <c r="F364" s="40">
        <f t="shared" si="128"/>
        <v>38.86439</v>
      </c>
      <c r="G364" s="40">
        <f t="shared" si="128"/>
        <v>52.156270000000006</v>
      </c>
      <c r="H364" s="40">
        <f t="shared" si="128"/>
        <v>65.650400000000005</v>
      </c>
      <c r="I364" s="40">
        <f t="shared" si="128"/>
        <v>79.34678000000001</v>
      </c>
      <c r="J364" s="40">
        <f t="shared" si="128"/>
        <v>93.447660000000013</v>
      </c>
      <c r="K364" s="40">
        <f t="shared" si="128"/>
        <v>107.95304000000002</v>
      </c>
      <c r="L364" s="40">
        <f t="shared" si="128"/>
        <v>122.86292000000002</v>
      </c>
      <c r="M364" s="40">
        <f t="shared" si="128"/>
        <v>138.17730000000003</v>
      </c>
    </row>
    <row r="365" spans="1:13" x14ac:dyDescent="0.3">
      <c r="A365" s="23" t="s">
        <v>371</v>
      </c>
      <c r="C365">
        <f>C363-C364</f>
        <v>174.70000000000002</v>
      </c>
      <c r="D365" s="40">
        <f t="shared" ref="D365:M365" si="129">D363-D364</f>
        <v>161.81262000000001</v>
      </c>
      <c r="E365" s="40">
        <f t="shared" si="129"/>
        <v>148.92524</v>
      </c>
      <c r="F365" s="40">
        <f t="shared" si="129"/>
        <v>138.33561000000003</v>
      </c>
      <c r="G365" s="40">
        <f t="shared" si="129"/>
        <v>127.54373000000001</v>
      </c>
      <c r="H365" s="40">
        <f t="shared" si="129"/>
        <v>116.54960000000001</v>
      </c>
      <c r="I365" s="40">
        <f t="shared" si="129"/>
        <v>105.35322000000001</v>
      </c>
      <c r="J365" s="40">
        <f t="shared" si="129"/>
        <v>96.252340000000004</v>
      </c>
      <c r="K365" s="40">
        <f t="shared" si="129"/>
        <v>86.746960000000001</v>
      </c>
      <c r="L365" s="40">
        <f t="shared" si="129"/>
        <v>76.83708</v>
      </c>
      <c r="M365" s="40">
        <f t="shared" si="129"/>
        <v>66.522699999999986</v>
      </c>
    </row>
    <row r="366" spans="1:13" x14ac:dyDescent="0.3">
      <c r="A366" s="70" t="s">
        <v>212</v>
      </c>
      <c r="C366" s="40">
        <f t="shared" ref="C366:M366" si="130">B366+C318*-1</f>
        <v>9</v>
      </c>
      <c r="D366" s="40">
        <f t="shared" si="130"/>
        <v>32.1</v>
      </c>
      <c r="E366" s="40">
        <f t="shared" si="130"/>
        <v>42.7</v>
      </c>
      <c r="F366" s="40">
        <f t="shared" si="130"/>
        <v>49.8</v>
      </c>
      <c r="G366" s="40">
        <f t="shared" si="130"/>
        <v>56.9</v>
      </c>
      <c r="H366" s="40">
        <f t="shared" si="130"/>
        <v>56.9</v>
      </c>
      <c r="I366" s="40">
        <f t="shared" si="130"/>
        <v>56.9</v>
      </c>
      <c r="J366" s="40">
        <f t="shared" si="130"/>
        <v>56.9</v>
      </c>
      <c r="K366" s="40">
        <f t="shared" si="130"/>
        <v>56.9</v>
      </c>
      <c r="L366" s="40">
        <f t="shared" si="130"/>
        <v>56.9</v>
      </c>
      <c r="M366" s="40">
        <f t="shared" si="130"/>
        <v>56.9</v>
      </c>
    </row>
    <row r="367" spans="1:13" x14ac:dyDescent="0.3">
      <c r="A367" s="70" t="s">
        <v>213</v>
      </c>
      <c r="C367" s="40">
        <f>C344</f>
        <v>0</v>
      </c>
      <c r="D367" s="40">
        <f t="shared" ref="D367:M367" si="131">D344</f>
        <v>39.853956782499992</v>
      </c>
      <c r="E367" s="40">
        <f t="shared" si="131"/>
        <v>83.518424369374998</v>
      </c>
      <c r="F367" s="40">
        <f t="shared" si="131"/>
        <v>114.698578115625</v>
      </c>
      <c r="G367" s="40">
        <f t="shared" si="131"/>
        <v>153.01534695062503</v>
      </c>
      <c r="H367" s="40">
        <f t="shared" si="131"/>
        <v>193.49518256687503</v>
      </c>
      <c r="I367" s="40">
        <f t="shared" si="131"/>
        <v>238.80846186437506</v>
      </c>
      <c r="J367" s="40">
        <f t="shared" si="131"/>
        <v>282.37027594433602</v>
      </c>
      <c r="K367" s="40">
        <f t="shared" si="131"/>
        <v>326.73318407018661</v>
      </c>
      <c r="L367" s="40">
        <f t="shared" si="131"/>
        <v>371.92293856886732</v>
      </c>
      <c r="M367" s="40">
        <f t="shared" si="131"/>
        <v>417.94392905092349</v>
      </c>
    </row>
    <row r="368" spans="1:13" x14ac:dyDescent="0.3">
      <c r="A368" s="70" t="s">
        <v>214</v>
      </c>
      <c r="C368" s="40">
        <f t="shared" ref="C368:M368" si="132">B368+(C330*-1)-C313</f>
        <v>16.3</v>
      </c>
      <c r="D368" s="40">
        <f t="shared" si="132"/>
        <v>15.9</v>
      </c>
      <c r="E368" s="40">
        <f t="shared" si="132"/>
        <v>15.5</v>
      </c>
      <c r="F368" s="40">
        <f t="shared" si="132"/>
        <v>15.1</v>
      </c>
      <c r="G368" s="40">
        <f t="shared" si="132"/>
        <v>14.7</v>
      </c>
      <c r="H368" s="40">
        <f t="shared" si="132"/>
        <v>14.299999999999999</v>
      </c>
      <c r="I368" s="40">
        <f t="shared" si="132"/>
        <v>13.899999999999999</v>
      </c>
      <c r="J368" s="40">
        <f t="shared" si="132"/>
        <v>13.499999999999998</v>
      </c>
      <c r="K368" s="40">
        <f t="shared" si="132"/>
        <v>13.099999999999998</v>
      </c>
      <c r="L368" s="40">
        <f t="shared" si="132"/>
        <v>12.699999999999998</v>
      </c>
      <c r="M368" s="40">
        <f t="shared" si="132"/>
        <v>12.299999999999997</v>
      </c>
    </row>
    <row r="369" spans="1:13" x14ac:dyDescent="0.3">
      <c r="A369" s="70" t="s">
        <v>215</v>
      </c>
      <c r="C369" s="40">
        <f>IF(C300&lt;=0,-1*C300,0)</f>
        <v>0</v>
      </c>
      <c r="D369" s="40">
        <f t="shared" ref="D369:M369" si="133">IF(D300&lt;=0,-1*D300,0)</f>
        <v>0</v>
      </c>
      <c r="E369" s="40">
        <f t="shared" si="133"/>
        <v>0</v>
      </c>
      <c r="F369" s="40">
        <f t="shared" si="133"/>
        <v>0</v>
      </c>
      <c r="G369" s="40">
        <f t="shared" si="133"/>
        <v>0</v>
      </c>
      <c r="H369" s="40">
        <f t="shared" si="133"/>
        <v>0</v>
      </c>
      <c r="I369" s="40">
        <f t="shared" si="133"/>
        <v>0</v>
      </c>
      <c r="J369" s="40">
        <f t="shared" si="133"/>
        <v>0</v>
      </c>
      <c r="K369" s="40">
        <f t="shared" si="133"/>
        <v>0</v>
      </c>
      <c r="L369" s="40">
        <f t="shared" si="133"/>
        <v>0</v>
      </c>
      <c r="M369" s="40">
        <f t="shared" si="133"/>
        <v>0</v>
      </c>
    </row>
    <row r="370" spans="1:13" x14ac:dyDescent="0.3">
      <c r="A370" s="23"/>
    </row>
    <row r="371" spans="1:13" x14ac:dyDescent="0.3">
      <c r="A371" s="23" t="s">
        <v>372</v>
      </c>
      <c r="C371" s="40">
        <f>SUM(C365:C369)</f>
        <v>200.00000000000003</v>
      </c>
      <c r="D371" s="40">
        <f t="shared" ref="D371:M371" si="134">SUM(D365:D369)</f>
        <v>249.66657678250002</v>
      </c>
      <c r="E371" s="40">
        <f t="shared" si="134"/>
        <v>290.64366436937502</v>
      </c>
      <c r="F371" s="40">
        <f t="shared" si="134"/>
        <v>317.93418811562503</v>
      </c>
      <c r="G371" s="40">
        <f t="shared" si="134"/>
        <v>352.15907695062504</v>
      </c>
      <c r="H371" s="40">
        <f t="shared" si="134"/>
        <v>381.24478256687502</v>
      </c>
      <c r="I371" s="40">
        <f t="shared" si="134"/>
        <v>414.96168186437501</v>
      </c>
      <c r="J371" s="40">
        <f t="shared" si="134"/>
        <v>449.02261594433605</v>
      </c>
      <c r="K371" s="40">
        <f t="shared" si="134"/>
        <v>483.48014407018661</v>
      </c>
      <c r="L371" s="40">
        <f t="shared" si="134"/>
        <v>518.3600185688673</v>
      </c>
      <c r="M371" s="40">
        <f t="shared" si="134"/>
        <v>553.66662905092346</v>
      </c>
    </row>
    <row r="372" spans="1:13" x14ac:dyDescent="0.3">
      <c r="A372" s="23"/>
    </row>
    <row r="373" spans="1:13" x14ac:dyDescent="0.3">
      <c r="A373" s="23" t="s">
        <v>373</v>
      </c>
      <c r="C373" s="40">
        <f>C360-C371</f>
        <v>0</v>
      </c>
      <c r="D373" s="40">
        <f t="shared" ref="D373:M373" si="135">D360-D371</f>
        <v>0</v>
      </c>
      <c r="E373" s="40">
        <f t="shared" si="135"/>
        <v>0</v>
      </c>
      <c r="F373" s="40">
        <f t="shared" si="135"/>
        <v>0</v>
      </c>
      <c r="G373" s="40">
        <f t="shared" si="135"/>
        <v>0</v>
      </c>
      <c r="H373" s="40">
        <f t="shared" si="135"/>
        <v>0</v>
      </c>
      <c r="I373" s="40">
        <f t="shared" si="135"/>
        <v>0</v>
      </c>
      <c r="J373" s="40">
        <f t="shared" si="135"/>
        <v>0</v>
      </c>
      <c r="K373" s="40">
        <f t="shared" si="135"/>
        <v>0</v>
      </c>
      <c r="L373" s="40">
        <f t="shared" si="135"/>
        <v>0</v>
      </c>
      <c r="M373" s="40">
        <f t="shared" si="135"/>
        <v>0</v>
      </c>
    </row>
    <row r="376" spans="1:13" x14ac:dyDescent="0.3">
      <c r="A376" s="23" t="s">
        <v>374</v>
      </c>
    </row>
    <row r="378" spans="1:13" x14ac:dyDescent="0.3">
      <c r="A378" s="23" t="s">
        <v>375</v>
      </c>
      <c r="C378" s="40">
        <f t="shared" ref="C378:M378" si="136">(C356+C357+C358)/(C352+C353+C354+C355)</f>
        <v>1.9411764705882353</v>
      </c>
      <c r="D378" s="40">
        <f t="shared" si="136"/>
        <v>1.6683307797277009</v>
      </c>
      <c r="E378" s="40">
        <f t="shared" si="136"/>
        <v>1.2949720052451239</v>
      </c>
      <c r="F378" s="40">
        <f t="shared" si="136"/>
        <v>0.92530808879510318</v>
      </c>
      <c r="G378" s="40">
        <f t="shared" si="136"/>
        <v>0.67329003839185175</v>
      </c>
      <c r="H378" s="40">
        <f t="shared" si="136"/>
        <v>0.48897696233001609</v>
      </c>
      <c r="I378" s="40">
        <f t="shared" si="136"/>
        <v>0.35492523693557176</v>
      </c>
      <c r="J378" s="40">
        <f t="shared" si="136"/>
        <v>0.25839169346368768</v>
      </c>
      <c r="K378" s="40">
        <f t="shared" si="136"/>
        <v>0.18563924973004722</v>
      </c>
      <c r="L378" s="40">
        <f t="shared" si="136"/>
        <v>0.12893108634440234</v>
      </c>
      <c r="M378" s="40">
        <f t="shared" si="136"/>
        <v>8.3567101200545293E-2</v>
      </c>
    </row>
    <row r="379" spans="1:13" x14ac:dyDescent="0.3">
      <c r="A379" s="23" t="s">
        <v>253</v>
      </c>
      <c r="C379" s="40"/>
      <c r="D379" s="40">
        <f t="shared" ref="D379:M379" si="137">(D366+D367)/(D357+D358)</f>
        <v>2.9856413602697094</v>
      </c>
      <c r="E379" s="40">
        <f t="shared" si="137"/>
        <v>3.9443257615429688</v>
      </c>
      <c r="F379" s="40">
        <f t="shared" si="137"/>
        <v>4.4101495473357906</v>
      </c>
      <c r="G379" s="40">
        <f t="shared" si="137"/>
        <v>4.9160502798741224</v>
      </c>
      <c r="H379" s="40">
        <f t="shared" si="137"/>
        <v>5.8640557978190868</v>
      </c>
      <c r="I379" s="40">
        <f t="shared" si="137"/>
        <v>6.9252567181352473</v>
      </c>
      <c r="J379" s="40">
        <f t="shared" si="137"/>
        <v>7.9454397176659475</v>
      </c>
      <c r="K379" s="40">
        <f t="shared" si="137"/>
        <v>8.9843837018779062</v>
      </c>
      <c r="L379" s="40">
        <f t="shared" si="137"/>
        <v>10.042691769762699</v>
      </c>
      <c r="M379" s="40">
        <f t="shared" si="137"/>
        <v>11.120466722504062</v>
      </c>
    </row>
    <row r="380" spans="1:13" x14ac:dyDescent="0.3">
      <c r="A380" s="23" t="s">
        <v>254</v>
      </c>
      <c r="C380" s="40">
        <f>(C365-C356)/C365*100</f>
        <v>24.441900400686901</v>
      </c>
      <c r="D380" s="40">
        <f t="shared" ref="D380:M380" si="138">(D365-D356)/D365*100</f>
        <v>18.424162466438037</v>
      </c>
      <c r="E380" s="40">
        <f t="shared" si="138"/>
        <v>11.364923769805577</v>
      </c>
      <c r="F380" s="40">
        <f t="shared" si="138"/>
        <v>16.507398203542838</v>
      </c>
      <c r="G380" s="40">
        <f t="shared" si="138"/>
        <v>22.379563464233019</v>
      </c>
      <c r="H380" s="40">
        <f t="shared" si="138"/>
        <v>29.214686279489598</v>
      </c>
      <c r="I380" s="40">
        <f t="shared" si="138"/>
        <v>37.353599633689413</v>
      </c>
      <c r="J380" s="40">
        <f t="shared" si="138"/>
        <v>48.572678856430926</v>
      </c>
      <c r="K380" s="40">
        <f t="shared" si="138"/>
        <v>61.958321075459011</v>
      </c>
      <c r="L380" s="40">
        <f t="shared" si="138"/>
        <v>78.525992919043773</v>
      </c>
      <c r="M380" s="40">
        <f t="shared" si="138"/>
        <v>100</v>
      </c>
    </row>
    <row r="381" spans="1:13" x14ac:dyDescent="0.3">
      <c r="A381" s="23" t="s">
        <v>251</v>
      </c>
      <c r="C381" s="40">
        <f>C29/C36*100</f>
        <v>17.5</v>
      </c>
      <c r="D381" s="40"/>
      <c r="E381" s="40"/>
      <c r="F381" s="40"/>
      <c r="G381" s="40"/>
      <c r="H381" s="40"/>
      <c r="I381" s="40"/>
      <c r="J381" s="40"/>
      <c r="K381" s="40"/>
      <c r="L381" s="40"/>
      <c r="M381" s="40"/>
    </row>
    <row r="383" spans="1:13" x14ac:dyDescent="0.3">
      <c r="A383" s="124" t="s">
        <v>376</v>
      </c>
    </row>
    <row r="384" spans="1:13" x14ac:dyDescent="0.3">
      <c r="A384" s="23"/>
    </row>
    <row r="385" spans="1:13" x14ac:dyDescent="0.3">
      <c r="A385" s="23" t="s">
        <v>377</v>
      </c>
    </row>
    <row r="386" spans="1:13" x14ac:dyDescent="0.3">
      <c r="A386" t="s">
        <v>144</v>
      </c>
      <c r="C386">
        <f t="shared" ref="C386:M391" si="139">C262</f>
        <v>0</v>
      </c>
      <c r="D386" s="40">
        <f t="shared" si="139"/>
        <v>95.121402924999998</v>
      </c>
      <c r="E386" s="40">
        <f t="shared" si="139"/>
        <v>113.6952039</v>
      </c>
      <c r="F386" s="40">
        <f t="shared" si="139"/>
        <v>130.54440455</v>
      </c>
      <c r="G386" s="40">
        <f t="shared" si="139"/>
        <v>148.7936052</v>
      </c>
      <c r="H386" s="40">
        <f t="shared" si="139"/>
        <v>145.99360519999999</v>
      </c>
      <c r="I386" s="40">
        <f t="shared" si="139"/>
        <v>145.99360519999999</v>
      </c>
      <c r="J386" s="40">
        <f t="shared" si="139"/>
        <v>145.99360519999999</v>
      </c>
      <c r="K386" s="40">
        <f t="shared" si="139"/>
        <v>145.99360519999999</v>
      </c>
      <c r="L386" s="40">
        <f t="shared" si="139"/>
        <v>145.99360519999999</v>
      </c>
      <c r="M386" s="40">
        <f t="shared" si="139"/>
        <v>145.99360519999999</v>
      </c>
    </row>
    <row r="387" spans="1:13" x14ac:dyDescent="0.3">
      <c r="A387" t="s">
        <v>70</v>
      </c>
      <c r="C387">
        <f t="shared" si="139"/>
        <v>0</v>
      </c>
      <c r="D387" s="40">
        <f t="shared" si="139"/>
        <v>0</v>
      </c>
      <c r="E387" s="40">
        <f t="shared" si="139"/>
        <v>0</v>
      </c>
      <c r="F387" s="40">
        <f t="shared" si="139"/>
        <v>0</v>
      </c>
      <c r="G387" s="40">
        <f t="shared" si="139"/>
        <v>0</v>
      </c>
      <c r="H387" s="40">
        <f t="shared" si="139"/>
        <v>0</v>
      </c>
      <c r="I387" s="40">
        <f t="shared" si="139"/>
        <v>0</v>
      </c>
      <c r="J387" s="40">
        <f t="shared" si="139"/>
        <v>0</v>
      </c>
      <c r="K387" s="40">
        <f t="shared" si="139"/>
        <v>0</v>
      </c>
      <c r="L387" s="40">
        <f t="shared" si="139"/>
        <v>0</v>
      </c>
      <c r="M387" s="40">
        <f t="shared" si="139"/>
        <v>0</v>
      </c>
    </row>
    <row r="388" spans="1:13" x14ac:dyDescent="0.3">
      <c r="A388" t="s">
        <v>71</v>
      </c>
      <c r="C388">
        <f t="shared" si="139"/>
        <v>0</v>
      </c>
      <c r="D388" s="40">
        <f t="shared" si="139"/>
        <v>0</v>
      </c>
      <c r="E388" s="40">
        <f t="shared" si="139"/>
        <v>0</v>
      </c>
      <c r="F388" s="40">
        <f t="shared" si="139"/>
        <v>0</v>
      </c>
      <c r="G388" s="40">
        <f t="shared" si="139"/>
        <v>0</v>
      </c>
      <c r="H388" s="40">
        <f t="shared" si="139"/>
        <v>0</v>
      </c>
      <c r="I388" s="40">
        <f t="shared" si="139"/>
        <v>0</v>
      </c>
      <c r="J388" s="40">
        <f t="shared" si="139"/>
        <v>0</v>
      </c>
      <c r="K388" s="40">
        <f t="shared" si="139"/>
        <v>0</v>
      </c>
      <c r="L388" s="40">
        <f t="shared" si="139"/>
        <v>0</v>
      </c>
      <c r="M388" s="40">
        <f t="shared" si="139"/>
        <v>0</v>
      </c>
    </row>
    <row r="389" spans="1:13" x14ac:dyDescent="0.3">
      <c r="A389" t="s">
        <v>72</v>
      </c>
      <c r="C389">
        <f t="shared" si="139"/>
        <v>0</v>
      </c>
      <c r="D389" s="40">
        <f t="shared" si="139"/>
        <v>0</v>
      </c>
      <c r="E389" s="40">
        <f t="shared" si="139"/>
        <v>0</v>
      </c>
      <c r="F389" s="40">
        <f t="shared" si="139"/>
        <v>0</v>
      </c>
      <c r="G389" s="40">
        <f t="shared" si="139"/>
        <v>0</v>
      </c>
      <c r="H389" s="40">
        <f t="shared" si="139"/>
        <v>0</v>
      </c>
      <c r="I389" s="40">
        <f t="shared" si="139"/>
        <v>0</v>
      </c>
      <c r="J389" s="40">
        <f t="shared" si="139"/>
        <v>0</v>
      </c>
      <c r="K389" s="40">
        <f t="shared" si="139"/>
        <v>0</v>
      </c>
      <c r="L389" s="40">
        <f t="shared" si="139"/>
        <v>0</v>
      </c>
      <c r="M389" s="40">
        <f t="shared" si="139"/>
        <v>0</v>
      </c>
    </row>
    <row r="390" spans="1:13" x14ac:dyDescent="0.3">
      <c r="A390" t="s">
        <v>145</v>
      </c>
      <c r="C390">
        <f t="shared" si="139"/>
        <v>0</v>
      </c>
      <c r="D390" s="40">
        <f t="shared" si="139"/>
        <v>1.6425000000000001</v>
      </c>
      <c r="E390" s="40">
        <f t="shared" si="139"/>
        <v>2.19</v>
      </c>
      <c r="F390" s="40">
        <f t="shared" si="139"/>
        <v>2.5549999999999997</v>
      </c>
      <c r="G390" s="40">
        <f t="shared" si="139"/>
        <v>2.92</v>
      </c>
      <c r="H390" s="40">
        <f t="shared" si="139"/>
        <v>2.92</v>
      </c>
      <c r="I390" s="40">
        <f t="shared" si="139"/>
        <v>2.92</v>
      </c>
      <c r="J390" s="40">
        <f t="shared" si="139"/>
        <v>2.92</v>
      </c>
      <c r="K390" s="40">
        <f t="shared" si="139"/>
        <v>2.92</v>
      </c>
      <c r="L390" s="40">
        <f t="shared" si="139"/>
        <v>2.92</v>
      </c>
      <c r="M390" s="40">
        <f t="shared" si="139"/>
        <v>2.92</v>
      </c>
    </row>
    <row r="391" spans="1:13" x14ac:dyDescent="0.3">
      <c r="A391" t="s">
        <v>146</v>
      </c>
      <c r="C391">
        <f t="shared" si="139"/>
        <v>0</v>
      </c>
      <c r="D391" s="40">
        <f t="shared" si="139"/>
        <v>1.3140000000000001</v>
      </c>
      <c r="E391" s="40">
        <f t="shared" si="139"/>
        <v>1.752</v>
      </c>
      <c r="F391" s="40">
        <f t="shared" si="139"/>
        <v>2.0439999999999996</v>
      </c>
      <c r="G391" s="40">
        <f t="shared" si="139"/>
        <v>2.3359999999999999</v>
      </c>
      <c r="H391" s="40">
        <f t="shared" si="139"/>
        <v>2.3359999999999999</v>
      </c>
      <c r="I391" s="40">
        <f t="shared" si="139"/>
        <v>2.3359999999999999</v>
      </c>
      <c r="J391" s="40">
        <f t="shared" si="139"/>
        <v>2.3359999999999999</v>
      </c>
      <c r="K391" s="40">
        <f t="shared" si="139"/>
        <v>2.3359999999999999</v>
      </c>
      <c r="L391" s="40">
        <f t="shared" si="139"/>
        <v>2.3359999999999999</v>
      </c>
      <c r="M391" s="40">
        <f t="shared" si="139"/>
        <v>2.3359999999999999</v>
      </c>
    </row>
    <row r="392" spans="1:13" x14ac:dyDescent="0.3">
      <c r="A392" t="s">
        <v>378</v>
      </c>
      <c r="C392">
        <f>C269*0.6</f>
        <v>0</v>
      </c>
      <c r="D392" s="40">
        <f t="shared" ref="D392:M392" si="140">D269*0.6</f>
        <v>1.92</v>
      </c>
      <c r="E392" s="40">
        <f t="shared" si="140"/>
        <v>2.0640000000000001</v>
      </c>
      <c r="F392" s="40">
        <f t="shared" si="140"/>
        <v>2.2188000000000003</v>
      </c>
      <c r="G392" s="40">
        <f t="shared" si="140"/>
        <v>2.3852100000000003</v>
      </c>
      <c r="H392" s="40">
        <f t="shared" si="140"/>
        <v>2.5641007500000002</v>
      </c>
      <c r="I392" s="40">
        <f t="shared" si="140"/>
        <v>2.7564083062500004</v>
      </c>
      <c r="J392" s="40">
        <f t="shared" si="140"/>
        <v>2.9631389292187507</v>
      </c>
      <c r="K392" s="40">
        <f t="shared" si="140"/>
        <v>3.1853743489101567</v>
      </c>
      <c r="L392" s="40">
        <f t="shared" si="140"/>
        <v>3.4242774250784187</v>
      </c>
      <c r="M392" s="40">
        <f t="shared" si="140"/>
        <v>3.6810982319593002</v>
      </c>
    </row>
    <row r="393" spans="1:13" x14ac:dyDescent="0.3">
      <c r="A393" t="s">
        <v>117</v>
      </c>
      <c r="C393">
        <f>C270</f>
        <v>0</v>
      </c>
      <c r="D393" s="40">
        <f t="shared" ref="D393:M393" si="141">D270</f>
        <v>0</v>
      </c>
      <c r="E393" s="40">
        <f t="shared" si="141"/>
        <v>0</v>
      </c>
      <c r="F393" s="40">
        <f t="shared" si="141"/>
        <v>0</v>
      </c>
      <c r="G393" s="40">
        <f t="shared" si="141"/>
        <v>0</v>
      </c>
      <c r="H393" s="40">
        <f t="shared" si="141"/>
        <v>0</v>
      </c>
      <c r="I393" s="40">
        <f t="shared" si="141"/>
        <v>0</v>
      </c>
      <c r="J393" s="40">
        <f t="shared" si="141"/>
        <v>0</v>
      </c>
      <c r="K393" s="40">
        <f t="shared" si="141"/>
        <v>0</v>
      </c>
      <c r="L393" s="40">
        <f t="shared" si="141"/>
        <v>0</v>
      </c>
      <c r="M393" s="40">
        <f t="shared" si="141"/>
        <v>0</v>
      </c>
    </row>
    <row r="394" spans="1:13" x14ac:dyDescent="0.3">
      <c r="A394" t="s">
        <v>328</v>
      </c>
      <c r="C394">
        <f>C276</f>
        <v>0</v>
      </c>
      <c r="D394" s="40">
        <f t="shared" ref="D394:M395" si="142">D276</f>
        <v>3.2850000000000001</v>
      </c>
      <c r="E394" s="40">
        <f t="shared" si="142"/>
        <v>4.38</v>
      </c>
      <c r="F394" s="40">
        <f t="shared" si="142"/>
        <v>5.1099999999999994</v>
      </c>
      <c r="G394" s="40">
        <f t="shared" si="142"/>
        <v>5.84</v>
      </c>
      <c r="H394" s="40">
        <f t="shared" si="142"/>
        <v>5.84</v>
      </c>
      <c r="I394" s="40">
        <f t="shared" si="142"/>
        <v>5.84</v>
      </c>
      <c r="J394" s="40">
        <f t="shared" si="142"/>
        <v>5.84</v>
      </c>
      <c r="K394" s="40">
        <f t="shared" si="142"/>
        <v>5.84</v>
      </c>
      <c r="L394" s="40">
        <f t="shared" si="142"/>
        <v>5.84</v>
      </c>
      <c r="M394" s="40">
        <f t="shared" si="142"/>
        <v>5.84</v>
      </c>
    </row>
    <row r="395" spans="1:13" x14ac:dyDescent="0.3">
      <c r="A395" t="s">
        <v>118</v>
      </c>
      <c r="C395">
        <f>C277</f>
        <v>0</v>
      </c>
      <c r="D395" s="40">
        <f t="shared" si="142"/>
        <v>3.2850000000000001</v>
      </c>
      <c r="E395" s="40">
        <f t="shared" si="142"/>
        <v>4.38</v>
      </c>
      <c r="F395" s="40">
        <f t="shared" si="142"/>
        <v>5.1099999999999994</v>
      </c>
      <c r="G395" s="40">
        <f t="shared" si="142"/>
        <v>5.84</v>
      </c>
      <c r="H395" s="40">
        <f t="shared" si="142"/>
        <v>5.84</v>
      </c>
      <c r="I395" s="40">
        <f t="shared" si="142"/>
        <v>0</v>
      </c>
      <c r="J395" s="40">
        <f t="shared" si="142"/>
        <v>0</v>
      </c>
      <c r="K395" s="40">
        <f t="shared" si="142"/>
        <v>0</v>
      </c>
      <c r="L395" s="40">
        <f t="shared" si="142"/>
        <v>0</v>
      </c>
      <c r="M395" s="40">
        <f t="shared" si="142"/>
        <v>0</v>
      </c>
    </row>
    <row r="396" spans="1:13" x14ac:dyDescent="0.3">
      <c r="A396" s="70" t="s">
        <v>224</v>
      </c>
      <c r="C396">
        <f>C187</f>
        <v>0</v>
      </c>
      <c r="D396" s="40">
        <f t="shared" ref="D396:M396" si="143">D187</f>
        <v>2.0760000000000001</v>
      </c>
      <c r="E396" s="40">
        <f t="shared" si="143"/>
        <v>2.7479999999999993</v>
      </c>
      <c r="F396" s="40">
        <f t="shared" si="143"/>
        <v>3.2039999999999997</v>
      </c>
      <c r="G396" s="40">
        <f t="shared" si="143"/>
        <v>3.66</v>
      </c>
      <c r="H396" s="40">
        <f t="shared" si="143"/>
        <v>3.66</v>
      </c>
      <c r="I396" s="40">
        <f t="shared" si="143"/>
        <v>3.66</v>
      </c>
      <c r="J396" s="40">
        <f t="shared" si="143"/>
        <v>3.66</v>
      </c>
      <c r="K396" s="40">
        <f t="shared" si="143"/>
        <v>3.66</v>
      </c>
      <c r="L396" s="40">
        <f t="shared" si="143"/>
        <v>3.66</v>
      </c>
      <c r="M396" s="40">
        <f t="shared" si="143"/>
        <v>3.66</v>
      </c>
    </row>
    <row r="397" spans="1:13" x14ac:dyDescent="0.3">
      <c r="A397" s="23" t="s">
        <v>379</v>
      </c>
      <c r="C397">
        <f>SUM(C386:C396)</f>
        <v>0</v>
      </c>
      <c r="D397" s="40">
        <f t="shared" ref="D397:M397" si="144">SUM(D386:D396)</f>
        <v>108.64390292499998</v>
      </c>
      <c r="E397" s="40">
        <f t="shared" si="144"/>
        <v>131.20920389999998</v>
      </c>
      <c r="F397" s="40">
        <f t="shared" si="144"/>
        <v>150.78620455000004</v>
      </c>
      <c r="G397" s="40">
        <f t="shared" si="144"/>
        <v>171.77481520000001</v>
      </c>
      <c r="H397" s="40">
        <f t="shared" si="144"/>
        <v>169.15370594999999</v>
      </c>
      <c r="I397" s="40">
        <f t="shared" si="144"/>
        <v>163.50601350624999</v>
      </c>
      <c r="J397" s="40">
        <f t="shared" si="144"/>
        <v>163.71274412921875</v>
      </c>
      <c r="K397" s="40">
        <f t="shared" si="144"/>
        <v>163.93497954891015</v>
      </c>
      <c r="L397" s="40">
        <f t="shared" si="144"/>
        <v>164.17388262507842</v>
      </c>
      <c r="M397" s="40">
        <f t="shared" si="144"/>
        <v>164.4307034319593</v>
      </c>
    </row>
    <row r="399" spans="1:13" x14ac:dyDescent="0.3">
      <c r="A399" s="23" t="s">
        <v>226</v>
      </c>
    </row>
    <row r="400" spans="1:13" x14ac:dyDescent="0.3">
      <c r="A400" t="s">
        <v>2</v>
      </c>
      <c r="C400">
        <f>C268</f>
        <v>0</v>
      </c>
      <c r="D400" s="40">
        <f t="shared" ref="D400:M400" si="145">D268</f>
        <v>0</v>
      </c>
      <c r="E400" s="40">
        <f t="shared" si="145"/>
        <v>0</v>
      </c>
      <c r="F400" s="40">
        <f t="shared" si="145"/>
        <v>0</v>
      </c>
      <c r="G400" s="40">
        <f t="shared" si="145"/>
        <v>0</v>
      </c>
      <c r="H400" s="40">
        <f t="shared" si="145"/>
        <v>0</v>
      </c>
      <c r="I400" s="40">
        <f t="shared" si="145"/>
        <v>0</v>
      </c>
      <c r="J400" s="40">
        <f t="shared" si="145"/>
        <v>0</v>
      </c>
      <c r="K400" s="40">
        <f t="shared" si="145"/>
        <v>0</v>
      </c>
      <c r="L400" s="40">
        <f t="shared" si="145"/>
        <v>0</v>
      </c>
      <c r="M400" s="40">
        <f t="shared" si="145"/>
        <v>0</v>
      </c>
    </row>
    <row r="401" spans="1:13" x14ac:dyDescent="0.3">
      <c r="A401" t="s">
        <v>380</v>
      </c>
      <c r="C401">
        <f>C269*0.4</f>
        <v>0</v>
      </c>
      <c r="D401" s="40">
        <f t="shared" ref="D401:M401" si="146">D269*0.4</f>
        <v>1.2800000000000002</v>
      </c>
      <c r="E401" s="40">
        <f t="shared" si="146"/>
        <v>1.3760000000000003</v>
      </c>
      <c r="F401" s="40">
        <f t="shared" si="146"/>
        <v>1.4792000000000003</v>
      </c>
      <c r="G401" s="40">
        <f t="shared" si="146"/>
        <v>1.5901400000000003</v>
      </c>
      <c r="H401" s="40">
        <f t="shared" si="146"/>
        <v>1.7094005000000003</v>
      </c>
      <c r="I401" s="40">
        <f t="shared" si="146"/>
        <v>1.8376055375000004</v>
      </c>
      <c r="J401" s="40">
        <f t="shared" si="146"/>
        <v>1.9754259528125004</v>
      </c>
      <c r="K401" s="40">
        <f t="shared" si="146"/>
        <v>2.1235828992734382</v>
      </c>
      <c r="L401" s="40">
        <f t="shared" si="146"/>
        <v>2.2828516167189461</v>
      </c>
      <c r="M401" s="40">
        <f t="shared" si="146"/>
        <v>2.4540654879728674</v>
      </c>
    </row>
    <row r="402" spans="1:13" x14ac:dyDescent="0.3">
      <c r="A402" t="s">
        <v>148</v>
      </c>
      <c r="C402">
        <f>C271</f>
        <v>0</v>
      </c>
      <c r="D402" s="40">
        <f t="shared" ref="D402:M402" si="147">D271</f>
        <v>9.5121402924999998</v>
      </c>
      <c r="E402" s="40">
        <f t="shared" si="147"/>
        <v>11.36952039</v>
      </c>
      <c r="F402" s="40">
        <f t="shared" si="147"/>
        <v>13.054440455</v>
      </c>
      <c r="G402" s="40">
        <f t="shared" si="147"/>
        <v>14.879360520000001</v>
      </c>
      <c r="H402" s="40">
        <f t="shared" si="147"/>
        <v>14.599360519999999</v>
      </c>
      <c r="I402" s="40">
        <f t="shared" si="147"/>
        <v>14.599360519999999</v>
      </c>
      <c r="J402" s="40">
        <f t="shared" si="147"/>
        <v>14.599360519999999</v>
      </c>
      <c r="K402" s="40">
        <f t="shared" si="147"/>
        <v>14.599360519999999</v>
      </c>
      <c r="L402" s="40">
        <f t="shared" si="147"/>
        <v>14.599360519999999</v>
      </c>
      <c r="M402" s="40">
        <f t="shared" si="147"/>
        <v>14.599360519999999</v>
      </c>
    </row>
    <row r="403" spans="1:13" x14ac:dyDescent="0.3">
      <c r="A403" t="s">
        <v>119</v>
      </c>
      <c r="C403">
        <f>C275</f>
        <v>0</v>
      </c>
      <c r="D403" s="40">
        <f t="shared" ref="D403:M403" si="148">D275</f>
        <v>1.8</v>
      </c>
      <c r="E403" s="40">
        <f t="shared" si="148"/>
        <v>1.9800000000000002</v>
      </c>
      <c r="F403" s="40">
        <f t="shared" si="148"/>
        <v>2.1780000000000004</v>
      </c>
      <c r="G403" s="40">
        <f t="shared" si="148"/>
        <v>2.3958000000000008</v>
      </c>
      <c r="H403" s="40">
        <f t="shared" si="148"/>
        <v>2.6353800000000009</v>
      </c>
      <c r="I403" s="40">
        <f t="shared" si="148"/>
        <v>2.8989180000000014</v>
      </c>
      <c r="J403" s="40">
        <f t="shared" si="148"/>
        <v>3.1888098000000018</v>
      </c>
      <c r="K403" s="40">
        <f t="shared" si="148"/>
        <v>3.5076907800000021</v>
      </c>
      <c r="L403" s="40">
        <f t="shared" si="148"/>
        <v>3.8584598580000025</v>
      </c>
      <c r="M403" s="40">
        <f t="shared" si="148"/>
        <v>4.244305843800003</v>
      </c>
    </row>
    <row r="404" spans="1:13" x14ac:dyDescent="0.3">
      <c r="A404" t="s">
        <v>151</v>
      </c>
      <c r="C404">
        <f>C278</f>
        <v>0</v>
      </c>
      <c r="D404" s="40">
        <f t="shared" ref="D404:M404" si="149">D278</f>
        <v>0</v>
      </c>
      <c r="E404" s="40">
        <f t="shared" si="149"/>
        <v>0</v>
      </c>
      <c r="F404" s="40">
        <f t="shared" si="149"/>
        <v>0</v>
      </c>
      <c r="G404" s="40">
        <f t="shared" si="149"/>
        <v>0</v>
      </c>
      <c r="H404" s="40">
        <f t="shared" si="149"/>
        <v>0</v>
      </c>
      <c r="I404" s="40">
        <f t="shared" si="149"/>
        <v>0</v>
      </c>
      <c r="J404" s="40">
        <f t="shared" si="149"/>
        <v>0</v>
      </c>
      <c r="K404" s="40">
        <f t="shared" si="149"/>
        <v>0</v>
      </c>
      <c r="L404" s="40">
        <f t="shared" si="149"/>
        <v>0</v>
      </c>
      <c r="M404" s="40">
        <f t="shared" si="149"/>
        <v>0</v>
      </c>
    </row>
    <row r="405" spans="1:13" x14ac:dyDescent="0.3">
      <c r="A405" s="70" t="s">
        <v>227</v>
      </c>
      <c r="C405">
        <f>C183</f>
        <v>0</v>
      </c>
      <c r="D405" s="40">
        <f t="shared" ref="D405:M405" si="150">D183</f>
        <v>17.16</v>
      </c>
      <c r="E405" s="40">
        <f t="shared" si="150"/>
        <v>17.16</v>
      </c>
      <c r="F405" s="40">
        <f t="shared" si="150"/>
        <v>16.087500000000002</v>
      </c>
      <c r="G405" s="40">
        <f t="shared" si="150"/>
        <v>13.942500000000001</v>
      </c>
      <c r="H405" s="40">
        <f t="shared" si="150"/>
        <v>11.797500000000001</v>
      </c>
      <c r="I405" s="40">
        <f t="shared" si="150"/>
        <v>9.6524999999999999</v>
      </c>
      <c r="J405" s="40">
        <f t="shared" si="150"/>
        <v>7.5075000000000003</v>
      </c>
      <c r="K405" s="40">
        <f t="shared" si="150"/>
        <v>5.3624999999999998</v>
      </c>
      <c r="L405" s="40">
        <f t="shared" si="150"/>
        <v>3.2175000000000002</v>
      </c>
      <c r="M405" s="40">
        <f t="shared" si="150"/>
        <v>1.0725</v>
      </c>
    </row>
    <row r="406" spans="1:13" x14ac:dyDescent="0.3">
      <c r="A406" s="70" t="s">
        <v>78</v>
      </c>
      <c r="C406">
        <f>C288</f>
        <v>0</v>
      </c>
      <c r="D406" s="40">
        <f t="shared" ref="D406:M406" si="151">D288</f>
        <v>0</v>
      </c>
      <c r="E406" s="40">
        <f t="shared" si="151"/>
        <v>0</v>
      </c>
      <c r="F406" s="40">
        <f t="shared" si="151"/>
        <v>0</v>
      </c>
      <c r="G406" s="40">
        <f t="shared" si="151"/>
        <v>0</v>
      </c>
      <c r="H406" s="40">
        <f t="shared" si="151"/>
        <v>0</v>
      </c>
      <c r="I406" s="40">
        <f t="shared" si="151"/>
        <v>0</v>
      </c>
      <c r="J406" s="40">
        <f t="shared" si="151"/>
        <v>0</v>
      </c>
      <c r="K406" s="40">
        <f t="shared" si="151"/>
        <v>0</v>
      </c>
      <c r="L406" s="40">
        <f t="shared" si="151"/>
        <v>0</v>
      </c>
      <c r="M406" s="40">
        <f t="shared" si="151"/>
        <v>0</v>
      </c>
    </row>
    <row r="407" spans="1:13" x14ac:dyDescent="0.3">
      <c r="A407" s="70" t="s">
        <v>22</v>
      </c>
      <c r="C407">
        <f>C279</f>
        <v>0</v>
      </c>
      <c r="D407" s="40">
        <f t="shared" ref="D407:M409" si="152">D279</f>
        <v>12.887380000000002</v>
      </c>
      <c r="E407" s="40">
        <f t="shared" si="152"/>
        <v>12.887380000000002</v>
      </c>
      <c r="F407" s="40">
        <f t="shared" si="152"/>
        <v>13.08963</v>
      </c>
      <c r="G407" s="40">
        <f t="shared" si="152"/>
        <v>13.291880000000003</v>
      </c>
      <c r="H407" s="40">
        <f t="shared" si="152"/>
        <v>13.49413</v>
      </c>
      <c r="I407" s="40">
        <f t="shared" si="152"/>
        <v>13.69638</v>
      </c>
      <c r="J407" s="40">
        <f t="shared" si="152"/>
        <v>14.10088</v>
      </c>
      <c r="K407" s="40">
        <f t="shared" si="152"/>
        <v>14.505380000000001</v>
      </c>
      <c r="L407" s="40">
        <f t="shared" si="152"/>
        <v>14.909880000000001</v>
      </c>
      <c r="M407" s="40">
        <f t="shared" si="152"/>
        <v>15.314380000000002</v>
      </c>
    </row>
    <row r="408" spans="1:13" x14ac:dyDescent="0.3">
      <c r="A408" s="70" t="s">
        <v>152</v>
      </c>
      <c r="C408">
        <f>C280</f>
        <v>0</v>
      </c>
      <c r="D408" s="40">
        <f t="shared" si="152"/>
        <v>0.4</v>
      </c>
      <c r="E408" s="40">
        <f t="shared" si="152"/>
        <v>0.4</v>
      </c>
      <c r="F408" s="40">
        <f t="shared" si="152"/>
        <v>0.4</v>
      </c>
      <c r="G408" s="40">
        <f t="shared" si="152"/>
        <v>0.4</v>
      </c>
      <c r="H408" s="40">
        <f t="shared" si="152"/>
        <v>0.4</v>
      </c>
      <c r="I408" s="40">
        <f t="shared" si="152"/>
        <v>0.4</v>
      </c>
      <c r="J408" s="40">
        <f t="shared" si="152"/>
        <v>0.4</v>
      </c>
      <c r="K408" s="40">
        <f t="shared" si="152"/>
        <v>0.4</v>
      </c>
      <c r="L408" s="40">
        <f t="shared" si="152"/>
        <v>0.4</v>
      </c>
      <c r="M408" s="40">
        <f t="shared" si="152"/>
        <v>0.4</v>
      </c>
    </row>
    <row r="409" spans="1:13" x14ac:dyDescent="0.3">
      <c r="A409" s="70" t="s">
        <v>75</v>
      </c>
      <c r="C409">
        <f>C281</f>
        <v>0</v>
      </c>
      <c r="D409" s="40">
        <f t="shared" si="152"/>
        <v>0</v>
      </c>
      <c r="E409" s="40">
        <f t="shared" si="152"/>
        <v>0</v>
      </c>
      <c r="F409" s="40">
        <f t="shared" si="152"/>
        <v>0</v>
      </c>
      <c r="G409" s="40">
        <f t="shared" si="152"/>
        <v>0</v>
      </c>
      <c r="H409" s="40">
        <f t="shared" si="152"/>
        <v>0</v>
      </c>
      <c r="I409" s="40">
        <f t="shared" si="152"/>
        <v>0</v>
      </c>
      <c r="J409" s="40">
        <f t="shared" si="152"/>
        <v>0</v>
      </c>
      <c r="K409" s="40">
        <f t="shared" si="152"/>
        <v>0</v>
      </c>
      <c r="L409" s="40">
        <f t="shared" si="152"/>
        <v>0</v>
      </c>
      <c r="M409" s="40">
        <f t="shared" si="152"/>
        <v>0</v>
      </c>
    </row>
    <row r="410" spans="1:13" x14ac:dyDescent="0.3">
      <c r="A410" s="23" t="s">
        <v>381</v>
      </c>
      <c r="C410">
        <f>SUM(C400:C409)</f>
        <v>0</v>
      </c>
      <c r="D410" s="40">
        <f t="shared" ref="D410:M410" si="153">SUM(D400:D409)</f>
        <v>43.039520292500001</v>
      </c>
      <c r="E410" s="40">
        <f t="shared" si="153"/>
        <v>45.172900390000002</v>
      </c>
      <c r="F410" s="40">
        <f t="shared" si="153"/>
        <v>46.288770454999998</v>
      </c>
      <c r="G410" s="40">
        <f t="shared" si="153"/>
        <v>46.499680520000005</v>
      </c>
      <c r="H410" s="40">
        <f t="shared" si="153"/>
        <v>44.63577102</v>
      </c>
      <c r="I410" s="40">
        <f t="shared" si="153"/>
        <v>43.084764057500003</v>
      </c>
      <c r="J410" s="40">
        <f t="shared" si="153"/>
        <v>41.771976272812502</v>
      </c>
      <c r="K410" s="40">
        <f t="shared" si="153"/>
        <v>40.498514199273437</v>
      </c>
      <c r="L410" s="40">
        <f t="shared" si="153"/>
        <v>39.268051994718952</v>
      </c>
      <c r="M410" s="40">
        <f t="shared" si="153"/>
        <v>38.08461185177287</v>
      </c>
    </row>
    <row r="411" spans="1:13" x14ac:dyDescent="0.3">
      <c r="A411" s="23" t="s">
        <v>229</v>
      </c>
      <c r="C411">
        <f t="shared" ref="C411:M411" si="154">(C261-C397)</f>
        <v>0</v>
      </c>
      <c r="D411" s="40">
        <f t="shared" si="154"/>
        <v>55.606097075000022</v>
      </c>
      <c r="E411" s="40">
        <f t="shared" si="154"/>
        <v>87.790796100000023</v>
      </c>
      <c r="F411" s="40">
        <f t="shared" si="154"/>
        <v>104.71379544999994</v>
      </c>
      <c r="G411" s="40">
        <f t="shared" si="154"/>
        <v>120.22518479999999</v>
      </c>
      <c r="H411" s="40">
        <f t="shared" si="154"/>
        <v>122.84629405000001</v>
      </c>
      <c r="I411" s="40">
        <f t="shared" si="154"/>
        <v>128.49398649375001</v>
      </c>
      <c r="J411" s="40">
        <f t="shared" si="154"/>
        <v>128.28725587078125</v>
      </c>
      <c r="K411" s="40">
        <f t="shared" si="154"/>
        <v>128.06502045108985</v>
      </c>
      <c r="L411" s="40">
        <f t="shared" si="154"/>
        <v>127.82611737492158</v>
      </c>
      <c r="M411" s="40">
        <f t="shared" si="154"/>
        <v>127.5692965680407</v>
      </c>
    </row>
    <row r="412" spans="1:13" x14ac:dyDescent="0.3">
      <c r="A412" s="124" t="s">
        <v>221</v>
      </c>
      <c r="D412" s="40">
        <f t="shared" ref="D412:M412" si="155">(D410/D411*D253)*100</f>
        <v>34.830324641382845</v>
      </c>
      <c r="E412" s="40">
        <f t="shared" si="155"/>
        <v>30.873099958140131</v>
      </c>
      <c r="F412" s="40">
        <f t="shared" si="155"/>
        <v>30.943524851958763</v>
      </c>
      <c r="G412" s="40">
        <f t="shared" si="155"/>
        <v>30.941723631270317</v>
      </c>
      <c r="H412" s="40">
        <f t="shared" si="155"/>
        <v>29.06772002537263</v>
      </c>
      <c r="I412" s="40">
        <f t="shared" si="155"/>
        <v>26.824454736390742</v>
      </c>
      <c r="J412" s="40">
        <f t="shared" si="155"/>
        <v>26.049026297600619</v>
      </c>
      <c r="K412" s="40">
        <f t="shared" si="155"/>
        <v>25.298720326049057</v>
      </c>
      <c r="L412" s="40">
        <f t="shared" si="155"/>
        <v>24.575917849115879</v>
      </c>
      <c r="M412" s="40">
        <f t="shared" si="155"/>
        <v>23.883246440234128</v>
      </c>
    </row>
    <row r="415" spans="1:13" x14ac:dyDescent="0.3">
      <c r="A415" s="133" t="s">
        <v>382</v>
      </c>
    </row>
    <row r="416" spans="1:13" x14ac:dyDescent="0.3">
      <c r="A416" s="23" t="s">
        <v>383</v>
      </c>
    </row>
    <row r="417" spans="1:13" x14ac:dyDescent="0.3">
      <c r="A417" s="70" t="s">
        <v>231</v>
      </c>
      <c r="C417" s="40"/>
      <c r="D417" s="40">
        <f t="shared" ref="D417:M417" si="156">D322</f>
        <v>59.089956782499996</v>
      </c>
      <c r="E417" s="40">
        <f t="shared" si="156"/>
        <v>70.222467586875013</v>
      </c>
      <c r="F417" s="40">
        <f t="shared" si="156"/>
        <v>79.446653746249993</v>
      </c>
      <c r="G417" s="40">
        <f t="shared" si="156"/>
        <v>88.219268835000022</v>
      </c>
      <c r="H417" s="40">
        <f t="shared" si="156"/>
        <v>88.237335616250007</v>
      </c>
      <c r="I417" s="40">
        <f t="shared" si="156"/>
        <v>90.925779297500029</v>
      </c>
      <c r="J417" s="40">
        <f t="shared" si="156"/>
        <v>89.529314079960955</v>
      </c>
      <c r="K417" s="40">
        <f t="shared" si="156"/>
        <v>88.1854081258506</v>
      </c>
      <c r="L417" s="40">
        <f t="shared" si="156"/>
        <v>86.867254498680694</v>
      </c>
      <c r="M417" s="40">
        <f t="shared" si="156"/>
        <v>85.553490482056176</v>
      </c>
    </row>
    <row r="418" spans="1:13" x14ac:dyDescent="0.3">
      <c r="A418" s="70" t="s">
        <v>232</v>
      </c>
      <c r="D418" s="40">
        <f t="shared" ref="D418:M419" si="157">D287</f>
        <v>19.236000000000001</v>
      </c>
      <c r="E418" s="40">
        <f t="shared" si="157"/>
        <v>19.908000000000001</v>
      </c>
      <c r="F418" s="40">
        <f t="shared" si="157"/>
        <v>19.291500000000003</v>
      </c>
      <c r="G418" s="40">
        <f t="shared" si="157"/>
        <v>17.602499999999999</v>
      </c>
      <c r="H418" s="40">
        <f t="shared" si="157"/>
        <v>15.457500000000001</v>
      </c>
      <c r="I418" s="40">
        <f t="shared" si="157"/>
        <v>13.3125</v>
      </c>
      <c r="J418" s="40">
        <f t="shared" si="157"/>
        <v>11.1675</v>
      </c>
      <c r="K418" s="40">
        <f t="shared" si="157"/>
        <v>9.0225000000000009</v>
      </c>
      <c r="L418" s="40">
        <f t="shared" si="157"/>
        <v>6.8775000000000004</v>
      </c>
      <c r="M418" s="40">
        <f t="shared" si="157"/>
        <v>4.7324999999999999</v>
      </c>
    </row>
    <row r="419" spans="1:13" x14ac:dyDescent="0.3">
      <c r="A419" s="70" t="str">
        <f>A288</f>
        <v>Lease rentals</v>
      </c>
      <c r="D419" s="40">
        <f t="shared" si="157"/>
        <v>0</v>
      </c>
      <c r="E419" s="40">
        <f t="shared" si="157"/>
        <v>0</v>
      </c>
      <c r="F419" s="40">
        <f t="shared" si="157"/>
        <v>0</v>
      </c>
      <c r="G419" s="40">
        <f t="shared" si="157"/>
        <v>0</v>
      </c>
      <c r="H419" s="40">
        <f t="shared" si="157"/>
        <v>0</v>
      </c>
      <c r="I419" s="40">
        <f t="shared" si="157"/>
        <v>0</v>
      </c>
      <c r="J419" s="40">
        <f t="shared" si="157"/>
        <v>0</v>
      </c>
      <c r="K419" s="40">
        <f t="shared" si="157"/>
        <v>0</v>
      </c>
      <c r="L419" s="40">
        <f t="shared" si="157"/>
        <v>0</v>
      </c>
      <c r="M419" s="40">
        <f t="shared" si="157"/>
        <v>0</v>
      </c>
    </row>
    <row r="420" spans="1:13" x14ac:dyDescent="0.3">
      <c r="A420" s="70" t="s">
        <v>233</v>
      </c>
      <c r="D420" s="40">
        <f t="shared" ref="D420:M420" si="158">D324*-1</f>
        <v>0</v>
      </c>
      <c r="E420" s="40">
        <f t="shared" si="158"/>
        <v>0</v>
      </c>
      <c r="F420" s="40">
        <f t="shared" si="158"/>
        <v>16.5</v>
      </c>
      <c r="G420" s="40">
        <f t="shared" si="158"/>
        <v>16.5</v>
      </c>
      <c r="H420" s="40">
        <f t="shared" si="158"/>
        <v>16.5</v>
      </c>
      <c r="I420" s="40">
        <f t="shared" si="158"/>
        <v>16.5</v>
      </c>
      <c r="J420" s="40">
        <f t="shared" si="158"/>
        <v>16.5</v>
      </c>
      <c r="K420" s="40">
        <f t="shared" si="158"/>
        <v>16.5</v>
      </c>
      <c r="L420" s="40">
        <f t="shared" si="158"/>
        <v>16.5</v>
      </c>
      <c r="M420" s="40">
        <f t="shared" si="158"/>
        <v>16.5</v>
      </c>
    </row>
    <row r="421" spans="1:13" x14ac:dyDescent="0.3">
      <c r="A421" s="70" t="s">
        <v>234</v>
      </c>
      <c r="D421" s="40">
        <f t="shared" ref="D421:M421" si="159">D417/(D418+D419+D420)</f>
        <v>3.0718422116084421</v>
      </c>
      <c r="E421" s="40">
        <f t="shared" si="159"/>
        <v>3.5273491855974988</v>
      </c>
      <c r="F421" s="40">
        <f t="shared" si="159"/>
        <v>2.2197072977173349</v>
      </c>
      <c r="G421" s="40">
        <f t="shared" si="159"/>
        <v>2.5868856780294709</v>
      </c>
      <c r="H421" s="40">
        <f t="shared" si="159"/>
        <v>2.7610838024329185</v>
      </c>
      <c r="I421" s="40">
        <f t="shared" si="159"/>
        <v>3.0499213181551372</v>
      </c>
      <c r="J421" s="40">
        <f t="shared" si="159"/>
        <v>3.2359018371721677</v>
      </c>
      <c r="K421" s="40">
        <f t="shared" si="159"/>
        <v>3.4552025908845372</v>
      </c>
      <c r="L421" s="40">
        <f t="shared" si="159"/>
        <v>3.7158487647815504</v>
      </c>
      <c r="M421" s="40">
        <f t="shared" si="159"/>
        <v>4.0293649114355903</v>
      </c>
    </row>
    <row r="422" spans="1:13" x14ac:dyDescent="0.3">
      <c r="A422" s="70" t="s">
        <v>235</v>
      </c>
      <c r="C422" s="40">
        <f>AVERAGE(D421:M421)</f>
        <v>3.1653107597814647</v>
      </c>
    </row>
    <row r="425" spans="1:13" x14ac:dyDescent="0.3">
      <c r="A425" s="124" t="s">
        <v>384</v>
      </c>
    </row>
    <row r="426" spans="1:13" x14ac:dyDescent="0.3">
      <c r="A426" s="23"/>
    </row>
    <row r="427" spans="1:13" x14ac:dyDescent="0.3">
      <c r="A427" s="123" t="s">
        <v>236</v>
      </c>
    </row>
    <row r="428" spans="1:13" x14ac:dyDescent="0.3">
      <c r="A428" s="23"/>
      <c r="C428" s="23" t="s">
        <v>98</v>
      </c>
    </row>
    <row r="429" spans="1:13" x14ac:dyDescent="0.3">
      <c r="A429" s="23" t="s">
        <v>42</v>
      </c>
      <c r="C429">
        <v>100</v>
      </c>
      <c r="D429" s="40">
        <f>C10</f>
        <v>9</v>
      </c>
      <c r="E429" s="40">
        <f>D429*C429/100</f>
        <v>9</v>
      </c>
    </row>
    <row r="430" spans="1:13" x14ac:dyDescent="0.3">
      <c r="A430" s="23" t="s">
        <v>43</v>
      </c>
      <c r="C430">
        <v>33.33</v>
      </c>
      <c r="D430" s="40">
        <f>C11</f>
        <v>10.9</v>
      </c>
      <c r="E430" s="40">
        <f>D430*C430/100</f>
        <v>3.6329699999999998</v>
      </c>
    </row>
    <row r="431" spans="1:13" x14ac:dyDescent="0.3">
      <c r="A431" s="23" t="s">
        <v>238</v>
      </c>
      <c r="C431">
        <v>5</v>
      </c>
      <c r="D431" s="40">
        <f>C12+SUM(D141:M141)</f>
        <v>184.8</v>
      </c>
      <c r="E431" s="40">
        <f>D431*C431/100</f>
        <v>9.24</v>
      </c>
    </row>
    <row r="432" spans="1:13" x14ac:dyDescent="0.3">
      <c r="A432" s="23" t="s">
        <v>239</v>
      </c>
      <c r="C432">
        <v>100</v>
      </c>
      <c r="D432" s="40">
        <f>M366-M358</f>
        <v>44.7</v>
      </c>
      <c r="E432" s="40">
        <f>D432*C432/100</f>
        <v>44.7</v>
      </c>
    </row>
    <row r="433" spans="1:13" x14ac:dyDescent="0.3">
      <c r="A433" s="23"/>
    </row>
    <row r="434" spans="1:13" x14ac:dyDescent="0.3">
      <c r="A434" s="23" t="s">
        <v>241</v>
      </c>
      <c r="E434" s="40">
        <f>SUM(E429:E432)</f>
        <v>66.572969999999998</v>
      </c>
    </row>
    <row r="435" spans="1:13" x14ac:dyDescent="0.3">
      <c r="A435" s="23"/>
    </row>
    <row r="436" spans="1:13" x14ac:dyDescent="0.3">
      <c r="A436" s="23"/>
    </row>
    <row r="437" spans="1:13" x14ac:dyDescent="0.3">
      <c r="A437" s="23" t="s">
        <v>385</v>
      </c>
    </row>
    <row r="438" spans="1:13" x14ac:dyDescent="0.3">
      <c r="A438" s="23"/>
    </row>
    <row r="439" spans="1:13" x14ac:dyDescent="0.3">
      <c r="A439" s="23" t="s">
        <v>243</v>
      </c>
      <c r="C439" s="40">
        <f t="shared" ref="C439:M439" si="160">C10+C11+C12+C13-C19+C141</f>
        <v>177.50000000000003</v>
      </c>
      <c r="D439" s="40">
        <f t="shared" si="160"/>
        <v>0</v>
      </c>
      <c r="E439" s="40">
        <f t="shared" si="160"/>
        <v>0</v>
      </c>
      <c r="F439" s="40">
        <f t="shared" si="160"/>
        <v>2.5</v>
      </c>
      <c r="G439" s="40">
        <f t="shared" si="160"/>
        <v>2.5</v>
      </c>
      <c r="H439" s="40">
        <f t="shared" si="160"/>
        <v>2.5</v>
      </c>
      <c r="I439" s="40">
        <f t="shared" si="160"/>
        <v>2.5</v>
      </c>
      <c r="J439" s="40">
        <f t="shared" si="160"/>
        <v>5</v>
      </c>
      <c r="K439" s="40">
        <f t="shared" si="160"/>
        <v>5</v>
      </c>
      <c r="L439" s="40">
        <f t="shared" si="160"/>
        <v>5</v>
      </c>
      <c r="M439" s="40">
        <f t="shared" si="160"/>
        <v>5</v>
      </c>
    </row>
    <row r="440" spans="1:13" x14ac:dyDescent="0.3">
      <c r="A440" s="23" t="s">
        <v>244</v>
      </c>
      <c r="C440" s="40">
        <f>-1*C318-C320</f>
        <v>9</v>
      </c>
      <c r="D440" s="40">
        <f t="shared" ref="D440:M440" si="161">-1*D318-D320</f>
        <v>16.3</v>
      </c>
      <c r="E440" s="40">
        <f t="shared" si="161"/>
        <v>8.3000000000000007</v>
      </c>
      <c r="F440" s="40">
        <f t="shared" si="161"/>
        <v>5.5999999999999943</v>
      </c>
      <c r="G440" s="40">
        <f t="shared" si="161"/>
        <v>5.5000000000000018</v>
      </c>
      <c r="H440" s="40">
        <f t="shared" si="161"/>
        <v>0</v>
      </c>
      <c r="I440" s="40">
        <f t="shared" si="161"/>
        <v>0</v>
      </c>
      <c r="J440" s="40">
        <f t="shared" si="161"/>
        <v>0</v>
      </c>
      <c r="K440" s="40">
        <f t="shared" si="161"/>
        <v>0</v>
      </c>
      <c r="L440" s="40">
        <f t="shared" si="161"/>
        <v>0</v>
      </c>
      <c r="M440" s="40">
        <f t="shared" si="161"/>
        <v>0</v>
      </c>
    </row>
    <row r="441" spans="1:13" x14ac:dyDescent="0.3">
      <c r="A441" s="23" t="s">
        <v>245</v>
      </c>
      <c r="C441">
        <f>C273+C285</f>
        <v>0</v>
      </c>
      <c r="D441" s="40">
        <f t="shared" ref="D441:M441" si="162">D273+D285</f>
        <v>119.4474232175</v>
      </c>
      <c r="E441" s="40">
        <f t="shared" si="162"/>
        <v>152.27410429</v>
      </c>
      <c r="F441" s="40">
        <f t="shared" si="162"/>
        <v>174.983475005</v>
      </c>
      <c r="G441" s="40">
        <f t="shared" si="162"/>
        <v>197.87199572</v>
      </c>
      <c r="H441" s="40">
        <f t="shared" si="162"/>
        <v>198.33197697</v>
      </c>
      <c r="I441" s="40">
        <f t="shared" si="162"/>
        <v>193.27827756374998</v>
      </c>
      <c r="J441" s="40">
        <f t="shared" si="162"/>
        <v>194.31722040203124</v>
      </c>
      <c r="K441" s="40">
        <f t="shared" si="162"/>
        <v>195.41099374818359</v>
      </c>
      <c r="L441" s="40">
        <f t="shared" si="162"/>
        <v>196.56443461979737</v>
      </c>
      <c r="M441" s="40">
        <f t="shared" si="162"/>
        <v>197.78281528373216</v>
      </c>
    </row>
    <row r="442" spans="1:13" x14ac:dyDescent="0.3">
      <c r="A442" s="23"/>
    </row>
    <row r="443" spans="1:13" x14ac:dyDescent="0.3">
      <c r="A443" s="23" t="s">
        <v>246</v>
      </c>
      <c r="C443" s="40">
        <f>SUM(C439:C441)</f>
        <v>186.50000000000003</v>
      </c>
      <c r="D443" s="40">
        <f t="shared" ref="D443:M443" si="163">SUM(D439:D441)</f>
        <v>135.7474232175</v>
      </c>
      <c r="E443" s="40">
        <f t="shared" si="163"/>
        <v>160.57410429000001</v>
      </c>
      <c r="F443" s="40">
        <f t="shared" si="163"/>
        <v>183.083475005</v>
      </c>
      <c r="G443" s="40">
        <f t="shared" si="163"/>
        <v>205.87199572</v>
      </c>
      <c r="H443" s="40">
        <f t="shared" si="163"/>
        <v>200.83197697</v>
      </c>
      <c r="I443" s="40">
        <f t="shared" si="163"/>
        <v>195.77827756374998</v>
      </c>
      <c r="J443" s="40">
        <f t="shared" si="163"/>
        <v>199.31722040203124</v>
      </c>
      <c r="K443" s="40">
        <f t="shared" si="163"/>
        <v>200.41099374818359</v>
      </c>
      <c r="L443" s="40">
        <f t="shared" si="163"/>
        <v>201.56443461979737</v>
      </c>
      <c r="M443" s="40">
        <f t="shared" si="163"/>
        <v>202.78281528373216</v>
      </c>
    </row>
    <row r="444" spans="1:13" x14ac:dyDescent="0.3">
      <c r="A444" s="23"/>
    </row>
    <row r="445" spans="1:13" x14ac:dyDescent="0.3">
      <c r="A445" s="23" t="s">
        <v>386</v>
      </c>
    </row>
    <row r="446" spans="1:13" x14ac:dyDescent="0.3">
      <c r="A446" s="23"/>
    </row>
    <row r="447" spans="1:13" x14ac:dyDescent="0.3">
      <c r="A447" s="23" t="str">
        <f>A261</f>
        <v>Total operational income</v>
      </c>
      <c r="C447">
        <f>C261</f>
        <v>0</v>
      </c>
      <c r="D447" s="40">
        <f t="shared" ref="D447:M447" si="164">D261</f>
        <v>164.25</v>
      </c>
      <c r="E447" s="40">
        <f t="shared" si="164"/>
        <v>219</v>
      </c>
      <c r="F447" s="40">
        <f t="shared" si="164"/>
        <v>255.49999999999997</v>
      </c>
      <c r="G447" s="40">
        <f t="shared" si="164"/>
        <v>292</v>
      </c>
      <c r="H447" s="40">
        <f t="shared" si="164"/>
        <v>292</v>
      </c>
      <c r="I447" s="40">
        <f t="shared" si="164"/>
        <v>292</v>
      </c>
      <c r="J447" s="40">
        <f t="shared" si="164"/>
        <v>292</v>
      </c>
      <c r="K447" s="40">
        <f t="shared" si="164"/>
        <v>292</v>
      </c>
      <c r="L447" s="40">
        <f t="shared" si="164"/>
        <v>292</v>
      </c>
      <c r="M447" s="40">
        <f t="shared" si="164"/>
        <v>292</v>
      </c>
    </row>
    <row r="448" spans="1:13" x14ac:dyDescent="0.3">
      <c r="A448" s="23" t="s">
        <v>236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 s="40">
        <f>E434</f>
        <v>66.572969999999998</v>
      </c>
    </row>
    <row r="449" spans="1:13" x14ac:dyDescent="0.3">
      <c r="A449" s="23"/>
    </row>
    <row r="450" spans="1:13" x14ac:dyDescent="0.3">
      <c r="A450" s="23" t="s">
        <v>387</v>
      </c>
      <c r="C450">
        <f>SUM(C447:C448)</f>
        <v>0</v>
      </c>
      <c r="D450" s="40">
        <f t="shared" ref="D450:M450" si="165">SUM(D447:D448)</f>
        <v>164.25</v>
      </c>
      <c r="E450" s="40">
        <f t="shared" si="165"/>
        <v>219</v>
      </c>
      <c r="F450" s="40">
        <f t="shared" si="165"/>
        <v>255.49999999999997</v>
      </c>
      <c r="G450" s="40">
        <f t="shared" si="165"/>
        <v>292</v>
      </c>
      <c r="H450" s="40">
        <f t="shared" si="165"/>
        <v>292</v>
      </c>
      <c r="I450" s="40">
        <f t="shared" si="165"/>
        <v>292</v>
      </c>
      <c r="J450" s="40">
        <f t="shared" si="165"/>
        <v>292</v>
      </c>
      <c r="K450" s="40">
        <f t="shared" si="165"/>
        <v>292</v>
      </c>
      <c r="L450" s="40">
        <f t="shared" si="165"/>
        <v>292</v>
      </c>
      <c r="M450" s="40">
        <f t="shared" si="165"/>
        <v>358.57297</v>
      </c>
    </row>
    <row r="451" spans="1:13" x14ac:dyDescent="0.3">
      <c r="A451" s="23" t="s">
        <v>388</v>
      </c>
      <c r="C451" s="40">
        <f>C450-C443</f>
        <v>-186.50000000000003</v>
      </c>
      <c r="D451" s="40">
        <f t="shared" ref="D451:M451" si="166">D450-D443</f>
        <v>28.5025767825</v>
      </c>
      <c r="E451" s="40">
        <f t="shared" si="166"/>
        <v>58.425895709999992</v>
      </c>
      <c r="F451" s="40">
        <f t="shared" si="166"/>
        <v>72.416524994999975</v>
      </c>
      <c r="G451" s="40">
        <f t="shared" si="166"/>
        <v>86.128004279999999</v>
      </c>
      <c r="H451" s="40">
        <f t="shared" si="166"/>
        <v>91.168023030000001</v>
      </c>
      <c r="I451" s="40">
        <f t="shared" si="166"/>
        <v>96.221722436250019</v>
      </c>
      <c r="J451" s="40">
        <f t="shared" si="166"/>
        <v>92.682779597968761</v>
      </c>
      <c r="K451" s="40">
        <f t="shared" si="166"/>
        <v>91.589006251816414</v>
      </c>
      <c r="L451" s="40">
        <f t="shared" si="166"/>
        <v>90.435565380202632</v>
      </c>
      <c r="M451" s="40">
        <f t="shared" si="166"/>
        <v>155.79015471626784</v>
      </c>
    </row>
    <row r="452" spans="1:13" x14ac:dyDescent="0.3">
      <c r="A452" s="23"/>
    </row>
    <row r="453" spans="1:13" x14ac:dyDescent="0.3">
      <c r="A453" s="124" t="s">
        <v>30</v>
      </c>
      <c r="C453" s="134">
        <f>IRR(C451:M451,0.2)</f>
        <v>0.33567196549031508</v>
      </c>
    </row>
    <row r="457" spans="1:13" x14ac:dyDescent="0.3">
      <c r="A457" s="23" t="s">
        <v>389</v>
      </c>
    </row>
    <row r="458" spans="1:13" x14ac:dyDescent="0.3">
      <c r="A458" t="str">
        <f>A381</f>
        <v>Promoters' Contribution(%)</v>
      </c>
      <c r="C458" s="40">
        <f>C381</f>
        <v>17.5</v>
      </c>
    </row>
    <row r="459" spans="1:13" x14ac:dyDescent="0.3">
      <c r="A459" t="s">
        <v>252</v>
      </c>
      <c r="C459" s="40">
        <f>C378</f>
        <v>1.9411764705882353</v>
      </c>
      <c r="D459" s="40">
        <f t="shared" ref="D459:M461" si="167">D378</f>
        <v>1.6683307797277009</v>
      </c>
      <c r="E459" s="40">
        <f t="shared" si="167"/>
        <v>1.2949720052451239</v>
      </c>
      <c r="F459" s="40">
        <f t="shared" si="167"/>
        <v>0.92530808879510318</v>
      </c>
      <c r="G459" s="40">
        <f t="shared" si="167"/>
        <v>0.67329003839185175</v>
      </c>
      <c r="H459" s="40">
        <f t="shared" si="167"/>
        <v>0.48897696233001609</v>
      </c>
      <c r="I459" s="40">
        <f t="shared" si="167"/>
        <v>0.35492523693557176</v>
      </c>
      <c r="J459" s="40">
        <f t="shared" si="167"/>
        <v>0.25839169346368768</v>
      </c>
      <c r="K459" s="40">
        <f t="shared" si="167"/>
        <v>0.18563924973004722</v>
      </c>
      <c r="L459" s="40">
        <f t="shared" si="167"/>
        <v>0.12893108634440234</v>
      </c>
      <c r="M459" s="40">
        <f t="shared" si="167"/>
        <v>8.3567101200545293E-2</v>
      </c>
    </row>
    <row r="460" spans="1:13" x14ac:dyDescent="0.3">
      <c r="A460" t="str">
        <f>A379</f>
        <v>Current Ratio</v>
      </c>
      <c r="C460" s="40">
        <f>C379</f>
        <v>0</v>
      </c>
      <c r="D460" s="40">
        <f t="shared" si="167"/>
        <v>2.9856413602697094</v>
      </c>
      <c r="E460" s="40">
        <f t="shared" si="167"/>
        <v>3.9443257615429688</v>
      </c>
      <c r="F460" s="40">
        <f t="shared" si="167"/>
        <v>4.4101495473357906</v>
      </c>
      <c r="G460" s="40">
        <f t="shared" si="167"/>
        <v>4.9160502798741224</v>
      </c>
      <c r="H460" s="40">
        <f t="shared" si="167"/>
        <v>5.8640557978190868</v>
      </c>
      <c r="I460" s="40">
        <f t="shared" si="167"/>
        <v>6.9252567181352473</v>
      </c>
      <c r="J460" s="40">
        <f t="shared" si="167"/>
        <v>7.9454397176659475</v>
      </c>
      <c r="K460" s="40">
        <f t="shared" si="167"/>
        <v>8.9843837018779062</v>
      </c>
      <c r="L460" s="40">
        <f t="shared" si="167"/>
        <v>10.042691769762699</v>
      </c>
      <c r="M460" s="40">
        <f t="shared" si="167"/>
        <v>11.120466722504062</v>
      </c>
    </row>
    <row r="461" spans="1:13" x14ac:dyDescent="0.3">
      <c r="A461" t="str">
        <f>A380</f>
        <v>Asset Coverage Ratio(%)</v>
      </c>
      <c r="C461" s="40">
        <f>C380</f>
        <v>24.441900400686901</v>
      </c>
      <c r="D461" s="40">
        <f t="shared" si="167"/>
        <v>18.424162466438037</v>
      </c>
      <c r="E461" s="40">
        <f t="shared" si="167"/>
        <v>11.364923769805577</v>
      </c>
      <c r="F461" s="40">
        <f t="shared" si="167"/>
        <v>16.507398203542838</v>
      </c>
      <c r="G461" s="40">
        <f t="shared" si="167"/>
        <v>22.379563464233019</v>
      </c>
      <c r="H461" s="40">
        <f t="shared" si="167"/>
        <v>29.214686279489598</v>
      </c>
      <c r="I461" s="40">
        <f t="shared" si="167"/>
        <v>37.353599633689413</v>
      </c>
      <c r="J461" s="40">
        <f t="shared" si="167"/>
        <v>48.572678856430926</v>
      </c>
      <c r="K461" s="40">
        <f t="shared" si="167"/>
        <v>61.958321075459011</v>
      </c>
      <c r="L461" s="40">
        <f t="shared" si="167"/>
        <v>78.525992919043773</v>
      </c>
      <c r="M461" s="40">
        <f t="shared" si="167"/>
        <v>100</v>
      </c>
    </row>
    <row r="462" spans="1:13" x14ac:dyDescent="0.3">
      <c r="C462" s="40"/>
      <c r="D462" s="40"/>
      <c r="E462" s="40"/>
      <c r="F462" s="40"/>
      <c r="G462" s="40"/>
      <c r="H462" s="40"/>
      <c r="I462" s="40"/>
      <c r="J462" s="40"/>
      <c r="K462" s="40"/>
      <c r="L462" s="40"/>
      <c r="M462" s="40"/>
    </row>
    <row r="463" spans="1:13" x14ac:dyDescent="0.3">
      <c r="A463" t="s">
        <v>255</v>
      </c>
      <c r="C463">
        <f>C412</f>
        <v>0</v>
      </c>
      <c r="D463" s="40">
        <f t="shared" ref="D463:M463" si="168">D412</f>
        <v>34.830324641382845</v>
      </c>
      <c r="E463" s="40">
        <f t="shared" si="168"/>
        <v>30.873099958140131</v>
      </c>
      <c r="F463" s="40">
        <f t="shared" si="168"/>
        <v>30.943524851958763</v>
      </c>
      <c r="G463" s="40">
        <f t="shared" si="168"/>
        <v>30.941723631270317</v>
      </c>
      <c r="H463" s="40">
        <f t="shared" si="168"/>
        <v>29.06772002537263</v>
      </c>
      <c r="I463" s="40">
        <f t="shared" si="168"/>
        <v>26.824454736390742</v>
      </c>
      <c r="J463" s="40">
        <f t="shared" si="168"/>
        <v>26.049026297600619</v>
      </c>
      <c r="K463" s="40">
        <f t="shared" si="168"/>
        <v>25.298720326049057</v>
      </c>
      <c r="L463" s="40">
        <f t="shared" si="168"/>
        <v>24.575917849115879</v>
      </c>
      <c r="M463" s="40">
        <f t="shared" si="168"/>
        <v>23.883246440234128</v>
      </c>
    </row>
    <row r="464" spans="1:13" x14ac:dyDescent="0.3">
      <c r="A464" t="s">
        <v>256</v>
      </c>
      <c r="C464">
        <f>C421</f>
        <v>0</v>
      </c>
      <c r="D464" s="40">
        <f t="shared" ref="D464:M464" si="169">D421</f>
        <v>3.0718422116084421</v>
      </c>
      <c r="E464" s="40">
        <f t="shared" si="169"/>
        <v>3.5273491855974988</v>
      </c>
      <c r="F464" s="40">
        <f t="shared" si="169"/>
        <v>2.2197072977173349</v>
      </c>
      <c r="G464" s="40">
        <f t="shared" si="169"/>
        <v>2.5868856780294709</v>
      </c>
      <c r="H464" s="40">
        <f t="shared" si="169"/>
        <v>2.7610838024329185</v>
      </c>
      <c r="I464" s="40">
        <f t="shared" si="169"/>
        <v>3.0499213181551372</v>
      </c>
      <c r="J464" s="40">
        <f t="shared" si="169"/>
        <v>3.2359018371721677</v>
      </c>
      <c r="K464" s="40">
        <f t="shared" si="169"/>
        <v>3.4552025908845372</v>
      </c>
      <c r="L464" s="40">
        <f t="shared" si="169"/>
        <v>3.7158487647815504</v>
      </c>
      <c r="M464" s="40">
        <f t="shared" si="169"/>
        <v>4.0293649114355903</v>
      </c>
    </row>
    <row r="465" spans="1:13" x14ac:dyDescent="0.3">
      <c r="A465" t="s">
        <v>257</v>
      </c>
      <c r="C465" s="40">
        <f>G463</f>
        <v>30.941723631270317</v>
      </c>
      <c r="D465" s="40"/>
      <c r="E465" s="40"/>
      <c r="F465" s="40"/>
      <c r="G465" s="40"/>
      <c r="H465" s="40"/>
      <c r="I465" s="40"/>
      <c r="J465" s="40"/>
      <c r="K465" s="40"/>
      <c r="L465" s="40"/>
      <c r="M465" s="40"/>
    </row>
    <row r="466" spans="1:13" x14ac:dyDescent="0.3">
      <c r="A466" t="s">
        <v>258</v>
      </c>
      <c r="C466" s="40">
        <f>C422</f>
        <v>3.1653107597814647</v>
      </c>
    </row>
    <row r="467" spans="1:13" x14ac:dyDescent="0.3">
      <c r="A467" t="s">
        <v>31</v>
      </c>
      <c r="C467" s="134">
        <f>C453</f>
        <v>0.33567196549031508</v>
      </c>
    </row>
    <row r="469" spans="1:13" x14ac:dyDescent="0.3">
      <c r="C469" s="186" t="s">
        <v>285</v>
      </c>
      <c r="D469" s="186"/>
      <c r="E469" s="186"/>
      <c r="F469" s="186"/>
      <c r="G469" s="186"/>
      <c r="H469" s="186"/>
    </row>
    <row r="470" spans="1:13" x14ac:dyDescent="0.3">
      <c r="C470" s="135">
        <f>C467</f>
        <v>0.33567196549031508</v>
      </c>
      <c r="D470" s="136">
        <v>212.49069249999999</v>
      </c>
      <c r="E470" s="136">
        <v>224.99014499999998</v>
      </c>
      <c r="F470" s="136">
        <v>249.98904999999999</v>
      </c>
      <c r="G470" s="136">
        <v>262.48850249999998</v>
      </c>
      <c r="H470" s="136">
        <v>274.987955</v>
      </c>
    </row>
    <row r="471" spans="1:13" x14ac:dyDescent="0.3">
      <c r="C471" s="8">
        <v>425</v>
      </c>
      <c r="D471" s="116">
        <f t="dataTable" ref="D471:H475" dt2D="1" dtr="1" r1="C62" r2="C65"/>
        <v>0.26397654364717504</v>
      </c>
      <c r="E471" s="116">
        <v>0.2308014046117941</v>
      </c>
      <c r="F471" s="116">
        <v>0.16067897823784993</v>
      </c>
      <c r="G471" s="116">
        <v>0.12312944333872711</v>
      </c>
      <c r="H471" s="116">
        <v>8.3338873896915411E-2</v>
      </c>
    </row>
    <row r="472" spans="1:13" x14ac:dyDescent="0.3">
      <c r="C472" s="8">
        <v>450</v>
      </c>
      <c r="D472" s="116">
        <v>0.31992534392127392</v>
      </c>
      <c r="E472" s="116">
        <v>0.28837637875085109</v>
      </c>
      <c r="F472" s="116">
        <v>0.22257273815818079</v>
      </c>
      <c r="G472" s="116">
        <v>0.18794411498889319</v>
      </c>
      <c r="H472" s="116">
        <v>0.1518197769388181</v>
      </c>
    </row>
    <row r="473" spans="1:13" x14ac:dyDescent="0.3">
      <c r="C473" s="8">
        <v>500</v>
      </c>
      <c r="D473" s="116">
        <v>0.42546255280581224</v>
      </c>
      <c r="E473" s="116">
        <v>0.39604453575418086</v>
      </c>
      <c r="F473" s="116">
        <v>0.33567196549031508</v>
      </c>
      <c r="G473" s="116">
        <v>0.30454893866768273</v>
      </c>
      <c r="H473" s="116">
        <v>0.27265604377230046</v>
      </c>
    </row>
    <row r="474" spans="1:13" x14ac:dyDescent="0.3">
      <c r="C474" s="8">
        <v>525</v>
      </c>
      <c r="D474" s="116">
        <v>0.47599346073767634</v>
      </c>
      <c r="E474" s="116">
        <v>0.44729701043411896</v>
      </c>
      <c r="F474" s="116">
        <v>0.38870271562422731</v>
      </c>
      <c r="G474" s="116">
        <v>0.35868526627113151</v>
      </c>
      <c r="H474" s="116">
        <v>0.32808674252123549</v>
      </c>
    </row>
    <row r="475" spans="1:13" x14ac:dyDescent="0.3">
      <c r="C475" s="8">
        <v>550</v>
      </c>
      <c r="D475" s="116">
        <v>0.52544287610851192</v>
      </c>
      <c r="E475" s="116">
        <v>0.49732149250968649</v>
      </c>
      <c r="F475" s="116">
        <v>0.44012117605079348</v>
      </c>
      <c r="G475" s="116">
        <v>0.41095493523350468</v>
      </c>
      <c r="H475" s="116">
        <v>0.38133903215081677</v>
      </c>
    </row>
    <row r="477" spans="1:13" x14ac:dyDescent="0.3">
      <c r="C477" s="186" t="s">
        <v>285</v>
      </c>
      <c r="D477" s="186"/>
      <c r="E477" s="186"/>
      <c r="F477" s="186"/>
      <c r="G477" s="186"/>
      <c r="H477" s="186"/>
    </row>
    <row r="478" spans="1:13" x14ac:dyDescent="0.3">
      <c r="D478" s="112"/>
    </row>
    <row r="479" spans="1:13" x14ac:dyDescent="0.3">
      <c r="D479" s="112"/>
    </row>
    <row r="480" spans="1:13" x14ac:dyDescent="0.3">
      <c r="D480" s="112"/>
    </row>
    <row r="481" spans="4:4" x14ac:dyDescent="0.3">
      <c r="D481" s="112"/>
    </row>
    <row r="482" spans="4:4" x14ac:dyDescent="0.3">
      <c r="D482" s="112"/>
    </row>
    <row r="483" spans="4:4" x14ac:dyDescent="0.3">
      <c r="D483" s="112"/>
    </row>
    <row r="484" spans="4:4" x14ac:dyDescent="0.3">
      <c r="D484" s="112"/>
    </row>
    <row r="485" spans="4:4" x14ac:dyDescent="0.3">
      <c r="D485" s="112"/>
    </row>
    <row r="486" spans="4:4" x14ac:dyDescent="0.3">
      <c r="D486" s="112"/>
    </row>
    <row r="487" spans="4:4" x14ac:dyDescent="0.3">
      <c r="D487" s="112"/>
    </row>
    <row r="488" spans="4:4" x14ac:dyDescent="0.3">
      <c r="D488" s="112"/>
    </row>
    <row r="489" spans="4:4" x14ac:dyDescent="0.3">
      <c r="D489" s="112"/>
    </row>
    <row r="490" spans="4:4" x14ac:dyDescent="0.3">
      <c r="D490" s="112"/>
    </row>
    <row r="491" spans="4:4" x14ac:dyDescent="0.3">
      <c r="D491" s="112"/>
    </row>
    <row r="492" spans="4:4" x14ac:dyDescent="0.3">
      <c r="D492" s="112"/>
    </row>
    <row r="493" spans="4:4" x14ac:dyDescent="0.3">
      <c r="D493" s="112"/>
    </row>
    <row r="494" spans="4:4" x14ac:dyDescent="0.3">
      <c r="D494" s="112"/>
    </row>
    <row r="495" spans="4:4" x14ac:dyDescent="0.3">
      <c r="D495" s="112"/>
    </row>
    <row r="496" spans="4:4" x14ac:dyDescent="0.3">
      <c r="D496" s="112"/>
    </row>
    <row r="497" spans="4:4" x14ac:dyDescent="0.3">
      <c r="D497" s="112"/>
    </row>
    <row r="498" spans="4:4" x14ac:dyDescent="0.3">
      <c r="D498" s="112"/>
    </row>
    <row r="499" spans="4:4" x14ac:dyDescent="0.3">
      <c r="D499" s="112"/>
    </row>
    <row r="500" spans="4:4" x14ac:dyDescent="0.3">
      <c r="D500" s="112"/>
    </row>
    <row r="501" spans="4:4" x14ac:dyDescent="0.3">
      <c r="D501" s="112"/>
    </row>
    <row r="502" spans="4:4" x14ac:dyDescent="0.3">
      <c r="D502" s="112"/>
    </row>
    <row r="503" spans="4:4" x14ac:dyDescent="0.3">
      <c r="D503" s="112"/>
    </row>
    <row r="504" spans="4:4" x14ac:dyDescent="0.3">
      <c r="D504" s="112"/>
    </row>
    <row r="505" spans="4:4" x14ac:dyDescent="0.3">
      <c r="D505" s="112"/>
    </row>
    <row r="506" spans="4:4" x14ac:dyDescent="0.3">
      <c r="D506" s="112"/>
    </row>
    <row r="507" spans="4:4" x14ac:dyDescent="0.3">
      <c r="D507" s="112"/>
    </row>
    <row r="508" spans="4:4" x14ac:dyDescent="0.3">
      <c r="D508" s="112"/>
    </row>
    <row r="509" spans="4:4" x14ac:dyDescent="0.3">
      <c r="D509" s="112"/>
    </row>
    <row r="510" spans="4:4" x14ac:dyDescent="0.3">
      <c r="D510" s="112"/>
    </row>
    <row r="511" spans="4:4" x14ac:dyDescent="0.3">
      <c r="D511" s="112"/>
    </row>
    <row r="512" spans="4:4" x14ac:dyDescent="0.3">
      <c r="D512" s="112"/>
    </row>
    <row r="513" spans="4:4" x14ac:dyDescent="0.3">
      <c r="D513" s="112"/>
    </row>
    <row r="514" spans="4:4" x14ac:dyDescent="0.3">
      <c r="D514" s="112"/>
    </row>
    <row r="515" spans="4:4" x14ac:dyDescent="0.3">
      <c r="D515" s="112"/>
    </row>
    <row r="516" spans="4:4" x14ac:dyDescent="0.3">
      <c r="D516" s="112"/>
    </row>
    <row r="517" spans="4:4" x14ac:dyDescent="0.3">
      <c r="D517" s="112"/>
    </row>
    <row r="518" spans="4:4" x14ac:dyDescent="0.3">
      <c r="D518" s="112"/>
    </row>
    <row r="519" spans="4:4" x14ac:dyDescent="0.3">
      <c r="D519" s="112"/>
    </row>
    <row r="520" spans="4:4" x14ac:dyDescent="0.3">
      <c r="D520" s="112"/>
    </row>
    <row r="521" spans="4:4" x14ac:dyDescent="0.3">
      <c r="D521" s="112"/>
    </row>
    <row r="522" spans="4:4" x14ac:dyDescent="0.3">
      <c r="D522" s="112"/>
    </row>
    <row r="523" spans="4:4" x14ac:dyDescent="0.3">
      <c r="D523" s="112"/>
    </row>
    <row r="524" spans="4:4" x14ac:dyDescent="0.3">
      <c r="D524" s="112"/>
    </row>
    <row r="525" spans="4:4" x14ac:dyDescent="0.3">
      <c r="D525" s="112"/>
    </row>
    <row r="526" spans="4:4" x14ac:dyDescent="0.3">
      <c r="D526" s="112"/>
    </row>
    <row r="527" spans="4:4" x14ac:dyDescent="0.3">
      <c r="D527" s="112"/>
    </row>
    <row r="528" spans="4:4" x14ac:dyDescent="0.3">
      <c r="D528" s="112"/>
    </row>
    <row r="529" spans="4:4" x14ac:dyDescent="0.3">
      <c r="D529" s="112"/>
    </row>
    <row r="530" spans="4:4" x14ac:dyDescent="0.3">
      <c r="D530" s="112"/>
    </row>
    <row r="531" spans="4:4" x14ac:dyDescent="0.3">
      <c r="D531" s="112"/>
    </row>
    <row r="532" spans="4:4" x14ac:dyDescent="0.3">
      <c r="D532" s="112"/>
    </row>
    <row r="533" spans="4:4" x14ac:dyDescent="0.3">
      <c r="D533" s="112"/>
    </row>
    <row r="534" spans="4:4" x14ac:dyDescent="0.3">
      <c r="D534" s="112"/>
    </row>
    <row r="535" spans="4:4" x14ac:dyDescent="0.3">
      <c r="D535" s="112"/>
    </row>
    <row r="536" spans="4:4" x14ac:dyDescent="0.3">
      <c r="D536" s="112"/>
    </row>
    <row r="537" spans="4:4" x14ac:dyDescent="0.3">
      <c r="D537" s="112"/>
    </row>
    <row r="538" spans="4:4" x14ac:dyDescent="0.3">
      <c r="D538" s="112"/>
    </row>
    <row r="539" spans="4:4" x14ac:dyDescent="0.3">
      <c r="D539" s="112"/>
    </row>
    <row r="540" spans="4:4" x14ac:dyDescent="0.3">
      <c r="D540" s="112"/>
    </row>
    <row r="541" spans="4:4" x14ac:dyDescent="0.3">
      <c r="D541" s="112"/>
    </row>
    <row r="542" spans="4:4" x14ac:dyDescent="0.3">
      <c r="D542" s="112"/>
    </row>
    <row r="543" spans="4:4" x14ac:dyDescent="0.3">
      <c r="D543" s="112"/>
    </row>
    <row r="544" spans="4:4" x14ac:dyDescent="0.3">
      <c r="D544" s="112"/>
    </row>
    <row r="545" spans="4:4" x14ac:dyDescent="0.3">
      <c r="D545" s="112"/>
    </row>
    <row r="546" spans="4:4" x14ac:dyDescent="0.3">
      <c r="D546" s="112"/>
    </row>
    <row r="547" spans="4:4" x14ac:dyDescent="0.3">
      <c r="D547" s="112"/>
    </row>
    <row r="548" spans="4:4" x14ac:dyDescent="0.3">
      <c r="D548" s="112"/>
    </row>
    <row r="549" spans="4:4" x14ac:dyDescent="0.3">
      <c r="D549" s="112"/>
    </row>
    <row r="550" spans="4:4" x14ac:dyDescent="0.3">
      <c r="D550" s="112"/>
    </row>
    <row r="551" spans="4:4" x14ac:dyDescent="0.3">
      <c r="D551" s="112"/>
    </row>
    <row r="552" spans="4:4" x14ac:dyDescent="0.3">
      <c r="D552" s="112"/>
    </row>
    <row r="553" spans="4:4" x14ac:dyDescent="0.3">
      <c r="D553" s="112"/>
    </row>
    <row r="554" spans="4:4" x14ac:dyDescent="0.3">
      <c r="D554" s="112"/>
    </row>
    <row r="555" spans="4:4" x14ac:dyDescent="0.3">
      <c r="D555" s="112"/>
    </row>
    <row r="556" spans="4:4" x14ac:dyDescent="0.3">
      <c r="D556" s="112"/>
    </row>
    <row r="557" spans="4:4" x14ac:dyDescent="0.3">
      <c r="D557" s="112"/>
    </row>
    <row r="558" spans="4:4" x14ac:dyDescent="0.3">
      <c r="D558" s="112"/>
    </row>
    <row r="559" spans="4:4" x14ac:dyDescent="0.3">
      <c r="D559" s="112"/>
    </row>
    <row r="560" spans="4:4" x14ac:dyDescent="0.3">
      <c r="D560" s="112"/>
    </row>
    <row r="561" spans="4:4" x14ac:dyDescent="0.3">
      <c r="D561" s="112"/>
    </row>
    <row r="562" spans="4:4" x14ac:dyDescent="0.3">
      <c r="D562" s="112"/>
    </row>
    <row r="563" spans="4:4" x14ac:dyDescent="0.3">
      <c r="D563" s="112"/>
    </row>
    <row r="564" spans="4:4" x14ac:dyDescent="0.3">
      <c r="D564" s="112"/>
    </row>
    <row r="565" spans="4:4" x14ac:dyDescent="0.3">
      <c r="D565" s="112"/>
    </row>
    <row r="566" spans="4:4" x14ac:dyDescent="0.3">
      <c r="D566" s="112"/>
    </row>
    <row r="567" spans="4:4" x14ac:dyDescent="0.3">
      <c r="D567" s="112"/>
    </row>
    <row r="568" spans="4:4" x14ac:dyDescent="0.3">
      <c r="D568" s="112"/>
    </row>
    <row r="569" spans="4:4" x14ac:dyDescent="0.3">
      <c r="D569" s="112"/>
    </row>
    <row r="570" spans="4:4" x14ac:dyDescent="0.3">
      <c r="D570" s="112"/>
    </row>
    <row r="571" spans="4:4" x14ac:dyDescent="0.3">
      <c r="D571" s="112"/>
    </row>
    <row r="572" spans="4:4" x14ac:dyDescent="0.3">
      <c r="D572" s="112"/>
    </row>
    <row r="573" spans="4:4" x14ac:dyDescent="0.3">
      <c r="D573" s="112"/>
    </row>
    <row r="574" spans="4:4" x14ac:dyDescent="0.3">
      <c r="D574" s="112"/>
    </row>
    <row r="575" spans="4:4" x14ac:dyDescent="0.3">
      <c r="D575" s="112"/>
    </row>
    <row r="576" spans="4:4" x14ac:dyDescent="0.3">
      <c r="D576" s="112"/>
    </row>
    <row r="577" spans="4:4" x14ac:dyDescent="0.3">
      <c r="D577" s="112"/>
    </row>
    <row r="578" spans="4:4" x14ac:dyDescent="0.3">
      <c r="D578" s="112"/>
    </row>
    <row r="579" spans="4:4" x14ac:dyDescent="0.3">
      <c r="D579" s="112"/>
    </row>
    <row r="580" spans="4:4" x14ac:dyDescent="0.3">
      <c r="D580" s="112"/>
    </row>
    <row r="581" spans="4:4" x14ac:dyDescent="0.3">
      <c r="D581" s="112"/>
    </row>
    <row r="582" spans="4:4" x14ac:dyDescent="0.3">
      <c r="D582" s="112"/>
    </row>
    <row r="583" spans="4:4" x14ac:dyDescent="0.3">
      <c r="D583" s="112"/>
    </row>
    <row r="584" spans="4:4" x14ac:dyDescent="0.3">
      <c r="D584" s="112"/>
    </row>
    <row r="585" spans="4:4" x14ac:dyDescent="0.3">
      <c r="D585" s="112"/>
    </row>
    <row r="586" spans="4:4" x14ac:dyDescent="0.3">
      <c r="D586" s="112"/>
    </row>
    <row r="587" spans="4:4" x14ac:dyDescent="0.3">
      <c r="D587" s="112"/>
    </row>
    <row r="588" spans="4:4" x14ac:dyDescent="0.3">
      <c r="D588" s="112"/>
    </row>
    <row r="589" spans="4:4" x14ac:dyDescent="0.3">
      <c r="D589" s="112"/>
    </row>
    <row r="590" spans="4:4" x14ac:dyDescent="0.3">
      <c r="D590" s="112"/>
    </row>
    <row r="591" spans="4:4" x14ac:dyDescent="0.3">
      <c r="D591" s="112"/>
    </row>
    <row r="592" spans="4:4" x14ac:dyDescent="0.3">
      <c r="D592" s="112"/>
    </row>
    <row r="593" spans="4:4" x14ac:dyDescent="0.3">
      <c r="D593" s="112"/>
    </row>
    <row r="594" spans="4:4" x14ac:dyDescent="0.3">
      <c r="D594" s="112"/>
    </row>
    <row r="595" spans="4:4" x14ac:dyDescent="0.3">
      <c r="D595" s="112"/>
    </row>
    <row r="596" spans="4:4" x14ac:dyDescent="0.3">
      <c r="D596" s="112"/>
    </row>
    <row r="597" spans="4:4" x14ac:dyDescent="0.3">
      <c r="D597" s="112"/>
    </row>
    <row r="598" spans="4:4" x14ac:dyDescent="0.3">
      <c r="D598" s="112"/>
    </row>
    <row r="599" spans="4:4" x14ac:dyDescent="0.3">
      <c r="D599" s="112"/>
    </row>
    <row r="600" spans="4:4" x14ac:dyDescent="0.3">
      <c r="D600" s="112"/>
    </row>
    <row r="601" spans="4:4" x14ac:dyDescent="0.3">
      <c r="D601" s="112"/>
    </row>
    <row r="602" spans="4:4" x14ac:dyDescent="0.3">
      <c r="D602" s="112"/>
    </row>
    <row r="603" spans="4:4" x14ac:dyDescent="0.3">
      <c r="D603" s="112"/>
    </row>
    <row r="604" spans="4:4" x14ac:dyDescent="0.3">
      <c r="D604" s="112"/>
    </row>
    <row r="605" spans="4:4" x14ac:dyDescent="0.3">
      <c r="D605" s="112"/>
    </row>
    <row r="606" spans="4:4" x14ac:dyDescent="0.3">
      <c r="D606" s="112"/>
    </row>
    <row r="607" spans="4:4" x14ac:dyDescent="0.3">
      <c r="D607" s="112"/>
    </row>
    <row r="608" spans="4:4" x14ac:dyDescent="0.3">
      <c r="D608" s="112"/>
    </row>
    <row r="609" spans="4:4" x14ac:dyDescent="0.3">
      <c r="D609" s="112"/>
    </row>
    <row r="610" spans="4:4" x14ac:dyDescent="0.3">
      <c r="D610" s="112"/>
    </row>
    <row r="611" spans="4:4" x14ac:dyDescent="0.3">
      <c r="D611" s="112"/>
    </row>
    <row r="612" spans="4:4" x14ac:dyDescent="0.3">
      <c r="D612" s="112"/>
    </row>
    <row r="613" spans="4:4" x14ac:dyDescent="0.3">
      <c r="D613" s="112"/>
    </row>
    <row r="614" spans="4:4" x14ac:dyDescent="0.3">
      <c r="D614" s="112"/>
    </row>
    <row r="615" spans="4:4" x14ac:dyDescent="0.3">
      <c r="D615" s="112"/>
    </row>
    <row r="616" spans="4:4" x14ac:dyDescent="0.3">
      <c r="D616" s="112"/>
    </row>
    <row r="617" spans="4:4" x14ac:dyDescent="0.3">
      <c r="D617" s="112"/>
    </row>
    <row r="618" spans="4:4" x14ac:dyDescent="0.3">
      <c r="D618" s="112"/>
    </row>
    <row r="619" spans="4:4" x14ac:dyDescent="0.3">
      <c r="D619" s="112"/>
    </row>
    <row r="620" spans="4:4" x14ac:dyDescent="0.3">
      <c r="D620" s="112"/>
    </row>
    <row r="621" spans="4:4" x14ac:dyDescent="0.3">
      <c r="D621" s="112"/>
    </row>
    <row r="622" spans="4:4" x14ac:dyDescent="0.3">
      <c r="D622" s="112"/>
    </row>
    <row r="623" spans="4:4" x14ac:dyDescent="0.3">
      <c r="D623" s="112"/>
    </row>
    <row r="624" spans="4:4" x14ac:dyDescent="0.3">
      <c r="D624" s="112"/>
    </row>
    <row r="625" spans="4:4" x14ac:dyDescent="0.3">
      <c r="D625" s="112"/>
    </row>
    <row r="626" spans="4:4" x14ac:dyDescent="0.3">
      <c r="D626" s="112"/>
    </row>
    <row r="627" spans="4:4" x14ac:dyDescent="0.3">
      <c r="D627" s="112"/>
    </row>
    <row r="628" spans="4:4" x14ac:dyDescent="0.3">
      <c r="D628" s="112"/>
    </row>
    <row r="629" spans="4:4" x14ac:dyDescent="0.3">
      <c r="D629" s="112"/>
    </row>
    <row r="630" spans="4:4" x14ac:dyDescent="0.3">
      <c r="D630" s="112"/>
    </row>
    <row r="631" spans="4:4" x14ac:dyDescent="0.3">
      <c r="D631" s="112"/>
    </row>
    <row r="632" spans="4:4" x14ac:dyDescent="0.3">
      <c r="D632" s="112"/>
    </row>
    <row r="633" spans="4:4" x14ac:dyDescent="0.3">
      <c r="D633" s="112"/>
    </row>
    <row r="634" spans="4:4" x14ac:dyDescent="0.3">
      <c r="D634" s="112"/>
    </row>
    <row r="635" spans="4:4" x14ac:dyDescent="0.3">
      <c r="D635" s="112"/>
    </row>
    <row r="636" spans="4:4" x14ac:dyDescent="0.3">
      <c r="D636" s="112"/>
    </row>
    <row r="637" spans="4:4" x14ac:dyDescent="0.3">
      <c r="D637" s="112"/>
    </row>
    <row r="638" spans="4:4" x14ac:dyDescent="0.3">
      <c r="D638" s="112"/>
    </row>
    <row r="639" spans="4:4" x14ac:dyDescent="0.3">
      <c r="D639" s="112"/>
    </row>
    <row r="640" spans="4:4" x14ac:dyDescent="0.3">
      <c r="D640" s="112"/>
    </row>
    <row r="641" spans="4:4" x14ac:dyDescent="0.3">
      <c r="D641" s="112"/>
    </row>
    <row r="642" spans="4:4" x14ac:dyDescent="0.3">
      <c r="D642" s="112"/>
    </row>
    <row r="643" spans="4:4" x14ac:dyDescent="0.3">
      <c r="D643" s="112"/>
    </row>
    <row r="644" spans="4:4" x14ac:dyDescent="0.3">
      <c r="D644" s="112"/>
    </row>
    <row r="645" spans="4:4" x14ac:dyDescent="0.3">
      <c r="D645" s="112"/>
    </row>
    <row r="646" spans="4:4" x14ac:dyDescent="0.3">
      <c r="D646" s="112"/>
    </row>
    <row r="647" spans="4:4" x14ac:dyDescent="0.3">
      <c r="D647" s="112"/>
    </row>
    <row r="648" spans="4:4" x14ac:dyDescent="0.3">
      <c r="D648" s="112"/>
    </row>
    <row r="649" spans="4:4" x14ac:dyDescent="0.3">
      <c r="D649" s="112"/>
    </row>
    <row r="650" spans="4:4" x14ac:dyDescent="0.3">
      <c r="D650" s="112"/>
    </row>
    <row r="651" spans="4:4" x14ac:dyDescent="0.3">
      <c r="D651" s="112"/>
    </row>
    <row r="652" spans="4:4" x14ac:dyDescent="0.3">
      <c r="D652" s="112"/>
    </row>
    <row r="653" spans="4:4" x14ac:dyDescent="0.3">
      <c r="D653" s="112"/>
    </row>
    <row r="654" spans="4:4" x14ac:dyDescent="0.3">
      <c r="D654" s="112"/>
    </row>
    <row r="655" spans="4:4" x14ac:dyDescent="0.3">
      <c r="D655" s="112"/>
    </row>
    <row r="656" spans="4:4" x14ac:dyDescent="0.3">
      <c r="D656" s="112"/>
    </row>
    <row r="657" spans="4:4" x14ac:dyDescent="0.3">
      <c r="D657" s="112"/>
    </row>
    <row r="658" spans="4:4" x14ac:dyDescent="0.3">
      <c r="D658" s="112"/>
    </row>
    <row r="659" spans="4:4" x14ac:dyDescent="0.3">
      <c r="D659" s="112"/>
    </row>
    <row r="660" spans="4:4" x14ac:dyDescent="0.3">
      <c r="D660" s="112"/>
    </row>
    <row r="661" spans="4:4" x14ac:dyDescent="0.3">
      <c r="D661" s="112"/>
    </row>
    <row r="662" spans="4:4" x14ac:dyDescent="0.3">
      <c r="D662" s="112"/>
    </row>
    <row r="663" spans="4:4" x14ac:dyDescent="0.3">
      <c r="D663" s="112"/>
    </row>
    <row r="664" spans="4:4" x14ac:dyDescent="0.3">
      <c r="D664" s="112"/>
    </row>
    <row r="665" spans="4:4" x14ac:dyDescent="0.3">
      <c r="D665" s="112"/>
    </row>
    <row r="666" spans="4:4" x14ac:dyDescent="0.3">
      <c r="D666" s="112"/>
    </row>
    <row r="667" spans="4:4" x14ac:dyDescent="0.3">
      <c r="D667" s="112"/>
    </row>
    <row r="668" spans="4:4" x14ac:dyDescent="0.3">
      <c r="D668" s="112"/>
    </row>
    <row r="669" spans="4:4" x14ac:dyDescent="0.3">
      <c r="D669" s="112"/>
    </row>
    <row r="670" spans="4:4" x14ac:dyDescent="0.3">
      <c r="D670" s="112"/>
    </row>
    <row r="671" spans="4:4" x14ac:dyDescent="0.3">
      <c r="D671" s="112"/>
    </row>
    <row r="672" spans="4:4" x14ac:dyDescent="0.3">
      <c r="D672" s="112"/>
    </row>
    <row r="673" spans="4:4" x14ac:dyDescent="0.3">
      <c r="D673" s="112"/>
    </row>
    <row r="674" spans="4:4" x14ac:dyDescent="0.3">
      <c r="D674" s="112"/>
    </row>
    <row r="675" spans="4:4" x14ac:dyDescent="0.3">
      <c r="D675" s="112"/>
    </row>
    <row r="676" spans="4:4" x14ac:dyDescent="0.3">
      <c r="D676" s="112"/>
    </row>
    <row r="677" spans="4:4" x14ac:dyDescent="0.3">
      <c r="D677" s="112"/>
    </row>
    <row r="678" spans="4:4" x14ac:dyDescent="0.3">
      <c r="D678" s="112"/>
    </row>
    <row r="679" spans="4:4" x14ac:dyDescent="0.3">
      <c r="D679" s="112"/>
    </row>
    <row r="680" spans="4:4" x14ac:dyDescent="0.3">
      <c r="D680" s="112"/>
    </row>
    <row r="681" spans="4:4" x14ac:dyDescent="0.3">
      <c r="D681" s="112"/>
    </row>
    <row r="682" spans="4:4" x14ac:dyDescent="0.3">
      <c r="D682" s="112"/>
    </row>
    <row r="683" spans="4:4" x14ac:dyDescent="0.3">
      <c r="D683" s="112"/>
    </row>
    <row r="684" spans="4:4" x14ac:dyDescent="0.3">
      <c r="D684" s="112"/>
    </row>
    <row r="685" spans="4:4" x14ac:dyDescent="0.3">
      <c r="D685" s="112"/>
    </row>
    <row r="686" spans="4:4" x14ac:dyDescent="0.3">
      <c r="D686" s="112"/>
    </row>
    <row r="687" spans="4:4" x14ac:dyDescent="0.3">
      <c r="D687" s="112"/>
    </row>
    <row r="688" spans="4:4" x14ac:dyDescent="0.3">
      <c r="D688" s="112"/>
    </row>
    <row r="689" spans="4:4" x14ac:dyDescent="0.3">
      <c r="D689" s="112"/>
    </row>
    <row r="690" spans="4:4" x14ac:dyDescent="0.3">
      <c r="D690" s="112"/>
    </row>
    <row r="691" spans="4:4" x14ac:dyDescent="0.3">
      <c r="D691" s="112"/>
    </row>
    <row r="692" spans="4:4" x14ac:dyDescent="0.3">
      <c r="D692" s="112"/>
    </row>
    <row r="693" spans="4:4" x14ac:dyDescent="0.3">
      <c r="D693" s="112"/>
    </row>
    <row r="694" spans="4:4" x14ac:dyDescent="0.3">
      <c r="D694" s="112"/>
    </row>
    <row r="695" spans="4:4" x14ac:dyDescent="0.3">
      <c r="D695" s="112"/>
    </row>
    <row r="696" spans="4:4" x14ac:dyDescent="0.3">
      <c r="D696" s="112"/>
    </row>
    <row r="697" spans="4:4" x14ac:dyDescent="0.3">
      <c r="D697" s="112"/>
    </row>
    <row r="698" spans="4:4" x14ac:dyDescent="0.3">
      <c r="D698" s="112"/>
    </row>
    <row r="699" spans="4:4" x14ac:dyDescent="0.3">
      <c r="D699" s="112"/>
    </row>
    <row r="700" spans="4:4" x14ac:dyDescent="0.3">
      <c r="D700" s="112"/>
    </row>
    <row r="701" spans="4:4" x14ac:dyDescent="0.3">
      <c r="D701" s="112"/>
    </row>
    <row r="702" spans="4:4" x14ac:dyDescent="0.3">
      <c r="D702" s="112"/>
    </row>
    <row r="703" spans="4:4" x14ac:dyDescent="0.3">
      <c r="D703" s="112"/>
    </row>
    <row r="704" spans="4:4" x14ac:dyDescent="0.3">
      <c r="D704" s="112"/>
    </row>
    <row r="705" spans="4:4" x14ac:dyDescent="0.3">
      <c r="D705" s="112"/>
    </row>
    <row r="706" spans="4:4" x14ac:dyDescent="0.3">
      <c r="D706" s="112"/>
    </row>
    <row r="707" spans="4:4" x14ac:dyDescent="0.3">
      <c r="D707" s="112"/>
    </row>
    <row r="708" spans="4:4" x14ac:dyDescent="0.3">
      <c r="D708" s="112"/>
    </row>
    <row r="709" spans="4:4" x14ac:dyDescent="0.3">
      <c r="D709" s="112"/>
    </row>
    <row r="710" spans="4:4" x14ac:dyDescent="0.3">
      <c r="D710" s="112"/>
    </row>
    <row r="711" spans="4:4" x14ac:dyDescent="0.3">
      <c r="D711" s="112"/>
    </row>
    <row r="712" spans="4:4" x14ac:dyDescent="0.3">
      <c r="D712" s="112"/>
    </row>
    <row r="713" spans="4:4" x14ac:dyDescent="0.3">
      <c r="D713" s="112"/>
    </row>
    <row r="714" spans="4:4" x14ac:dyDescent="0.3">
      <c r="D714" s="112"/>
    </row>
    <row r="715" spans="4:4" x14ac:dyDescent="0.3">
      <c r="D715" s="112"/>
    </row>
    <row r="716" spans="4:4" x14ac:dyDescent="0.3">
      <c r="D716" s="112"/>
    </row>
    <row r="717" spans="4:4" x14ac:dyDescent="0.3">
      <c r="D717" s="112"/>
    </row>
    <row r="718" spans="4:4" x14ac:dyDescent="0.3">
      <c r="D718" s="112"/>
    </row>
    <row r="719" spans="4:4" x14ac:dyDescent="0.3">
      <c r="D719" s="112"/>
    </row>
    <row r="720" spans="4:4" x14ac:dyDescent="0.3">
      <c r="D720" s="112"/>
    </row>
    <row r="721" spans="4:4" x14ac:dyDescent="0.3">
      <c r="D721" s="112"/>
    </row>
    <row r="722" spans="4:4" x14ac:dyDescent="0.3">
      <c r="D722" s="112"/>
    </row>
    <row r="723" spans="4:4" x14ac:dyDescent="0.3">
      <c r="D723" s="112"/>
    </row>
    <row r="724" spans="4:4" x14ac:dyDescent="0.3">
      <c r="D724" s="112"/>
    </row>
    <row r="725" spans="4:4" x14ac:dyDescent="0.3">
      <c r="D725" s="112"/>
    </row>
    <row r="726" spans="4:4" x14ac:dyDescent="0.3">
      <c r="D726" s="112"/>
    </row>
    <row r="727" spans="4:4" x14ac:dyDescent="0.3">
      <c r="D727" s="112"/>
    </row>
    <row r="728" spans="4:4" x14ac:dyDescent="0.3">
      <c r="D728" s="112"/>
    </row>
    <row r="729" spans="4:4" x14ac:dyDescent="0.3">
      <c r="D729" s="112"/>
    </row>
    <row r="730" spans="4:4" x14ac:dyDescent="0.3">
      <c r="D730" s="112"/>
    </row>
    <row r="731" spans="4:4" x14ac:dyDescent="0.3">
      <c r="D731" s="112"/>
    </row>
    <row r="732" spans="4:4" x14ac:dyDescent="0.3">
      <c r="D732" s="112"/>
    </row>
    <row r="733" spans="4:4" x14ac:dyDescent="0.3">
      <c r="D733" s="112"/>
    </row>
    <row r="734" spans="4:4" x14ac:dyDescent="0.3">
      <c r="D734" s="112"/>
    </row>
    <row r="735" spans="4:4" x14ac:dyDescent="0.3">
      <c r="D735" s="112"/>
    </row>
    <row r="736" spans="4:4" x14ac:dyDescent="0.3">
      <c r="D736" s="112"/>
    </row>
    <row r="737" spans="4:4" x14ac:dyDescent="0.3">
      <c r="D737" s="112"/>
    </row>
    <row r="738" spans="4:4" x14ac:dyDescent="0.3">
      <c r="D738" s="112"/>
    </row>
    <row r="739" spans="4:4" x14ac:dyDescent="0.3">
      <c r="D739" s="112"/>
    </row>
    <row r="740" spans="4:4" x14ac:dyDescent="0.3">
      <c r="D740" s="112"/>
    </row>
    <row r="741" spans="4:4" x14ac:dyDescent="0.3">
      <c r="D741" s="112"/>
    </row>
    <row r="742" spans="4:4" x14ac:dyDescent="0.3">
      <c r="D742" s="112"/>
    </row>
    <row r="743" spans="4:4" x14ac:dyDescent="0.3">
      <c r="D743" s="112"/>
    </row>
    <row r="744" spans="4:4" x14ac:dyDescent="0.3">
      <c r="D744" s="112"/>
    </row>
    <row r="745" spans="4:4" x14ac:dyDescent="0.3">
      <c r="D745" s="112"/>
    </row>
    <row r="746" spans="4:4" x14ac:dyDescent="0.3">
      <c r="D746" s="112"/>
    </row>
    <row r="747" spans="4:4" x14ac:dyDescent="0.3">
      <c r="D747" s="112"/>
    </row>
    <row r="748" spans="4:4" x14ac:dyDescent="0.3">
      <c r="D748" s="112"/>
    </row>
    <row r="749" spans="4:4" x14ac:dyDescent="0.3">
      <c r="D749" s="112"/>
    </row>
    <row r="750" spans="4:4" x14ac:dyDescent="0.3">
      <c r="D750" s="112"/>
    </row>
    <row r="751" spans="4:4" x14ac:dyDescent="0.3">
      <c r="D751" s="112"/>
    </row>
    <row r="752" spans="4:4" x14ac:dyDescent="0.3">
      <c r="D752" s="112"/>
    </row>
    <row r="753" spans="4:4" x14ac:dyDescent="0.3">
      <c r="D753" s="112"/>
    </row>
    <row r="754" spans="4:4" x14ac:dyDescent="0.3">
      <c r="D754" s="112"/>
    </row>
    <row r="755" spans="4:4" x14ac:dyDescent="0.3">
      <c r="D755" s="112"/>
    </row>
    <row r="756" spans="4:4" x14ac:dyDescent="0.3">
      <c r="D756" s="112"/>
    </row>
    <row r="757" spans="4:4" x14ac:dyDescent="0.3">
      <c r="D757" s="112"/>
    </row>
    <row r="758" spans="4:4" x14ac:dyDescent="0.3">
      <c r="D758" s="112"/>
    </row>
    <row r="759" spans="4:4" x14ac:dyDescent="0.3">
      <c r="D759" s="112"/>
    </row>
    <row r="760" spans="4:4" x14ac:dyDescent="0.3">
      <c r="D760" s="112"/>
    </row>
    <row r="761" spans="4:4" x14ac:dyDescent="0.3">
      <c r="D761" s="112"/>
    </row>
    <row r="762" spans="4:4" x14ac:dyDescent="0.3">
      <c r="D762" s="112"/>
    </row>
    <row r="763" spans="4:4" x14ac:dyDescent="0.3">
      <c r="D763" s="112"/>
    </row>
    <row r="764" spans="4:4" x14ac:dyDescent="0.3">
      <c r="D764" s="112"/>
    </row>
    <row r="765" spans="4:4" x14ac:dyDescent="0.3">
      <c r="D765" s="112"/>
    </row>
    <row r="766" spans="4:4" x14ac:dyDescent="0.3">
      <c r="D766" s="112"/>
    </row>
    <row r="767" spans="4:4" x14ac:dyDescent="0.3">
      <c r="D767" s="112"/>
    </row>
    <row r="768" spans="4:4" x14ac:dyDescent="0.3">
      <c r="D768" s="112"/>
    </row>
    <row r="769" spans="4:4" x14ac:dyDescent="0.3">
      <c r="D769" s="112"/>
    </row>
    <row r="770" spans="4:4" x14ac:dyDescent="0.3">
      <c r="D770" s="112"/>
    </row>
    <row r="771" spans="4:4" x14ac:dyDescent="0.3">
      <c r="D771" s="112"/>
    </row>
    <row r="772" spans="4:4" x14ac:dyDescent="0.3">
      <c r="D772" s="112"/>
    </row>
    <row r="773" spans="4:4" x14ac:dyDescent="0.3">
      <c r="D773" s="112"/>
    </row>
    <row r="774" spans="4:4" x14ac:dyDescent="0.3">
      <c r="D774" s="112"/>
    </row>
    <row r="775" spans="4:4" x14ac:dyDescent="0.3">
      <c r="D775" s="112"/>
    </row>
    <row r="776" spans="4:4" x14ac:dyDescent="0.3">
      <c r="D776" s="112"/>
    </row>
    <row r="777" spans="4:4" x14ac:dyDescent="0.3">
      <c r="D777" s="112"/>
    </row>
    <row r="778" spans="4:4" x14ac:dyDescent="0.3">
      <c r="D778" s="112"/>
    </row>
    <row r="779" spans="4:4" x14ac:dyDescent="0.3">
      <c r="D779" s="112"/>
    </row>
    <row r="780" spans="4:4" x14ac:dyDescent="0.3">
      <c r="D780" s="112"/>
    </row>
    <row r="781" spans="4:4" x14ac:dyDescent="0.3">
      <c r="D781" s="112"/>
    </row>
    <row r="782" spans="4:4" x14ac:dyDescent="0.3">
      <c r="D782" s="112"/>
    </row>
    <row r="783" spans="4:4" x14ac:dyDescent="0.3">
      <c r="D783" s="112"/>
    </row>
    <row r="784" spans="4:4" x14ac:dyDescent="0.3">
      <c r="D784" s="112"/>
    </row>
    <row r="785" spans="4:4" x14ac:dyDescent="0.3">
      <c r="D785" s="112"/>
    </row>
    <row r="786" spans="4:4" x14ac:dyDescent="0.3">
      <c r="D786" s="112"/>
    </row>
    <row r="787" spans="4:4" x14ac:dyDescent="0.3">
      <c r="D787" s="112"/>
    </row>
    <row r="788" spans="4:4" x14ac:dyDescent="0.3">
      <c r="D788" s="112"/>
    </row>
    <row r="789" spans="4:4" x14ac:dyDescent="0.3">
      <c r="D789" s="112"/>
    </row>
    <row r="790" spans="4:4" x14ac:dyDescent="0.3">
      <c r="D790" s="112"/>
    </row>
    <row r="791" spans="4:4" x14ac:dyDescent="0.3">
      <c r="D791" s="112"/>
    </row>
    <row r="792" spans="4:4" x14ac:dyDescent="0.3">
      <c r="D792" s="112"/>
    </row>
    <row r="793" spans="4:4" x14ac:dyDescent="0.3">
      <c r="D793" s="112"/>
    </row>
    <row r="794" spans="4:4" x14ac:dyDescent="0.3">
      <c r="D794" s="112"/>
    </row>
    <row r="795" spans="4:4" x14ac:dyDescent="0.3">
      <c r="D795" s="112"/>
    </row>
    <row r="796" spans="4:4" x14ac:dyDescent="0.3">
      <c r="D796" s="112"/>
    </row>
    <row r="797" spans="4:4" x14ac:dyDescent="0.3">
      <c r="D797" s="112"/>
    </row>
    <row r="798" spans="4:4" x14ac:dyDescent="0.3">
      <c r="D798" s="112"/>
    </row>
    <row r="799" spans="4:4" x14ac:dyDescent="0.3">
      <c r="D799" s="112"/>
    </row>
    <row r="800" spans="4:4" x14ac:dyDescent="0.3">
      <c r="D800" s="112"/>
    </row>
    <row r="801" spans="4:4" x14ac:dyDescent="0.3">
      <c r="D801" s="112"/>
    </row>
    <row r="802" spans="4:4" x14ac:dyDescent="0.3">
      <c r="D802" s="112"/>
    </row>
    <row r="803" spans="4:4" x14ac:dyDescent="0.3">
      <c r="D803" s="112"/>
    </row>
    <row r="804" spans="4:4" x14ac:dyDescent="0.3">
      <c r="D804" s="112"/>
    </row>
    <row r="805" spans="4:4" x14ac:dyDescent="0.3">
      <c r="D805" s="112"/>
    </row>
    <row r="806" spans="4:4" x14ac:dyDescent="0.3">
      <c r="D806" s="112"/>
    </row>
    <row r="807" spans="4:4" x14ac:dyDescent="0.3">
      <c r="D807" s="112"/>
    </row>
    <row r="808" spans="4:4" x14ac:dyDescent="0.3">
      <c r="D808" s="112"/>
    </row>
    <row r="809" spans="4:4" x14ac:dyDescent="0.3">
      <c r="D809" s="112"/>
    </row>
    <row r="810" spans="4:4" x14ac:dyDescent="0.3">
      <c r="D810" s="112"/>
    </row>
    <row r="811" spans="4:4" x14ac:dyDescent="0.3">
      <c r="D811" s="112"/>
    </row>
    <row r="812" spans="4:4" x14ac:dyDescent="0.3">
      <c r="D812" s="112"/>
    </row>
    <row r="813" spans="4:4" x14ac:dyDescent="0.3">
      <c r="D813" s="112"/>
    </row>
    <row r="814" spans="4:4" x14ac:dyDescent="0.3">
      <c r="D814" s="112"/>
    </row>
    <row r="815" spans="4:4" x14ac:dyDescent="0.3">
      <c r="D815" s="112"/>
    </row>
    <row r="816" spans="4:4" x14ac:dyDescent="0.3">
      <c r="D816" s="112"/>
    </row>
    <row r="817" spans="4:4" x14ac:dyDescent="0.3">
      <c r="D817" s="112"/>
    </row>
    <row r="818" spans="4:4" x14ac:dyDescent="0.3">
      <c r="D818" s="112"/>
    </row>
    <row r="819" spans="4:4" x14ac:dyDescent="0.3">
      <c r="D819" s="112"/>
    </row>
    <row r="820" spans="4:4" x14ac:dyDescent="0.3">
      <c r="D820" s="112"/>
    </row>
    <row r="821" spans="4:4" x14ac:dyDescent="0.3">
      <c r="D821" s="112"/>
    </row>
    <row r="822" spans="4:4" x14ac:dyDescent="0.3">
      <c r="D822" s="112"/>
    </row>
    <row r="823" spans="4:4" x14ac:dyDescent="0.3">
      <c r="D823" s="112"/>
    </row>
    <row r="824" spans="4:4" x14ac:dyDescent="0.3">
      <c r="D824" s="112"/>
    </row>
    <row r="825" spans="4:4" x14ac:dyDescent="0.3">
      <c r="D825" s="112"/>
    </row>
    <row r="826" spans="4:4" x14ac:dyDescent="0.3">
      <c r="D826" s="112"/>
    </row>
    <row r="827" spans="4:4" x14ac:dyDescent="0.3">
      <c r="D827" s="112"/>
    </row>
    <row r="828" spans="4:4" x14ac:dyDescent="0.3">
      <c r="D828" s="112"/>
    </row>
    <row r="829" spans="4:4" x14ac:dyDescent="0.3">
      <c r="D829" s="112"/>
    </row>
    <row r="830" spans="4:4" x14ac:dyDescent="0.3">
      <c r="D830" s="112"/>
    </row>
    <row r="831" spans="4:4" x14ac:dyDescent="0.3">
      <c r="D831" s="112"/>
    </row>
    <row r="832" spans="4:4" x14ac:dyDescent="0.3">
      <c r="D832" s="112"/>
    </row>
    <row r="833" spans="4:4" x14ac:dyDescent="0.3">
      <c r="D833" s="112"/>
    </row>
    <row r="834" spans="4:4" x14ac:dyDescent="0.3">
      <c r="D834" s="112"/>
    </row>
    <row r="835" spans="4:4" x14ac:dyDescent="0.3">
      <c r="D835" s="112"/>
    </row>
    <row r="836" spans="4:4" x14ac:dyDescent="0.3">
      <c r="D836" s="112"/>
    </row>
    <row r="837" spans="4:4" x14ac:dyDescent="0.3">
      <c r="D837" s="112"/>
    </row>
    <row r="838" spans="4:4" x14ac:dyDescent="0.3">
      <c r="D838" s="112"/>
    </row>
    <row r="839" spans="4:4" x14ac:dyDescent="0.3">
      <c r="D839" s="112"/>
    </row>
    <row r="840" spans="4:4" x14ac:dyDescent="0.3">
      <c r="D840" s="112"/>
    </row>
    <row r="841" spans="4:4" x14ac:dyDescent="0.3">
      <c r="D841" s="112"/>
    </row>
    <row r="842" spans="4:4" x14ac:dyDescent="0.3">
      <c r="D842" s="112"/>
    </row>
    <row r="843" spans="4:4" x14ac:dyDescent="0.3">
      <c r="D843" s="112"/>
    </row>
    <row r="844" spans="4:4" x14ac:dyDescent="0.3">
      <c r="D844" s="112"/>
    </row>
    <row r="845" spans="4:4" x14ac:dyDescent="0.3">
      <c r="D845" s="112"/>
    </row>
    <row r="846" spans="4:4" x14ac:dyDescent="0.3">
      <c r="D846" s="112"/>
    </row>
    <row r="847" spans="4:4" x14ac:dyDescent="0.3">
      <c r="D847" s="112"/>
    </row>
    <row r="848" spans="4:4" x14ac:dyDescent="0.3">
      <c r="D848" s="112"/>
    </row>
    <row r="849" spans="4:4" x14ac:dyDescent="0.3">
      <c r="D849" s="112"/>
    </row>
    <row r="850" spans="4:4" x14ac:dyDescent="0.3">
      <c r="D850" s="112"/>
    </row>
    <row r="851" spans="4:4" x14ac:dyDescent="0.3">
      <c r="D851" s="112"/>
    </row>
    <row r="852" spans="4:4" x14ac:dyDescent="0.3">
      <c r="D852" s="112"/>
    </row>
    <row r="853" spans="4:4" x14ac:dyDescent="0.3">
      <c r="D853" s="112"/>
    </row>
    <row r="854" spans="4:4" x14ac:dyDescent="0.3">
      <c r="D854" s="112"/>
    </row>
    <row r="855" spans="4:4" x14ac:dyDescent="0.3">
      <c r="D855" s="112"/>
    </row>
    <row r="856" spans="4:4" x14ac:dyDescent="0.3">
      <c r="D856" s="112"/>
    </row>
    <row r="857" spans="4:4" x14ac:dyDescent="0.3">
      <c r="D857" s="112"/>
    </row>
    <row r="858" spans="4:4" x14ac:dyDescent="0.3">
      <c r="D858" s="112"/>
    </row>
    <row r="859" spans="4:4" x14ac:dyDescent="0.3">
      <c r="D859" s="112"/>
    </row>
    <row r="860" spans="4:4" x14ac:dyDescent="0.3">
      <c r="D860" s="112"/>
    </row>
    <row r="861" spans="4:4" x14ac:dyDescent="0.3">
      <c r="D861" s="112"/>
    </row>
    <row r="862" spans="4:4" x14ac:dyDescent="0.3">
      <c r="D862" s="112"/>
    </row>
    <row r="863" spans="4:4" x14ac:dyDescent="0.3">
      <c r="D863" s="112"/>
    </row>
    <row r="864" spans="4:4" x14ac:dyDescent="0.3">
      <c r="D864" s="112"/>
    </row>
    <row r="865" spans="4:4" x14ac:dyDescent="0.3">
      <c r="D865" s="112"/>
    </row>
    <row r="866" spans="4:4" x14ac:dyDescent="0.3">
      <c r="D866" s="112"/>
    </row>
    <row r="867" spans="4:4" x14ac:dyDescent="0.3">
      <c r="D867" s="112"/>
    </row>
    <row r="868" spans="4:4" x14ac:dyDescent="0.3">
      <c r="D868" s="112"/>
    </row>
    <row r="869" spans="4:4" x14ac:dyDescent="0.3">
      <c r="D869" s="112"/>
    </row>
    <row r="870" spans="4:4" x14ac:dyDescent="0.3">
      <c r="D870" s="112"/>
    </row>
    <row r="871" spans="4:4" x14ac:dyDescent="0.3">
      <c r="D871" s="112"/>
    </row>
    <row r="872" spans="4:4" x14ac:dyDescent="0.3">
      <c r="D872" s="112"/>
    </row>
    <row r="873" spans="4:4" x14ac:dyDescent="0.3">
      <c r="D873" s="112"/>
    </row>
    <row r="874" spans="4:4" x14ac:dyDescent="0.3">
      <c r="D874" s="112"/>
    </row>
    <row r="875" spans="4:4" x14ac:dyDescent="0.3">
      <c r="D875" s="112"/>
    </row>
    <row r="876" spans="4:4" x14ac:dyDescent="0.3">
      <c r="D876" s="112"/>
    </row>
    <row r="877" spans="4:4" x14ac:dyDescent="0.3">
      <c r="D877" s="112"/>
    </row>
    <row r="878" spans="4:4" x14ac:dyDescent="0.3">
      <c r="D878" s="112"/>
    </row>
    <row r="879" spans="4:4" x14ac:dyDescent="0.3">
      <c r="D879" s="112"/>
    </row>
    <row r="880" spans="4:4" x14ac:dyDescent="0.3">
      <c r="D880" s="112"/>
    </row>
    <row r="881" spans="4:4" x14ac:dyDescent="0.3">
      <c r="D881" s="112"/>
    </row>
    <row r="882" spans="4:4" x14ac:dyDescent="0.3">
      <c r="D882" s="112"/>
    </row>
    <row r="883" spans="4:4" x14ac:dyDescent="0.3">
      <c r="D883" s="112"/>
    </row>
    <row r="884" spans="4:4" x14ac:dyDescent="0.3">
      <c r="D884" s="112"/>
    </row>
    <row r="885" spans="4:4" x14ac:dyDescent="0.3">
      <c r="D885" s="112"/>
    </row>
    <row r="886" spans="4:4" x14ac:dyDescent="0.3">
      <c r="D886" s="112"/>
    </row>
    <row r="887" spans="4:4" x14ac:dyDescent="0.3">
      <c r="D887" s="112"/>
    </row>
    <row r="888" spans="4:4" x14ac:dyDescent="0.3">
      <c r="D888" s="112"/>
    </row>
    <row r="889" spans="4:4" x14ac:dyDescent="0.3">
      <c r="D889" s="112"/>
    </row>
    <row r="890" spans="4:4" x14ac:dyDescent="0.3">
      <c r="D890" s="112"/>
    </row>
    <row r="891" spans="4:4" x14ac:dyDescent="0.3">
      <c r="D891" s="112"/>
    </row>
    <row r="892" spans="4:4" x14ac:dyDescent="0.3">
      <c r="D892" s="112"/>
    </row>
    <row r="893" spans="4:4" x14ac:dyDescent="0.3">
      <c r="D893" s="112"/>
    </row>
    <row r="894" spans="4:4" x14ac:dyDescent="0.3">
      <c r="D894" s="112"/>
    </row>
    <row r="895" spans="4:4" x14ac:dyDescent="0.3">
      <c r="D895" s="112"/>
    </row>
    <row r="896" spans="4:4" x14ac:dyDescent="0.3">
      <c r="D896" s="112"/>
    </row>
    <row r="897" spans="4:4" x14ac:dyDescent="0.3">
      <c r="D897" s="112"/>
    </row>
    <row r="898" spans="4:4" x14ac:dyDescent="0.3">
      <c r="D898" s="112"/>
    </row>
    <row r="899" spans="4:4" x14ac:dyDescent="0.3">
      <c r="D899" s="112"/>
    </row>
    <row r="900" spans="4:4" x14ac:dyDescent="0.3">
      <c r="D900" s="112"/>
    </row>
    <row r="901" spans="4:4" x14ac:dyDescent="0.3">
      <c r="D901" s="112"/>
    </row>
    <row r="902" spans="4:4" x14ac:dyDescent="0.3">
      <c r="D902" s="112"/>
    </row>
    <row r="903" spans="4:4" x14ac:dyDescent="0.3">
      <c r="D903" s="112"/>
    </row>
    <row r="904" spans="4:4" x14ac:dyDescent="0.3">
      <c r="D904" s="112"/>
    </row>
    <row r="905" spans="4:4" x14ac:dyDescent="0.3">
      <c r="D905" s="112"/>
    </row>
    <row r="906" spans="4:4" x14ac:dyDescent="0.3">
      <c r="D906" s="112"/>
    </row>
    <row r="907" spans="4:4" x14ac:dyDescent="0.3">
      <c r="D907" s="112"/>
    </row>
    <row r="908" spans="4:4" x14ac:dyDescent="0.3">
      <c r="D908" s="112"/>
    </row>
    <row r="909" spans="4:4" x14ac:dyDescent="0.3">
      <c r="D909" s="112"/>
    </row>
    <row r="910" spans="4:4" x14ac:dyDescent="0.3">
      <c r="D910" s="112"/>
    </row>
    <row r="911" spans="4:4" x14ac:dyDescent="0.3">
      <c r="D911" s="112"/>
    </row>
    <row r="912" spans="4:4" x14ac:dyDescent="0.3">
      <c r="D912" s="112"/>
    </row>
    <row r="913" spans="4:4" x14ac:dyDescent="0.3">
      <c r="D913" s="112"/>
    </row>
    <row r="914" spans="4:4" x14ac:dyDescent="0.3">
      <c r="D914" s="112"/>
    </row>
    <row r="915" spans="4:4" x14ac:dyDescent="0.3">
      <c r="D915" s="112"/>
    </row>
    <row r="916" spans="4:4" x14ac:dyDescent="0.3">
      <c r="D916" s="112"/>
    </row>
    <row r="917" spans="4:4" x14ac:dyDescent="0.3">
      <c r="D917" s="112"/>
    </row>
    <row r="918" spans="4:4" x14ac:dyDescent="0.3">
      <c r="D918" s="112"/>
    </row>
    <row r="919" spans="4:4" x14ac:dyDescent="0.3">
      <c r="D919" s="112"/>
    </row>
    <row r="920" spans="4:4" x14ac:dyDescent="0.3">
      <c r="D920" s="112"/>
    </row>
    <row r="921" spans="4:4" x14ac:dyDescent="0.3">
      <c r="D921" s="112"/>
    </row>
    <row r="922" spans="4:4" x14ac:dyDescent="0.3">
      <c r="D922" s="112"/>
    </row>
    <row r="923" spans="4:4" x14ac:dyDescent="0.3">
      <c r="D923" s="112"/>
    </row>
    <row r="924" spans="4:4" x14ac:dyDescent="0.3">
      <c r="D924" s="112"/>
    </row>
    <row r="925" spans="4:4" x14ac:dyDescent="0.3">
      <c r="D925" s="112"/>
    </row>
    <row r="926" spans="4:4" x14ac:dyDescent="0.3">
      <c r="D926" s="112"/>
    </row>
    <row r="927" spans="4:4" x14ac:dyDescent="0.3">
      <c r="D927" s="112"/>
    </row>
    <row r="928" spans="4:4" x14ac:dyDescent="0.3">
      <c r="D928" s="112"/>
    </row>
    <row r="929" spans="4:4" x14ac:dyDescent="0.3">
      <c r="D929" s="112"/>
    </row>
    <row r="930" spans="4:4" x14ac:dyDescent="0.3">
      <c r="D930" s="112"/>
    </row>
    <row r="931" spans="4:4" x14ac:dyDescent="0.3">
      <c r="D931" s="112"/>
    </row>
    <row r="932" spans="4:4" x14ac:dyDescent="0.3">
      <c r="D932" s="112"/>
    </row>
    <row r="933" spans="4:4" x14ac:dyDescent="0.3">
      <c r="D933" s="112"/>
    </row>
    <row r="934" spans="4:4" x14ac:dyDescent="0.3">
      <c r="D934" s="112"/>
    </row>
    <row r="935" spans="4:4" x14ac:dyDescent="0.3">
      <c r="D935" s="112"/>
    </row>
    <row r="936" spans="4:4" x14ac:dyDescent="0.3">
      <c r="D936" s="112"/>
    </row>
    <row r="937" spans="4:4" x14ac:dyDescent="0.3">
      <c r="D937" s="112"/>
    </row>
    <row r="938" spans="4:4" x14ac:dyDescent="0.3">
      <c r="D938" s="112"/>
    </row>
    <row r="939" spans="4:4" x14ac:dyDescent="0.3">
      <c r="D939" s="112"/>
    </row>
    <row r="940" spans="4:4" x14ac:dyDescent="0.3">
      <c r="D940" s="112"/>
    </row>
    <row r="941" spans="4:4" x14ac:dyDescent="0.3">
      <c r="D941" s="112"/>
    </row>
    <row r="942" spans="4:4" x14ac:dyDescent="0.3">
      <c r="D942" s="112"/>
    </row>
    <row r="943" spans="4:4" x14ac:dyDescent="0.3">
      <c r="D943" s="112"/>
    </row>
    <row r="944" spans="4:4" x14ac:dyDescent="0.3">
      <c r="D944" s="112"/>
    </row>
    <row r="945" spans="4:4" x14ac:dyDescent="0.3">
      <c r="D945" s="112"/>
    </row>
    <row r="946" spans="4:4" x14ac:dyDescent="0.3">
      <c r="D946" s="112"/>
    </row>
    <row r="947" spans="4:4" x14ac:dyDescent="0.3">
      <c r="D947" s="112"/>
    </row>
    <row r="948" spans="4:4" x14ac:dyDescent="0.3">
      <c r="D948" s="112"/>
    </row>
    <row r="949" spans="4:4" x14ac:dyDescent="0.3">
      <c r="D949" s="112"/>
    </row>
    <row r="950" spans="4:4" x14ac:dyDescent="0.3">
      <c r="D950" s="112"/>
    </row>
    <row r="951" spans="4:4" x14ac:dyDescent="0.3">
      <c r="D951" s="112"/>
    </row>
    <row r="952" spans="4:4" x14ac:dyDescent="0.3">
      <c r="D952" s="112"/>
    </row>
    <row r="953" spans="4:4" x14ac:dyDescent="0.3">
      <c r="D953" s="112"/>
    </row>
    <row r="954" spans="4:4" x14ac:dyDescent="0.3">
      <c r="D954" s="112"/>
    </row>
    <row r="955" spans="4:4" x14ac:dyDescent="0.3">
      <c r="D955" s="112"/>
    </row>
    <row r="956" spans="4:4" x14ac:dyDescent="0.3">
      <c r="D956" s="112"/>
    </row>
    <row r="957" spans="4:4" x14ac:dyDescent="0.3">
      <c r="D957" s="112"/>
    </row>
    <row r="958" spans="4:4" x14ac:dyDescent="0.3">
      <c r="D958" s="112"/>
    </row>
    <row r="959" spans="4:4" x14ac:dyDescent="0.3">
      <c r="D959" s="112"/>
    </row>
    <row r="960" spans="4:4" x14ac:dyDescent="0.3">
      <c r="D960" s="112"/>
    </row>
    <row r="961" spans="4:4" x14ac:dyDescent="0.3">
      <c r="D961" s="112"/>
    </row>
    <row r="962" spans="4:4" x14ac:dyDescent="0.3">
      <c r="D962" s="112"/>
    </row>
    <row r="963" spans="4:4" x14ac:dyDescent="0.3">
      <c r="D963" s="112"/>
    </row>
    <row r="964" spans="4:4" x14ac:dyDescent="0.3">
      <c r="D964" s="112"/>
    </row>
    <row r="965" spans="4:4" x14ac:dyDescent="0.3">
      <c r="D965" s="112"/>
    </row>
    <row r="966" spans="4:4" x14ac:dyDescent="0.3">
      <c r="D966" s="112"/>
    </row>
    <row r="967" spans="4:4" x14ac:dyDescent="0.3">
      <c r="D967" s="112"/>
    </row>
    <row r="968" spans="4:4" x14ac:dyDescent="0.3">
      <c r="D968" s="112"/>
    </row>
    <row r="969" spans="4:4" x14ac:dyDescent="0.3">
      <c r="D969" s="112"/>
    </row>
    <row r="970" spans="4:4" x14ac:dyDescent="0.3">
      <c r="D970" s="112"/>
    </row>
    <row r="971" spans="4:4" x14ac:dyDescent="0.3">
      <c r="D971" s="112"/>
    </row>
    <row r="972" spans="4:4" x14ac:dyDescent="0.3">
      <c r="D972" s="112"/>
    </row>
    <row r="973" spans="4:4" x14ac:dyDescent="0.3">
      <c r="D973" s="112"/>
    </row>
    <row r="974" spans="4:4" x14ac:dyDescent="0.3">
      <c r="D974" s="112"/>
    </row>
    <row r="975" spans="4:4" x14ac:dyDescent="0.3">
      <c r="D975" s="112"/>
    </row>
    <row r="976" spans="4:4" x14ac:dyDescent="0.3">
      <c r="D976" s="112"/>
    </row>
    <row r="977" spans="4:4" x14ac:dyDescent="0.3">
      <c r="D977" s="112"/>
    </row>
    <row r="978" spans="4:4" x14ac:dyDescent="0.3">
      <c r="D978" s="112"/>
    </row>
    <row r="979" spans="4:4" x14ac:dyDescent="0.3">
      <c r="D979" s="112"/>
    </row>
    <row r="980" spans="4:4" x14ac:dyDescent="0.3">
      <c r="D980" s="112"/>
    </row>
    <row r="981" spans="4:4" x14ac:dyDescent="0.3">
      <c r="D981" s="112"/>
    </row>
    <row r="982" spans="4:4" x14ac:dyDescent="0.3">
      <c r="D982" s="112"/>
    </row>
    <row r="983" spans="4:4" x14ac:dyDescent="0.3">
      <c r="D983" s="112"/>
    </row>
    <row r="984" spans="4:4" x14ac:dyDescent="0.3">
      <c r="D984" s="112"/>
    </row>
    <row r="985" spans="4:4" x14ac:dyDescent="0.3">
      <c r="D985" s="112"/>
    </row>
    <row r="986" spans="4:4" x14ac:dyDescent="0.3">
      <c r="D986" s="112"/>
    </row>
    <row r="987" spans="4:4" x14ac:dyDescent="0.3">
      <c r="D987" s="112"/>
    </row>
    <row r="988" spans="4:4" x14ac:dyDescent="0.3">
      <c r="D988" s="112"/>
    </row>
    <row r="989" spans="4:4" x14ac:dyDescent="0.3">
      <c r="D989" s="112"/>
    </row>
    <row r="990" spans="4:4" x14ac:dyDescent="0.3">
      <c r="D990" s="112"/>
    </row>
    <row r="991" spans="4:4" x14ac:dyDescent="0.3">
      <c r="D991" s="112"/>
    </row>
    <row r="992" spans="4:4" x14ac:dyDescent="0.3">
      <c r="D992" s="112"/>
    </row>
    <row r="993" spans="4:4" x14ac:dyDescent="0.3">
      <c r="D993" s="112"/>
    </row>
    <row r="994" spans="4:4" x14ac:dyDescent="0.3">
      <c r="D994" s="112"/>
    </row>
    <row r="995" spans="4:4" x14ac:dyDescent="0.3">
      <c r="D995" s="112"/>
    </row>
    <row r="996" spans="4:4" x14ac:dyDescent="0.3">
      <c r="D996" s="112"/>
    </row>
    <row r="997" spans="4:4" x14ac:dyDescent="0.3">
      <c r="D997" s="112"/>
    </row>
    <row r="998" spans="4:4" x14ac:dyDescent="0.3">
      <c r="D998" s="112"/>
    </row>
    <row r="999" spans="4:4" x14ac:dyDescent="0.3">
      <c r="D999" s="112"/>
    </row>
    <row r="1000" spans="4:4" x14ac:dyDescent="0.3">
      <c r="D1000" s="112"/>
    </row>
    <row r="1001" spans="4:4" x14ac:dyDescent="0.3">
      <c r="D1001" s="112"/>
    </row>
    <row r="1002" spans="4:4" x14ac:dyDescent="0.3">
      <c r="D1002" s="112"/>
    </row>
    <row r="1003" spans="4:4" x14ac:dyDescent="0.3">
      <c r="D1003" s="112"/>
    </row>
    <row r="1004" spans="4:4" x14ac:dyDescent="0.3">
      <c r="D1004" s="112"/>
    </row>
    <row r="1005" spans="4:4" x14ac:dyDescent="0.3">
      <c r="D1005" s="112"/>
    </row>
    <row r="1006" spans="4:4" x14ac:dyDescent="0.3">
      <c r="D1006" s="112"/>
    </row>
    <row r="1007" spans="4:4" x14ac:dyDescent="0.3">
      <c r="D1007" s="112"/>
    </row>
    <row r="1008" spans="4:4" x14ac:dyDescent="0.3">
      <c r="D1008" s="112"/>
    </row>
    <row r="1009" spans="4:4" x14ac:dyDescent="0.3">
      <c r="D1009" s="112"/>
    </row>
    <row r="1010" spans="4:4" x14ac:dyDescent="0.3">
      <c r="D1010" s="112"/>
    </row>
    <row r="1011" spans="4:4" x14ac:dyDescent="0.3">
      <c r="D1011" s="112"/>
    </row>
    <row r="1012" spans="4:4" x14ac:dyDescent="0.3">
      <c r="D1012" s="112"/>
    </row>
    <row r="1013" spans="4:4" x14ac:dyDescent="0.3">
      <c r="D1013" s="112"/>
    </row>
    <row r="1014" spans="4:4" x14ac:dyDescent="0.3">
      <c r="D1014" s="112"/>
    </row>
    <row r="1015" spans="4:4" x14ac:dyDescent="0.3">
      <c r="D1015" s="112"/>
    </row>
    <row r="1016" spans="4:4" x14ac:dyDescent="0.3">
      <c r="D1016" s="112"/>
    </row>
    <row r="1017" spans="4:4" x14ac:dyDescent="0.3">
      <c r="D1017" s="112"/>
    </row>
    <row r="1018" spans="4:4" x14ac:dyDescent="0.3">
      <c r="D1018" s="112"/>
    </row>
    <row r="1019" spans="4:4" x14ac:dyDescent="0.3">
      <c r="D1019" s="112"/>
    </row>
    <row r="1020" spans="4:4" x14ac:dyDescent="0.3">
      <c r="D1020" s="112"/>
    </row>
    <row r="1021" spans="4:4" x14ac:dyDescent="0.3">
      <c r="D1021" s="112"/>
    </row>
    <row r="1022" spans="4:4" x14ac:dyDescent="0.3">
      <c r="D1022" s="112"/>
    </row>
    <row r="1023" spans="4:4" x14ac:dyDescent="0.3">
      <c r="D1023" s="112"/>
    </row>
    <row r="1024" spans="4:4" x14ac:dyDescent="0.3">
      <c r="D1024" s="112"/>
    </row>
    <row r="1025" spans="4:4" x14ac:dyDescent="0.3">
      <c r="D1025" s="112"/>
    </row>
    <row r="1026" spans="4:4" x14ac:dyDescent="0.3">
      <c r="D1026" s="112"/>
    </row>
    <row r="1027" spans="4:4" x14ac:dyDescent="0.3">
      <c r="D1027" s="112"/>
    </row>
    <row r="1028" spans="4:4" x14ac:dyDescent="0.3">
      <c r="D1028" s="112"/>
    </row>
    <row r="1029" spans="4:4" x14ac:dyDescent="0.3">
      <c r="D1029" s="112"/>
    </row>
    <row r="1030" spans="4:4" x14ac:dyDescent="0.3">
      <c r="D1030" s="112"/>
    </row>
    <row r="1031" spans="4:4" x14ac:dyDescent="0.3">
      <c r="D1031" s="112"/>
    </row>
    <row r="1032" spans="4:4" x14ac:dyDescent="0.3">
      <c r="D1032" s="112"/>
    </row>
    <row r="1033" spans="4:4" x14ac:dyDescent="0.3">
      <c r="D1033" s="112"/>
    </row>
    <row r="1034" spans="4:4" x14ac:dyDescent="0.3">
      <c r="D1034" s="112"/>
    </row>
    <row r="1035" spans="4:4" x14ac:dyDescent="0.3">
      <c r="D1035" s="112"/>
    </row>
    <row r="1036" spans="4:4" x14ac:dyDescent="0.3">
      <c r="D1036" s="112"/>
    </row>
    <row r="1037" spans="4:4" x14ac:dyDescent="0.3">
      <c r="D1037" s="112"/>
    </row>
    <row r="1038" spans="4:4" x14ac:dyDescent="0.3">
      <c r="D1038" s="112"/>
    </row>
    <row r="1039" spans="4:4" x14ac:dyDescent="0.3">
      <c r="D1039" s="112"/>
    </row>
    <row r="1040" spans="4:4" x14ac:dyDescent="0.3">
      <c r="D1040" s="112"/>
    </row>
    <row r="1041" spans="4:4" x14ac:dyDescent="0.3">
      <c r="D1041" s="112"/>
    </row>
    <row r="1042" spans="4:4" x14ac:dyDescent="0.3">
      <c r="D1042" s="112"/>
    </row>
    <row r="1043" spans="4:4" x14ac:dyDescent="0.3">
      <c r="D1043" s="112"/>
    </row>
    <row r="1044" spans="4:4" x14ac:dyDescent="0.3">
      <c r="D1044" s="112"/>
    </row>
    <row r="1045" spans="4:4" x14ac:dyDescent="0.3">
      <c r="D1045" s="112"/>
    </row>
    <row r="1046" spans="4:4" x14ac:dyDescent="0.3">
      <c r="D1046" s="112"/>
    </row>
    <row r="1047" spans="4:4" x14ac:dyDescent="0.3">
      <c r="D1047" s="112"/>
    </row>
    <row r="1048" spans="4:4" x14ac:dyDescent="0.3">
      <c r="D1048" s="112"/>
    </row>
    <row r="1049" spans="4:4" x14ac:dyDescent="0.3">
      <c r="D1049" s="112"/>
    </row>
    <row r="1050" spans="4:4" x14ac:dyDescent="0.3">
      <c r="D1050" s="112"/>
    </row>
    <row r="1051" spans="4:4" x14ac:dyDescent="0.3">
      <c r="D1051" s="112"/>
    </row>
    <row r="1052" spans="4:4" x14ac:dyDescent="0.3">
      <c r="D1052" s="112"/>
    </row>
    <row r="1053" spans="4:4" x14ac:dyDescent="0.3">
      <c r="D1053" s="112"/>
    </row>
    <row r="1054" spans="4:4" x14ac:dyDescent="0.3">
      <c r="D1054" s="112"/>
    </row>
    <row r="1055" spans="4:4" x14ac:dyDescent="0.3">
      <c r="D1055" s="112"/>
    </row>
    <row r="1056" spans="4:4" x14ac:dyDescent="0.3">
      <c r="D1056" s="112"/>
    </row>
    <row r="1057" spans="4:4" x14ac:dyDescent="0.3">
      <c r="D1057" s="112"/>
    </row>
    <row r="1058" spans="4:4" x14ac:dyDescent="0.3">
      <c r="D1058" s="112"/>
    </row>
    <row r="1059" spans="4:4" x14ac:dyDescent="0.3">
      <c r="D1059" s="112"/>
    </row>
    <row r="1060" spans="4:4" x14ac:dyDescent="0.3">
      <c r="D1060" s="112"/>
    </row>
    <row r="1061" spans="4:4" x14ac:dyDescent="0.3">
      <c r="D1061" s="112"/>
    </row>
    <row r="1062" spans="4:4" x14ac:dyDescent="0.3">
      <c r="D1062" s="112"/>
    </row>
    <row r="1063" spans="4:4" x14ac:dyDescent="0.3">
      <c r="D1063" s="112"/>
    </row>
    <row r="1064" spans="4:4" x14ac:dyDescent="0.3">
      <c r="D1064" s="112"/>
    </row>
    <row r="1065" spans="4:4" x14ac:dyDescent="0.3">
      <c r="D1065" s="112"/>
    </row>
    <row r="1066" spans="4:4" x14ac:dyDescent="0.3">
      <c r="D1066" s="112"/>
    </row>
    <row r="1067" spans="4:4" x14ac:dyDescent="0.3">
      <c r="D1067" s="112"/>
    </row>
    <row r="1068" spans="4:4" x14ac:dyDescent="0.3">
      <c r="D1068" s="112"/>
    </row>
    <row r="1069" spans="4:4" x14ac:dyDescent="0.3">
      <c r="D1069" s="112"/>
    </row>
    <row r="1070" spans="4:4" x14ac:dyDescent="0.3">
      <c r="D1070" s="112"/>
    </row>
    <row r="1071" spans="4:4" x14ac:dyDescent="0.3">
      <c r="D1071" s="112"/>
    </row>
    <row r="1072" spans="4:4" x14ac:dyDescent="0.3">
      <c r="D1072" s="112"/>
    </row>
    <row r="1073" spans="4:4" x14ac:dyDescent="0.3">
      <c r="D1073" s="112"/>
    </row>
    <row r="1074" spans="4:4" x14ac:dyDescent="0.3">
      <c r="D1074" s="112"/>
    </row>
    <row r="1075" spans="4:4" x14ac:dyDescent="0.3">
      <c r="D1075" s="112"/>
    </row>
    <row r="1076" spans="4:4" x14ac:dyDescent="0.3">
      <c r="D1076" s="112"/>
    </row>
    <row r="1077" spans="4:4" x14ac:dyDescent="0.3">
      <c r="D1077" s="112"/>
    </row>
    <row r="1078" spans="4:4" x14ac:dyDescent="0.3">
      <c r="D1078" s="112"/>
    </row>
    <row r="1079" spans="4:4" x14ac:dyDescent="0.3">
      <c r="D1079" s="112"/>
    </row>
    <row r="1080" spans="4:4" x14ac:dyDescent="0.3">
      <c r="D1080" s="112"/>
    </row>
    <row r="1081" spans="4:4" x14ac:dyDescent="0.3">
      <c r="D1081" s="112"/>
    </row>
    <row r="1082" spans="4:4" x14ac:dyDescent="0.3">
      <c r="D1082" s="112"/>
    </row>
    <row r="1083" spans="4:4" x14ac:dyDescent="0.3">
      <c r="D1083" s="112"/>
    </row>
    <row r="1084" spans="4:4" x14ac:dyDescent="0.3">
      <c r="D1084" s="112"/>
    </row>
    <row r="1085" spans="4:4" x14ac:dyDescent="0.3">
      <c r="D1085" s="112"/>
    </row>
    <row r="1086" spans="4:4" x14ac:dyDescent="0.3">
      <c r="D1086" s="112"/>
    </row>
    <row r="1087" spans="4:4" x14ac:dyDescent="0.3">
      <c r="D1087" s="112"/>
    </row>
    <row r="1088" spans="4:4" x14ac:dyDescent="0.3">
      <c r="D1088" s="112"/>
    </row>
    <row r="1089" spans="4:4" x14ac:dyDescent="0.3">
      <c r="D1089" s="112"/>
    </row>
    <row r="1090" spans="4:4" x14ac:dyDescent="0.3">
      <c r="D1090" s="112"/>
    </row>
    <row r="1091" spans="4:4" x14ac:dyDescent="0.3">
      <c r="D1091" s="112"/>
    </row>
    <row r="1092" spans="4:4" x14ac:dyDescent="0.3">
      <c r="D1092" s="112"/>
    </row>
    <row r="1093" spans="4:4" x14ac:dyDescent="0.3">
      <c r="D1093" s="112"/>
    </row>
    <row r="1094" spans="4:4" x14ac:dyDescent="0.3">
      <c r="D1094" s="112"/>
    </row>
    <row r="1095" spans="4:4" x14ac:dyDescent="0.3">
      <c r="D1095" s="112"/>
    </row>
    <row r="1096" spans="4:4" x14ac:dyDescent="0.3">
      <c r="D1096" s="112"/>
    </row>
    <row r="1097" spans="4:4" x14ac:dyDescent="0.3">
      <c r="D1097" s="112"/>
    </row>
    <row r="1098" spans="4:4" x14ac:dyDescent="0.3">
      <c r="D1098" s="112"/>
    </row>
    <row r="1099" spans="4:4" x14ac:dyDescent="0.3">
      <c r="D1099" s="112"/>
    </row>
    <row r="1100" spans="4:4" x14ac:dyDescent="0.3">
      <c r="D1100" s="112"/>
    </row>
    <row r="1101" spans="4:4" x14ac:dyDescent="0.3">
      <c r="D1101" s="112"/>
    </row>
    <row r="1102" spans="4:4" x14ac:dyDescent="0.3">
      <c r="D1102" s="112"/>
    </row>
    <row r="1103" spans="4:4" x14ac:dyDescent="0.3">
      <c r="D1103" s="112"/>
    </row>
    <row r="1104" spans="4:4" x14ac:dyDescent="0.3">
      <c r="D1104" s="112"/>
    </row>
    <row r="1105" spans="4:4" x14ac:dyDescent="0.3">
      <c r="D1105" s="112"/>
    </row>
    <row r="1106" spans="4:4" x14ac:dyDescent="0.3">
      <c r="D1106" s="112"/>
    </row>
    <row r="1107" spans="4:4" x14ac:dyDescent="0.3">
      <c r="D1107" s="112"/>
    </row>
    <row r="1108" spans="4:4" x14ac:dyDescent="0.3">
      <c r="D1108" s="112"/>
    </row>
    <row r="1109" spans="4:4" x14ac:dyDescent="0.3">
      <c r="D1109" s="112"/>
    </row>
    <row r="1110" spans="4:4" x14ac:dyDescent="0.3">
      <c r="D1110" s="112"/>
    </row>
    <row r="1111" spans="4:4" x14ac:dyDescent="0.3">
      <c r="D1111" s="112"/>
    </row>
    <row r="1112" spans="4:4" x14ac:dyDescent="0.3">
      <c r="D1112" s="112"/>
    </row>
    <row r="1113" spans="4:4" x14ac:dyDescent="0.3">
      <c r="D1113" s="112"/>
    </row>
    <row r="1114" spans="4:4" x14ac:dyDescent="0.3">
      <c r="D1114" s="112"/>
    </row>
    <row r="1115" spans="4:4" x14ac:dyDescent="0.3">
      <c r="D1115" s="112"/>
    </row>
    <row r="1116" spans="4:4" x14ac:dyDescent="0.3">
      <c r="D1116" s="112"/>
    </row>
    <row r="1117" spans="4:4" x14ac:dyDescent="0.3">
      <c r="D1117" s="112"/>
    </row>
    <row r="1118" spans="4:4" x14ac:dyDescent="0.3">
      <c r="D1118" s="112"/>
    </row>
    <row r="1119" spans="4:4" x14ac:dyDescent="0.3">
      <c r="D1119" s="112"/>
    </row>
    <row r="1120" spans="4:4" x14ac:dyDescent="0.3">
      <c r="D1120" s="112"/>
    </row>
    <row r="1121" spans="4:4" x14ac:dyDescent="0.3">
      <c r="D1121" s="112"/>
    </row>
    <row r="1122" spans="4:4" x14ac:dyDescent="0.3">
      <c r="D1122" s="112"/>
    </row>
    <row r="1123" spans="4:4" x14ac:dyDescent="0.3">
      <c r="D1123" s="112"/>
    </row>
    <row r="1124" spans="4:4" x14ac:dyDescent="0.3">
      <c r="D1124" s="112"/>
    </row>
    <row r="1125" spans="4:4" x14ac:dyDescent="0.3">
      <c r="D1125" s="112"/>
    </row>
    <row r="1126" spans="4:4" x14ac:dyDescent="0.3">
      <c r="D1126" s="112"/>
    </row>
    <row r="1127" spans="4:4" x14ac:dyDescent="0.3">
      <c r="D1127" s="112"/>
    </row>
    <row r="1128" spans="4:4" x14ac:dyDescent="0.3">
      <c r="D1128" s="112"/>
    </row>
    <row r="1129" spans="4:4" x14ac:dyDescent="0.3">
      <c r="D1129" s="112"/>
    </row>
    <row r="1130" spans="4:4" x14ac:dyDescent="0.3">
      <c r="D1130" s="112"/>
    </row>
    <row r="1131" spans="4:4" x14ac:dyDescent="0.3">
      <c r="D1131" s="112"/>
    </row>
    <row r="1132" spans="4:4" x14ac:dyDescent="0.3">
      <c r="D1132" s="112"/>
    </row>
    <row r="1133" spans="4:4" x14ac:dyDescent="0.3">
      <c r="D1133" s="112"/>
    </row>
    <row r="1134" spans="4:4" x14ac:dyDescent="0.3">
      <c r="D1134" s="112"/>
    </row>
    <row r="1135" spans="4:4" x14ac:dyDescent="0.3">
      <c r="D1135" s="112"/>
    </row>
    <row r="1136" spans="4:4" x14ac:dyDescent="0.3">
      <c r="D1136" s="112"/>
    </row>
    <row r="1137" spans="4:4" x14ac:dyDescent="0.3">
      <c r="D1137" s="112"/>
    </row>
    <row r="1138" spans="4:4" x14ac:dyDescent="0.3">
      <c r="D1138" s="112"/>
    </row>
    <row r="1139" spans="4:4" x14ac:dyDescent="0.3">
      <c r="D1139" s="112"/>
    </row>
    <row r="1140" spans="4:4" x14ac:dyDescent="0.3">
      <c r="D1140" s="112"/>
    </row>
    <row r="1141" spans="4:4" x14ac:dyDescent="0.3">
      <c r="D1141" s="112"/>
    </row>
    <row r="1142" spans="4:4" x14ac:dyDescent="0.3">
      <c r="D1142" s="112"/>
    </row>
    <row r="1143" spans="4:4" x14ac:dyDescent="0.3">
      <c r="D1143" s="112"/>
    </row>
    <row r="1144" spans="4:4" x14ac:dyDescent="0.3">
      <c r="D1144" s="112"/>
    </row>
    <row r="1145" spans="4:4" x14ac:dyDescent="0.3">
      <c r="D1145" s="112"/>
    </row>
    <row r="1146" spans="4:4" x14ac:dyDescent="0.3">
      <c r="D1146" s="112"/>
    </row>
    <row r="1147" spans="4:4" x14ac:dyDescent="0.3">
      <c r="D1147" s="112"/>
    </row>
    <row r="1148" spans="4:4" x14ac:dyDescent="0.3">
      <c r="D1148" s="112"/>
    </row>
    <row r="1149" spans="4:4" x14ac:dyDescent="0.3">
      <c r="D1149" s="112"/>
    </row>
    <row r="1150" spans="4:4" x14ac:dyDescent="0.3">
      <c r="D1150" s="112"/>
    </row>
    <row r="1151" spans="4:4" x14ac:dyDescent="0.3">
      <c r="D1151" s="112"/>
    </row>
    <row r="1152" spans="4:4" x14ac:dyDescent="0.3">
      <c r="D1152" s="112"/>
    </row>
    <row r="1153" spans="4:4" x14ac:dyDescent="0.3">
      <c r="D1153" s="112"/>
    </row>
    <row r="1154" spans="4:4" x14ac:dyDescent="0.3">
      <c r="D1154" s="112"/>
    </row>
    <row r="1155" spans="4:4" x14ac:dyDescent="0.3">
      <c r="D1155" s="112"/>
    </row>
    <row r="1156" spans="4:4" x14ac:dyDescent="0.3">
      <c r="D1156" s="112"/>
    </row>
    <row r="1157" spans="4:4" x14ac:dyDescent="0.3">
      <c r="D1157" s="112"/>
    </row>
    <row r="1158" spans="4:4" x14ac:dyDescent="0.3">
      <c r="D1158" s="112"/>
    </row>
    <row r="1159" spans="4:4" x14ac:dyDescent="0.3">
      <c r="D1159" s="112"/>
    </row>
    <row r="1160" spans="4:4" x14ac:dyDescent="0.3">
      <c r="D1160" s="112"/>
    </row>
    <row r="1161" spans="4:4" x14ac:dyDescent="0.3">
      <c r="D1161" s="112"/>
    </row>
    <row r="1162" spans="4:4" x14ac:dyDescent="0.3">
      <c r="D1162" s="112"/>
    </row>
    <row r="1163" spans="4:4" x14ac:dyDescent="0.3">
      <c r="D1163" s="112"/>
    </row>
    <row r="1164" spans="4:4" x14ac:dyDescent="0.3">
      <c r="D1164" s="112"/>
    </row>
    <row r="1165" spans="4:4" x14ac:dyDescent="0.3">
      <c r="D1165" s="112"/>
    </row>
    <row r="1166" spans="4:4" x14ac:dyDescent="0.3">
      <c r="D1166" s="112"/>
    </row>
    <row r="1167" spans="4:4" x14ac:dyDescent="0.3">
      <c r="D1167" s="112"/>
    </row>
    <row r="1168" spans="4:4" x14ac:dyDescent="0.3">
      <c r="D1168" s="112"/>
    </row>
    <row r="1169" spans="4:4" x14ac:dyDescent="0.3">
      <c r="D1169" s="112"/>
    </row>
    <row r="1170" spans="4:4" x14ac:dyDescent="0.3">
      <c r="D1170" s="112"/>
    </row>
    <row r="1171" spans="4:4" x14ac:dyDescent="0.3">
      <c r="D1171" s="112"/>
    </row>
    <row r="1172" spans="4:4" x14ac:dyDescent="0.3">
      <c r="D1172" s="112"/>
    </row>
    <row r="1173" spans="4:4" x14ac:dyDescent="0.3">
      <c r="D1173" s="112"/>
    </row>
    <row r="1174" spans="4:4" x14ac:dyDescent="0.3">
      <c r="D1174" s="112"/>
    </row>
    <row r="1175" spans="4:4" x14ac:dyDescent="0.3">
      <c r="D1175" s="112"/>
    </row>
    <row r="1176" spans="4:4" x14ac:dyDescent="0.3">
      <c r="D1176" s="112"/>
    </row>
    <row r="1177" spans="4:4" x14ac:dyDescent="0.3">
      <c r="D1177" s="112"/>
    </row>
    <row r="1178" spans="4:4" x14ac:dyDescent="0.3">
      <c r="D1178" s="112"/>
    </row>
    <row r="1179" spans="4:4" x14ac:dyDescent="0.3">
      <c r="D1179" s="112"/>
    </row>
    <row r="1180" spans="4:4" x14ac:dyDescent="0.3">
      <c r="D1180" s="112"/>
    </row>
    <row r="1181" spans="4:4" x14ac:dyDescent="0.3">
      <c r="D1181" s="112"/>
    </row>
    <row r="1182" spans="4:4" x14ac:dyDescent="0.3">
      <c r="D1182" s="112"/>
    </row>
    <row r="1183" spans="4:4" x14ac:dyDescent="0.3">
      <c r="D1183" s="112"/>
    </row>
    <row r="1184" spans="4:4" x14ac:dyDescent="0.3">
      <c r="D1184" s="112"/>
    </row>
    <row r="1185" spans="4:4" x14ac:dyDescent="0.3">
      <c r="D1185" s="112"/>
    </row>
    <row r="1186" spans="4:4" x14ac:dyDescent="0.3">
      <c r="D1186" s="112"/>
    </row>
    <row r="1187" spans="4:4" x14ac:dyDescent="0.3">
      <c r="D1187" s="112"/>
    </row>
    <row r="1188" spans="4:4" x14ac:dyDescent="0.3">
      <c r="D1188" s="112"/>
    </row>
    <row r="1189" spans="4:4" x14ac:dyDescent="0.3">
      <c r="D1189" s="112"/>
    </row>
    <row r="1190" spans="4:4" x14ac:dyDescent="0.3">
      <c r="D1190" s="112"/>
    </row>
    <row r="1191" spans="4:4" x14ac:dyDescent="0.3">
      <c r="D1191" s="112"/>
    </row>
    <row r="1192" spans="4:4" x14ac:dyDescent="0.3">
      <c r="D1192" s="112"/>
    </row>
    <row r="1193" spans="4:4" x14ac:dyDescent="0.3">
      <c r="D1193" s="112"/>
    </row>
    <row r="1194" spans="4:4" x14ac:dyDescent="0.3">
      <c r="D1194" s="112"/>
    </row>
    <row r="1195" spans="4:4" x14ac:dyDescent="0.3">
      <c r="D1195" s="112"/>
    </row>
    <row r="1196" spans="4:4" x14ac:dyDescent="0.3">
      <c r="D1196" s="112"/>
    </row>
    <row r="1197" spans="4:4" x14ac:dyDescent="0.3">
      <c r="D1197" s="112"/>
    </row>
    <row r="1198" spans="4:4" x14ac:dyDescent="0.3">
      <c r="D1198" s="112"/>
    </row>
    <row r="1199" spans="4:4" x14ac:dyDescent="0.3">
      <c r="D1199" s="112"/>
    </row>
    <row r="1200" spans="4:4" x14ac:dyDescent="0.3">
      <c r="D1200" s="112"/>
    </row>
    <row r="1201" spans="4:4" x14ac:dyDescent="0.3">
      <c r="D1201" s="112"/>
    </row>
    <row r="1202" spans="4:4" x14ac:dyDescent="0.3">
      <c r="D1202" s="112"/>
    </row>
    <row r="1203" spans="4:4" x14ac:dyDescent="0.3">
      <c r="D1203" s="112"/>
    </row>
    <row r="1204" spans="4:4" x14ac:dyDescent="0.3">
      <c r="D1204" s="112"/>
    </row>
    <row r="1205" spans="4:4" x14ac:dyDescent="0.3">
      <c r="D1205" s="112"/>
    </row>
    <row r="1206" spans="4:4" x14ac:dyDescent="0.3">
      <c r="D1206" s="112"/>
    </row>
    <row r="1207" spans="4:4" x14ac:dyDescent="0.3">
      <c r="D1207" s="112"/>
    </row>
    <row r="1208" spans="4:4" x14ac:dyDescent="0.3">
      <c r="D1208" s="112"/>
    </row>
    <row r="1209" spans="4:4" x14ac:dyDescent="0.3">
      <c r="D1209" s="112"/>
    </row>
    <row r="1210" spans="4:4" x14ac:dyDescent="0.3">
      <c r="D1210" s="112"/>
    </row>
    <row r="1211" spans="4:4" x14ac:dyDescent="0.3">
      <c r="D1211" s="112"/>
    </row>
    <row r="1212" spans="4:4" x14ac:dyDescent="0.3">
      <c r="D1212" s="112"/>
    </row>
    <row r="1213" spans="4:4" x14ac:dyDescent="0.3">
      <c r="D1213" s="112"/>
    </row>
    <row r="1214" spans="4:4" x14ac:dyDescent="0.3">
      <c r="D1214" s="112"/>
    </row>
    <row r="1215" spans="4:4" x14ac:dyDescent="0.3">
      <c r="D1215" s="112"/>
    </row>
    <row r="1216" spans="4:4" x14ac:dyDescent="0.3">
      <c r="D1216" s="112"/>
    </row>
    <row r="1217" spans="4:4" x14ac:dyDescent="0.3">
      <c r="D1217" s="112"/>
    </row>
    <row r="1218" spans="4:4" x14ac:dyDescent="0.3">
      <c r="D1218" s="112"/>
    </row>
    <row r="1219" spans="4:4" x14ac:dyDescent="0.3">
      <c r="D1219" s="112"/>
    </row>
    <row r="1220" spans="4:4" x14ac:dyDescent="0.3">
      <c r="D1220" s="112"/>
    </row>
    <row r="1221" spans="4:4" x14ac:dyDescent="0.3">
      <c r="D1221" s="112"/>
    </row>
    <row r="1222" spans="4:4" x14ac:dyDescent="0.3">
      <c r="D1222" s="112"/>
    </row>
    <row r="1223" spans="4:4" x14ac:dyDescent="0.3">
      <c r="D1223" s="112"/>
    </row>
    <row r="1224" spans="4:4" x14ac:dyDescent="0.3">
      <c r="D1224" s="112"/>
    </row>
    <row r="1225" spans="4:4" x14ac:dyDescent="0.3">
      <c r="D1225" s="112"/>
    </row>
    <row r="1226" spans="4:4" x14ac:dyDescent="0.3">
      <c r="D1226" s="112"/>
    </row>
    <row r="1227" spans="4:4" x14ac:dyDescent="0.3">
      <c r="D1227" s="112"/>
    </row>
    <row r="1228" spans="4:4" x14ac:dyDescent="0.3">
      <c r="D1228" s="112"/>
    </row>
    <row r="1229" spans="4:4" x14ac:dyDescent="0.3">
      <c r="D1229" s="112"/>
    </row>
    <row r="1230" spans="4:4" x14ac:dyDescent="0.3">
      <c r="D1230" s="112"/>
    </row>
    <row r="1231" spans="4:4" x14ac:dyDescent="0.3">
      <c r="D1231" s="112"/>
    </row>
    <row r="1232" spans="4:4" x14ac:dyDescent="0.3">
      <c r="D1232" s="112"/>
    </row>
    <row r="1233" spans="4:4" x14ac:dyDescent="0.3">
      <c r="D1233" s="112"/>
    </row>
    <row r="1234" spans="4:4" x14ac:dyDescent="0.3">
      <c r="D1234" s="112"/>
    </row>
    <row r="1235" spans="4:4" x14ac:dyDescent="0.3">
      <c r="D1235" s="112"/>
    </row>
    <row r="1236" spans="4:4" x14ac:dyDescent="0.3">
      <c r="D1236" s="112"/>
    </row>
    <row r="1237" spans="4:4" x14ac:dyDescent="0.3">
      <c r="D1237" s="112"/>
    </row>
    <row r="1238" spans="4:4" x14ac:dyDescent="0.3">
      <c r="D1238" s="112"/>
    </row>
    <row r="1239" spans="4:4" x14ac:dyDescent="0.3">
      <c r="D1239" s="112"/>
    </row>
    <row r="1240" spans="4:4" x14ac:dyDescent="0.3">
      <c r="D1240" s="112"/>
    </row>
    <row r="1241" spans="4:4" x14ac:dyDescent="0.3">
      <c r="D1241" s="112"/>
    </row>
    <row r="1242" spans="4:4" x14ac:dyDescent="0.3">
      <c r="D1242" s="112"/>
    </row>
    <row r="1243" spans="4:4" x14ac:dyDescent="0.3">
      <c r="D1243" s="112"/>
    </row>
    <row r="1244" spans="4:4" x14ac:dyDescent="0.3">
      <c r="D1244" s="112"/>
    </row>
    <row r="1245" spans="4:4" x14ac:dyDescent="0.3">
      <c r="D1245" s="112"/>
    </row>
    <row r="1246" spans="4:4" x14ac:dyDescent="0.3">
      <c r="D1246" s="112"/>
    </row>
    <row r="1247" spans="4:4" x14ac:dyDescent="0.3">
      <c r="D1247" s="112"/>
    </row>
    <row r="1248" spans="4:4" x14ac:dyDescent="0.3">
      <c r="D1248" s="112"/>
    </row>
    <row r="1249" spans="4:4" x14ac:dyDescent="0.3">
      <c r="D1249" s="112"/>
    </row>
    <row r="1250" spans="4:4" x14ac:dyDescent="0.3">
      <c r="D1250" s="112"/>
    </row>
    <row r="1251" spans="4:4" x14ac:dyDescent="0.3">
      <c r="D1251" s="112"/>
    </row>
    <row r="1252" spans="4:4" x14ac:dyDescent="0.3">
      <c r="D1252" s="112"/>
    </row>
    <row r="1253" spans="4:4" x14ac:dyDescent="0.3">
      <c r="D1253" s="112"/>
    </row>
    <row r="1254" spans="4:4" x14ac:dyDescent="0.3">
      <c r="D1254" s="112"/>
    </row>
    <row r="1255" spans="4:4" x14ac:dyDescent="0.3">
      <c r="D1255" s="112"/>
    </row>
    <row r="1256" spans="4:4" x14ac:dyDescent="0.3">
      <c r="D1256" s="112"/>
    </row>
    <row r="1257" spans="4:4" x14ac:dyDescent="0.3">
      <c r="D1257" s="112"/>
    </row>
    <row r="1258" spans="4:4" x14ac:dyDescent="0.3">
      <c r="D1258" s="112"/>
    </row>
    <row r="1259" spans="4:4" x14ac:dyDescent="0.3">
      <c r="D1259" s="112"/>
    </row>
    <row r="1260" spans="4:4" x14ac:dyDescent="0.3">
      <c r="D1260" s="112"/>
    </row>
    <row r="1261" spans="4:4" x14ac:dyDescent="0.3">
      <c r="D1261" s="112"/>
    </row>
    <row r="1262" spans="4:4" x14ac:dyDescent="0.3">
      <c r="D1262" s="112"/>
    </row>
    <row r="1263" spans="4:4" x14ac:dyDescent="0.3">
      <c r="D1263" s="112"/>
    </row>
    <row r="1264" spans="4:4" x14ac:dyDescent="0.3">
      <c r="D1264" s="112"/>
    </row>
    <row r="1265" spans="4:4" x14ac:dyDescent="0.3">
      <c r="D1265" s="112"/>
    </row>
    <row r="1266" spans="4:4" x14ac:dyDescent="0.3">
      <c r="D1266" s="112"/>
    </row>
    <row r="1267" spans="4:4" x14ac:dyDescent="0.3">
      <c r="D1267" s="112"/>
    </row>
    <row r="1268" spans="4:4" x14ac:dyDescent="0.3">
      <c r="D1268" s="112"/>
    </row>
    <row r="1269" spans="4:4" x14ac:dyDescent="0.3">
      <c r="D1269" s="112"/>
    </row>
    <row r="1270" spans="4:4" x14ac:dyDescent="0.3">
      <c r="D1270" s="112"/>
    </row>
    <row r="1271" spans="4:4" x14ac:dyDescent="0.3">
      <c r="D1271" s="112"/>
    </row>
    <row r="1272" spans="4:4" x14ac:dyDescent="0.3">
      <c r="D1272" s="112"/>
    </row>
    <row r="1273" spans="4:4" x14ac:dyDescent="0.3">
      <c r="D1273" s="112"/>
    </row>
    <row r="1274" spans="4:4" x14ac:dyDescent="0.3">
      <c r="D1274" s="112"/>
    </row>
    <row r="1275" spans="4:4" x14ac:dyDescent="0.3">
      <c r="D1275" s="112"/>
    </row>
    <row r="1276" spans="4:4" x14ac:dyDescent="0.3">
      <c r="D1276" s="112"/>
    </row>
    <row r="1277" spans="4:4" x14ac:dyDescent="0.3">
      <c r="D1277" s="112"/>
    </row>
    <row r="1278" spans="4:4" x14ac:dyDescent="0.3">
      <c r="D1278" s="112"/>
    </row>
    <row r="1279" spans="4:4" x14ac:dyDescent="0.3">
      <c r="D1279" s="112"/>
    </row>
    <row r="1280" spans="4:4" x14ac:dyDescent="0.3">
      <c r="D1280" s="112"/>
    </row>
    <row r="1281" spans="4:4" x14ac:dyDescent="0.3">
      <c r="D1281" s="112"/>
    </row>
    <row r="1282" spans="4:4" x14ac:dyDescent="0.3">
      <c r="D1282" s="112"/>
    </row>
    <row r="1283" spans="4:4" x14ac:dyDescent="0.3">
      <c r="D1283" s="112"/>
    </row>
    <row r="1284" spans="4:4" x14ac:dyDescent="0.3">
      <c r="D1284" s="112"/>
    </row>
    <row r="1285" spans="4:4" x14ac:dyDescent="0.3">
      <c r="D1285" s="112"/>
    </row>
    <row r="1286" spans="4:4" x14ac:dyDescent="0.3">
      <c r="D1286" s="112"/>
    </row>
    <row r="1287" spans="4:4" x14ac:dyDescent="0.3">
      <c r="D1287" s="112"/>
    </row>
    <row r="1288" spans="4:4" x14ac:dyDescent="0.3">
      <c r="D1288" s="112"/>
    </row>
    <row r="1289" spans="4:4" x14ac:dyDescent="0.3">
      <c r="D1289" s="112"/>
    </row>
    <row r="1290" spans="4:4" x14ac:dyDescent="0.3">
      <c r="D1290" s="112"/>
    </row>
    <row r="1291" spans="4:4" x14ac:dyDescent="0.3">
      <c r="D1291" s="112"/>
    </row>
    <row r="1292" spans="4:4" x14ac:dyDescent="0.3">
      <c r="D1292" s="112"/>
    </row>
    <row r="1293" spans="4:4" x14ac:dyDescent="0.3">
      <c r="D1293" s="112"/>
    </row>
    <row r="1294" spans="4:4" x14ac:dyDescent="0.3">
      <c r="D1294" s="112"/>
    </row>
    <row r="1295" spans="4:4" x14ac:dyDescent="0.3">
      <c r="D1295" s="112"/>
    </row>
    <row r="1296" spans="4:4" x14ac:dyDescent="0.3">
      <c r="D1296" s="112"/>
    </row>
    <row r="1297" spans="4:4" x14ac:dyDescent="0.3">
      <c r="D1297" s="112"/>
    </row>
    <row r="1298" spans="4:4" x14ac:dyDescent="0.3">
      <c r="D1298" s="112"/>
    </row>
    <row r="1299" spans="4:4" x14ac:dyDescent="0.3">
      <c r="D1299" s="112"/>
    </row>
    <row r="1300" spans="4:4" x14ac:dyDescent="0.3">
      <c r="D1300" s="112"/>
    </row>
    <row r="1301" spans="4:4" x14ac:dyDescent="0.3">
      <c r="D1301" s="112"/>
    </row>
    <row r="1302" spans="4:4" x14ac:dyDescent="0.3">
      <c r="D1302" s="112"/>
    </row>
    <row r="1303" spans="4:4" x14ac:dyDescent="0.3">
      <c r="D1303" s="112"/>
    </row>
    <row r="1304" spans="4:4" x14ac:dyDescent="0.3">
      <c r="D1304" s="112"/>
    </row>
    <row r="1305" spans="4:4" x14ac:dyDescent="0.3">
      <c r="D1305" s="112"/>
    </row>
    <row r="1306" spans="4:4" x14ac:dyDescent="0.3">
      <c r="D1306" s="112"/>
    </row>
    <row r="1307" spans="4:4" x14ac:dyDescent="0.3">
      <c r="D1307" s="112"/>
    </row>
    <row r="1308" spans="4:4" x14ac:dyDescent="0.3">
      <c r="D1308" s="112"/>
    </row>
    <row r="1309" spans="4:4" x14ac:dyDescent="0.3">
      <c r="D1309" s="112"/>
    </row>
    <row r="1310" spans="4:4" x14ac:dyDescent="0.3">
      <c r="D1310" s="112"/>
    </row>
    <row r="1311" spans="4:4" x14ac:dyDescent="0.3">
      <c r="D1311" s="112"/>
    </row>
    <row r="1312" spans="4:4" x14ac:dyDescent="0.3">
      <c r="D1312" s="112"/>
    </row>
    <row r="1313" spans="4:4" x14ac:dyDescent="0.3">
      <c r="D1313" s="112"/>
    </row>
    <row r="1314" spans="4:4" x14ac:dyDescent="0.3">
      <c r="D1314" s="112"/>
    </row>
    <row r="1315" spans="4:4" x14ac:dyDescent="0.3">
      <c r="D1315" s="112"/>
    </row>
    <row r="1316" spans="4:4" x14ac:dyDescent="0.3">
      <c r="D1316" s="112"/>
    </row>
    <row r="1317" spans="4:4" x14ac:dyDescent="0.3">
      <c r="D1317" s="112"/>
    </row>
    <row r="1318" spans="4:4" x14ac:dyDescent="0.3">
      <c r="D1318" s="112"/>
    </row>
    <row r="1319" spans="4:4" x14ac:dyDescent="0.3">
      <c r="D1319" s="112"/>
    </row>
    <row r="1320" spans="4:4" x14ac:dyDescent="0.3">
      <c r="D1320" s="112"/>
    </row>
    <row r="1321" spans="4:4" x14ac:dyDescent="0.3">
      <c r="D1321" s="112"/>
    </row>
    <row r="1322" spans="4:4" x14ac:dyDescent="0.3">
      <c r="D1322" s="112"/>
    </row>
    <row r="1323" spans="4:4" x14ac:dyDescent="0.3">
      <c r="D1323" s="112"/>
    </row>
    <row r="1324" spans="4:4" x14ac:dyDescent="0.3">
      <c r="D1324" s="112"/>
    </row>
    <row r="1325" spans="4:4" x14ac:dyDescent="0.3">
      <c r="D1325" s="112"/>
    </row>
    <row r="1326" spans="4:4" x14ac:dyDescent="0.3">
      <c r="D1326" s="112"/>
    </row>
    <row r="1327" spans="4:4" x14ac:dyDescent="0.3">
      <c r="D1327" s="112"/>
    </row>
    <row r="1328" spans="4:4" x14ac:dyDescent="0.3">
      <c r="D1328" s="112"/>
    </row>
    <row r="1329" spans="4:4" x14ac:dyDescent="0.3">
      <c r="D1329" s="112"/>
    </row>
    <row r="1330" spans="4:4" x14ac:dyDescent="0.3">
      <c r="D1330" s="112"/>
    </row>
    <row r="1331" spans="4:4" x14ac:dyDescent="0.3">
      <c r="D1331" s="112"/>
    </row>
    <row r="1332" spans="4:4" x14ac:dyDescent="0.3">
      <c r="D1332" s="112"/>
    </row>
    <row r="1333" spans="4:4" x14ac:dyDescent="0.3">
      <c r="D1333" s="112"/>
    </row>
    <row r="1334" spans="4:4" x14ac:dyDescent="0.3">
      <c r="D1334" s="112"/>
    </row>
    <row r="1335" spans="4:4" x14ac:dyDescent="0.3">
      <c r="D1335" s="112"/>
    </row>
    <row r="1336" spans="4:4" x14ac:dyDescent="0.3">
      <c r="D1336" s="112"/>
    </row>
    <row r="1337" spans="4:4" x14ac:dyDescent="0.3">
      <c r="D1337" s="112"/>
    </row>
    <row r="1338" spans="4:4" x14ac:dyDescent="0.3">
      <c r="D1338" s="112"/>
    </row>
    <row r="1339" spans="4:4" x14ac:dyDescent="0.3">
      <c r="D1339" s="112"/>
    </row>
    <row r="1340" spans="4:4" x14ac:dyDescent="0.3">
      <c r="D1340" s="112"/>
    </row>
    <row r="1341" spans="4:4" x14ac:dyDescent="0.3">
      <c r="D1341" s="112"/>
    </row>
    <row r="1342" spans="4:4" x14ac:dyDescent="0.3">
      <c r="D1342" s="112"/>
    </row>
    <row r="1343" spans="4:4" x14ac:dyDescent="0.3">
      <c r="D1343" s="112"/>
    </row>
    <row r="1344" spans="4:4" x14ac:dyDescent="0.3">
      <c r="D1344" s="112"/>
    </row>
    <row r="1345" spans="4:4" x14ac:dyDescent="0.3">
      <c r="D1345" s="112"/>
    </row>
    <row r="1346" spans="4:4" x14ac:dyDescent="0.3">
      <c r="D1346" s="112"/>
    </row>
    <row r="1347" spans="4:4" x14ac:dyDescent="0.3">
      <c r="D1347" s="112"/>
    </row>
    <row r="1348" spans="4:4" x14ac:dyDescent="0.3">
      <c r="D1348" s="112"/>
    </row>
    <row r="1349" spans="4:4" x14ac:dyDescent="0.3">
      <c r="D1349" s="112"/>
    </row>
    <row r="1350" spans="4:4" x14ac:dyDescent="0.3">
      <c r="D1350" s="112"/>
    </row>
    <row r="1351" spans="4:4" x14ac:dyDescent="0.3">
      <c r="D1351" s="112"/>
    </row>
    <row r="1352" spans="4:4" x14ac:dyDescent="0.3">
      <c r="D1352" s="112"/>
    </row>
    <row r="1353" spans="4:4" x14ac:dyDescent="0.3">
      <c r="D1353" s="112"/>
    </row>
    <row r="1354" spans="4:4" x14ac:dyDescent="0.3">
      <c r="D1354" s="112"/>
    </row>
    <row r="1355" spans="4:4" x14ac:dyDescent="0.3">
      <c r="D1355" s="112"/>
    </row>
    <row r="1356" spans="4:4" x14ac:dyDescent="0.3">
      <c r="D1356" s="112"/>
    </row>
    <row r="1357" spans="4:4" x14ac:dyDescent="0.3">
      <c r="D1357" s="112"/>
    </row>
    <row r="1358" spans="4:4" x14ac:dyDescent="0.3">
      <c r="D1358" s="112"/>
    </row>
    <row r="1359" spans="4:4" x14ac:dyDescent="0.3">
      <c r="D1359" s="112"/>
    </row>
    <row r="1360" spans="4:4" x14ac:dyDescent="0.3">
      <c r="D1360" s="112"/>
    </row>
    <row r="1361" spans="4:4" x14ac:dyDescent="0.3">
      <c r="D1361" s="112"/>
    </row>
    <row r="1362" spans="4:4" x14ac:dyDescent="0.3">
      <c r="D1362" s="112"/>
    </row>
    <row r="1363" spans="4:4" x14ac:dyDescent="0.3">
      <c r="D1363" s="112"/>
    </row>
    <row r="1364" spans="4:4" x14ac:dyDescent="0.3">
      <c r="D1364" s="112"/>
    </row>
    <row r="1365" spans="4:4" x14ac:dyDescent="0.3">
      <c r="D1365" s="112"/>
    </row>
    <row r="1366" spans="4:4" x14ac:dyDescent="0.3">
      <c r="D1366" s="112"/>
    </row>
    <row r="1367" spans="4:4" x14ac:dyDescent="0.3">
      <c r="D1367" s="112"/>
    </row>
    <row r="1368" spans="4:4" x14ac:dyDescent="0.3">
      <c r="D1368" s="112"/>
    </row>
    <row r="1369" spans="4:4" x14ac:dyDescent="0.3">
      <c r="D1369" s="112"/>
    </row>
    <row r="1370" spans="4:4" x14ac:dyDescent="0.3">
      <c r="D1370" s="112"/>
    </row>
    <row r="1371" spans="4:4" x14ac:dyDescent="0.3">
      <c r="D1371" s="112"/>
    </row>
    <row r="1372" spans="4:4" x14ac:dyDescent="0.3">
      <c r="D1372" s="112"/>
    </row>
    <row r="1373" spans="4:4" x14ac:dyDescent="0.3">
      <c r="D1373" s="112"/>
    </row>
    <row r="1374" spans="4:4" x14ac:dyDescent="0.3">
      <c r="D1374" s="112"/>
    </row>
    <row r="1375" spans="4:4" x14ac:dyDescent="0.3">
      <c r="D1375" s="112"/>
    </row>
    <row r="1376" spans="4:4" x14ac:dyDescent="0.3">
      <c r="D1376" s="112"/>
    </row>
    <row r="1377" spans="4:4" x14ac:dyDescent="0.3">
      <c r="D1377" s="112"/>
    </row>
    <row r="1378" spans="4:4" x14ac:dyDescent="0.3">
      <c r="D1378" s="112"/>
    </row>
    <row r="1379" spans="4:4" x14ac:dyDescent="0.3">
      <c r="D1379" s="112"/>
    </row>
    <row r="1380" spans="4:4" x14ac:dyDescent="0.3">
      <c r="D1380" s="112"/>
    </row>
    <row r="1381" spans="4:4" x14ac:dyDescent="0.3">
      <c r="D1381" s="112"/>
    </row>
    <row r="1382" spans="4:4" x14ac:dyDescent="0.3">
      <c r="D1382" s="112"/>
    </row>
    <row r="1383" spans="4:4" x14ac:dyDescent="0.3">
      <c r="D1383" s="112"/>
    </row>
    <row r="1384" spans="4:4" x14ac:dyDescent="0.3">
      <c r="D1384" s="112"/>
    </row>
    <row r="1385" spans="4:4" x14ac:dyDescent="0.3">
      <c r="D1385" s="112"/>
    </row>
    <row r="1386" spans="4:4" x14ac:dyDescent="0.3">
      <c r="D1386" s="112"/>
    </row>
    <row r="1387" spans="4:4" x14ac:dyDescent="0.3">
      <c r="D1387" s="112"/>
    </row>
    <row r="1388" spans="4:4" x14ac:dyDescent="0.3">
      <c r="D1388" s="112"/>
    </row>
    <row r="1389" spans="4:4" x14ac:dyDescent="0.3">
      <c r="D1389" s="112"/>
    </row>
    <row r="1390" spans="4:4" x14ac:dyDescent="0.3">
      <c r="D1390" s="112"/>
    </row>
    <row r="1391" spans="4:4" x14ac:dyDescent="0.3">
      <c r="D1391" s="112"/>
    </row>
    <row r="1392" spans="4:4" x14ac:dyDescent="0.3">
      <c r="D1392" s="112"/>
    </row>
    <row r="1393" spans="4:4" x14ac:dyDescent="0.3">
      <c r="D1393" s="112"/>
    </row>
    <row r="1394" spans="4:4" x14ac:dyDescent="0.3">
      <c r="D1394" s="112"/>
    </row>
    <row r="1395" spans="4:4" x14ac:dyDescent="0.3">
      <c r="D1395" s="112"/>
    </row>
    <row r="1396" spans="4:4" x14ac:dyDescent="0.3">
      <c r="D1396" s="112"/>
    </row>
    <row r="1397" spans="4:4" x14ac:dyDescent="0.3">
      <c r="D1397" s="112"/>
    </row>
    <row r="1398" spans="4:4" x14ac:dyDescent="0.3">
      <c r="D1398" s="112"/>
    </row>
    <row r="1399" spans="4:4" x14ac:dyDescent="0.3">
      <c r="D1399" s="112"/>
    </row>
    <row r="1400" spans="4:4" x14ac:dyDescent="0.3">
      <c r="D1400" s="112"/>
    </row>
    <row r="1401" spans="4:4" x14ac:dyDescent="0.3">
      <c r="D1401" s="112"/>
    </row>
    <row r="1402" spans="4:4" x14ac:dyDescent="0.3">
      <c r="D1402" s="112"/>
    </row>
    <row r="1403" spans="4:4" x14ac:dyDescent="0.3">
      <c r="D1403" s="112"/>
    </row>
    <row r="1404" spans="4:4" x14ac:dyDescent="0.3">
      <c r="D1404" s="112"/>
    </row>
    <row r="1405" spans="4:4" x14ac:dyDescent="0.3">
      <c r="D1405" s="112"/>
    </row>
    <row r="1406" spans="4:4" x14ac:dyDescent="0.3">
      <c r="D1406" s="112"/>
    </row>
    <row r="1407" spans="4:4" x14ac:dyDescent="0.3">
      <c r="D1407" s="112"/>
    </row>
    <row r="1408" spans="4:4" x14ac:dyDescent="0.3">
      <c r="D1408" s="112"/>
    </row>
    <row r="1409" spans="4:4" x14ac:dyDescent="0.3">
      <c r="D1409" s="112"/>
    </row>
    <row r="1410" spans="4:4" x14ac:dyDescent="0.3">
      <c r="D1410" s="112"/>
    </row>
    <row r="1411" spans="4:4" x14ac:dyDescent="0.3">
      <c r="D1411" s="112"/>
    </row>
    <row r="1412" spans="4:4" x14ac:dyDescent="0.3">
      <c r="D1412" s="112"/>
    </row>
    <row r="1413" spans="4:4" x14ac:dyDescent="0.3">
      <c r="D1413" s="112"/>
    </row>
    <row r="1414" spans="4:4" x14ac:dyDescent="0.3">
      <c r="D1414" s="112"/>
    </row>
    <row r="1415" spans="4:4" x14ac:dyDescent="0.3">
      <c r="D1415" s="112"/>
    </row>
    <row r="1416" spans="4:4" x14ac:dyDescent="0.3">
      <c r="D1416" s="112"/>
    </row>
    <row r="1417" spans="4:4" x14ac:dyDescent="0.3">
      <c r="D1417" s="112"/>
    </row>
    <row r="1418" spans="4:4" x14ac:dyDescent="0.3">
      <c r="D1418" s="112"/>
    </row>
    <row r="1419" spans="4:4" x14ac:dyDescent="0.3">
      <c r="D1419" s="112"/>
    </row>
    <row r="1420" spans="4:4" x14ac:dyDescent="0.3">
      <c r="D1420" s="112"/>
    </row>
    <row r="1421" spans="4:4" x14ac:dyDescent="0.3">
      <c r="D1421" s="112"/>
    </row>
    <row r="1422" spans="4:4" x14ac:dyDescent="0.3">
      <c r="D1422" s="112"/>
    </row>
    <row r="1423" spans="4:4" x14ac:dyDescent="0.3">
      <c r="D1423" s="112"/>
    </row>
    <row r="1424" spans="4:4" x14ac:dyDescent="0.3">
      <c r="D1424" s="112"/>
    </row>
    <row r="1425" spans="4:4" x14ac:dyDescent="0.3">
      <c r="D1425" s="112"/>
    </row>
    <row r="1426" spans="4:4" x14ac:dyDescent="0.3">
      <c r="D1426" s="112"/>
    </row>
    <row r="1427" spans="4:4" x14ac:dyDescent="0.3">
      <c r="D1427" s="112"/>
    </row>
    <row r="1428" spans="4:4" x14ac:dyDescent="0.3">
      <c r="D1428" s="112"/>
    </row>
    <row r="1429" spans="4:4" x14ac:dyDescent="0.3">
      <c r="D1429" s="112"/>
    </row>
    <row r="1430" spans="4:4" x14ac:dyDescent="0.3">
      <c r="D1430" s="112"/>
    </row>
    <row r="1431" spans="4:4" x14ac:dyDescent="0.3">
      <c r="D1431" s="112"/>
    </row>
    <row r="1432" spans="4:4" x14ac:dyDescent="0.3">
      <c r="D1432" s="112"/>
    </row>
    <row r="1433" spans="4:4" x14ac:dyDescent="0.3">
      <c r="D1433" s="112"/>
    </row>
    <row r="1434" spans="4:4" x14ac:dyDescent="0.3">
      <c r="D1434" s="112"/>
    </row>
    <row r="1435" spans="4:4" x14ac:dyDescent="0.3">
      <c r="D1435" s="112"/>
    </row>
    <row r="1436" spans="4:4" x14ac:dyDescent="0.3">
      <c r="D1436" s="112"/>
    </row>
    <row r="1437" spans="4:4" x14ac:dyDescent="0.3">
      <c r="D1437" s="112"/>
    </row>
    <row r="1438" spans="4:4" x14ac:dyDescent="0.3">
      <c r="D1438" s="112"/>
    </row>
    <row r="1439" spans="4:4" x14ac:dyDescent="0.3">
      <c r="D1439" s="112"/>
    </row>
    <row r="1440" spans="4:4" x14ac:dyDescent="0.3">
      <c r="D1440" s="112"/>
    </row>
    <row r="1441" spans="4:4" x14ac:dyDescent="0.3">
      <c r="D1441" s="112"/>
    </row>
    <row r="1442" spans="4:4" x14ac:dyDescent="0.3">
      <c r="D1442" s="112"/>
    </row>
    <row r="1443" spans="4:4" x14ac:dyDescent="0.3">
      <c r="D1443" s="112"/>
    </row>
    <row r="1444" spans="4:4" x14ac:dyDescent="0.3">
      <c r="D1444" s="112"/>
    </row>
    <row r="1445" spans="4:4" x14ac:dyDescent="0.3">
      <c r="D1445" s="112"/>
    </row>
    <row r="1446" spans="4:4" x14ac:dyDescent="0.3">
      <c r="D1446" s="112"/>
    </row>
    <row r="1447" spans="4:4" x14ac:dyDescent="0.3">
      <c r="D1447" s="112"/>
    </row>
    <row r="1448" spans="4:4" x14ac:dyDescent="0.3">
      <c r="D1448" s="112"/>
    </row>
    <row r="1449" spans="4:4" x14ac:dyDescent="0.3">
      <c r="D1449" s="112"/>
    </row>
    <row r="1450" spans="4:4" x14ac:dyDescent="0.3">
      <c r="D1450" s="112"/>
    </row>
    <row r="1451" spans="4:4" x14ac:dyDescent="0.3">
      <c r="D1451" s="112"/>
    </row>
    <row r="1452" spans="4:4" x14ac:dyDescent="0.3">
      <c r="D1452" s="112"/>
    </row>
    <row r="1453" spans="4:4" x14ac:dyDescent="0.3">
      <c r="D1453" s="112"/>
    </row>
    <row r="1454" spans="4:4" x14ac:dyDescent="0.3">
      <c r="D1454" s="112"/>
    </row>
    <row r="1455" spans="4:4" x14ac:dyDescent="0.3">
      <c r="D1455" s="112"/>
    </row>
    <row r="1456" spans="4:4" x14ac:dyDescent="0.3">
      <c r="D1456" s="112"/>
    </row>
    <row r="1457" spans="4:4" x14ac:dyDescent="0.3">
      <c r="D1457" s="112"/>
    </row>
    <row r="1458" spans="4:4" x14ac:dyDescent="0.3">
      <c r="D1458" s="112"/>
    </row>
    <row r="1459" spans="4:4" x14ac:dyDescent="0.3">
      <c r="D1459" s="112"/>
    </row>
    <row r="1460" spans="4:4" x14ac:dyDescent="0.3">
      <c r="D1460" s="112"/>
    </row>
    <row r="1461" spans="4:4" x14ac:dyDescent="0.3">
      <c r="D1461" s="112"/>
    </row>
    <row r="1462" spans="4:4" x14ac:dyDescent="0.3">
      <c r="D1462" s="112"/>
    </row>
    <row r="1463" spans="4:4" x14ac:dyDescent="0.3">
      <c r="D1463" s="112"/>
    </row>
    <row r="1464" spans="4:4" x14ac:dyDescent="0.3">
      <c r="D1464" s="112"/>
    </row>
    <row r="1465" spans="4:4" x14ac:dyDescent="0.3">
      <c r="D1465" s="112"/>
    </row>
    <row r="1466" spans="4:4" x14ac:dyDescent="0.3">
      <c r="D1466" s="112"/>
    </row>
    <row r="1467" spans="4:4" x14ac:dyDescent="0.3">
      <c r="D1467" s="112"/>
    </row>
    <row r="1468" spans="4:4" x14ac:dyDescent="0.3">
      <c r="D1468" s="112"/>
    </row>
    <row r="1469" spans="4:4" x14ac:dyDescent="0.3">
      <c r="D1469" s="112"/>
    </row>
    <row r="1470" spans="4:4" x14ac:dyDescent="0.3">
      <c r="D1470" s="112"/>
    </row>
    <row r="1471" spans="4:4" x14ac:dyDescent="0.3">
      <c r="D1471" s="112"/>
    </row>
    <row r="1472" spans="4:4" x14ac:dyDescent="0.3">
      <c r="D1472" s="112"/>
    </row>
    <row r="1473" spans="4:4" x14ac:dyDescent="0.3">
      <c r="D1473" s="112"/>
    </row>
    <row r="1474" spans="4:4" x14ac:dyDescent="0.3">
      <c r="D1474" s="112"/>
    </row>
    <row r="1475" spans="4:4" x14ac:dyDescent="0.3">
      <c r="D1475" s="112"/>
    </row>
    <row r="1476" spans="4:4" x14ac:dyDescent="0.3">
      <c r="D1476" s="112"/>
    </row>
    <row r="1477" spans="4:4" x14ac:dyDescent="0.3">
      <c r="D1477" s="112"/>
    </row>
  </sheetData>
  <mergeCells count="2">
    <mergeCell ref="C469:H469"/>
    <mergeCell ref="C477:H47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084"/>
  <sheetViews>
    <sheetView showGridLines="0" workbookViewId="0">
      <selection activeCell="D10" sqref="D10"/>
    </sheetView>
  </sheetViews>
  <sheetFormatPr defaultRowHeight="14.4" x14ac:dyDescent="0.3"/>
  <cols>
    <col min="1" max="1" width="7.109375" customWidth="1"/>
    <col min="2" max="2" width="8.109375" customWidth="1"/>
    <col min="3" max="3" width="7.109375" style="145" bestFit="1" customWidth="1"/>
    <col min="4" max="4" width="8.5546875" customWidth="1"/>
    <col min="5" max="5" width="10.33203125" customWidth="1"/>
    <col min="6" max="6" width="16.33203125" customWidth="1"/>
    <col min="7" max="7" width="18.109375" customWidth="1"/>
    <col min="8" max="8" width="8.5546875" bestFit="1" customWidth="1"/>
    <col min="10" max="10" width="9" customWidth="1"/>
    <col min="11" max="11" width="6.44140625" customWidth="1"/>
    <col min="12" max="12" width="14.6640625" style="8" customWidth="1"/>
    <col min="13" max="13" width="10.33203125" bestFit="1" customWidth="1"/>
    <col min="14" max="14" width="17" customWidth="1"/>
    <col min="15" max="15" width="24.5546875" customWidth="1"/>
    <col min="16" max="16" width="7" customWidth="1"/>
    <col min="19" max="19" width="11.5546875" customWidth="1"/>
    <col min="20" max="20" width="1.6640625" customWidth="1"/>
  </cols>
  <sheetData>
    <row r="1" spans="1:21" s="6" customFormat="1" ht="18" x14ac:dyDescent="0.35">
      <c r="A1" s="6" t="s">
        <v>390</v>
      </c>
      <c r="C1" s="37"/>
      <c r="E1" s="92"/>
      <c r="L1" s="37"/>
    </row>
    <row r="3" spans="1:21" x14ac:dyDescent="0.3">
      <c r="B3" s="1" t="s">
        <v>435</v>
      </c>
    </row>
    <row r="4" spans="1:21" ht="15" customHeight="1" x14ac:dyDescent="0.3">
      <c r="B4" s="168" t="s">
        <v>285</v>
      </c>
      <c r="C4" s="169"/>
      <c r="D4" s="169"/>
      <c r="E4" s="169"/>
      <c r="F4" s="169"/>
      <c r="G4" s="170"/>
      <c r="I4" s="1" t="s">
        <v>436</v>
      </c>
      <c r="L4"/>
    </row>
    <row r="5" spans="1:21" ht="15" customHeight="1" x14ac:dyDescent="0.3">
      <c r="A5" s="167" t="s">
        <v>392</v>
      </c>
      <c r="B5" s="171" t="s">
        <v>391</v>
      </c>
      <c r="C5" s="172"/>
      <c r="D5" s="172"/>
      <c r="E5" s="172"/>
      <c r="F5" s="172"/>
      <c r="G5" s="173"/>
      <c r="I5" s="165" t="s">
        <v>418</v>
      </c>
      <c r="J5" s="165"/>
      <c r="K5" s="165"/>
      <c r="L5" s="166" t="s">
        <v>419</v>
      </c>
      <c r="M5" s="166"/>
      <c r="N5" s="166"/>
      <c r="O5" s="166"/>
      <c r="P5" s="166"/>
    </row>
    <row r="6" spans="1:21" ht="15" customHeight="1" x14ac:dyDescent="0.3">
      <c r="A6" s="167"/>
      <c r="B6" s="138">
        <f>'Input page'!C470</f>
        <v>0.33567196549031508</v>
      </c>
      <c r="C6" s="38">
        <f>'Input page'!D470</f>
        <v>212.49069249999999</v>
      </c>
      <c r="D6" s="38">
        <f>'Input page'!E470</f>
        <v>224.99014499999998</v>
      </c>
      <c r="E6" s="38">
        <f>'Input page'!F470</f>
        <v>249.98904999999999</v>
      </c>
      <c r="F6" s="38">
        <f>'Input page'!G470</f>
        <v>262.48850249999998</v>
      </c>
      <c r="G6" s="38">
        <f>'Input page'!H470</f>
        <v>274.987955</v>
      </c>
      <c r="I6" s="174" t="s">
        <v>391</v>
      </c>
      <c r="J6" s="174"/>
      <c r="K6" s="174"/>
      <c r="L6" s="174" t="s">
        <v>434</v>
      </c>
      <c r="M6" s="174"/>
      <c r="N6" s="174"/>
      <c r="O6" s="174"/>
      <c r="P6" s="174"/>
    </row>
    <row r="7" spans="1:21" x14ac:dyDescent="0.3">
      <c r="A7" s="167"/>
      <c r="B7" s="139">
        <f>'Input page'!C471</f>
        <v>425</v>
      </c>
      <c r="C7" s="47">
        <f>'Input page'!D471</f>
        <v>0.26397654364717504</v>
      </c>
      <c r="D7" s="47">
        <f>'Input page'!E471</f>
        <v>0.2308014046117941</v>
      </c>
      <c r="E7" s="47">
        <f>'Input page'!F471</f>
        <v>0.16067897823784993</v>
      </c>
      <c r="F7" s="47">
        <f>'Input page'!G471</f>
        <v>0.12312944333872711</v>
      </c>
      <c r="G7" s="144">
        <f>'Input page'!H471</f>
        <v>8.3338873896915411E-2</v>
      </c>
      <c r="I7" s="180" t="s">
        <v>407</v>
      </c>
      <c r="J7" s="180"/>
      <c r="K7" s="180"/>
      <c r="L7" s="179" t="s">
        <v>417</v>
      </c>
      <c r="M7" s="179"/>
      <c r="N7" s="179"/>
      <c r="O7" s="179"/>
      <c r="P7" s="179"/>
    </row>
    <row r="8" spans="1:21" x14ac:dyDescent="0.3">
      <c r="A8" s="167"/>
      <c r="B8" s="139">
        <f>'Input page'!C472</f>
        <v>450</v>
      </c>
      <c r="C8" s="47">
        <f>'Input page'!D472</f>
        <v>0.31992534392127392</v>
      </c>
      <c r="D8" s="47">
        <f>'Input page'!E472</f>
        <v>0.28837637875085109</v>
      </c>
      <c r="E8" s="47">
        <f>'Input page'!F472</f>
        <v>0.22257273815818079</v>
      </c>
      <c r="F8" s="47">
        <f>'Input page'!G472</f>
        <v>0.18794411498889319</v>
      </c>
      <c r="G8" s="47">
        <f>'Input page'!H472</f>
        <v>0.1518197769388181</v>
      </c>
      <c r="I8" s="180"/>
      <c r="J8" s="180"/>
      <c r="K8" s="180"/>
      <c r="L8" s="179"/>
      <c r="M8" s="179"/>
      <c r="N8" s="179"/>
      <c r="O8" s="179"/>
      <c r="P8" s="179"/>
    </row>
    <row r="9" spans="1:21" x14ac:dyDescent="0.3">
      <c r="A9" s="167"/>
      <c r="B9" s="139">
        <f>'Input page'!C473</f>
        <v>500</v>
      </c>
      <c r="C9" s="47">
        <f>'Input page'!D473</f>
        <v>0.42546255280581224</v>
      </c>
      <c r="D9" s="47">
        <f>'Input page'!E473</f>
        <v>0.39604453575418086</v>
      </c>
      <c r="E9" s="47">
        <f>'Input page'!F473</f>
        <v>0.33567196549031508</v>
      </c>
      <c r="F9" s="47">
        <f>'Input page'!G473</f>
        <v>0.30454893866768273</v>
      </c>
      <c r="G9" s="47">
        <f>'Input page'!H473</f>
        <v>0.27265604377230046</v>
      </c>
      <c r="I9" s="176" t="s">
        <v>408</v>
      </c>
      <c r="J9" s="177"/>
      <c r="K9" s="178"/>
      <c r="L9" s="175" t="s">
        <v>409</v>
      </c>
      <c r="M9" s="175"/>
      <c r="N9" s="175"/>
      <c r="O9" s="175"/>
      <c r="P9" s="175"/>
    </row>
    <row r="10" spans="1:21" x14ac:dyDescent="0.3">
      <c r="A10" s="167"/>
      <c r="B10" s="139">
        <f>'Input page'!C474</f>
        <v>525</v>
      </c>
      <c r="C10" s="47">
        <f>'Input page'!D474</f>
        <v>0.47599346073767634</v>
      </c>
      <c r="D10" s="47">
        <f>'Input page'!E474</f>
        <v>0.44729701043411896</v>
      </c>
      <c r="E10" s="47">
        <f>'Input page'!F474</f>
        <v>0.38870271562422731</v>
      </c>
      <c r="F10" s="47">
        <f>'Input page'!G474</f>
        <v>0.35868526627113151</v>
      </c>
      <c r="G10" s="47">
        <f>'Input page'!H474</f>
        <v>0.32808674252123549</v>
      </c>
    </row>
    <row r="11" spans="1:21" x14ac:dyDescent="0.3">
      <c r="A11" s="167"/>
      <c r="B11" s="139">
        <f>'Input page'!C475</f>
        <v>550</v>
      </c>
      <c r="C11" s="47">
        <f>'Input page'!D475</f>
        <v>0.52544287610851192</v>
      </c>
      <c r="D11" s="47">
        <f>'Input page'!E475</f>
        <v>0.49732149250968649</v>
      </c>
      <c r="E11" s="47">
        <f>'Input page'!F475</f>
        <v>0.44012117605079348</v>
      </c>
      <c r="F11" s="47">
        <f>'Input page'!G475</f>
        <v>0.41095493523350468</v>
      </c>
      <c r="G11" s="47">
        <f>'Input page'!H475</f>
        <v>0.38133903215081677</v>
      </c>
    </row>
    <row r="13" spans="1:21" x14ac:dyDescent="0.3">
      <c r="A13" s="1" t="s">
        <v>411</v>
      </c>
      <c r="I13" s="1" t="s">
        <v>410</v>
      </c>
      <c r="L13"/>
      <c r="M13" s="8"/>
    </row>
    <row r="14" spans="1:21" ht="28.8" x14ac:dyDescent="0.3">
      <c r="A14" s="153" t="s">
        <v>420</v>
      </c>
      <c r="B14" s="154" t="s">
        <v>421</v>
      </c>
      <c r="I14" s="153" t="s">
        <v>420</v>
      </c>
      <c r="J14" s="154" t="s">
        <v>421</v>
      </c>
      <c r="K14" s="150"/>
      <c r="L14" s="150"/>
      <c r="M14" s="145"/>
    </row>
    <row r="15" spans="1:21" x14ac:dyDescent="0.3">
      <c r="A15" s="149">
        <f ca="1">'Scenario calculation'!J477</f>
        <v>0.35868383385618574</v>
      </c>
      <c r="B15" s="47">
        <f ca="1">A15-'Summary Output'!$B$24</f>
        <v>0.25134200884052488</v>
      </c>
      <c r="C15"/>
      <c r="D15" s="34" t="s">
        <v>402</v>
      </c>
      <c r="E15" s="19" t="s">
        <v>403</v>
      </c>
      <c r="F15" t="s">
        <v>395</v>
      </c>
      <c r="G15" s="112">
        <f ca="1">AVERAGE(A15:A1049)</f>
        <v>0.23669063015884409</v>
      </c>
      <c r="I15" s="101">
        <f ca="1">'Scenario calculation'!D477</f>
        <v>3.3706772539555785</v>
      </c>
      <c r="J15" s="101">
        <f ca="1">I15-1.5</f>
        <v>1.8706772539555785</v>
      </c>
      <c r="K15" s="150"/>
      <c r="L15" s="34" t="s">
        <v>402</v>
      </c>
      <c r="M15" s="34" t="s">
        <v>403</v>
      </c>
      <c r="N15" t="s">
        <v>395</v>
      </c>
      <c r="O15" s="40">
        <f ca="1">AVERAGE(I15:I1049)</f>
        <v>2.5508930324602961</v>
      </c>
    </row>
    <row r="16" spans="1:21" x14ac:dyDescent="0.3">
      <c r="A16" s="149">
        <f>'Scenario calculation'!J478</f>
        <v>0.16551221712491726</v>
      </c>
      <c r="B16" s="47">
        <f>A16-'Summary Output'!$B$24</f>
        <v>5.8170392109256383E-2</v>
      </c>
      <c r="C16"/>
      <c r="D16" s="137">
        <f ca="1">G18-0.02</f>
        <v>1.8748974600648189E-2</v>
      </c>
      <c r="E16" s="25">
        <f t="array" aca="1" ref="E16:E38" ca="1">FREQUENCY(A15:A1049,D16:D38)</f>
        <v>0</v>
      </c>
      <c r="F16" t="s">
        <v>396</v>
      </c>
      <c r="G16" s="112">
        <f ca="1">STDEV(A15:A1049)</f>
        <v>7.511082904267663E-2</v>
      </c>
      <c r="I16" s="101">
        <f>'Scenario calculation'!D478</f>
        <v>2.2664451061717705</v>
      </c>
      <c r="J16" s="101">
        <f t="shared" ref="J16:J79" si="0">I16-1.5</f>
        <v>0.76644510617177053</v>
      </c>
      <c r="K16" s="150"/>
      <c r="L16" s="101">
        <f ca="1">O18-0.5</f>
        <v>0.93244350464533676</v>
      </c>
      <c r="M16" s="25">
        <f t="array" aca="1" ref="M16:M29" ca="1">FREQUENCY(I15:I1049,L16:L29)</f>
        <v>0</v>
      </c>
      <c r="N16" t="s">
        <v>396</v>
      </c>
      <c r="O16" s="141">
        <f ca="1">STDEV(I15:I1049)</f>
        <v>0.48735977658082341</v>
      </c>
      <c r="U16" s="10"/>
    </row>
    <row r="17" spans="1:21" x14ac:dyDescent="0.3">
      <c r="A17" s="149">
        <f>'Scenario calculation'!J479</f>
        <v>9.0330596384880391E-2</v>
      </c>
      <c r="B17" s="47">
        <f>A17-'Summary Output'!$B$24</f>
        <v>-1.7011228630780487E-2</v>
      </c>
      <c r="C17"/>
      <c r="D17" s="137">
        <f ca="1">D16+0.02</f>
        <v>3.8748974600648189E-2</v>
      </c>
      <c r="E17" s="25">
        <f ca="1"/>
        <v>1</v>
      </c>
      <c r="F17" t="s">
        <v>397</v>
      </c>
      <c r="G17" s="112">
        <f ca="1">MAX(A15:A1084)</f>
        <v>0.40902816382133311</v>
      </c>
      <c r="I17" s="101">
        <f>'Scenario calculation'!D479</f>
        <v>2.4463370292721605</v>
      </c>
      <c r="J17" s="101">
        <f t="shared" si="0"/>
        <v>0.94633702927216046</v>
      </c>
      <c r="K17" s="150"/>
      <c r="L17" s="101">
        <f ca="1">L16+0.25</f>
        <v>1.1824435046453368</v>
      </c>
      <c r="M17" s="25">
        <f ca="1"/>
        <v>0</v>
      </c>
      <c r="N17" t="s">
        <v>397</v>
      </c>
      <c r="O17" s="40">
        <f ca="1">MAX(I15:I1534)</f>
        <v>3.6846402802359322</v>
      </c>
      <c r="U17" s="10"/>
    </row>
    <row r="18" spans="1:21" x14ac:dyDescent="0.3">
      <c r="A18" s="149">
        <f>'Scenario calculation'!J480</f>
        <v>0.2343399579096419</v>
      </c>
      <c r="B18" s="47">
        <f>A18-'Summary Output'!$B$24</f>
        <v>0.12699813289398104</v>
      </c>
      <c r="C18"/>
      <c r="D18" s="137">
        <f t="shared" ref="D18:D38" ca="1" si="1">D17+0.02</f>
        <v>5.8748974600648193E-2</v>
      </c>
      <c r="E18" s="25">
        <f ca="1"/>
        <v>6</v>
      </c>
      <c r="F18" t="s">
        <v>398</v>
      </c>
      <c r="G18" s="112">
        <f ca="1">MIN(A15:A1084)</f>
        <v>3.8748974600648189E-2</v>
      </c>
      <c r="I18" s="101">
        <f>'Scenario calculation'!D480</f>
        <v>2.3476602223034906</v>
      </c>
      <c r="J18" s="101">
        <f t="shared" si="0"/>
        <v>0.84766022230349058</v>
      </c>
      <c r="K18" s="150"/>
      <c r="L18" s="101">
        <f ca="1">L17+0.25</f>
        <v>1.4324435046453368</v>
      </c>
      <c r="M18" s="25">
        <f ca="1"/>
        <v>1</v>
      </c>
      <c r="N18" t="s">
        <v>398</v>
      </c>
      <c r="O18" s="40">
        <f ca="1">MIN(I15:I1534)</f>
        <v>1.4324435046453368</v>
      </c>
      <c r="U18" s="10"/>
    </row>
    <row r="19" spans="1:21" x14ac:dyDescent="0.3">
      <c r="A19" s="149">
        <f>'Scenario calculation'!J481</f>
        <v>0.24261416794483637</v>
      </c>
      <c r="B19" s="47">
        <f>A19-'Summary Output'!$B$24</f>
        <v>0.1352723429291755</v>
      </c>
      <c r="C19"/>
      <c r="D19" s="137">
        <f t="shared" ca="1" si="1"/>
        <v>7.8748974600648197E-2</v>
      </c>
      <c r="E19" s="25">
        <f ca="1"/>
        <v>13</v>
      </c>
      <c r="F19" s="16" t="s">
        <v>412</v>
      </c>
      <c r="G19" s="155">
        <f ca="1">COUNTIF(B15:B1014,"&gt;0")/1000</f>
        <v>0.95699999999999996</v>
      </c>
      <c r="I19" s="101">
        <f>'Scenario calculation'!D481</f>
        <v>2.549851212831646</v>
      </c>
      <c r="J19" s="101">
        <f t="shared" si="0"/>
        <v>1.049851212831646</v>
      </c>
      <c r="K19" s="150"/>
      <c r="L19" s="101">
        <f t="shared" ref="L19:L29" ca="1" si="2">L18+0.25</f>
        <v>1.6824435046453368</v>
      </c>
      <c r="M19" s="25">
        <f ca="1"/>
        <v>36</v>
      </c>
      <c r="N19" s="16" t="s">
        <v>412</v>
      </c>
      <c r="O19" s="151">
        <f ca="1">COUNTIF(J15:J1014,"&gt;0")/1000</f>
        <v>0.99399999999999999</v>
      </c>
    </row>
    <row r="20" spans="1:21" x14ac:dyDescent="0.3">
      <c r="A20" s="149">
        <f>'Scenario calculation'!J482</f>
        <v>0.19558676473163117</v>
      </c>
      <c r="B20" s="47">
        <f>A20-'Summary Output'!$B$24</f>
        <v>8.8244939715970291E-2</v>
      </c>
      <c r="C20"/>
      <c r="D20" s="137">
        <f t="shared" ca="1" si="1"/>
        <v>9.8748974600648201E-2</v>
      </c>
      <c r="E20" s="25">
        <f ca="1"/>
        <v>17</v>
      </c>
      <c r="I20" s="101">
        <f>'Scenario calculation'!D482</f>
        <v>2.3691945096030578</v>
      </c>
      <c r="J20" s="101">
        <f t="shared" si="0"/>
        <v>0.86919450960305777</v>
      </c>
      <c r="K20" s="150"/>
      <c r="L20" s="101">
        <f t="shared" ca="1" si="2"/>
        <v>1.9324435046453368</v>
      </c>
      <c r="M20" s="25">
        <f ca="1"/>
        <v>85</v>
      </c>
    </row>
    <row r="21" spans="1:21" x14ac:dyDescent="0.3">
      <c r="A21" s="149">
        <f>'Scenario calculation'!J483</f>
        <v>0.33912149076087683</v>
      </c>
      <c r="B21" s="47">
        <f>A21-'Summary Output'!$B$24</f>
        <v>0.23177966574521597</v>
      </c>
      <c r="C21"/>
      <c r="D21" s="137">
        <f t="shared" ca="1" si="1"/>
        <v>0.1187489746006482</v>
      </c>
      <c r="E21" s="25">
        <f ca="1"/>
        <v>30</v>
      </c>
      <c r="F21" t="s">
        <v>399</v>
      </c>
      <c r="G21" s="40">
        <f ca="1">('Summary Output'!B24-G15)/G16</f>
        <v>-1.7221059438671555</v>
      </c>
      <c r="I21" s="101">
        <f>'Scenario calculation'!D483</f>
        <v>2.0938938020763023</v>
      </c>
      <c r="J21" s="101">
        <f t="shared" si="0"/>
        <v>0.59389380207630227</v>
      </c>
      <c r="K21" s="150"/>
      <c r="L21" s="101">
        <f t="shared" ca="1" si="2"/>
        <v>2.1824435046453368</v>
      </c>
      <c r="M21" s="25">
        <f ca="1"/>
        <v>139</v>
      </c>
      <c r="N21" t="s">
        <v>399</v>
      </c>
      <c r="O21" s="40">
        <f ca="1">(1.5-O15)/O16</f>
        <v>-2.1562982481505975</v>
      </c>
    </row>
    <row r="22" spans="1:21" x14ac:dyDescent="0.3">
      <c r="A22" s="149">
        <f>'Scenario calculation'!J484</f>
        <v>0.31734395605313237</v>
      </c>
      <c r="B22" s="47">
        <f>A22-'Summary Output'!$B$24</f>
        <v>0.21000213103747151</v>
      </c>
      <c r="C22"/>
      <c r="D22" s="137">
        <f t="shared" ca="1" si="1"/>
        <v>0.13874897460064819</v>
      </c>
      <c r="E22" s="25">
        <f ca="1"/>
        <v>52</v>
      </c>
      <c r="F22" t="s">
        <v>400</v>
      </c>
      <c r="G22" s="113">
        <f ca="1">NORMSDIST(G21)</f>
        <v>4.2525164290181619E-2</v>
      </c>
      <c r="I22" s="101">
        <f>'Scenario calculation'!D484</f>
        <v>2.4623751398981906</v>
      </c>
      <c r="J22" s="101">
        <f t="shared" si="0"/>
        <v>0.96237513989819057</v>
      </c>
      <c r="K22" s="150"/>
      <c r="L22" s="101">
        <f t="shared" ca="1" si="2"/>
        <v>2.4324435046453368</v>
      </c>
      <c r="M22" s="25">
        <f ca="1"/>
        <v>169</v>
      </c>
      <c r="N22" t="s">
        <v>400</v>
      </c>
      <c r="O22" s="113">
        <f ca="1">NORMSDIST(O21)</f>
        <v>1.5530191991515946E-2</v>
      </c>
    </row>
    <row r="23" spans="1:21" x14ac:dyDescent="0.3">
      <c r="A23" s="149">
        <f>'Scenario calculation'!J485</f>
        <v>0.21279918934454978</v>
      </c>
      <c r="B23" s="47">
        <f>A23-'Summary Output'!$B$24</f>
        <v>0.1054573643288889</v>
      </c>
      <c r="C23"/>
      <c r="D23" s="137">
        <f t="shared" ca="1" si="1"/>
        <v>0.15874897460064818</v>
      </c>
      <c r="E23" s="25">
        <f ca="1"/>
        <v>50</v>
      </c>
      <c r="F23" s="16" t="s">
        <v>401</v>
      </c>
      <c r="G23" s="152">
        <f ca="1">1-G22</f>
        <v>0.95747483570981839</v>
      </c>
      <c r="I23" s="101">
        <f>'Scenario calculation'!D485</f>
        <v>2.5926639319463041</v>
      </c>
      <c r="J23" s="101">
        <f t="shared" si="0"/>
        <v>1.0926639319463041</v>
      </c>
      <c r="K23" s="150"/>
      <c r="L23" s="101">
        <f t="shared" ca="1" si="2"/>
        <v>2.6824435046453368</v>
      </c>
      <c r="M23" s="25">
        <f ca="1"/>
        <v>174</v>
      </c>
      <c r="N23" s="16" t="s">
        <v>401</v>
      </c>
      <c r="O23" s="152">
        <f ca="1">1-O22</f>
        <v>0.98446980800848405</v>
      </c>
    </row>
    <row r="24" spans="1:21" x14ac:dyDescent="0.3">
      <c r="A24" s="149">
        <f>'Scenario calculation'!J486</f>
        <v>0.28618277613683696</v>
      </c>
      <c r="B24" s="47">
        <f>A24-'Summary Output'!$B$24</f>
        <v>0.17884095112117609</v>
      </c>
      <c r="C24"/>
      <c r="D24" s="137">
        <f t="shared" ca="1" si="1"/>
        <v>0.17874897460064818</v>
      </c>
      <c r="E24" s="25">
        <f ca="1"/>
        <v>75</v>
      </c>
      <c r="F24" t="s">
        <v>413</v>
      </c>
      <c r="G24" s="148">
        <f ca="1">SKEW(A15:A1049)</f>
        <v>-0.15041050377184043</v>
      </c>
      <c r="I24" s="101">
        <f>'Scenario calculation'!D486</f>
        <v>3.0647246237076557</v>
      </c>
      <c r="J24" s="101">
        <f t="shared" si="0"/>
        <v>1.5647246237076557</v>
      </c>
      <c r="K24" s="150"/>
      <c r="L24" s="101">
        <f t="shared" ca="1" si="2"/>
        <v>2.9324435046453368</v>
      </c>
      <c r="M24" s="25">
        <f ca="1"/>
        <v>172</v>
      </c>
      <c r="N24" t="s">
        <v>413</v>
      </c>
      <c r="O24" s="148">
        <f ca="1">SKEW(I15:I1049)</f>
        <v>-5.0460723050875324E-2</v>
      </c>
    </row>
    <row r="25" spans="1:21" x14ac:dyDescent="0.3">
      <c r="A25" s="149">
        <f>'Scenario calculation'!J487</f>
        <v>0.1653214528002287</v>
      </c>
      <c r="B25" s="47">
        <f>A25-'Summary Output'!$B$24</f>
        <v>5.7979627784567819E-2</v>
      </c>
      <c r="C25"/>
      <c r="D25" s="137">
        <f t="shared" ca="1" si="1"/>
        <v>0.19874897460064817</v>
      </c>
      <c r="E25" s="25">
        <f ca="1"/>
        <v>83</v>
      </c>
      <c r="F25" t="s">
        <v>405</v>
      </c>
      <c r="G25" s="148">
        <f ca="1">KURT(A15:A1049)</f>
        <v>-0.49539441032580944</v>
      </c>
      <c r="I25" s="101">
        <f>'Scenario calculation'!D487</f>
        <v>2.246687486423351</v>
      </c>
      <c r="J25" s="101">
        <f t="shared" si="0"/>
        <v>0.74668748642335103</v>
      </c>
      <c r="K25" s="150"/>
      <c r="L25" s="101">
        <f t="shared" ca="1" si="2"/>
        <v>3.1824435046453368</v>
      </c>
      <c r="M25" s="25">
        <f ca="1"/>
        <v>147</v>
      </c>
      <c r="N25" t="s">
        <v>405</v>
      </c>
      <c r="O25" s="148">
        <f ca="1">KURT(I15:I1049)</f>
        <v>-0.75969957102684926</v>
      </c>
    </row>
    <row r="26" spans="1:21" x14ac:dyDescent="0.3">
      <c r="A26" s="149">
        <f>'Scenario calculation'!J488</f>
        <v>0.28110809370858281</v>
      </c>
      <c r="B26" s="47">
        <f>A26-'Summary Output'!$B$24</f>
        <v>0.17376626869292194</v>
      </c>
      <c r="C26"/>
      <c r="D26" s="137">
        <f t="shared" ca="1" si="1"/>
        <v>0.21874897460064816</v>
      </c>
      <c r="E26" s="25">
        <f ca="1"/>
        <v>92</v>
      </c>
      <c r="F26" t="s">
        <v>414</v>
      </c>
      <c r="G26" s="148">
        <f ca="1">1000*(((4*(G24^2))+(G25^2))/24)</f>
        <v>13.996204181735491</v>
      </c>
      <c r="I26" s="101">
        <f>'Scenario calculation'!D488</f>
        <v>2.1083919421141002</v>
      </c>
      <c r="J26" s="101">
        <f t="shared" si="0"/>
        <v>0.60839194211410019</v>
      </c>
      <c r="K26" s="150"/>
      <c r="L26" s="101">
        <f t="shared" ca="1" si="2"/>
        <v>3.4324435046453368</v>
      </c>
      <c r="M26" s="25">
        <f ca="1"/>
        <v>85</v>
      </c>
      <c r="N26" t="s">
        <v>414</v>
      </c>
      <c r="O26" s="148">
        <f ca="1">1000*(((4*(O24^2))+(O25^2))/24)</f>
        <v>24.472024020901973</v>
      </c>
    </row>
    <row r="27" spans="1:21" x14ac:dyDescent="0.3">
      <c r="A27" s="149">
        <f>'Scenario calculation'!J489</f>
        <v>0.35183510024697839</v>
      </c>
      <c r="B27" s="47">
        <f>A27-'Summary Output'!$B$24</f>
        <v>0.24449327523131753</v>
      </c>
      <c r="C27"/>
      <c r="D27" s="137">
        <f ca="1">D26+0.02</f>
        <v>0.23874897460064815</v>
      </c>
      <c r="E27" s="25">
        <f ca="1"/>
        <v>87</v>
      </c>
      <c r="F27" t="s">
        <v>415</v>
      </c>
      <c r="G27" s="40">
        <f>CHIINV(0.95,2)</f>
        <v>0.10258658877510116</v>
      </c>
      <c r="I27" s="101">
        <f>'Scenario calculation'!D489</f>
        <v>2.6356921742222177</v>
      </c>
      <c r="J27" s="101">
        <f t="shared" si="0"/>
        <v>1.1356921742222177</v>
      </c>
      <c r="K27" s="150"/>
      <c r="L27" s="101">
        <f t="shared" ca="1" si="2"/>
        <v>3.6824435046453368</v>
      </c>
      <c r="M27" s="25">
        <f ca="1"/>
        <v>26</v>
      </c>
      <c r="N27" t="s">
        <v>415</v>
      </c>
      <c r="O27" s="40">
        <f>CHIINV(0.95,2)</f>
        <v>0.10258658877510116</v>
      </c>
    </row>
    <row r="28" spans="1:21" x14ac:dyDescent="0.3">
      <c r="A28" s="149">
        <f>'Scenario calculation'!J490</f>
        <v>0.29923474939626771</v>
      </c>
      <c r="B28" s="47">
        <f>A28-'Summary Output'!$B$24</f>
        <v>0.19189292438060684</v>
      </c>
      <c r="C28"/>
      <c r="D28" s="137">
        <f t="shared" ca="1" si="1"/>
        <v>0.25874897460064816</v>
      </c>
      <c r="E28" s="25">
        <f ca="1"/>
        <v>110</v>
      </c>
      <c r="F28" t="s">
        <v>416</v>
      </c>
      <c r="G28" s="147">
        <f ca="1">CHIDIST(G26,2)</f>
        <v>9.1361427803032314E-4</v>
      </c>
      <c r="I28" s="101">
        <f>'Scenario calculation'!D490</f>
        <v>2.4868388326162023</v>
      </c>
      <c r="J28" s="101">
        <f t="shared" si="0"/>
        <v>0.98683883261620231</v>
      </c>
      <c r="K28" s="150"/>
      <c r="L28" s="101">
        <f t="shared" ca="1" si="2"/>
        <v>3.9324435046453368</v>
      </c>
      <c r="M28" s="25">
        <f ca="1"/>
        <v>1</v>
      </c>
      <c r="N28" t="s">
        <v>416</v>
      </c>
      <c r="O28" s="164">
        <f ca="1">CHIDIST(O26,2)</f>
        <v>4.8525218918714711E-6</v>
      </c>
    </row>
    <row r="29" spans="1:21" x14ac:dyDescent="0.3">
      <c r="A29" s="149">
        <f>'Scenario calculation'!J491</f>
        <v>0.25145009394071183</v>
      </c>
      <c r="B29" s="47">
        <f>A29-'Summary Output'!$B$24</f>
        <v>0.14410826892505096</v>
      </c>
      <c r="C29"/>
      <c r="D29" s="137">
        <f t="shared" ca="1" si="1"/>
        <v>0.27874897460064818</v>
      </c>
      <c r="E29" s="25">
        <f ca="1"/>
        <v>93</v>
      </c>
      <c r="I29" s="101">
        <f>'Scenario calculation'!D491</f>
        <v>2.4578982255672592</v>
      </c>
      <c r="J29" s="101">
        <f t="shared" si="0"/>
        <v>0.95789822556725923</v>
      </c>
      <c r="K29" s="150"/>
      <c r="L29" s="101">
        <f t="shared" ca="1" si="2"/>
        <v>4.1824435046453363</v>
      </c>
      <c r="M29" s="25">
        <f ca="1"/>
        <v>0</v>
      </c>
    </row>
    <row r="30" spans="1:21" x14ac:dyDescent="0.3">
      <c r="A30" s="149">
        <f>'Scenario calculation'!J492</f>
        <v>0.21723535218324908</v>
      </c>
      <c r="B30" s="47">
        <f>A30-'Summary Output'!$B$24</f>
        <v>0.1098935271675882</v>
      </c>
      <c r="C30"/>
      <c r="D30" s="137">
        <f t="shared" ca="1" si="1"/>
        <v>0.2987489746006482</v>
      </c>
      <c r="E30" s="25">
        <f ca="1"/>
        <v>102</v>
      </c>
      <c r="I30" s="101">
        <f>'Scenario calculation'!D492</f>
        <v>3.3628376517425247</v>
      </c>
      <c r="J30" s="101">
        <f t="shared" si="0"/>
        <v>1.8628376517425247</v>
      </c>
      <c r="K30" s="150"/>
      <c r="L30" s="145"/>
    </row>
    <row r="31" spans="1:21" x14ac:dyDescent="0.3">
      <c r="A31" s="149">
        <f>'Scenario calculation'!J493</f>
        <v>0.26074816288928093</v>
      </c>
      <c r="B31" s="47">
        <f>A31-'Summary Output'!$B$24</f>
        <v>0.15340633787362007</v>
      </c>
      <c r="C31"/>
      <c r="D31" s="137">
        <f t="shared" ca="1" si="1"/>
        <v>0.31874897460064822</v>
      </c>
      <c r="E31" s="25">
        <f ca="1"/>
        <v>82</v>
      </c>
      <c r="I31" s="101">
        <f>'Scenario calculation'!D493</f>
        <v>2.5539683103997097</v>
      </c>
      <c r="J31" s="101">
        <f t="shared" si="0"/>
        <v>1.0539683103997097</v>
      </c>
      <c r="K31" s="150"/>
      <c r="L31" s="145"/>
    </row>
    <row r="32" spans="1:21" x14ac:dyDescent="0.3">
      <c r="A32" s="149">
        <f>'Scenario calculation'!J494</f>
        <v>0.16238328427757764</v>
      </c>
      <c r="B32" s="47">
        <f>A32-'Summary Output'!$B$24</f>
        <v>5.5041459261916767E-2</v>
      </c>
      <c r="C32"/>
      <c r="D32" s="137">
        <f ca="1">D31+0.02</f>
        <v>0.33874897460064823</v>
      </c>
      <c r="E32" s="25">
        <f ca="1"/>
        <v>54</v>
      </c>
      <c r="I32" s="101">
        <f>'Scenario calculation'!D494</f>
        <v>2.1895886815766361</v>
      </c>
      <c r="J32" s="101">
        <f t="shared" si="0"/>
        <v>0.68958868157663611</v>
      </c>
      <c r="K32" s="110"/>
      <c r="L32" s="145"/>
    </row>
    <row r="33" spans="1:12" x14ac:dyDescent="0.3">
      <c r="A33" s="149">
        <f>'Scenario calculation'!J495</f>
        <v>0.15055703110781971</v>
      </c>
      <c r="B33" s="47">
        <f>A33-'Summary Output'!$B$24</f>
        <v>4.3215206092158828E-2</v>
      </c>
      <c r="C33"/>
      <c r="D33" s="137">
        <f t="shared" ca="1" si="1"/>
        <v>0.35874897460064825</v>
      </c>
      <c r="E33" s="25">
        <f ca="1"/>
        <v>33</v>
      </c>
      <c r="I33" s="101">
        <f>'Scenario calculation'!D495</f>
        <v>2.0780782304068892</v>
      </c>
      <c r="J33" s="101">
        <f t="shared" si="0"/>
        <v>0.57807823040688922</v>
      </c>
      <c r="K33" s="110"/>
      <c r="L33" s="145"/>
    </row>
    <row r="34" spans="1:12" x14ac:dyDescent="0.3">
      <c r="A34" s="149">
        <f>'Scenario calculation'!J496</f>
        <v>0.35598768121923374</v>
      </c>
      <c r="B34" s="47">
        <f>A34-'Summary Output'!$B$24</f>
        <v>0.24864585620357288</v>
      </c>
      <c r="C34"/>
      <c r="D34" s="137">
        <f t="shared" ca="1" si="1"/>
        <v>0.37874897460064827</v>
      </c>
      <c r="E34" s="25">
        <f ca="1"/>
        <v>32</v>
      </c>
      <c r="I34" s="101">
        <f>'Scenario calculation'!D496</f>
        <v>2.0449732939236078</v>
      </c>
      <c r="J34" s="101">
        <f t="shared" si="0"/>
        <v>0.54497329392360783</v>
      </c>
      <c r="K34" s="110"/>
      <c r="L34" s="145"/>
    </row>
    <row r="35" spans="1:12" x14ac:dyDescent="0.3">
      <c r="A35" s="149">
        <f>'Scenario calculation'!J497</f>
        <v>0.20739493559878408</v>
      </c>
      <c r="B35" s="47">
        <f>A35-'Summary Output'!$B$24</f>
        <v>0.1000531105831232</v>
      </c>
      <c r="C35"/>
      <c r="D35" s="137">
        <f t="shared" ca="1" si="1"/>
        <v>0.39874897460064829</v>
      </c>
      <c r="E35" s="25">
        <f ca="1"/>
        <v>21</v>
      </c>
      <c r="I35" s="101">
        <f>'Scenario calculation'!D497</f>
        <v>2.2789767441128177</v>
      </c>
      <c r="J35" s="101">
        <f t="shared" si="0"/>
        <v>0.7789767441128177</v>
      </c>
      <c r="K35" s="110"/>
      <c r="L35" s="145"/>
    </row>
    <row r="36" spans="1:12" x14ac:dyDescent="0.3">
      <c r="A36" s="149">
        <f>'Scenario calculation'!J498</f>
        <v>0.21480906455319015</v>
      </c>
      <c r="B36" s="47">
        <f>A36-'Summary Output'!$B$24</f>
        <v>0.10746723953752928</v>
      </c>
      <c r="C36"/>
      <c r="D36" s="137">
        <f t="shared" ca="1" si="1"/>
        <v>0.4187489746006483</v>
      </c>
      <c r="E36" s="25">
        <f ca="1"/>
        <v>2</v>
      </c>
      <c r="I36" s="101">
        <f>'Scenario calculation'!D498</f>
        <v>2.4194563930587885</v>
      </c>
      <c r="J36" s="101">
        <f t="shared" si="0"/>
        <v>0.91945639305878846</v>
      </c>
      <c r="K36" s="110"/>
      <c r="L36" s="145"/>
    </row>
    <row r="37" spans="1:12" x14ac:dyDescent="0.3">
      <c r="A37" s="149">
        <f>'Scenario calculation'!J499</f>
        <v>0.10401527108696174</v>
      </c>
      <c r="B37" s="47">
        <f>A37-'Summary Output'!$B$24</f>
        <v>-3.3265539286991413E-3</v>
      </c>
      <c r="C37"/>
      <c r="D37" s="137">
        <f t="shared" ca="1" si="1"/>
        <v>0.43874897460064832</v>
      </c>
      <c r="E37" s="25">
        <f ca="1"/>
        <v>0</v>
      </c>
      <c r="I37" s="101">
        <f>'Scenario calculation'!D499</f>
        <v>3.0031419678233262</v>
      </c>
      <c r="J37" s="101">
        <f t="shared" si="0"/>
        <v>1.5031419678233262</v>
      </c>
      <c r="K37" s="110"/>
      <c r="L37" s="145"/>
    </row>
    <row r="38" spans="1:12" x14ac:dyDescent="0.3">
      <c r="A38" s="149">
        <f>'Scenario calculation'!J500</f>
        <v>0.34885227986249334</v>
      </c>
      <c r="B38" s="47">
        <f>A38-'Summary Output'!$B$24</f>
        <v>0.24151045484683248</v>
      </c>
      <c r="C38"/>
      <c r="D38" s="137">
        <f t="shared" ca="1" si="1"/>
        <v>0.45874897460064834</v>
      </c>
      <c r="E38" s="25">
        <f ca="1"/>
        <v>0</v>
      </c>
      <c r="I38" s="101">
        <f>'Scenario calculation'!D500</f>
        <v>2.4945072190840891</v>
      </c>
      <c r="J38" s="101">
        <f t="shared" si="0"/>
        <v>0.99450721908408912</v>
      </c>
      <c r="K38" s="110"/>
      <c r="L38" s="145"/>
    </row>
    <row r="39" spans="1:12" x14ac:dyDescent="0.3">
      <c r="A39" s="149">
        <f>'Scenario calculation'!J501</f>
        <v>0.22386324745640507</v>
      </c>
      <c r="B39" s="47">
        <f>A39-'Summary Output'!$B$24</f>
        <v>0.11652142244074419</v>
      </c>
      <c r="C39"/>
      <c r="I39" s="101">
        <f>'Scenario calculation'!D501</f>
        <v>2.3722968357985232</v>
      </c>
      <c r="J39" s="101">
        <f t="shared" si="0"/>
        <v>0.87229683579852324</v>
      </c>
      <c r="K39" s="110"/>
      <c r="L39" s="145"/>
    </row>
    <row r="40" spans="1:12" x14ac:dyDescent="0.3">
      <c r="A40" s="149">
        <f>'Scenario calculation'!J502</f>
        <v>0.13220982354024668</v>
      </c>
      <c r="B40" s="47">
        <f>A40-'Summary Output'!$B$24</f>
        <v>2.4867998524585808E-2</v>
      </c>
      <c r="C40"/>
      <c r="I40" s="101">
        <f>'Scenario calculation'!D502</f>
        <v>2.6646945196279921</v>
      </c>
      <c r="J40" s="101">
        <f t="shared" si="0"/>
        <v>1.1646945196279921</v>
      </c>
      <c r="K40" s="110"/>
      <c r="L40" s="145"/>
    </row>
    <row r="41" spans="1:12" x14ac:dyDescent="0.3">
      <c r="A41" s="149">
        <f>'Scenario calculation'!J503</f>
        <v>0.27950685580537349</v>
      </c>
      <c r="B41" s="47">
        <f>A41-'Summary Output'!$B$24</f>
        <v>0.17216503078971263</v>
      </c>
      <c r="C41"/>
      <c r="I41" s="101">
        <f>'Scenario calculation'!D503</f>
        <v>2.9569219149881372</v>
      </c>
      <c r="J41" s="101">
        <f t="shared" si="0"/>
        <v>1.4569219149881372</v>
      </c>
      <c r="K41" s="110"/>
      <c r="L41" s="145"/>
    </row>
    <row r="42" spans="1:12" x14ac:dyDescent="0.3">
      <c r="A42" s="149">
        <f>'Scenario calculation'!J504</f>
        <v>0.24706880494670047</v>
      </c>
      <c r="B42" s="47">
        <f>A42-'Summary Output'!$B$24</f>
        <v>0.13972697993103961</v>
      </c>
      <c r="C42"/>
      <c r="I42" s="101">
        <f>'Scenario calculation'!D504</f>
        <v>3.298309165307427</v>
      </c>
      <c r="J42" s="101">
        <f t="shared" si="0"/>
        <v>1.798309165307427</v>
      </c>
      <c r="K42" s="110"/>
      <c r="L42" s="145"/>
    </row>
    <row r="43" spans="1:12" x14ac:dyDescent="0.3">
      <c r="A43" s="149">
        <f>'Scenario calculation'!J505</f>
        <v>0.37732703950636726</v>
      </c>
      <c r="B43" s="47">
        <f>A43-'Summary Output'!$B$24</f>
        <v>0.26998521449070639</v>
      </c>
      <c r="C43"/>
      <c r="I43" s="101">
        <f>'Scenario calculation'!D505</f>
        <v>1.6363344388181322</v>
      </c>
      <c r="J43" s="101">
        <f t="shared" si="0"/>
        <v>0.13633443881813223</v>
      </c>
      <c r="K43" s="110"/>
      <c r="L43" s="145"/>
    </row>
    <row r="44" spans="1:12" x14ac:dyDescent="0.3">
      <c r="A44" s="149">
        <f>'Scenario calculation'!J506</f>
        <v>0.2148488322180111</v>
      </c>
      <c r="B44" s="47">
        <f>A44-'Summary Output'!$B$24</f>
        <v>0.10750700720235022</v>
      </c>
      <c r="C44"/>
      <c r="I44" s="101">
        <f>'Scenario calculation'!D506</f>
        <v>2.371474078669138</v>
      </c>
      <c r="J44" s="101">
        <f t="shared" si="0"/>
        <v>0.87147407866913795</v>
      </c>
      <c r="K44" s="110"/>
      <c r="L44" s="145"/>
    </row>
    <row r="45" spans="1:12" x14ac:dyDescent="0.3">
      <c r="A45" s="149">
        <f>'Scenario calculation'!J507</f>
        <v>0.18285463699259408</v>
      </c>
      <c r="B45" s="47">
        <f>A45-'Summary Output'!$B$24</f>
        <v>7.55128119769332E-2</v>
      </c>
      <c r="C45"/>
      <c r="I45" s="101">
        <f>'Scenario calculation'!D507</f>
        <v>3.0751401025254901</v>
      </c>
      <c r="J45" s="101">
        <f t="shared" si="0"/>
        <v>1.5751401025254901</v>
      </c>
      <c r="K45" s="110"/>
      <c r="L45" s="145"/>
    </row>
    <row r="46" spans="1:12" x14ac:dyDescent="0.3">
      <c r="A46" s="149">
        <f>'Scenario calculation'!J508</f>
        <v>0.3442087076605036</v>
      </c>
      <c r="B46" s="47">
        <f>A46-'Summary Output'!$B$24</f>
        <v>0.23686688264484274</v>
      </c>
      <c r="C46"/>
      <c r="I46" s="101">
        <f>'Scenario calculation'!D508</f>
        <v>2.0385602886951952</v>
      </c>
      <c r="J46" s="101">
        <f t="shared" si="0"/>
        <v>0.53856028869519523</v>
      </c>
      <c r="K46" s="110"/>
      <c r="L46" s="145"/>
    </row>
    <row r="47" spans="1:12" x14ac:dyDescent="0.3">
      <c r="A47" s="149">
        <f>'Scenario calculation'!J509</f>
        <v>0.28098520425811446</v>
      </c>
      <c r="B47" s="47">
        <f>A47-'Summary Output'!$B$24</f>
        <v>0.1736433792424536</v>
      </c>
      <c r="C47"/>
      <c r="I47" s="101">
        <f>'Scenario calculation'!D509</f>
        <v>2.3939848878168348</v>
      </c>
      <c r="J47" s="101">
        <f t="shared" si="0"/>
        <v>0.89398488781683483</v>
      </c>
      <c r="K47" s="110"/>
      <c r="L47" s="145"/>
    </row>
    <row r="48" spans="1:12" x14ac:dyDescent="0.3">
      <c r="A48" s="149">
        <f>'Scenario calculation'!J510</f>
        <v>0.15690477794070756</v>
      </c>
      <c r="B48" s="47">
        <f>A48-'Summary Output'!$B$24</f>
        <v>4.9562952925046685E-2</v>
      </c>
      <c r="C48"/>
      <c r="I48" s="101">
        <f>'Scenario calculation'!D510</f>
        <v>3.135336203877646</v>
      </c>
      <c r="J48" s="101">
        <f t="shared" si="0"/>
        <v>1.635336203877646</v>
      </c>
      <c r="K48" s="110"/>
      <c r="L48" s="145"/>
    </row>
    <row r="49" spans="1:12" x14ac:dyDescent="0.3">
      <c r="A49" s="149">
        <f>'Scenario calculation'!J511</f>
        <v>0.29812456351480376</v>
      </c>
      <c r="B49" s="47">
        <f>A49-'Summary Output'!$B$24</f>
        <v>0.1907827384991429</v>
      </c>
      <c r="C49"/>
      <c r="I49" s="101">
        <f>'Scenario calculation'!D511</f>
        <v>1.7215381094712594</v>
      </c>
      <c r="J49" s="101">
        <f t="shared" si="0"/>
        <v>0.2215381094712594</v>
      </c>
      <c r="K49" s="110"/>
      <c r="L49" s="145"/>
    </row>
    <row r="50" spans="1:12" x14ac:dyDescent="0.3">
      <c r="A50" s="149">
        <f>'Scenario calculation'!J512</f>
        <v>0.27634843724964675</v>
      </c>
      <c r="B50" s="47">
        <f>A50-'Summary Output'!$B$24</f>
        <v>0.16900661223398589</v>
      </c>
      <c r="C50"/>
      <c r="I50" s="101">
        <f>'Scenario calculation'!D512</f>
        <v>2.353240744363478</v>
      </c>
      <c r="J50" s="101">
        <f t="shared" si="0"/>
        <v>0.85324074436347797</v>
      </c>
      <c r="K50" s="110"/>
      <c r="L50" s="145"/>
    </row>
    <row r="51" spans="1:12" x14ac:dyDescent="0.3">
      <c r="A51" s="149">
        <f>'Scenario calculation'!J513</f>
        <v>0.25687978453175875</v>
      </c>
      <c r="B51" s="47">
        <f>A51-'Summary Output'!$B$24</f>
        <v>0.14953795951609788</v>
      </c>
      <c r="C51"/>
      <c r="I51" s="101">
        <f>'Scenario calculation'!D513</f>
        <v>1.8511545267149092</v>
      </c>
      <c r="J51" s="101">
        <f t="shared" si="0"/>
        <v>0.35115452671490921</v>
      </c>
      <c r="K51" s="110"/>
      <c r="L51" s="145"/>
    </row>
    <row r="52" spans="1:12" x14ac:dyDescent="0.3">
      <c r="A52" s="149">
        <f>'Scenario calculation'!J514</f>
        <v>0.32831306977205688</v>
      </c>
      <c r="B52" s="47">
        <f>A52-'Summary Output'!$B$24</f>
        <v>0.22097124475639601</v>
      </c>
      <c r="C52"/>
      <c r="I52" s="101">
        <f>'Scenario calculation'!D514</f>
        <v>2.7696424100639994</v>
      </c>
      <c r="J52" s="101">
        <f t="shared" si="0"/>
        <v>1.2696424100639994</v>
      </c>
      <c r="K52" s="110"/>
      <c r="L52" s="145"/>
    </row>
    <row r="53" spans="1:12" x14ac:dyDescent="0.3">
      <c r="A53" s="149">
        <f>'Scenario calculation'!J515</f>
        <v>0.23881954856356913</v>
      </c>
      <c r="B53" s="47">
        <f>A53-'Summary Output'!$B$24</f>
        <v>0.13147772354790827</v>
      </c>
      <c r="C53"/>
      <c r="I53" s="101">
        <f>'Scenario calculation'!D515</f>
        <v>2.4149966486401726</v>
      </c>
      <c r="J53" s="101">
        <f t="shared" si="0"/>
        <v>0.91499664864017261</v>
      </c>
      <c r="K53" s="145"/>
      <c r="L53"/>
    </row>
    <row r="54" spans="1:12" x14ac:dyDescent="0.3">
      <c r="A54" s="149">
        <f>'Scenario calculation'!J516</f>
        <v>0.14174538046359042</v>
      </c>
      <c r="B54" s="47">
        <f>A54-'Summary Output'!$B$24</f>
        <v>3.4403555447929543E-2</v>
      </c>
      <c r="C54"/>
      <c r="I54" s="101">
        <f>'Scenario calculation'!D516</f>
        <v>2.2533516904201414</v>
      </c>
      <c r="J54" s="101">
        <f t="shared" si="0"/>
        <v>0.75335169042014138</v>
      </c>
      <c r="K54" s="145"/>
      <c r="L54"/>
    </row>
    <row r="55" spans="1:12" x14ac:dyDescent="0.3">
      <c r="A55" s="149">
        <f>'Scenario calculation'!J517</f>
        <v>0.29606833569917534</v>
      </c>
      <c r="B55" s="47">
        <f>A55-'Summary Output'!$B$24</f>
        <v>0.18872651068351448</v>
      </c>
      <c r="C55"/>
      <c r="I55" s="101">
        <f>'Scenario calculation'!D517</f>
        <v>2.6321584293556635</v>
      </c>
      <c r="J55" s="101">
        <f t="shared" si="0"/>
        <v>1.1321584293556635</v>
      </c>
      <c r="K55" s="145"/>
      <c r="L55"/>
    </row>
    <row r="56" spans="1:12" x14ac:dyDescent="0.3">
      <c r="A56" s="149">
        <f>'Scenario calculation'!J518</f>
        <v>0.1171120407048174</v>
      </c>
      <c r="B56" s="47">
        <f>A56-'Summary Output'!$B$24</f>
        <v>9.7702156891565223E-3</v>
      </c>
      <c r="C56"/>
      <c r="I56" s="101">
        <f>'Scenario calculation'!D518</f>
        <v>3.1002478814127783</v>
      </c>
      <c r="J56" s="101">
        <f t="shared" si="0"/>
        <v>1.6002478814127783</v>
      </c>
      <c r="K56" s="145"/>
      <c r="L56"/>
    </row>
    <row r="57" spans="1:12" x14ac:dyDescent="0.3">
      <c r="A57" s="149">
        <f>'Scenario calculation'!J519</f>
        <v>0.23155346524458298</v>
      </c>
      <c r="B57" s="47">
        <f>A57-'Summary Output'!$B$24</f>
        <v>0.1242116402289221</v>
      </c>
      <c r="C57"/>
      <c r="I57" s="101">
        <f>'Scenario calculation'!D519</f>
        <v>2.3153104777830671</v>
      </c>
      <c r="J57" s="101">
        <f t="shared" si="0"/>
        <v>0.81531047778306709</v>
      </c>
      <c r="K57" s="145"/>
      <c r="L57"/>
    </row>
    <row r="58" spans="1:12" x14ac:dyDescent="0.3">
      <c r="A58" s="149">
        <f>'Scenario calculation'!J520</f>
        <v>0.32068001442419547</v>
      </c>
      <c r="B58" s="47">
        <f>A58-'Summary Output'!$B$24</f>
        <v>0.21333818940853461</v>
      </c>
      <c r="C58"/>
      <c r="I58" s="101">
        <f>'Scenario calculation'!D520</f>
        <v>1.9817385662098492</v>
      </c>
      <c r="J58" s="101">
        <f t="shared" si="0"/>
        <v>0.48173856620984923</v>
      </c>
      <c r="K58" s="145"/>
      <c r="L58"/>
    </row>
    <row r="59" spans="1:12" x14ac:dyDescent="0.3">
      <c r="A59" s="149">
        <f>'Scenario calculation'!J521</f>
        <v>7.1945812724021785E-2</v>
      </c>
      <c r="B59" s="47">
        <f>A59-'Summary Output'!$B$24</f>
        <v>-3.5396012291639092E-2</v>
      </c>
      <c r="C59"/>
      <c r="I59" s="101">
        <f>'Scenario calculation'!D521</f>
        <v>2.5463437588923123</v>
      </c>
      <c r="J59" s="101">
        <f t="shared" si="0"/>
        <v>1.0463437588923123</v>
      </c>
      <c r="K59" s="145"/>
      <c r="L59"/>
    </row>
    <row r="60" spans="1:12" x14ac:dyDescent="0.3">
      <c r="A60" s="149">
        <f>'Scenario calculation'!J522</f>
        <v>0.29677726062073506</v>
      </c>
      <c r="B60" s="47">
        <f>A60-'Summary Output'!$B$24</f>
        <v>0.1894354356050742</v>
      </c>
      <c r="C60"/>
      <c r="I60" s="101">
        <f>'Scenario calculation'!D522</f>
        <v>2.9633413575293419</v>
      </c>
      <c r="J60" s="101">
        <f t="shared" si="0"/>
        <v>1.4633413575293419</v>
      </c>
      <c r="K60" s="145"/>
      <c r="L60"/>
    </row>
    <row r="61" spans="1:12" x14ac:dyDescent="0.3">
      <c r="A61" s="149">
        <f>'Scenario calculation'!J523</f>
        <v>0.25279016279026112</v>
      </c>
      <c r="B61" s="47">
        <f>A61-'Summary Output'!$B$24</f>
        <v>0.14544833777460026</v>
      </c>
      <c r="C61"/>
      <c r="I61" s="101">
        <f>'Scenario calculation'!D523</f>
        <v>2.0903375211341086</v>
      </c>
      <c r="J61" s="101">
        <f t="shared" si="0"/>
        <v>0.59033752113410864</v>
      </c>
      <c r="K61" s="145"/>
      <c r="L61"/>
    </row>
    <row r="62" spans="1:12" x14ac:dyDescent="0.3">
      <c r="A62" s="149">
        <f>'Scenario calculation'!J524</f>
        <v>0.3428885614309829</v>
      </c>
      <c r="B62" s="47">
        <f>A62-'Summary Output'!$B$24</f>
        <v>0.23554673641532203</v>
      </c>
      <c r="C62"/>
      <c r="I62" s="101">
        <f>'Scenario calculation'!D524</f>
        <v>3.2498312693514606</v>
      </c>
      <c r="J62" s="101">
        <f t="shared" si="0"/>
        <v>1.7498312693514606</v>
      </c>
      <c r="K62" s="145"/>
      <c r="L62"/>
    </row>
    <row r="63" spans="1:12" x14ac:dyDescent="0.3">
      <c r="A63" s="149">
        <f>'Scenario calculation'!J525</f>
        <v>0.3661844629739146</v>
      </c>
      <c r="B63" s="47">
        <f>A63-'Summary Output'!$B$24</f>
        <v>0.25884263795825374</v>
      </c>
      <c r="C63"/>
      <c r="I63" s="101">
        <f>'Scenario calculation'!D525</f>
        <v>2.2617345839265766</v>
      </c>
      <c r="J63" s="101">
        <f t="shared" si="0"/>
        <v>0.76173458392657656</v>
      </c>
      <c r="K63" s="145"/>
      <c r="L63"/>
    </row>
    <row r="64" spans="1:12" x14ac:dyDescent="0.3">
      <c r="A64" s="149">
        <f>'Scenario calculation'!J526</f>
        <v>0.17253493841386169</v>
      </c>
      <c r="B64" s="47">
        <f>A64-'Summary Output'!$B$24</f>
        <v>6.5193113398200817E-2</v>
      </c>
      <c r="C64"/>
      <c r="I64" s="101">
        <f>'Scenario calculation'!D526</f>
        <v>3.4931067303800463</v>
      </c>
      <c r="J64" s="101">
        <f t="shared" si="0"/>
        <v>1.9931067303800463</v>
      </c>
      <c r="K64" s="145"/>
      <c r="L64"/>
    </row>
    <row r="65" spans="1:12" x14ac:dyDescent="0.3">
      <c r="A65" s="149">
        <f>'Scenario calculation'!J527</f>
        <v>0.25429754826375106</v>
      </c>
      <c r="B65" s="47">
        <f>A65-'Summary Output'!$B$24</f>
        <v>0.1469557232480902</v>
      </c>
      <c r="C65"/>
      <c r="I65" s="101">
        <f>'Scenario calculation'!D527</f>
        <v>1.8360608562778054</v>
      </c>
      <c r="J65" s="101">
        <f t="shared" si="0"/>
        <v>0.33606085627780535</v>
      </c>
      <c r="K65" s="145"/>
      <c r="L65"/>
    </row>
    <row r="66" spans="1:12" x14ac:dyDescent="0.3">
      <c r="A66" s="149">
        <f>'Scenario calculation'!J528</f>
        <v>0.32371179301364283</v>
      </c>
      <c r="B66" s="47">
        <f>A66-'Summary Output'!$B$24</f>
        <v>0.21636996799798197</v>
      </c>
      <c r="C66"/>
      <c r="I66" s="101">
        <f>'Scenario calculation'!D528</f>
        <v>1.9891141512690713</v>
      </c>
      <c r="J66" s="101">
        <f t="shared" si="0"/>
        <v>0.48911415126907132</v>
      </c>
      <c r="K66" s="145"/>
      <c r="L66"/>
    </row>
    <row r="67" spans="1:12" x14ac:dyDescent="0.3">
      <c r="A67" s="149">
        <f>'Scenario calculation'!J529</f>
        <v>0.21700058340303574</v>
      </c>
      <c r="B67" s="47">
        <f>A67-'Summary Output'!$B$24</f>
        <v>0.10965875838737486</v>
      </c>
      <c r="C67"/>
      <c r="I67" s="101">
        <f>'Scenario calculation'!D529</f>
        <v>2.5874884626506014</v>
      </c>
      <c r="J67" s="101">
        <f t="shared" si="0"/>
        <v>1.0874884626506014</v>
      </c>
      <c r="K67" s="145"/>
      <c r="L67"/>
    </row>
    <row r="68" spans="1:12" x14ac:dyDescent="0.3">
      <c r="A68" s="149">
        <f>'Scenario calculation'!J530</f>
        <v>0.24359090382262272</v>
      </c>
      <c r="B68" s="47">
        <f>A68-'Summary Output'!$B$24</f>
        <v>0.13624907880696185</v>
      </c>
      <c r="C68"/>
      <c r="I68" s="101">
        <f>'Scenario calculation'!D530</f>
        <v>3.2327457807297031</v>
      </c>
      <c r="J68" s="101">
        <f t="shared" si="0"/>
        <v>1.7327457807297031</v>
      </c>
      <c r="K68" s="145"/>
      <c r="L68"/>
    </row>
    <row r="69" spans="1:12" x14ac:dyDescent="0.3">
      <c r="A69" s="149">
        <f>'Scenario calculation'!J531</f>
        <v>0.13160961625136136</v>
      </c>
      <c r="B69" s="47">
        <f>A69-'Summary Output'!$B$24</f>
        <v>2.4267791235700484E-2</v>
      </c>
      <c r="C69"/>
      <c r="I69" s="101">
        <f>'Scenario calculation'!D531</f>
        <v>1.7585181408727375</v>
      </c>
      <c r="J69" s="101">
        <f t="shared" si="0"/>
        <v>0.2585181408727375</v>
      </c>
      <c r="K69" s="145"/>
      <c r="L69"/>
    </row>
    <row r="70" spans="1:12" x14ac:dyDescent="0.3">
      <c r="A70" s="149">
        <f>'Scenario calculation'!J532</f>
        <v>0.29311575526933487</v>
      </c>
      <c r="B70" s="47">
        <f>A70-'Summary Output'!$B$24</f>
        <v>0.185773930253674</v>
      </c>
      <c r="C70"/>
      <c r="I70" s="101">
        <f>'Scenario calculation'!D532</f>
        <v>2.1791237846009723</v>
      </c>
      <c r="J70" s="101">
        <f t="shared" si="0"/>
        <v>0.67912378460097234</v>
      </c>
      <c r="K70" s="145"/>
      <c r="L70"/>
    </row>
    <row r="71" spans="1:12" x14ac:dyDescent="0.3">
      <c r="A71" s="149">
        <f>'Scenario calculation'!J533</f>
        <v>0.27631839058103158</v>
      </c>
      <c r="B71" s="47">
        <f>A71-'Summary Output'!$B$24</f>
        <v>0.16897656556537072</v>
      </c>
      <c r="C71"/>
      <c r="I71" s="101">
        <f>'Scenario calculation'!D533</f>
        <v>2.1036789183930145</v>
      </c>
      <c r="J71" s="101">
        <f t="shared" si="0"/>
        <v>0.60367891839301446</v>
      </c>
      <c r="K71" s="145"/>
      <c r="L71"/>
    </row>
    <row r="72" spans="1:12" x14ac:dyDescent="0.3">
      <c r="A72" s="149">
        <f>'Scenario calculation'!J534</f>
        <v>0.2720884620093047</v>
      </c>
      <c r="B72" s="47">
        <f>A72-'Summary Output'!$B$24</f>
        <v>0.16474663699364384</v>
      </c>
      <c r="C72"/>
      <c r="I72" s="101">
        <f>'Scenario calculation'!D534</f>
        <v>2.3436943229495051</v>
      </c>
      <c r="J72" s="101">
        <f t="shared" si="0"/>
        <v>0.84369432294950508</v>
      </c>
      <c r="K72" s="145"/>
      <c r="L72"/>
    </row>
    <row r="73" spans="1:12" x14ac:dyDescent="0.3">
      <c r="A73" s="149">
        <f>'Scenario calculation'!J535</f>
        <v>0.27881049280750192</v>
      </c>
      <c r="B73" s="47">
        <f>A73-'Summary Output'!$B$24</f>
        <v>0.17146866779184106</v>
      </c>
      <c r="C73"/>
      <c r="I73" s="101">
        <f>'Scenario calculation'!D535</f>
        <v>2.8487142341390452</v>
      </c>
      <c r="J73" s="101">
        <f t="shared" si="0"/>
        <v>1.3487142341390452</v>
      </c>
      <c r="K73" s="145"/>
      <c r="L73"/>
    </row>
    <row r="74" spans="1:12" x14ac:dyDescent="0.3">
      <c r="A74" s="149">
        <f>'Scenario calculation'!J536</f>
        <v>0.27969195257839363</v>
      </c>
      <c r="B74" s="47">
        <f>A74-'Summary Output'!$B$24</f>
        <v>0.17235012756273277</v>
      </c>
      <c r="C74"/>
      <c r="I74" s="101">
        <f>'Scenario calculation'!D536</f>
        <v>2.8116303582662847</v>
      </c>
      <c r="J74" s="101">
        <f t="shared" si="0"/>
        <v>1.3116303582662847</v>
      </c>
      <c r="K74" s="145"/>
      <c r="L74"/>
    </row>
    <row r="75" spans="1:12" x14ac:dyDescent="0.3">
      <c r="A75" s="149">
        <f>'Scenario calculation'!J537</f>
        <v>0.14521208685588527</v>
      </c>
      <c r="B75" s="47">
        <f>A75-'Summary Output'!$B$24</f>
        <v>3.7870261840224392E-2</v>
      </c>
      <c r="C75"/>
      <c r="I75" s="101">
        <f>'Scenario calculation'!D537</f>
        <v>2.9574648343640186</v>
      </c>
      <c r="J75" s="101">
        <f t="shared" si="0"/>
        <v>1.4574648343640186</v>
      </c>
      <c r="K75" s="145"/>
      <c r="L75"/>
    </row>
    <row r="76" spans="1:12" x14ac:dyDescent="0.3">
      <c r="A76" s="149">
        <f>'Scenario calculation'!J538</f>
        <v>0.21567630395083559</v>
      </c>
      <c r="B76" s="47">
        <f>A76-'Summary Output'!$B$24</f>
        <v>0.10833447893517471</v>
      </c>
      <c r="C76"/>
      <c r="I76" s="101">
        <f>'Scenario calculation'!D538</f>
        <v>1.7217240394803022</v>
      </c>
      <c r="J76" s="101">
        <f t="shared" si="0"/>
        <v>0.22172403948030217</v>
      </c>
      <c r="K76" s="145"/>
      <c r="L76"/>
    </row>
    <row r="77" spans="1:12" x14ac:dyDescent="0.3">
      <c r="A77" s="149">
        <f>'Scenario calculation'!J539</f>
        <v>0.34768375725296918</v>
      </c>
      <c r="B77" s="47">
        <f>A77-'Summary Output'!$B$24</f>
        <v>0.24034193223730832</v>
      </c>
      <c r="C77"/>
      <c r="I77" s="101">
        <f>'Scenario calculation'!D539</f>
        <v>2.13726045790622</v>
      </c>
      <c r="J77" s="101">
        <f t="shared" si="0"/>
        <v>0.63726045790621999</v>
      </c>
      <c r="K77" s="145"/>
      <c r="L77"/>
    </row>
    <row r="78" spans="1:12" x14ac:dyDescent="0.3">
      <c r="A78" s="149">
        <f>'Scenario calculation'!J540</f>
        <v>0.2074392896438233</v>
      </c>
      <c r="B78" s="47">
        <f>A78-'Summary Output'!$B$24</f>
        <v>0.10009746462816242</v>
      </c>
      <c r="C78"/>
      <c r="I78" s="101">
        <f>'Scenario calculation'!D540</f>
        <v>2.6119676527075653</v>
      </c>
      <c r="J78" s="101">
        <f t="shared" si="0"/>
        <v>1.1119676527075653</v>
      </c>
      <c r="K78" s="145"/>
      <c r="L78"/>
    </row>
    <row r="79" spans="1:12" x14ac:dyDescent="0.3">
      <c r="A79" s="149">
        <f>'Scenario calculation'!J541</f>
        <v>0.2280911689503422</v>
      </c>
      <c r="B79" s="47">
        <f>A79-'Summary Output'!$B$24</f>
        <v>0.12074934393468133</v>
      </c>
      <c r="C79"/>
      <c r="I79" s="101">
        <f>'Scenario calculation'!D541</f>
        <v>2.698229667451769</v>
      </c>
      <c r="J79" s="101">
        <f t="shared" si="0"/>
        <v>1.198229667451769</v>
      </c>
      <c r="K79" s="145"/>
      <c r="L79"/>
    </row>
    <row r="80" spans="1:12" x14ac:dyDescent="0.3">
      <c r="A80" s="149">
        <f>'Scenario calculation'!J542</f>
        <v>0.24711879311973606</v>
      </c>
      <c r="B80" s="47">
        <f>A80-'Summary Output'!$B$24</f>
        <v>0.13977696810407519</v>
      </c>
      <c r="C80"/>
      <c r="I80" s="101">
        <f>'Scenario calculation'!D542</f>
        <v>2.7571133947511077</v>
      </c>
      <c r="J80" s="101">
        <f t="shared" ref="J80:J143" si="3">I80-1.5</f>
        <v>1.2571133947511077</v>
      </c>
      <c r="K80" s="145"/>
      <c r="L80"/>
    </row>
    <row r="81" spans="1:12" x14ac:dyDescent="0.3">
      <c r="A81" s="149">
        <f>'Scenario calculation'!J543</f>
        <v>0.16717545935824574</v>
      </c>
      <c r="B81" s="47">
        <f>A81-'Summary Output'!$B$24</f>
        <v>5.983363434258486E-2</v>
      </c>
      <c r="C81"/>
      <c r="I81" s="101">
        <f>'Scenario calculation'!D543</f>
        <v>2.764721408230677</v>
      </c>
      <c r="J81" s="101">
        <f t="shared" si="3"/>
        <v>1.264721408230677</v>
      </c>
      <c r="K81" s="145"/>
      <c r="L81"/>
    </row>
    <row r="82" spans="1:12" x14ac:dyDescent="0.3">
      <c r="A82" s="149">
        <f>'Scenario calculation'!J544</f>
        <v>0.29128811519668263</v>
      </c>
      <c r="B82" s="47">
        <f>A82-'Summary Output'!$B$24</f>
        <v>0.18394629018102177</v>
      </c>
      <c r="C82"/>
      <c r="I82" s="101">
        <f>'Scenario calculation'!D544</f>
        <v>2.185421070316242</v>
      </c>
      <c r="J82" s="101">
        <f t="shared" si="3"/>
        <v>0.685421070316242</v>
      </c>
      <c r="K82" s="145"/>
      <c r="L82"/>
    </row>
    <row r="83" spans="1:12" x14ac:dyDescent="0.3">
      <c r="A83" s="149">
        <f>'Scenario calculation'!J545</f>
        <v>0.26253247648296418</v>
      </c>
      <c r="B83" s="47">
        <f>A83-'Summary Output'!$B$24</f>
        <v>0.15519065146730332</v>
      </c>
      <c r="C83"/>
      <c r="I83" s="101">
        <f>'Scenario calculation'!D545</f>
        <v>2.81563760398108</v>
      </c>
      <c r="J83" s="101">
        <f t="shared" si="3"/>
        <v>1.31563760398108</v>
      </c>
      <c r="K83" s="145"/>
      <c r="L83"/>
    </row>
    <row r="84" spans="1:12" x14ac:dyDescent="0.3">
      <c r="A84" s="149">
        <f>'Scenario calculation'!J546</f>
        <v>0.27724566404111783</v>
      </c>
      <c r="B84" s="47">
        <f>A84-'Summary Output'!$B$24</f>
        <v>0.16990383902545697</v>
      </c>
      <c r="C84"/>
      <c r="I84" s="101">
        <f>'Scenario calculation'!D546</f>
        <v>3.1479610787974641</v>
      </c>
      <c r="J84" s="101">
        <f t="shared" si="3"/>
        <v>1.6479610787974641</v>
      </c>
      <c r="K84" s="145"/>
      <c r="L84"/>
    </row>
    <row r="85" spans="1:12" x14ac:dyDescent="0.3">
      <c r="A85" s="149">
        <f>'Scenario calculation'!J547</f>
        <v>0.23423376278279329</v>
      </c>
      <c r="B85" s="47">
        <f>A85-'Summary Output'!$B$24</f>
        <v>0.12689193776713242</v>
      </c>
      <c r="C85"/>
      <c r="I85" s="101">
        <f>'Scenario calculation'!D547</f>
        <v>2.2315560999702759</v>
      </c>
      <c r="J85" s="101">
        <f t="shared" si="3"/>
        <v>0.73155609997027593</v>
      </c>
      <c r="K85" s="145"/>
      <c r="L85"/>
    </row>
    <row r="86" spans="1:12" x14ac:dyDescent="0.3">
      <c r="A86" s="149">
        <f>'Scenario calculation'!J548</f>
        <v>0.29221102291383172</v>
      </c>
      <c r="B86" s="47">
        <f>A86-'Summary Output'!$B$24</f>
        <v>0.18486919789817086</v>
      </c>
      <c r="C86"/>
      <c r="I86" s="101">
        <f>'Scenario calculation'!D548</f>
        <v>2.1475544718169539</v>
      </c>
      <c r="J86" s="101">
        <f t="shared" si="3"/>
        <v>0.64755447181695391</v>
      </c>
      <c r="K86" s="145"/>
      <c r="L86"/>
    </row>
    <row r="87" spans="1:12" x14ac:dyDescent="0.3">
      <c r="A87" s="149">
        <f>'Scenario calculation'!J549</f>
        <v>0.3128976193946138</v>
      </c>
      <c r="B87" s="47">
        <f>A87-'Summary Output'!$B$24</f>
        <v>0.20555579437895294</v>
      </c>
      <c r="C87"/>
      <c r="I87" s="101">
        <f>'Scenario calculation'!D549</f>
        <v>2.093578401444145</v>
      </c>
      <c r="J87" s="101">
        <f t="shared" si="3"/>
        <v>0.59357840144414498</v>
      </c>
      <c r="K87" s="145"/>
      <c r="L87"/>
    </row>
    <row r="88" spans="1:12" x14ac:dyDescent="0.3">
      <c r="A88" s="149">
        <f>'Scenario calculation'!J550</f>
        <v>0.17758287771215842</v>
      </c>
      <c r="B88" s="47">
        <f>A88-'Summary Output'!$B$24</f>
        <v>7.0241052696497538E-2</v>
      </c>
      <c r="C88"/>
      <c r="I88" s="101">
        <f>'Scenario calculation'!D550</f>
        <v>1.5498539941117024</v>
      </c>
      <c r="J88" s="101">
        <f t="shared" si="3"/>
        <v>4.9853994111702438E-2</v>
      </c>
      <c r="K88" s="145"/>
      <c r="L88"/>
    </row>
    <row r="89" spans="1:12" x14ac:dyDescent="0.3">
      <c r="A89" s="149">
        <f>'Scenario calculation'!J551</f>
        <v>0.22213266166416501</v>
      </c>
      <c r="B89" s="47">
        <f>A89-'Summary Output'!$B$24</f>
        <v>0.11479083664850413</v>
      </c>
      <c r="C89"/>
      <c r="I89" s="101">
        <f>'Scenario calculation'!D551</f>
        <v>2.9398638810303952</v>
      </c>
      <c r="J89" s="101">
        <f t="shared" si="3"/>
        <v>1.4398638810303952</v>
      </c>
      <c r="K89" s="145"/>
      <c r="L89"/>
    </row>
    <row r="90" spans="1:12" x14ac:dyDescent="0.3">
      <c r="A90" s="149">
        <f>'Scenario calculation'!J552</f>
        <v>0.28613956133855933</v>
      </c>
      <c r="B90" s="47">
        <f>A90-'Summary Output'!$B$24</f>
        <v>0.17879773632289847</v>
      </c>
      <c r="C90"/>
      <c r="I90" s="101">
        <f>'Scenario calculation'!D552</f>
        <v>2.6692991472526639</v>
      </c>
      <c r="J90" s="101">
        <f t="shared" si="3"/>
        <v>1.1692991472526639</v>
      </c>
      <c r="K90" s="145"/>
      <c r="L90"/>
    </row>
    <row r="91" spans="1:12" x14ac:dyDescent="0.3">
      <c r="A91" s="149">
        <f>'Scenario calculation'!J553</f>
        <v>0.2449097151183337</v>
      </c>
      <c r="B91" s="47">
        <f>A91-'Summary Output'!$B$24</f>
        <v>0.13756789010267284</v>
      </c>
      <c r="C91"/>
      <c r="I91" s="101">
        <f>'Scenario calculation'!D553</f>
        <v>3.109869164527943</v>
      </c>
      <c r="J91" s="101">
        <f t="shared" si="3"/>
        <v>1.609869164527943</v>
      </c>
      <c r="K91" s="145"/>
      <c r="L91"/>
    </row>
    <row r="92" spans="1:12" x14ac:dyDescent="0.3">
      <c r="A92" s="149">
        <f>'Scenario calculation'!J554</f>
        <v>0.24157225528078463</v>
      </c>
      <c r="B92" s="47">
        <f>A92-'Summary Output'!$B$24</f>
        <v>0.13423043026512377</v>
      </c>
      <c r="C92"/>
      <c r="I92" s="101">
        <f>'Scenario calculation'!D554</f>
        <v>3.5487055873315851</v>
      </c>
      <c r="J92" s="101">
        <f t="shared" si="3"/>
        <v>2.0487055873315851</v>
      </c>
      <c r="K92" s="145"/>
      <c r="L92"/>
    </row>
    <row r="93" spans="1:12" x14ac:dyDescent="0.3">
      <c r="A93" s="149">
        <f>'Scenario calculation'!J555</f>
        <v>0.21277137004195823</v>
      </c>
      <c r="B93" s="47">
        <f>A93-'Summary Output'!$B$24</f>
        <v>0.10542954502629735</v>
      </c>
      <c r="C93"/>
      <c r="I93" s="101">
        <f>'Scenario calculation'!D555</f>
        <v>1.9144007761474136</v>
      </c>
      <c r="J93" s="101">
        <f t="shared" si="3"/>
        <v>0.41440077614741355</v>
      </c>
      <c r="K93" s="145"/>
      <c r="L93"/>
    </row>
    <row r="94" spans="1:12" x14ac:dyDescent="0.3">
      <c r="A94" s="149">
        <f>'Scenario calculation'!J556</f>
        <v>0.24309081862053872</v>
      </c>
      <c r="B94" s="47">
        <f>A94-'Summary Output'!$B$24</f>
        <v>0.13574899360487785</v>
      </c>
      <c r="C94"/>
      <c r="I94" s="101">
        <f>'Scenario calculation'!D556</f>
        <v>2.3655153713820436</v>
      </c>
      <c r="J94" s="101">
        <f t="shared" si="3"/>
        <v>0.8655153713820436</v>
      </c>
      <c r="K94" s="145"/>
      <c r="L94"/>
    </row>
    <row r="95" spans="1:12" x14ac:dyDescent="0.3">
      <c r="A95" s="149">
        <f>'Scenario calculation'!J557</f>
        <v>0.2540544806150753</v>
      </c>
      <c r="B95" s="47">
        <f>A95-'Summary Output'!$B$24</f>
        <v>0.14671265559941443</v>
      </c>
      <c r="C95"/>
      <c r="I95" s="101">
        <f>'Scenario calculation'!D557</f>
        <v>2.9869855449168785</v>
      </c>
      <c r="J95" s="101">
        <f t="shared" si="3"/>
        <v>1.4869855449168785</v>
      </c>
      <c r="K95" s="145"/>
      <c r="L95"/>
    </row>
    <row r="96" spans="1:12" x14ac:dyDescent="0.3">
      <c r="A96" s="149">
        <f>'Scenario calculation'!J558</f>
        <v>0.22796533423727672</v>
      </c>
      <c r="B96" s="47">
        <f>A96-'Summary Output'!$B$24</f>
        <v>0.12062350922161584</v>
      </c>
      <c r="C96"/>
      <c r="I96" s="101">
        <f>'Scenario calculation'!D558</f>
        <v>2.1846387924532218</v>
      </c>
      <c r="J96" s="101">
        <f t="shared" si="3"/>
        <v>0.68463879245322179</v>
      </c>
      <c r="K96" s="145"/>
      <c r="L96"/>
    </row>
    <row r="97" spans="1:12" x14ac:dyDescent="0.3">
      <c r="A97" s="149">
        <f>'Scenario calculation'!J559</f>
        <v>0.2027425084853911</v>
      </c>
      <c r="B97" s="47">
        <f>A97-'Summary Output'!$B$24</f>
        <v>9.5400683469730227E-2</v>
      </c>
      <c r="C97"/>
      <c r="I97" s="101">
        <f>'Scenario calculation'!D559</f>
        <v>2.3555877321619123</v>
      </c>
      <c r="J97" s="101">
        <f t="shared" si="3"/>
        <v>0.85558773216191231</v>
      </c>
      <c r="K97" s="145"/>
      <c r="L97"/>
    </row>
    <row r="98" spans="1:12" x14ac:dyDescent="0.3">
      <c r="A98" s="149">
        <f>'Scenario calculation'!J560</f>
        <v>0.18475890793221228</v>
      </c>
      <c r="B98" s="47">
        <f>A98-'Summary Output'!$B$24</f>
        <v>7.7417082916551402E-2</v>
      </c>
      <c r="C98"/>
      <c r="I98" s="101">
        <f>'Scenario calculation'!D560</f>
        <v>3.4657300664578843</v>
      </c>
      <c r="J98" s="101">
        <f t="shared" si="3"/>
        <v>1.9657300664578843</v>
      </c>
      <c r="K98" s="145"/>
      <c r="L98"/>
    </row>
    <row r="99" spans="1:12" x14ac:dyDescent="0.3">
      <c r="A99" s="149">
        <f>'Scenario calculation'!J561</f>
        <v>0.26843030442271609</v>
      </c>
      <c r="B99" s="47">
        <f>A99-'Summary Output'!$B$24</f>
        <v>0.16108847940705523</v>
      </c>
      <c r="C99"/>
      <c r="I99" s="101">
        <f>'Scenario calculation'!D561</f>
        <v>2.9845157720820894</v>
      </c>
      <c r="J99" s="101">
        <f t="shared" si="3"/>
        <v>1.4845157720820894</v>
      </c>
      <c r="K99" s="145"/>
      <c r="L99"/>
    </row>
    <row r="100" spans="1:12" x14ac:dyDescent="0.3">
      <c r="A100" s="149">
        <f>'Scenario calculation'!J562</f>
        <v>0.40902816382133311</v>
      </c>
      <c r="B100" s="47">
        <f>A100-'Summary Output'!$B$24</f>
        <v>0.30168633880567225</v>
      </c>
      <c r="C100"/>
      <c r="I100" s="101">
        <f>'Scenario calculation'!D562</f>
        <v>2.0209112798324211</v>
      </c>
      <c r="J100" s="101">
        <f t="shared" si="3"/>
        <v>0.52091127983242114</v>
      </c>
      <c r="K100" s="145"/>
      <c r="L100"/>
    </row>
    <row r="101" spans="1:12" x14ac:dyDescent="0.3">
      <c r="A101" s="149">
        <f>'Scenario calculation'!J563</f>
        <v>0.25895944349074718</v>
      </c>
      <c r="B101" s="47">
        <f>A101-'Summary Output'!$B$24</f>
        <v>0.15161761847508631</v>
      </c>
      <c r="C101"/>
      <c r="I101" s="101">
        <f>'Scenario calculation'!D563</f>
        <v>1.9385131815481056</v>
      </c>
      <c r="J101" s="101">
        <f t="shared" si="3"/>
        <v>0.43851318154810559</v>
      </c>
      <c r="K101" s="145"/>
      <c r="L101"/>
    </row>
    <row r="102" spans="1:12" x14ac:dyDescent="0.3">
      <c r="A102" s="149">
        <f>'Scenario calculation'!J564</f>
        <v>0.16860670500727171</v>
      </c>
      <c r="B102" s="47">
        <f>A102-'Summary Output'!$B$24</f>
        <v>6.1264879991610829E-2</v>
      </c>
      <c r="C102"/>
      <c r="I102" s="101">
        <f>'Scenario calculation'!D564</f>
        <v>2.7872204267138705</v>
      </c>
      <c r="J102" s="101">
        <f t="shared" si="3"/>
        <v>1.2872204267138705</v>
      </c>
      <c r="K102" s="145"/>
      <c r="L102"/>
    </row>
    <row r="103" spans="1:12" x14ac:dyDescent="0.3">
      <c r="A103" s="149">
        <f>'Scenario calculation'!J565</f>
        <v>0.12672864945404627</v>
      </c>
      <c r="B103" s="47">
        <f>A103-'Summary Output'!$B$24</f>
        <v>1.9386824438385394E-2</v>
      </c>
      <c r="C103"/>
      <c r="I103" s="101">
        <f>'Scenario calculation'!D565</f>
        <v>2.8301881769922712</v>
      </c>
      <c r="J103" s="101">
        <f t="shared" si="3"/>
        <v>1.3301881769922712</v>
      </c>
      <c r="K103" s="145"/>
      <c r="L103"/>
    </row>
    <row r="104" spans="1:12" x14ac:dyDescent="0.3">
      <c r="A104" s="149">
        <f>'Scenario calculation'!J566</f>
        <v>0.18862115628710607</v>
      </c>
      <c r="B104" s="47">
        <f>A104-'Summary Output'!$B$24</f>
        <v>8.1279331271445196E-2</v>
      </c>
      <c r="C104"/>
      <c r="I104" s="101">
        <f>'Scenario calculation'!D566</f>
        <v>3.0223117865743414</v>
      </c>
      <c r="J104" s="101">
        <f t="shared" si="3"/>
        <v>1.5223117865743414</v>
      </c>
      <c r="K104" s="145"/>
      <c r="L104"/>
    </row>
    <row r="105" spans="1:12" x14ac:dyDescent="0.3">
      <c r="A105" s="149">
        <f>'Scenario calculation'!J567</f>
        <v>0.17567626095431121</v>
      </c>
      <c r="B105" s="47">
        <f>A105-'Summary Output'!$B$24</f>
        <v>6.8334435938650337E-2</v>
      </c>
      <c r="C105"/>
      <c r="I105" s="101">
        <f>'Scenario calculation'!D567</f>
        <v>2.2988772843973506</v>
      </c>
      <c r="J105" s="101">
        <f t="shared" si="3"/>
        <v>0.79887728439735062</v>
      </c>
      <c r="K105" s="145"/>
      <c r="L105"/>
    </row>
    <row r="106" spans="1:12" x14ac:dyDescent="0.3">
      <c r="A106" s="149">
        <f>'Scenario calculation'!J568</f>
        <v>9.2808951014911711E-2</v>
      </c>
      <c r="B106" s="47">
        <f>A106-'Summary Output'!$B$24</f>
        <v>-1.4532874000749166E-2</v>
      </c>
      <c r="C106"/>
      <c r="I106" s="101">
        <f>'Scenario calculation'!D568</f>
        <v>2.7954370798116797</v>
      </c>
      <c r="J106" s="101">
        <f t="shared" si="3"/>
        <v>1.2954370798116797</v>
      </c>
      <c r="K106" s="145"/>
      <c r="L106"/>
    </row>
    <row r="107" spans="1:12" x14ac:dyDescent="0.3">
      <c r="A107" s="149">
        <f>'Scenario calculation'!J569</f>
        <v>0.27836978482294472</v>
      </c>
      <c r="B107" s="47">
        <f>A107-'Summary Output'!$B$24</f>
        <v>0.17102795980728386</v>
      </c>
      <c r="C107"/>
      <c r="I107" s="101">
        <f>'Scenario calculation'!D569</f>
        <v>2.5728580672386467</v>
      </c>
      <c r="J107" s="101">
        <f t="shared" si="3"/>
        <v>1.0728580672386467</v>
      </c>
      <c r="K107" s="145"/>
      <c r="L107"/>
    </row>
    <row r="108" spans="1:12" x14ac:dyDescent="0.3">
      <c r="A108" s="149">
        <f>'Scenario calculation'!J570</f>
        <v>0.31704580197442667</v>
      </c>
      <c r="B108" s="47">
        <f>A108-'Summary Output'!$B$24</f>
        <v>0.2097039769587658</v>
      </c>
      <c r="C108"/>
      <c r="I108" s="101">
        <f>'Scenario calculation'!D570</f>
        <v>3.1237967036873378</v>
      </c>
      <c r="J108" s="101">
        <f t="shared" si="3"/>
        <v>1.6237967036873378</v>
      </c>
      <c r="K108" s="145"/>
      <c r="L108"/>
    </row>
    <row r="109" spans="1:12" x14ac:dyDescent="0.3">
      <c r="A109" s="149">
        <f>'Scenario calculation'!J571</f>
        <v>0.20564780899709612</v>
      </c>
      <c r="B109" s="47">
        <f>A109-'Summary Output'!$B$24</f>
        <v>9.8305983981435238E-2</v>
      </c>
      <c r="C109"/>
      <c r="I109" s="101">
        <f>'Scenario calculation'!D571</f>
        <v>2.3486358066020037</v>
      </c>
      <c r="J109" s="101">
        <f t="shared" si="3"/>
        <v>0.84863580660200366</v>
      </c>
      <c r="K109" s="145"/>
      <c r="L109"/>
    </row>
    <row r="110" spans="1:12" x14ac:dyDescent="0.3">
      <c r="A110" s="149">
        <f>'Scenario calculation'!J572</f>
        <v>0.15668981421949657</v>
      </c>
      <c r="B110" s="47">
        <f>A110-'Summary Output'!$B$24</f>
        <v>4.9347989203835693E-2</v>
      </c>
      <c r="C110"/>
      <c r="I110" s="101">
        <f>'Scenario calculation'!D572</f>
        <v>2.1447886986590219</v>
      </c>
      <c r="J110" s="101">
        <f t="shared" si="3"/>
        <v>0.64478869865902189</v>
      </c>
      <c r="K110" s="145"/>
      <c r="L110"/>
    </row>
    <row r="111" spans="1:12" x14ac:dyDescent="0.3">
      <c r="A111" s="149">
        <f>'Scenario calculation'!J573</f>
        <v>0.28326220632325771</v>
      </c>
      <c r="B111" s="47">
        <f>A111-'Summary Output'!$B$24</f>
        <v>0.17592038130759685</v>
      </c>
      <c r="C111"/>
      <c r="I111" s="101">
        <f>'Scenario calculation'!D573</f>
        <v>3.3525293178431239</v>
      </c>
      <c r="J111" s="101">
        <f t="shared" si="3"/>
        <v>1.8525293178431239</v>
      </c>
      <c r="K111" s="145"/>
      <c r="L111"/>
    </row>
    <row r="112" spans="1:12" x14ac:dyDescent="0.3">
      <c r="A112" s="149">
        <f>'Scenario calculation'!J574</f>
        <v>0.10871942558851888</v>
      </c>
      <c r="B112" s="47">
        <f>A112-'Summary Output'!$B$24</f>
        <v>1.3776005728580037E-3</v>
      </c>
      <c r="C112"/>
      <c r="I112" s="101">
        <f>'Scenario calculation'!D574</f>
        <v>3.1694731983338409</v>
      </c>
      <c r="J112" s="101">
        <f t="shared" si="3"/>
        <v>1.6694731983338409</v>
      </c>
      <c r="K112" s="145"/>
      <c r="L112"/>
    </row>
    <row r="113" spans="1:12" x14ac:dyDescent="0.3">
      <c r="A113" s="149">
        <f>'Scenario calculation'!J575</f>
        <v>0.26069820650183995</v>
      </c>
      <c r="B113" s="47">
        <f>A113-'Summary Output'!$B$24</f>
        <v>0.15335638148617908</v>
      </c>
      <c r="C113"/>
      <c r="I113" s="101">
        <f>'Scenario calculation'!D575</f>
        <v>3.339926588059992</v>
      </c>
      <c r="J113" s="101">
        <f t="shared" si="3"/>
        <v>1.839926588059992</v>
      </c>
      <c r="K113" s="145"/>
      <c r="L113"/>
    </row>
    <row r="114" spans="1:12" x14ac:dyDescent="0.3">
      <c r="A114" s="149">
        <f>'Scenario calculation'!J576</f>
        <v>0.10302703343027297</v>
      </c>
      <c r="B114" s="47">
        <f>A114-'Summary Output'!$B$24</f>
        <v>-4.3147915853879032E-3</v>
      </c>
      <c r="C114"/>
      <c r="I114" s="101">
        <f>'Scenario calculation'!D576</f>
        <v>2.3470018708054345</v>
      </c>
      <c r="J114" s="101">
        <f t="shared" si="3"/>
        <v>0.84700187080543454</v>
      </c>
      <c r="K114" s="145"/>
      <c r="L114"/>
    </row>
    <row r="115" spans="1:12" x14ac:dyDescent="0.3">
      <c r="A115" s="149">
        <f>'Scenario calculation'!J577</f>
        <v>0.17909185320538179</v>
      </c>
      <c r="B115" s="47">
        <f>A115-'Summary Output'!$B$24</f>
        <v>7.1750028189720913E-2</v>
      </c>
      <c r="C115"/>
      <c r="I115" s="101">
        <f>'Scenario calculation'!D577</f>
        <v>2.8170214168436183</v>
      </c>
      <c r="J115" s="101">
        <f t="shared" si="3"/>
        <v>1.3170214168436183</v>
      </c>
      <c r="K115" s="145"/>
      <c r="L115"/>
    </row>
    <row r="116" spans="1:12" x14ac:dyDescent="0.3">
      <c r="A116" s="149">
        <f>'Scenario calculation'!J578</f>
        <v>0.14166745146605075</v>
      </c>
      <c r="B116" s="47">
        <f>A116-'Summary Output'!$B$24</f>
        <v>3.4325626450389876E-2</v>
      </c>
      <c r="C116"/>
      <c r="I116" s="101">
        <f>'Scenario calculation'!D578</f>
        <v>2.4969170680907005</v>
      </c>
      <c r="J116" s="101">
        <f t="shared" si="3"/>
        <v>0.99691706809070046</v>
      </c>
      <c r="K116" s="145"/>
      <c r="L116"/>
    </row>
    <row r="117" spans="1:12" x14ac:dyDescent="0.3">
      <c r="A117" s="149">
        <f>'Scenario calculation'!J579</f>
        <v>7.7061004542561928E-2</v>
      </c>
      <c r="B117" s="47">
        <f>A117-'Summary Output'!$B$24</f>
        <v>-3.0280820473098949E-2</v>
      </c>
      <c r="C117"/>
      <c r="I117" s="101">
        <f>'Scenario calculation'!D579</f>
        <v>3.3295163423001659</v>
      </c>
      <c r="J117" s="101">
        <f t="shared" si="3"/>
        <v>1.8295163423001659</v>
      </c>
      <c r="K117" s="145"/>
      <c r="L117"/>
    </row>
    <row r="118" spans="1:12" x14ac:dyDescent="0.3">
      <c r="A118" s="149">
        <f>'Scenario calculation'!J580</f>
        <v>0.31944485049302807</v>
      </c>
      <c r="B118" s="47">
        <f>A118-'Summary Output'!$B$24</f>
        <v>0.2121030254773672</v>
      </c>
      <c r="C118"/>
      <c r="I118" s="101">
        <f>'Scenario calculation'!D580</f>
        <v>3.1986368164419186</v>
      </c>
      <c r="J118" s="101">
        <f t="shared" si="3"/>
        <v>1.6986368164419186</v>
      </c>
      <c r="K118" s="145"/>
      <c r="L118"/>
    </row>
    <row r="119" spans="1:12" x14ac:dyDescent="0.3">
      <c r="A119" s="149">
        <f>'Scenario calculation'!J581</f>
        <v>0.22590291240762395</v>
      </c>
      <c r="B119" s="47">
        <f>A119-'Summary Output'!$B$24</f>
        <v>0.11856108739196307</v>
      </c>
      <c r="C119"/>
      <c r="I119" s="101">
        <f>'Scenario calculation'!D581</f>
        <v>2.6258772303483031</v>
      </c>
      <c r="J119" s="101">
        <f t="shared" si="3"/>
        <v>1.1258772303483031</v>
      </c>
      <c r="K119" s="145"/>
      <c r="L119"/>
    </row>
    <row r="120" spans="1:12" x14ac:dyDescent="0.3">
      <c r="A120" s="149">
        <f>'Scenario calculation'!J582</f>
        <v>0.15700006191023741</v>
      </c>
      <c r="B120" s="47">
        <f>A120-'Summary Output'!$B$24</f>
        <v>4.9658236894576532E-2</v>
      </c>
      <c r="C120"/>
      <c r="I120" s="101">
        <f>'Scenario calculation'!D582</f>
        <v>2.167144159891996</v>
      </c>
      <c r="J120" s="101">
        <f t="shared" si="3"/>
        <v>0.66714415989199605</v>
      </c>
      <c r="K120" s="145"/>
      <c r="L120"/>
    </row>
    <row r="121" spans="1:12" x14ac:dyDescent="0.3">
      <c r="A121" s="149">
        <f>'Scenario calculation'!J583</f>
        <v>0.17050622053341979</v>
      </c>
      <c r="B121" s="47">
        <f>A121-'Summary Output'!$B$24</f>
        <v>6.3164395517758917E-2</v>
      </c>
      <c r="C121"/>
      <c r="I121" s="101">
        <f>'Scenario calculation'!D583</f>
        <v>1.6248035060225205</v>
      </c>
      <c r="J121" s="101">
        <f t="shared" si="3"/>
        <v>0.12480350602252055</v>
      </c>
      <c r="K121" s="145"/>
      <c r="L121"/>
    </row>
    <row r="122" spans="1:12" x14ac:dyDescent="0.3">
      <c r="A122" s="149">
        <f>'Scenario calculation'!J584</f>
        <v>0.21144590898642179</v>
      </c>
      <c r="B122" s="47">
        <f>A122-'Summary Output'!$B$24</f>
        <v>0.10410408397076092</v>
      </c>
      <c r="C122"/>
      <c r="I122" s="101">
        <f>'Scenario calculation'!D584</f>
        <v>2.2671603332055965</v>
      </c>
      <c r="J122" s="101">
        <f t="shared" si="3"/>
        <v>0.76716033320559651</v>
      </c>
      <c r="K122" s="145"/>
      <c r="L122"/>
    </row>
    <row r="123" spans="1:12" x14ac:dyDescent="0.3">
      <c r="A123" s="149">
        <f>'Scenario calculation'!J585</f>
        <v>0.30029964265460762</v>
      </c>
      <c r="B123" s="47">
        <f>A123-'Summary Output'!$B$24</f>
        <v>0.19295781763894676</v>
      </c>
      <c r="C123"/>
      <c r="I123" s="101">
        <f>'Scenario calculation'!D585</f>
        <v>2.8029282330501522</v>
      </c>
      <c r="J123" s="101">
        <f t="shared" si="3"/>
        <v>1.3029282330501522</v>
      </c>
      <c r="K123" s="145"/>
      <c r="L123"/>
    </row>
    <row r="124" spans="1:12" x14ac:dyDescent="0.3">
      <c r="A124" s="149">
        <f>'Scenario calculation'!J586</f>
        <v>0.33032338150706564</v>
      </c>
      <c r="B124" s="47">
        <f>A124-'Summary Output'!$B$24</f>
        <v>0.22298155649140478</v>
      </c>
      <c r="C124"/>
      <c r="I124" s="101">
        <f>'Scenario calculation'!D586</f>
        <v>2.4748679079969818</v>
      </c>
      <c r="J124" s="101">
        <f t="shared" si="3"/>
        <v>0.97486790799698175</v>
      </c>
      <c r="K124" s="145"/>
      <c r="L124"/>
    </row>
    <row r="125" spans="1:12" x14ac:dyDescent="0.3">
      <c r="A125" s="149">
        <f>'Scenario calculation'!J587</f>
        <v>0.12774834851041983</v>
      </c>
      <c r="B125" s="47">
        <f>A125-'Summary Output'!$B$24</f>
        <v>2.0406523494758952E-2</v>
      </c>
      <c r="C125"/>
      <c r="I125" s="101">
        <f>'Scenario calculation'!D587</f>
        <v>2.7823543731337228</v>
      </c>
      <c r="J125" s="101">
        <f t="shared" si="3"/>
        <v>1.2823543731337228</v>
      </c>
      <c r="K125" s="145"/>
      <c r="L125"/>
    </row>
    <row r="126" spans="1:12" x14ac:dyDescent="0.3">
      <c r="A126" s="149">
        <f>'Scenario calculation'!J588</f>
        <v>0.20161449963407541</v>
      </c>
      <c r="B126" s="47">
        <f>A126-'Summary Output'!$B$24</f>
        <v>9.4272674618414529E-2</v>
      </c>
      <c r="C126"/>
      <c r="I126" s="101">
        <f>'Scenario calculation'!D588</f>
        <v>3.06488623172116</v>
      </c>
      <c r="J126" s="101">
        <f t="shared" si="3"/>
        <v>1.56488623172116</v>
      </c>
      <c r="K126" s="145"/>
      <c r="L126"/>
    </row>
    <row r="127" spans="1:12" x14ac:dyDescent="0.3">
      <c r="A127" s="149">
        <f>'Scenario calculation'!J589</f>
        <v>0.30643635445477524</v>
      </c>
      <c r="B127" s="47">
        <f>A127-'Summary Output'!$B$24</f>
        <v>0.19909452943911438</v>
      </c>
      <c r="C127"/>
      <c r="I127" s="101">
        <f>'Scenario calculation'!D589</f>
        <v>2.7913183790512912</v>
      </c>
      <c r="J127" s="101">
        <f t="shared" si="3"/>
        <v>1.2913183790512912</v>
      </c>
      <c r="K127" s="145"/>
      <c r="L127"/>
    </row>
    <row r="128" spans="1:12" x14ac:dyDescent="0.3">
      <c r="A128" s="149">
        <f>'Scenario calculation'!J590</f>
        <v>0.13545230738475911</v>
      </c>
      <c r="B128" s="47">
        <f>A128-'Summary Output'!$B$24</f>
        <v>2.811048236909823E-2</v>
      </c>
      <c r="C128"/>
      <c r="I128" s="101">
        <f>'Scenario calculation'!D590</f>
        <v>2.308391858779026</v>
      </c>
      <c r="J128" s="101">
        <f t="shared" si="3"/>
        <v>0.80839185877902597</v>
      </c>
      <c r="K128" s="145"/>
      <c r="L128"/>
    </row>
    <row r="129" spans="1:12" x14ac:dyDescent="0.3">
      <c r="A129" s="149">
        <f>'Scenario calculation'!J591</f>
        <v>0.24277961191982</v>
      </c>
      <c r="B129" s="47">
        <f>A129-'Summary Output'!$B$24</f>
        <v>0.13543778690415914</v>
      </c>
      <c r="C129"/>
      <c r="I129" s="101">
        <f>'Scenario calculation'!D591</f>
        <v>2.8266655791222162</v>
      </c>
      <c r="J129" s="101">
        <f t="shared" si="3"/>
        <v>1.3266655791222162</v>
      </c>
      <c r="K129" s="145"/>
      <c r="L129"/>
    </row>
    <row r="130" spans="1:12" x14ac:dyDescent="0.3">
      <c r="A130" s="149">
        <f>'Scenario calculation'!J592</f>
        <v>0.28778556534891364</v>
      </c>
      <c r="B130" s="47">
        <f>A130-'Summary Output'!$B$24</f>
        <v>0.18044374033325278</v>
      </c>
      <c r="C130"/>
      <c r="I130" s="101">
        <f>'Scenario calculation'!D592</f>
        <v>3.1451023593789991</v>
      </c>
      <c r="J130" s="101">
        <f t="shared" si="3"/>
        <v>1.6451023593789991</v>
      </c>
      <c r="K130" s="145"/>
      <c r="L130"/>
    </row>
    <row r="131" spans="1:12" x14ac:dyDescent="0.3">
      <c r="A131" s="149">
        <f>'Scenario calculation'!J593</f>
        <v>0.11622475875650418</v>
      </c>
      <c r="B131" s="47">
        <f>A131-'Summary Output'!$B$24</f>
        <v>8.882933740843299E-3</v>
      </c>
      <c r="C131"/>
      <c r="I131" s="101">
        <f>'Scenario calculation'!D593</f>
        <v>2.0506702190948118</v>
      </c>
      <c r="J131" s="101">
        <f t="shared" si="3"/>
        <v>0.55067021909481184</v>
      </c>
      <c r="K131" s="145"/>
      <c r="L131"/>
    </row>
    <row r="132" spans="1:12" x14ac:dyDescent="0.3">
      <c r="A132" s="149">
        <f>'Scenario calculation'!J594</f>
        <v>0.16888626004109342</v>
      </c>
      <c r="B132" s="47">
        <f>A132-'Summary Output'!$B$24</f>
        <v>6.154443502543254E-2</v>
      </c>
      <c r="C132"/>
      <c r="I132" s="101">
        <f>'Scenario calculation'!D594</f>
        <v>2.0659385197098352</v>
      </c>
      <c r="J132" s="101">
        <f t="shared" si="3"/>
        <v>0.56593851970983522</v>
      </c>
      <c r="K132" s="145"/>
      <c r="L132"/>
    </row>
    <row r="133" spans="1:12" x14ac:dyDescent="0.3">
      <c r="A133" s="149">
        <f>'Scenario calculation'!J595</f>
        <v>0.15740407975132942</v>
      </c>
      <c r="B133" s="47">
        <f>A133-'Summary Output'!$B$24</f>
        <v>5.006225473566854E-2</v>
      </c>
      <c r="C133"/>
      <c r="I133" s="101">
        <f>'Scenario calculation'!D595</f>
        <v>2.9659974289887971</v>
      </c>
      <c r="J133" s="101">
        <f t="shared" si="3"/>
        <v>1.4659974289887971</v>
      </c>
      <c r="K133" s="145"/>
      <c r="L133"/>
    </row>
    <row r="134" spans="1:12" x14ac:dyDescent="0.3">
      <c r="A134" s="149">
        <f>'Scenario calculation'!J596</f>
        <v>0.24195481554632181</v>
      </c>
      <c r="B134" s="47">
        <f>A134-'Summary Output'!$B$24</f>
        <v>0.13461299053066095</v>
      </c>
      <c r="C134"/>
      <c r="I134" s="101">
        <f>'Scenario calculation'!D596</f>
        <v>1.9904405564073282</v>
      </c>
      <c r="J134" s="101">
        <f t="shared" si="3"/>
        <v>0.4904405564073282</v>
      </c>
      <c r="K134" s="145"/>
      <c r="L134"/>
    </row>
    <row r="135" spans="1:12" x14ac:dyDescent="0.3">
      <c r="A135" s="149">
        <f>'Scenario calculation'!J597</f>
        <v>0.22221191796980655</v>
      </c>
      <c r="B135" s="47">
        <f>A135-'Summary Output'!$B$24</f>
        <v>0.11487009295414567</v>
      </c>
      <c r="C135"/>
      <c r="I135" s="101">
        <f>'Scenario calculation'!D597</f>
        <v>2.3943213139878194</v>
      </c>
      <c r="J135" s="101">
        <f t="shared" si="3"/>
        <v>0.89432131398781944</v>
      </c>
      <c r="K135" s="145"/>
      <c r="L135"/>
    </row>
    <row r="136" spans="1:12" x14ac:dyDescent="0.3">
      <c r="A136" s="149">
        <f>'Scenario calculation'!J598</f>
        <v>0.23874505014184044</v>
      </c>
      <c r="B136" s="47">
        <f>A136-'Summary Output'!$B$24</f>
        <v>0.13140322512617958</v>
      </c>
      <c r="C136"/>
      <c r="I136" s="101">
        <f>'Scenario calculation'!D598</f>
        <v>2.6552415180425508</v>
      </c>
      <c r="J136" s="101">
        <f t="shared" si="3"/>
        <v>1.1552415180425508</v>
      </c>
      <c r="K136" s="145"/>
      <c r="L136"/>
    </row>
    <row r="137" spans="1:12" x14ac:dyDescent="0.3">
      <c r="A137" s="149">
        <f>'Scenario calculation'!J599</f>
        <v>0.27644265105743515</v>
      </c>
      <c r="B137" s="47">
        <f>A137-'Summary Output'!$B$24</f>
        <v>0.16910082604177429</v>
      </c>
      <c r="C137"/>
      <c r="I137" s="101">
        <f>'Scenario calculation'!D599</f>
        <v>1.459476021823447</v>
      </c>
      <c r="J137" s="101">
        <f t="shared" si="3"/>
        <v>-4.0523978176552955E-2</v>
      </c>
      <c r="K137" s="145"/>
      <c r="L137"/>
    </row>
    <row r="138" spans="1:12" x14ac:dyDescent="0.3">
      <c r="A138" s="149">
        <f>'Scenario calculation'!J600</f>
        <v>0.29230205280419219</v>
      </c>
      <c r="B138" s="47">
        <f>A138-'Summary Output'!$B$24</f>
        <v>0.18496022778853133</v>
      </c>
      <c r="C138"/>
      <c r="I138" s="101">
        <f>'Scenario calculation'!D600</f>
        <v>2.7815175055202728</v>
      </c>
      <c r="J138" s="101">
        <f t="shared" si="3"/>
        <v>1.2815175055202728</v>
      </c>
      <c r="K138" s="145"/>
      <c r="L138"/>
    </row>
    <row r="139" spans="1:12" x14ac:dyDescent="0.3">
      <c r="A139" s="149">
        <f>'Scenario calculation'!J601</f>
        <v>0.29039424205893249</v>
      </c>
      <c r="B139" s="47">
        <f>A139-'Summary Output'!$B$24</f>
        <v>0.18305241704327163</v>
      </c>
      <c r="C139"/>
      <c r="I139" s="101">
        <f>'Scenario calculation'!D601</f>
        <v>2.9142866490084716</v>
      </c>
      <c r="J139" s="101">
        <f t="shared" si="3"/>
        <v>1.4142866490084716</v>
      </c>
      <c r="K139" s="145"/>
      <c r="L139"/>
    </row>
    <row r="140" spans="1:12" x14ac:dyDescent="0.3">
      <c r="A140" s="149">
        <f>'Scenario calculation'!J602</f>
        <v>0.35226691763212847</v>
      </c>
      <c r="B140" s="47">
        <f>A140-'Summary Output'!$B$24</f>
        <v>0.24492509261646761</v>
      </c>
      <c r="C140"/>
      <c r="I140" s="101">
        <f>'Scenario calculation'!D602</f>
        <v>2.3127295449313658</v>
      </c>
      <c r="J140" s="101">
        <f t="shared" si="3"/>
        <v>0.81272954493136584</v>
      </c>
      <c r="K140" s="145"/>
      <c r="L140"/>
    </row>
    <row r="141" spans="1:12" x14ac:dyDescent="0.3">
      <c r="A141" s="149">
        <f>'Scenario calculation'!J603</f>
        <v>0.1967994556214876</v>
      </c>
      <c r="B141" s="47">
        <f>A141-'Summary Output'!$B$24</f>
        <v>8.9457630605826718E-2</v>
      </c>
      <c r="C141"/>
      <c r="I141" s="101">
        <f>'Scenario calculation'!D603</f>
        <v>2.1259864142829525</v>
      </c>
      <c r="J141" s="101">
        <f t="shared" si="3"/>
        <v>0.62598641428295254</v>
      </c>
      <c r="K141" s="145"/>
      <c r="L141"/>
    </row>
    <row r="142" spans="1:12" x14ac:dyDescent="0.3">
      <c r="A142" s="149">
        <f>'Scenario calculation'!J604</f>
        <v>0.17771648467539158</v>
      </c>
      <c r="B142" s="47">
        <f>A142-'Summary Output'!$B$24</f>
        <v>7.0374659659730707E-2</v>
      </c>
      <c r="C142"/>
      <c r="I142" s="101">
        <f>'Scenario calculation'!D604</f>
        <v>2.238874115455066</v>
      </c>
      <c r="J142" s="101">
        <f t="shared" si="3"/>
        <v>0.73887411545506598</v>
      </c>
      <c r="K142" s="145"/>
      <c r="L142"/>
    </row>
    <row r="143" spans="1:12" x14ac:dyDescent="0.3">
      <c r="A143" s="149">
        <f>'Scenario calculation'!J605</f>
        <v>0.24916692484367342</v>
      </c>
      <c r="B143" s="47">
        <f>A143-'Summary Output'!$B$24</f>
        <v>0.14182509982801256</v>
      </c>
      <c r="C143"/>
      <c r="I143" s="101">
        <f>'Scenario calculation'!D605</f>
        <v>2.5749248166414134</v>
      </c>
      <c r="J143" s="101">
        <f t="shared" si="3"/>
        <v>1.0749248166414134</v>
      </c>
      <c r="K143" s="145"/>
      <c r="L143"/>
    </row>
    <row r="144" spans="1:12" x14ac:dyDescent="0.3">
      <c r="A144" s="149">
        <f>'Scenario calculation'!J606</f>
        <v>0.3117140197114765</v>
      </c>
      <c r="B144" s="47">
        <f>A144-'Summary Output'!$B$24</f>
        <v>0.20437219469581563</v>
      </c>
      <c r="C144"/>
      <c r="I144" s="101">
        <f>'Scenario calculation'!D606</f>
        <v>3.1623137694526693</v>
      </c>
      <c r="J144" s="101">
        <f t="shared" ref="J144:J207" si="4">I144-1.5</f>
        <v>1.6623137694526693</v>
      </c>
      <c r="K144" s="145"/>
      <c r="L144"/>
    </row>
    <row r="145" spans="1:12" x14ac:dyDescent="0.3">
      <c r="A145" s="149">
        <f>'Scenario calculation'!J607</f>
        <v>0.23294809907496461</v>
      </c>
      <c r="B145" s="47">
        <f>A145-'Summary Output'!$B$24</f>
        <v>0.12560627405930375</v>
      </c>
      <c r="C145"/>
      <c r="I145" s="101">
        <f>'Scenario calculation'!D607</f>
        <v>2.5810191143839165</v>
      </c>
      <c r="J145" s="101">
        <f t="shared" si="4"/>
        <v>1.0810191143839165</v>
      </c>
      <c r="K145" s="145"/>
      <c r="L145"/>
    </row>
    <row r="146" spans="1:12" x14ac:dyDescent="0.3">
      <c r="A146" s="149">
        <f>'Scenario calculation'!J608</f>
        <v>0.19834132647292857</v>
      </c>
      <c r="B146" s="47">
        <f>A146-'Summary Output'!$B$24</f>
        <v>9.0999501457267692E-2</v>
      </c>
      <c r="C146"/>
      <c r="I146" s="101">
        <f>'Scenario calculation'!D608</f>
        <v>3.1898370122960902</v>
      </c>
      <c r="J146" s="101">
        <f t="shared" si="4"/>
        <v>1.6898370122960902</v>
      </c>
      <c r="K146" s="145"/>
      <c r="L146"/>
    </row>
    <row r="147" spans="1:12" x14ac:dyDescent="0.3">
      <c r="A147" s="149">
        <f>'Scenario calculation'!J609</f>
        <v>0.35181685569635612</v>
      </c>
      <c r="B147" s="47">
        <f>A147-'Summary Output'!$B$24</f>
        <v>0.24447503068069526</v>
      </c>
      <c r="C147"/>
      <c r="I147" s="101">
        <f>'Scenario calculation'!D609</f>
        <v>2.5517604584308122</v>
      </c>
      <c r="J147" s="101">
        <f t="shared" si="4"/>
        <v>1.0517604584308122</v>
      </c>
      <c r="K147" s="145"/>
      <c r="L147"/>
    </row>
    <row r="148" spans="1:12" x14ac:dyDescent="0.3">
      <c r="A148" s="149">
        <f>'Scenario calculation'!J610</f>
        <v>0.20659423927772869</v>
      </c>
      <c r="B148" s="47">
        <f>A148-'Summary Output'!$B$24</f>
        <v>9.9252414262067809E-2</v>
      </c>
      <c r="C148"/>
      <c r="I148" s="101">
        <f>'Scenario calculation'!D610</f>
        <v>3.0774064424995102</v>
      </c>
      <c r="J148" s="101">
        <f t="shared" si="4"/>
        <v>1.5774064424995102</v>
      </c>
      <c r="K148" s="145"/>
      <c r="L148"/>
    </row>
    <row r="149" spans="1:12" x14ac:dyDescent="0.3">
      <c r="A149" s="149">
        <f>'Scenario calculation'!J611</f>
        <v>0.27014196199961216</v>
      </c>
      <c r="B149" s="47">
        <f>A149-'Summary Output'!$B$24</f>
        <v>0.16280013698395129</v>
      </c>
      <c r="C149"/>
      <c r="I149" s="101">
        <f>'Scenario calculation'!D611</f>
        <v>2.7417550204857575</v>
      </c>
      <c r="J149" s="101">
        <f t="shared" si="4"/>
        <v>1.2417550204857575</v>
      </c>
      <c r="K149" s="145"/>
      <c r="L149"/>
    </row>
    <row r="150" spans="1:12" x14ac:dyDescent="0.3">
      <c r="A150" s="149">
        <f>'Scenario calculation'!J612</f>
        <v>0.33830737908287434</v>
      </c>
      <c r="B150" s="47">
        <f>A150-'Summary Output'!$B$24</f>
        <v>0.23096555406721347</v>
      </c>
      <c r="C150"/>
      <c r="I150" s="101">
        <f>'Scenario calculation'!D612</f>
        <v>2.6882227637293719</v>
      </c>
      <c r="J150" s="101">
        <f t="shared" si="4"/>
        <v>1.1882227637293719</v>
      </c>
      <c r="K150" s="145"/>
      <c r="L150"/>
    </row>
    <row r="151" spans="1:12" x14ac:dyDescent="0.3">
      <c r="A151" s="149">
        <f>'Scenario calculation'!J613</f>
        <v>0.10085209724355804</v>
      </c>
      <c r="B151" s="47">
        <f>A151-'Summary Output'!$B$24</f>
        <v>-6.4897277721028407E-3</v>
      </c>
      <c r="C151"/>
      <c r="I151" s="101">
        <f>'Scenario calculation'!D613</f>
        <v>2.3004031212273066</v>
      </c>
      <c r="J151" s="101">
        <f t="shared" si="4"/>
        <v>0.80040312122730661</v>
      </c>
      <c r="K151" s="145"/>
      <c r="L151"/>
    </row>
    <row r="152" spans="1:12" x14ac:dyDescent="0.3">
      <c r="A152" s="149">
        <f>'Scenario calculation'!J614</f>
        <v>0.31547460886592193</v>
      </c>
      <c r="B152" s="47">
        <f>A152-'Summary Output'!$B$24</f>
        <v>0.20813278385026107</v>
      </c>
      <c r="C152"/>
      <c r="I152" s="101">
        <f>'Scenario calculation'!D614</f>
        <v>2.5550107006633604</v>
      </c>
      <c r="J152" s="101">
        <f t="shared" si="4"/>
        <v>1.0550107006633604</v>
      </c>
      <c r="K152" s="145"/>
      <c r="L152"/>
    </row>
    <row r="153" spans="1:12" x14ac:dyDescent="0.3">
      <c r="A153" s="149">
        <f>'Scenario calculation'!J615</f>
        <v>0.21331918426672325</v>
      </c>
      <c r="B153" s="47">
        <f>A153-'Summary Output'!$B$24</f>
        <v>0.10597735925106237</v>
      </c>
      <c r="C153"/>
      <c r="I153" s="101">
        <f>'Scenario calculation'!D615</f>
        <v>2.2095199255644546</v>
      </c>
      <c r="J153" s="101">
        <f t="shared" si="4"/>
        <v>0.70951992556445465</v>
      </c>
      <c r="K153" s="145"/>
      <c r="L153"/>
    </row>
    <row r="154" spans="1:12" x14ac:dyDescent="0.3">
      <c r="A154" s="149">
        <f>'Scenario calculation'!J616</f>
        <v>0.28462747065285243</v>
      </c>
      <c r="B154" s="47">
        <f>A154-'Summary Output'!$B$24</f>
        <v>0.17728564563719157</v>
      </c>
      <c r="C154"/>
      <c r="I154" s="101">
        <f>'Scenario calculation'!D616</f>
        <v>2.5931711809886191</v>
      </c>
      <c r="J154" s="101">
        <f t="shared" si="4"/>
        <v>1.0931711809886191</v>
      </c>
      <c r="K154" s="145"/>
      <c r="L154"/>
    </row>
    <row r="155" spans="1:12" x14ac:dyDescent="0.3">
      <c r="A155" s="149">
        <f>'Scenario calculation'!J617</f>
        <v>0.16486301771864098</v>
      </c>
      <c r="B155" s="47">
        <f>A155-'Summary Output'!$B$24</f>
        <v>5.7521192702980103E-2</v>
      </c>
      <c r="C155"/>
      <c r="I155" s="101">
        <f>'Scenario calculation'!D617</f>
        <v>2.7422399867782969</v>
      </c>
      <c r="J155" s="101">
        <f t="shared" si="4"/>
        <v>1.2422399867782969</v>
      </c>
      <c r="K155" s="145"/>
      <c r="L155"/>
    </row>
    <row r="156" spans="1:12" x14ac:dyDescent="0.3">
      <c r="A156" s="149">
        <f>'Scenario calculation'!J618</f>
        <v>0.17497288889215357</v>
      </c>
      <c r="B156" s="47">
        <f>A156-'Summary Output'!$B$24</f>
        <v>6.7631063876492689E-2</v>
      </c>
      <c r="C156"/>
      <c r="I156" s="101">
        <f>'Scenario calculation'!D618</f>
        <v>2.7520409066157874</v>
      </c>
      <c r="J156" s="101">
        <f t="shared" si="4"/>
        <v>1.2520409066157874</v>
      </c>
      <c r="K156" s="145"/>
      <c r="L156"/>
    </row>
    <row r="157" spans="1:12" x14ac:dyDescent="0.3">
      <c r="A157" s="149">
        <f>'Scenario calculation'!J619</f>
        <v>0.28621902878437555</v>
      </c>
      <c r="B157" s="47">
        <f>A157-'Summary Output'!$B$24</f>
        <v>0.17887720376871469</v>
      </c>
      <c r="C157"/>
      <c r="I157" s="101">
        <f>'Scenario calculation'!D619</f>
        <v>2.0867348547052624</v>
      </c>
      <c r="J157" s="101">
        <f t="shared" si="4"/>
        <v>0.58673485470526243</v>
      </c>
      <c r="K157" s="145"/>
      <c r="L157"/>
    </row>
    <row r="158" spans="1:12" x14ac:dyDescent="0.3">
      <c r="A158" s="149">
        <f>'Scenario calculation'!J620</f>
        <v>0.26595676127134915</v>
      </c>
      <c r="B158" s="47">
        <f>A158-'Summary Output'!$B$24</f>
        <v>0.15861493625568829</v>
      </c>
      <c r="C158"/>
      <c r="I158" s="101">
        <f>'Scenario calculation'!D620</f>
        <v>3.1192288548358369</v>
      </c>
      <c r="J158" s="101">
        <f t="shared" si="4"/>
        <v>1.6192288548358369</v>
      </c>
      <c r="K158" s="145"/>
      <c r="L158"/>
    </row>
    <row r="159" spans="1:12" x14ac:dyDescent="0.3">
      <c r="A159" s="149">
        <f>'Scenario calculation'!J621</f>
        <v>0.23367283667050343</v>
      </c>
      <c r="B159" s="47">
        <f>A159-'Summary Output'!$B$24</f>
        <v>0.12633101165484256</v>
      </c>
      <c r="C159"/>
      <c r="I159" s="101">
        <f>'Scenario calculation'!D621</f>
        <v>2.5483201436263747</v>
      </c>
      <c r="J159" s="101">
        <f t="shared" si="4"/>
        <v>1.0483201436263747</v>
      </c>
      <c r="K159" s="145"/>
      <c r="L159"/>
    </row>
    <row r="160" spans="1:12" x14ac:dyDescent="0.3">
      <c r="A160" s="149">
        <f>'Scenario calculation'!J622</f>
        <v>0.22800127106315804</v>
      </c>
      <c r="B160" s="47">
        <f>A160-'Summary Output'!$B$24</f>
        <v>0.12065944604749716</v>
      </c>
      <c r="C160"/>
      <c r="I160" s="101">
        <f>'Scenario calculation'!D622</f>
        <v>2.1220826643646147</v>
      </c>
      <c r="J160" s="101">
        <f t="shared" si="4"/>
        <v>0.62208266436461468</v>
      </c>
      <c r="K160" s="145"/>
      <c r="L160"/>
    </row>
    <row r="161" spans="1:12" x14ac:dyDescent="0.3">
      <c r="A161" s="149">
        <f>'Scenario calculation'!J623</f>
        <v>0.35916674534227022</v>
      </c>
      <c r="B161" s="47">
        <f>A161-'Summary Output'!$B$24</f>
        <v>0.25182492032660936</v>
      </c>
      <c r="C161"/>
      <c r="I161" s="101">
        <f>'Scenario calculation'!D623</f>
        <v>2.4802491021896773</v>
      </c>
      <c r="J161" s="101">
        <f t="shared" si="4"/>
        <v>0.98024910218967731</v>
      </c>
      <c r="K161" s="145"/>
      <c r="L161"/>
    </row>
    <row r="162" spans="1:12" x14ac:dyDescent="0.3">
      <c r="A162" s="149">
        <f>'Scenario calculation'!J624</f>
        <v>0.27384018577853753</v>
      </c>
      <c r="B162" s="47">
        <f>A162-'Summary Output'!$B$24</f>
        <v>0.16649836076287666</v>
      </c>
      <c r="C162"/>
      <c r="I162" s="101">
        <f>'Scenario calculation'!D624</f>
        <v>2.3719944497011722</v>
      </c>
      <c r="J162" s="101">
        <f t="shared" si="4"/>
        <v>0.87199444970117224</v>
      </c>
      <c r="K162" s="145"/>
      <c r="L162"/>
    </row>
    <row r="163" spans="1:12" x14ac:dyDescent="0.3">
      <c r="A163" s="149">
        <f>'Scenario calculation'!J625</f>
        <v>0.30248547812490001</v>
      </c>
      <c r="B163" s="47">
        <f>A163-'Summary Output'!$B$24</f>
        <v>0.19514365310923915</v>
      </c>
      <c r="C163"/>
      <c r="I163" s="101">
        <f>'Scenario calculation'!D625</f>
        <v>2.2598179075714486</v>
      </c>
      <c r="J163" s="101">
        <f t="shared" si="4"/>
        <v>0.75981790757144863</v>
      </c>
      <c r="K163" s="145"/>
      <c r="L163"/>
    </row>
    <row r="164" spans="1:12" x14ac:dyDescent="0.3">
      <c r="A164" s="149">
        <f>'Scenario calculation'!J626</f>
        <v>0.29340397740862856</v>
      </c>
      <c r="B164" s="47">
        <f>A164-'Summary Output'!$B$24</f>
        <v>0.18606215239296769</v>
      </c>
      <c r="C164"/>
      <c r="I164" s="101">
        <f>'Scenario calculation'!D626</f>
        <v>2.1708867954372906</v>
      </c>
      <c r="J164" s="101">
        <f t="shared" si="4"/>
        <v>0.67088679543729057</v>
      </c>
      <c r="K164" s="145"/>
      <c r="L164"/>
    </row>
    <row r="165" spans="1:12" x14ac:dyDescent="0.3">
      <c r="A165" s="149">
        <f>'Scenario calculation'!J627</f>
        <v>0.14517579084893328</v>
      </c>
      <c r="B165" s="47">
        <f>A165-'Summary Output'!$B$24</f>
        <v>3.7833965833272407E-2</v>
      </c>
      <c r="C165"/>
      <c r="I165" s="101">
        <f>'Scenario calculation'!D627</f>
        <v>2.8486781986900533</v>
      </c>
      <c r="J165" s="101">
        <f t="shared" si="4"/>
        <v>1.3486781986900533</v>
      </c>
      <c r="K165" s="145"/>
      <c r="L165"/>
    </row>
    <row r="166" spans="1:12" x14ac:dyDescent="0.3">
      <c r="A166" s="149">
        <f>'Scenario calculation'!J628</f>
        <v>0.24230045471155126</v>
      </c>
      <c r="B166" s="47">
        <f>A166-'Summary Output'!$B$24</f>
        <v>0.1349586296958904</v>
      </c>
      <c r="C166"/>
      <c r="I166" s="101">
        <f>'Scenario calculation'!D628</f>
        <v>2.1149192505046437</v>
      </c>
      <c r="J166" s="101">
        <f t="shared" si="4"/>
        <v>0.61491925050464369</v>
      </c>
      <c r="K166" s="145"/>
      <c r="L166"/>
    </row>
    <row r="167" spans="1:12" x14ac:dyDescent="0.3">
      <c r="A167" s="149">
        <f>'Scenario calculation'!J629</f>
        <v>0.28819371845040442</v>
      </c>
      <c r="B167" s="47">
        <f>A167-'Summary Output'!$B$24</f>
        <v>0.18085189343474356</v>
      </c>
      <c r="C167"/>
      <c r="I167" s="101">
        <f>'Scenario calculation'!D629</f>
        <v>2.5159997401464973</v>
      </c>
      <c r="J167" s="101">
        <f t="shared" si="4"/>
        <v>1.0159997401464973</v>
      </c>
      <c r="K167" s="145"/>
      <c r="L167"/>
    </row>
    <row r="168" spans="1:12" x14ac:dyDescent="0.3">
      <c r="A168" s="149">
        <f>'Scenario calculation'!J630</f>
        <v>0.30378218428313408</v>
      </c>
      <c r="B168" s="47">
        <f>A168-'Summary Output'!$B$24</f>
        <v>0.19644035926747322</v>
      </c>
      <c r="C168"/>
      <c r="I168" s="101">
        <f>'Scenario calculation'!D630</f>
        <v>2.3054442691968604</v>
      </c>
      <c r="J168" s="101">
        <f t="shared" si="4"/>
        <v>0.80544426919686041</v>
      </c>
      <c r="K168" s="145"/>
      <c r="L168"/>
    </row>
    <row r="169" spans="1:12" x14ac:dyDescent="0.3">
      <c r="A169" s="149">
        <f>'Scenario calculation'!J631</f>
        <v>0.33323472649463315</v>
      </c>
      <c r="B169" s="47">
        <f>A169-'Summary Output'!$B$24</f>
        <v>0.22589290147897229</v>
      </c>
      <c r="C169"/>
      <c r="I169" s="101">
        <f>'Scenario calculation'!D631</f>
        <v>2.9632590361458382</v>
      </c>
      <c r="J169" s="101">
        <f t="shared" si="4"/>
        <v>1.4632590361458382</v>
      </c>
      <c r="K169" s="145"/>
      <c r="L169"/>
    </row>
    <row r="170" spans="1:12" x14ac:dyDescent="0.3">
      <c r="A170" s="149">
        <f>'Scenario calculation'!J632</f>
        <v>0.11837830509099501</v>
      </c>
      <c r="B170" s="47">
        <f>A170-'Summary Output'!$B$24</f>
        <v>1.1036480075334129E-2</v>
      </c>
      <c r="C170"/>
      <c r="I170" s="101">
        <f>'Scenario calculation'!D632</f>
        <v>2.5595494957962703</v>
      </c>
      <c r="J170" s="101">
        <f t="shared" si="4"/>
        <v>1.0595494957962703</v>
      </c>
      <c r="K170" s="145"/>
      <c r="L170"/>
    </row>
    <row r="171" spans="1:12" x14ac:dyDescent="0.3">
      <c r="A171" s="149">
        <f>'Scenario calculation'!J633</f>
        <v>0.16869999447660788</v>
      </c>
      <c r="B171" s="47">
        <f>A171-'Summary Output'!$B$24</f>
        <v>6.1358169460947007E-2</v>
      </c>
      <c r="C171"/>
      <c r="I171" s="101">
        <f>'Scenario calculation'!D633</f>
        <v>1.8858644448297632</v>
      </c>
      <c r="J171" s="101">
        <f t="shared" si="4"/>
        <v>0.38586444482976323</v>
      </c>
      <c r="K171" s="145"/>
      <c r="L171"/>
    </row>
    <row r="172" spans="1:12" x14ac:dyDescent="0.3">
      <c r="A172" s="149">
        <f>'Scenario calculation'!J634</f>
        <v>0.27144767733675756</v>
      </c>
      <c r="B172" s="47">
        <f>A172-'Summary Output'!$B$24</f>
        <v>0.1641058523210967</v>
      </c>
      <c r="C172"/>
      <c r="I172" s="101">
        <f>'Scenario calculation'!D634</f>
        <v>2.9970260131734134</v>
      </c>
      <c r="J172" s="101">
        <f t="shared" si="4"/>
        <v>1.4970260131734134</v>
      </c>
      <c r="K172" s="145"/>
      <c r="L172"/>
    </row>
    <row r="173" spans="1:12" x14ac:dyDescent="0.3">
      <c r="A173" s="149">
        <f>'Scenario calculation'!J635</f>
        <v>0.18735305436563632</v>
      </c>
      <c r="B173" s="47">
        <f>A173-'Summary Output'!$B$24</f>
        <v>8.0011229349975441E-2</v>
      </c>
      <c r="C173"/>
      <c r="I173" s="101">
        <f>'Scenario calculation'!D635</f>
        <v>2.1379561849976065</v>
      </c>
      <c r="J173" s="101">
        <f t="shared" si="4"/>
        <v>0.63795618499760653</v>
      </c>
      <c r="K173" s="145"/>
      <c r="L173"/>
    </row>
    <row r="174" spans="1:12" x14ac:dyDescent="0.3">
      <c r="A174" s="149">
        <f>'Scenario calculation'!J636</f>
        <v>0.28669591434973052</v>
      </c>
      <c r="B174" s="47">
        <f>A174-'Summary Output'!$B$24</f>
        <v>0.17935408933406966</v>
      </c>
      <c r="C174"/>
      <c r="I174" s="101">
        <f>'Scenario calculation'!D636</f>
        <v>2.4370684465781043</v>
      </c>
      <c r="J174" s="101">
        <f t="shared" si="4"/>
        <v>0.93706844657810429</v>
      </c>
      <c r="K174" s="145"/>
      <c r="L174"/>
    </row>
    <row r="175" spans="1:12" x14ac:dyDescent="0.3">
      <c r="A175" s="149">
        <f>'Scenario calculation'!J637</f>
        <v>0.2573146403020381</v>
      </c>
      <c r="B175" s="47">
        <f>A175-'Summary Output'!$B$24</f>
        <v>0.14997281528637724</v>
      </c>
      <c r="C175"/>
      <c r="I175" s="101">
        <f>'Scenario calculation'!D637</f>
        <v>2.4396040542055881</v>
      </c>
      <c r="J175" s="101">
        <f t="shared" si="4"/>
        <v>0.93960405420558812</v>
      </c>
      <c r="K175" s="145"/>
      <c r="L175"/>
    </row>
    <row r="176" spans="1:12" x14ac:dyDescent="0.3">
      <c r="A176" s="149">
        <f>'Scenario calculation'!J638</f>
        <v>0.18749033633222845</v>
      </c>
      <c r="B176" s="47">
        <f>A176-'Summary Output'!$B$24</f>
        <v>8.0148511316567569E-2</v>
      </c>
      <c r="C176"/>
      <c r="I176" s="101">
        <f>'Scenario calculation'!D638</f>
        <v>2.9604307464387958</v>
      </c>
      <c r="J176" s="101">
        <f t="shared" si="4"/>
        <v>1.4604307464387958</v>
      </c>
      <c r="K176" s="145"/>
      <c r="L176"/>
    </row>
    <row r="177" spans="1:12" x14ac:dyDescent="0.3">
      <c r="A177" s="149">
        <f>'Scenario calculation'!J639</f>
        <v>0.23420042892855242</v>
      </c>
      <c r="B177" s="47">
        <f>A177-'Summary Output'!$B$24</f>
        <v>0.12685860391289155</v>
      </c>
      <c r="C177"/>
      <c r="I177" s="101">
        <f>'Scenario calculation'!D639</f>
        <v>3.2715640363943286</v>
      </c>
      <c r="J177" s="101">
        <f t="shared" si="4"/>
        <v>1.7715640363943286</v>
      </c>
      <c r="K177" s="145"/>
      <c r="L177"/>
    </row>
    <row r="178" spans="1:12" x14ac:dyDescent="0.3">
      <c r="A178" s="149">
        <f>'Scenario calculation'!J640</f>
        <v>0.19830864961760786</v>
      </c>
      <c r="B178" s="47">
        <f>A178-'Summary Output'!$B$24</f>
        <v>9.096682460194698E-2</v>
      </c>
      <c r="C178"/>
      <c r="I178" s="101">
        <f>'Scenario calculation'!D640</f>
        <v>2.0555573947357182</v>
      </c>
      <c r="J178" s="101">
        <f t="shared" si="4"/>
        <v>0.55555739473571819</v>
      </c>
      <c r="K178" s="145"/>
      <c r="L178"/>
    </row>
    <row r="179" spans="1:12" x14ac:dyDescent="0.3">
      <c r="A179" s="149">
        <f>'Scenario calculation'!J641</f>
        <v>0.32393433265808746</v>
      </c>
      <c r="B179" s="47">
        <f>A179-'Summary Output'!$B$24</f>
        <v>0.2165925076424266</v>
      </c>
      <c r="C179"/>
      <c r="I179" s="101">
        <f>'Scenario calculation'!D641</f>
        <v>2.6499555725672179</v>
      </c>
      <c r="J179" s="101">
        <f t="shared" si="4"/>
        <v>1.1499555725672179</v>
      </c>
      <c r="K179" s="145"/>
      <c r="L179"/>
    </row>
    <row r="180" spans="1:12" x14ac:dyDescent="0.3">
      <c r="A180" s="149">
        <f>'Scenario calculation'!J642</f>
        <v>0.15936509987815217</v>
      </c>
      <c r="B180" s="47">
        <f>A180-'Summary Output'!$B$24</f>
        <v>5.2023274862491295E-2</v>
      </c>
      <c r="C180"/>
      <c r="I180" s="101">
        <f>'Scenario calculation'!D642</f>
        <v>2.6623805735055268</v>
      </c>
      <c r="J180" s="101">
        <f t="shared" si="4"/>
        <v>1.1623805735055268</v>
      </c>
      <c r="K180" s="145"/>
      <c r="L180"/>
    </row>
    <row r="181" spans="1:12" x14ac:dyDescent="0.3">
      <c r="A181" s="149">
        <f>'Scenario calculation'!J643</f>
        <v>0.2624556473613</v>
      </c>
      <c r="B181" s="47">
        <f>A181-'Summary Output'!$B$24</f>
        <v>0.15511382234563914</v>
      </c>
      <c r="C181"/>
      <c r="I181" s="101">
        <f>'Scenario calculation'!D643</f>
        <v>2.3109051295284999</v>
      </c>
      <c r="J181" s="101">
        <f t="shared" si="4"/>
        <v>0.81090512952849991</v>
      </c>
      <c r="K181" s="145"/>
      <c r="L181"/>
    </row>
    <row r="182" spans="1:12" x14ac:dyDescent="0.3">
      <c r="A182" s="149">
        <f>'Scenario calculation'!J644</f>
        <v>0.27106162939085565</v>
      </c>
      <c r="B182" s="47">
        <f>A182-'Summary Output'!$B$24</f>
        <v>0.16371980437519479</v>
      </c>
      <c r="C182"/>
      <c r="I182" s="101">
        <f>'Scenario calculation'!D644</f>
        <v>2.2377876829825385</v>
      </c>
      <c r="J182" s="101">
        <f t="shared" si="4"/>
        <v>0.7377876829825385</v>
      </c>
      <c r="K182" s="145"/>
      <c r="L182"/>
    </row>
    <row r="183" spans="1:12" x14ac:dyDescent="0.3">
      <c r="A183" s="149">
        <f>'Scenario calculation'!J645</f>
        <v>0.35407571138053617</v>
      </c>
      <c r="B183" s="47">
        <f>A183-'Summary Output'!$B$24</f>
        <v>0.24673388636487531</v>
      </c>
      <c r="C183"/>
      <c r="I183" s="101">
        <f>'Scenario calculation'!D645</f>
        <v>2.0749183019719131</v>
      </c>
      <c r="J183" s="101">
        <f t="shared" si="4"/>
        <v>0.57491830197191307</v>
      </c>
      <c r="K183" s="145"/>
      <c r="L183"/>
    </row>
    <row r="184" spans="1:12" x14ac:dyDescent="0.3">
      <c r="A184" s="149">
        <f>'Scenario calculation'!J646</f>
        <v>7.3449296956890064E-2</v>
      </c>
      <c r="B184" s="47">
        <f>A184-'Summary Output'!$B$24</f>
        <v>-3.3892528058770813E-2</v>
      </c>
      <c r="C184"/>
      <c r="I184" s="101">
        <f>'Scenario calculation'!D646</f>
        <v>3.0539029317789197</v>
      </c>
      <c r="J184" s="101">
        <f t="shared" si="4"/>
        <v>1.5539029317789197</v>
      </c>
      <c r="K184" s="145"/>
      <c r="L184"/>
    </row>
    <row r="185" spans="1:12" x14ac:dyDescent="0.3">
      <c r="A185" s="149">
        <f>'Scenario calculation'!J647</f>
        <v>0.35305916609570032</v>
      </c>
      <c r="B185" s="47">
        <f>A185-'Summary Output'!$B$24</f>
        <v>0.24571734108003945</v>
      </c>
      <c r="C185"/>
      <c r="I185" s="101">
        <f>'Scenario calculation'!D647</f>
        <v>1.9920939457908571</v>
      </c>
      <c r="J185" s="101">
        <f t="shared" si="4"/>
        <v>0.49209394579085708</v>
      </c>
      <c r="K185" s="145"/>
      <c r="L185"/>
    </row>
    <row r="186" spans="1:12" x14ac:dyDescent="0.3">
      <c r="A186" s="149">
        <f>'Scenario calculation'!J648</f>
        <v>0.20940184347718982</v>
      </c>
      <c r="B186" s="47">
        <f>A186-'Summary Output'!$B$24</f>
        <v>0.10206001846152894</v>
      </c>
      <c r="C186"/>
      <c r="I186" s="101">
        <f>'Scenario calculation'!D648</f>
        <v>2.0183296447236634</v>
      </c>
      <c r="J186" s="101">
        <f t="shared" si="4"/>
        <v>0.51832964472366339</v>
      </c>
      <c r="K186" s="145"/>
      <c r="L186"/>
    </row>
    <row r="187" spans="1:12" x14ac:dyDescent="0.3">
      <c r="A187" s="149">
        <f>'Scenario calculation'!J649</f>
        <v>0.31038362279275056</v>
      </c>
      <c r="B187" s="47">
        <f>A187-'Summary Output'!$B$24</f>
        <v>0.20304179777708969</v>
      </c>
      <c r="C187"/>
      <c r="I187" s="101">
        <f>'Scenario calculation'!D649</f>
        <v>2.4938362439110882</v>
      </c>
      <c r="J187" s="101">
        <f t="shared" si="4"/>
        <v>0.99383624391108816</v>
      </c>
      <c r="K187" s="145"/>
      <c r="L187"/>
    </row>
    <row r="188" spans="1:12" x14ac:dyDescent="0.3">
      <c r="A188" s="149">
        <f>'Scenario calculation'!J650</f>
        <v>0.22630666883524464</v>
      </c>
      <c r="B188" s="47">
        <f>A188-'Summary Output'!$B$24</f>
        <v>0.11896484381958376</v>
      </c>
      <c r="C188"/>
      <c r="I188" s="101">
        <f>'Scenario calculation'!D650</f>
        <v>2.2788288413121802</v>
      </c>
      <c r="J188" s="101">
        <f t="shared" si="4"/>
        <v>0.77882884131218022</v>
      </c>
      <c r="K188" s="145"/>
      <c r="L188"/>
    </row>
    <row r="189" spans="1:12" x14ac:dyDescent="0.3">
      <c r="A189" s="149">
        <f>'Scenario calculation'!J651</f>
        <v>0.27756269539783363</v>
      </c>
      <c r="B189" s="47">
        <f>A189-'Summary Output'!$B$24</f>
        <v>0.17022087038217276</v>
      </c>
      <c r="C189"/>
      <c r="I189" s="101">
        <f>'Scenario calculation'!D651</f>
        <v>1.7377534431625101</v>
      </c>
      <c r="J189" s="101">
        <f t="shared" si="4"/>
        <v>0.23775344316251013</v>
      </c>
      <c r="K189" s="145"/>
      <c r="L189"/>
    </row>
    <row r="190" spans="1:12" x14ac:dyDescent="0.3">
      <c r="A190" s="149">
        <f>'Scenario calculation'!J652</f>
        <v>0.18762430166029342</v>
      </c>
      <c r="B190" s="47">
        <f>A190-'Summary Output'!$B$24</f>
        <v>8.0282476644632547E-2</v>
      </c>
      <c r="C190"/>
      <c r="I190" s="101">
        <f>'Scenario calculation'!D652</f>
        <v>2.8971662367979594</v>
      </c>
      <c r="J190" s="101">
        <f t="shared" si="4"/>
        <v>1.3971662367979594</v>
      </c>
      <c r="K190" s="145"/>
      <c r="L190"/>
    </row>
    <row r="191" spans="1:12" x14ac:dyDescent="0.3">
      <c r="A191" s="149">
        <f>'Scenario calculation'!J653</f>
        <v>0.17879745944997594</v>
      </c>
      <c r="B191" s="47">
        <f>A191-'Summary Output'!$B$24</f>
        <v>7.145563443431506E-2</v>
      </c>
      <c r="C191"/>
      <c r="I191" s="101">
        <f>'Scenario calculation'!D653</f>
        <v>2.2661878028199745</v>
      </c>
      <c r="J191" s="101">
        <f t="shared" si="4"/>
        <v>0.76618780281997445</v>
      </c>
      <c r="K191" s="145"/>
      <c r="L191"/>
    </row>
    <row r="192" spans="1:12" x14ac:dyDescent="0.3">
      <c r="A192" s="149">
        <f>'Scenario calculation'!J654</f>
        <v>0.15882097417850538</v>
      </c>
      <c r="B192" s="47">
        <f>A192-'Summary Output'!$B$24</f>
        <v>5.1479149162844504E-2</v>
      </c>
      <c r="C192"/>
      <c r="I192" s="101">
        <f>'Scenario calculation'!D654</f>
        <v>3.3675448620382369</v>
      </c>
      <c r="J192" s="101">
        <f t="shared" si="4"/>
        <v>1.8675448620382369</v>
      </c>
      <c r="K192" s="145"/>
      <c r="L192"/>
    </row>
    <row r="193" spans="1:12" x14ac:dyDescent="0.3">
      <c r="A193" s="149">
        <f>'Scenario calculation'!J655</f>
        <v>0.22184923126467115</v>
      </c>
      <c r="B193" s="47">
        <f>A193-'Summary Output'!$B$24</f>
        <v>0.11450740624901028</v>
      </c>
      <c r="C193"/>
      <c r="I193" s="101">
        <f>'Scenario calculation'!D655</f>
        <v>2.4593690203916738</v>
      </c>
      <c r="J193" s="101">
        <f t="shared" si="4"/>
        <v>0.95936902039167382</v>
      </c>
      <c r="K193" s="145"/>
      <c r="L193"/>
    </row>
    <row r="194" spans="1:12" x14ac:dyDescent="0.3">
      <c r="A194" s="149">
        <f>'Scenario calculation'!J656</f>
        <v>7.0558689584554912E-2</v>
      </c>
      <c r="B194" s="47">
        <f>A194-'Summary Output'!$B$24</f>
        <v>-3.6783135431105965E-2</v>
      </c>
      <c r="C194"/>
      <c r="I194" s="101">
        <f>'Scenario calculation'!D656</f>
        <v>3.4955950841659651</v>
      </c>
      <c r="J194" s="101">
        <f t="shared" si="4"/>
        <v>1.9955950841659651</v>
      </c>
      <c r="K194" s="145"/>
      <c r="L194"/>
    </row>
    <row r="195" spans="1:12" x14ac:dyDescent="0.3">
      <c r="A195" s="149">
        <f>'Scenario calculation'!J657</f>
        <v>0.1435700563411324</v>
      </c>
      <c r="B195" s="47">
        <f>A195-'Summary Output'!$B$24</f>
        <v>3.6228231325471524E-2</v>
      </c>
      <c r="C195"/>
      <c r="I195" s="101">
        <f>'Scenario calculation'!D657</f>
        <v>1.8955639462472404</v>
      </c>
      <c r="J195" s="101">
        <f t="shared" si="4"/>
        <v>0.39556394624724045</v>
      </c>
      <c r="K195" s="145"/>
      <c r="L195"/>
    </row>
    <row r="196" spans="1:12" x14ac:dyDescent="0.3">
      <c r="A196" s="149">
        <f>'Scenario calculation'!J658</f>
        <v>0.16634567088545915</v>
      </c>
      <c r="B196" s="47">
        <f>A196-'Summary Output'!$B$24</f>
        <v>5.9003845869798274E-2</v>
      </c>
      <c r="C196"/>
      <c r="I196" s="101">
        <f>'Scenario calculation'!D658</f>
        <v>2.7157383281537331</v>
      </c>
      <c r="J196" s="101">
        <f t="shared" si="4"/>
        <v>1.2157383281537331</v>
      </c>
      <c r="K196" s="145"/>
      <c r="L196"/>
    </row>
    <row r="197" spans="1:12" x14ac:dyDescent="0.3">
      <c r="A197" s="149">
        <f>'Scenario calculation'!J659</f>
        <v>0.27189598724362751</v>
      </c>
      <c r="B197" s="47">
        <f>A197-'Summary Output'!$B$24</f>
        <v>0.16455416222796665</v>
      </c>
      <c r="C197"/>
      <c r="I197" s="101">
        <f>'Scenario calculation'!D659</f>
        <v>2.976638854581652</v>
      </c>
      <c r="J197" s="101">
        <f t="shared" si="4"/>
        <v>1.476638854581652</v>
      </c>
      <c r="K197" s="145"/>
      <c r="L197"/>
    </row>
    <row r="198" spans="1:12" x14ac:dyDescent="0.3">
      <c r="A198" s="149">
        <f>'Scenario calculation'!J660</f>
        <v>7.2266034883065489E-2</v>
      </c>
      <c r="B198" s="47">
        <f>A198-'Summary Output'!$B$24</f>
        <v>-3.5075790132595389E-2</v>
      </c>
      <c r="C198"/>
      <c r="I198" s="101">
        <f>'Scenario calculation'!D660</f>
        <v>2.4399384091562468</v>
      </c>
      <c r="J198" s="101">
        <f t="shared" si="4"/>
        <v>0.93993840915624682</v>
      </c>
      <c r="K198" s="145"/>
      <c r="L198"/>
    </row>
    <row r="199" spans="1:12" x14ac:dyDescent="0.3">
      <c r="A199" s="149">
        <f>'Scenario calculation'!J661</f>
        <v>0.39635169004785742</v>
      </c>
      <c r="B199" s="47">
        <f>A199-'Summary Output'!$B$24</f>
        <v>0.28900986503219656</v>
      </c>
      <c r="C199"/>
      <c r="I199" s="101">
        <f>'Scenario calculation'!D661</f>
        <v>1.6064304448915254</v>
      </c>
      <c r="J199" s="101">
        <f t="shared" si="4"/>
        <v>0.10643044489152542</v>
      </c>
      <c r="K199" s="145"/>
      <c r="L199"/>
    </row>
    <row r="200" spans="1:12" x14ac:dyDescent="0.3">
      <c r="A200" s="149">
        <f>'Scenario calculation'!J662</f>
        <v>0.17044199830887652</v>
      </c>
      <c r="B200" s="47">
        <f>A200-'Summary Output'!$B$24</f>
        <v>6.3100173293215642E-2</v>
      </c>
      <c r="C200"/>
      <c r="I200" s="101">
        <f>'Scenario calculation'!D662</f>
        <v>3.2536100323486279</v>
      </c>
      <c r="J200" s="101">
        <f t="shared" si="4"/>
        <v>1.7536100323486279</v>
      </c>
      <c r="K200" s="145"/>
      <c r="L200"/>
    </row>
    <row r="201" spans="1:12" x14ac:dyDescent="0.3">
      <c r="A201" s="149">
        <f>'Scenario calculation'!J663</f>
        <v>0.239031109623419</v>
      </c>
      <c r="B201" s="47">
        <f>A201-'Summary Output'!$B$24</f>
        <v>0.13168928460775814</v>
      </c>
      <c r="C201"/>
      <c r="I201" s="101">
        <f>'Scenario calculation'!D663</f>
        <v>2.828885643371315</v>
      </c>
      <c r="J201" s="101">
        <f t="shared" si="4"/>
        <v>1.328885643371315</v>
      </c>
      <c r="K201" s="145"/>
      <c r="L201"/>
    </row>
    <row r="202" spans="1:12" x14ac:dyDescent="0.3">
      <c r="A202" s="149">
        <f>'Scenario calculation'!J664</f>
        <v>0.36825386475500665</v>
      </c>
      <c r="B202" s="47">
        <f>A202-'Summary Output'!$B$24</f>
        <v>0.26091203973934579</v>
      </c>
      <c r="C202"/>
      <c r="I202" s="101">
        <f>'Scenario calculation'!D664</f>
        <v>3.1855812814634183</v>
      </c>
      <c r="J202" s="101">
        <f t="shared" si="4"/>
        <v>1.6855812814634183</v>
      </c>
      <c r="K202" s="145"/>
      <c r="L202"/>
    </row>
    <row r="203" spans="1:12" x14ac:dyDescent="0.3">
      <c r="A203" s="149">
        <f>'Scenario calculation'!J665</f>
        <v>0.21732711212958411</v>
      </c>
      <c r="B203" s="47">
        <f>A203-'Summary Output'!$B$24</f>
        <v>0.10998528711392323</v>
      </c>
      <c r="C203"/>
      <c r="I203" s="101">
        <f>'Scenario calculation'!D665</f>
        <v>3.1361842551977754</v>
      </c>
      <c r="J203" s="101">
        <f t="shared" si="4"/>
        <v>1.6361842551977754</v>
      </c>
      <c r="K203" s="145"/>
      <c r="L203"/>
    </row>
    <row r="204" spans="1:12" x14ac:dyDescent="0.3">
      <c r="A204" s="149">
        <f>'Scenario calculation'!J666</f>
        <v>0.31211922188966734</v>
      </c>
      <c r="B204" s="47">
        <f>A204-'Summary Output'!$B$24</f>
        <v>0.20477739687400648</v>
      </c>
      <c r="C204"/>
      <c r="I204" s="101">
        <f>'Scenario calculation'!D666</f>
        <v>3.3722706815213273</v>
      </c>
      <c r="J204" s="101">
        <f t="shared" si="4"/>
        <v>1.8722706815213273</v>
      </c>
      <c r="K204" s="145"/>
      <c r="L204"/>
    </row>
    <row r="205" spans="1:12" x14ac:dyDescent="0.3">
      <c r="A205" s="149">
        <f>'Scenario calculation'!J667</f>
        <v>0.12192335911171592</v>
      </c>
      <c r="B205" s="47">
        <f>A205-'Summary Output'!$B$24</f>
        <v>1.4581534096055046E-2</v>
      </c>
      <c r="C205"/>
      <c r="I205" s="101">
        <f>'Scenario calculation'!D667</f>
        <v>2.6256555762146006</v>
      </c>
      <c r="J205" s="101">
        <f t="shared" si="4"/>
        <v>1.1256555762146006</v>
      </c>
      <c r="K205" s="145"/>
      <c r="L205"/>
    </row>
    <row r="206" spans="1:12" x14ac:dyDescent="0.3">
      <c r="A206" s="149">
        <f>'Scenario calculation'!J668</f>
        <v>0.2604259513920606</v>
      </c>
      <c r="B206" s="47">
        <f>A206-'Summary Output'!$B$24</f>
        <v>0.15308412637639973</v>
      </c>
      <c r="C206"/>
      <c r="I206" s="101">
        <f>'Scenario calculation'!D668</f>
        <v>3.0108543973008426</v>
      </c>
      <c r="J206" s="101">
        <f t="shared" si="4"/>
        <v>1.5108543973008426</v>
      </c>
      <c r="K206" s="145"/>
      <c r="L206"/>
    </row>
    <row r="207" spans="1:12" x14ac:dyDescent="0.3">
      <c r="A207" s="149">
        <f>'Scenario calculation'!J669</f>
        <v>0.22379958614140327</v>
      </c>
      <c r="B207" s="47">
        <f>A207-'Summary Output'!$B$24</f>
        <v>0.1164577611257424</v>
      </c>
      <c r="C207"/>
      <c r="I207" s="101">
        <f>'Scenario calculation'!D669</f>
        <v>2.9235821817636425</v>
      </c>
      <c r="J207" s="101">
        <f t="shared" si="4"/>
        <v>1.4235821817636425</v>
      </c>
      <c r="K207" s="145"/>
      <c r="L207"/>
    </row>
    <row r="208" spans="1:12" x14ac:dyDescent="0.3">
      <c r="A208" s="149">
        <f>'Scenario calculation'!J670</f>
        <v>9.5079245457605044E-2</v>
      </c>
      <c r="B208" s="47">
        <f>A208-'Summary Output'!$B$24</f>
        <v>-1.2262579558055833E-2</v>
      </c>
      <c r="C208"/>
      <c r="I208" s="101">
        <f>'Scenario calculation'!D670</f>
        <v>3.0195571832220365</v>
      </c>
      <c r="J208" s="101">
        <f t="shared" ref="J208:J271" si="5">I208-1.5</f>
        <v>1.5195571832220365</v>
      </c>
      <c r="K208" s="145"/>
      <c r="L208"/>
    </row>
    <row r="209" spans="1:12" x14ac:dyDescent="0.3">
      <c r="A209" s="149">
        <f>'Scenario calculation'!J671</f>
        <v>0.33491988448807453</v>
      </c>
      <c r="B209" s="47">
        <f>A209-'Summary Output'!$B$24</f>
        <v>0.22757805947241366</v>
      </c>
      <c r="C209"/>
      <c r="I209" s="101">
        <f>'Scenario calculation'!D671</f>
        <v>1.9776998854947923</v>
      </c>
      <c r="J209" s="101">
        <f t="shared" si="5"/>
        <v>0.47769988549479225</v>
      </c>
      <c r="K209" s="145"/>
      <c r="L209"/>
    </row>
    <row r="210" spans="1:12" x14ac:dyDescent="0.3">
      <c r="A210" s="149">
        <f>'Scenario calculation'!J672</f>
        <v>0.25729923144368039</v>
      </c>
      <c r="B210" s="47">
        <f>A210-'Summary Output'!$B$24</f>
        <v>0.14995740642801952</v>
      </c>
      <c r="C210"/>
      <c r="I210" s="101">
        <f>'Scenario calculation'!D672</f>
        <v>1.8705539819596848</v>
      </c>
      <c r="J210" s="101">
        <f t="shared" si="5"/>
        <v>0.37055398195968481</v>
      </c>
      <c r="K210" s="145"/>
      <c r="L210"/>
    </row>
    <row r="211" spans="1:12" x14ac:dyDescent="0.3">
      <c r="A211" s="149">
        <f>'Scenario calculation'!J673</f>
        <v>0.28501687173899892</v>
      </c>
      <c r="B211" s="47">
        <f>A211-'Summary Output'!$B$24</f>
        <v>0.17767504672333806</v>
      </c>
      <c r="C211"/>
      <c r="I211" s="101">
        <f>'Scenario calculation'!D673</f>
        <v>2.6390942433981395</v>
      </c>
      <c r="J211" s="101">
        <f t="shared" si="5"/>
        <v>1.1390942433981395</v>
      </c>
      <c r="K211" s="145"/>
      <c r="L211"/>
    </row>
    <row r="212" spans="1:12" x14ac:dyDescent="0.3">
      <c r="A212" s="149">
        <f>'Scenario calculation'!J674</f>
        <v>0.3879299671772245</v>
      </c>
      <c r="B212" s="47">
        <f>A212-'Summary Output'!$B$24</f>
        <v>0.28058814216156364</v>
      </c>
      <c r="C212"/>
      <c r="I212" s="101">
        <f>'Scenario calculation'!D674</f>
        <v>2.2271500887160718</v>
      </c>
      <c r="J212" s="101">
        <f t="shared" si="5"/>
        <v>0.72715008871607179</v>
      </c>
      <c r="K212" s="145"/>
      <c r="L212"/>
    </row>
    <row r="213" spans="1:12" x14ac:dyDescent="0.3">
      <c r="A213" s="149">
        <f>'Scenario calculation'!J675</f>
        <v>0.21590585725161926</v>
      </c>
      <c r="B213" s="47">
        <f>A213-'Summary Output'!$B$24</f>
        <v>0.10856403223595838</v>
      </c>
      <c r="C213"/>
      <c r="I213" s="101">
        <f>'Scenario calculation'!D675</f>
        <v>2.7654762558418571</v>
      </c>
      <c r="J213" s="101">
        <f t="shared" si="5"/>
        <v>1.2654762558418571</v>
      </c>
      <c r="K213" s="145"/>
      <c r="L213"/>
    </row>
    <row r="214" spans="1:12" x14ac:dyDescent="0.3">
      <c r="A214" s="149">
        <f>'Scenario calculation'!J676</f>
        <v>0.22955163307095661</v>
      </c>
      <c r="B214" s="47">
        <f>A214-'Summary Output'!$B$24</f>
        <v>0.12220980805529573</v>
      </c>
      <c r="C214"/>
      <c r="I214" s="101">
        <f>'Scenario calculation'!D676</f>
        <v>2.5491635322135715</v>
      </c>
      <c r="J214" s="101">
        <f t="shared" si="5"/>
        <v>1.0491635322135715</v>
      </c>
      <c r="K214" s="145"/>
      <c r="L214"/>
    </row>
    <row r="215" spans="1:12" x14ac:dyDescent="0.3">
      <c r="A215" s="149">
        <f>'Scenario calculation'!J677</f>
        <v>0.17679509946167959</v>
      </c>
      <c r="B215" s="47">
        <f>A215-'Summary Output'!$B$24</f>
        <v>6.9453274446018717E-2</v>
      </c>
      <c r="C215"/>
      <c r="I215" s="101">
        <f>'Scenario calculation'!D677</f>
        <v>2.3713128487753075</v>
      </c>
      <c r="J215" s="101">
        <f t="shared" si="5"/>
        <v>0.87131284877530746</v>
      </c>
      <c r="K215" s="145"/>
      <c r="L215"/>
    </row>
    <row r="216" spans="1:12" x14ac:dyDescent="0.3">
      <c r="A216" s="149">
        <f>'Scenario calculation'!J678</f>
        <v>0.30131021385786894</v>
      </c>
      <c r="B216" s="47">
        <f>A216-'Summary Output'!$B$24</f>
        <v>0.19396838884220807</v>
      </c>
      <c r="C216"/>
      <c r="I216" s="101">
        <f>'Scenario calculation'!D678</f>
        <v>2.8567053732260361</v>
      </c>
      <c r="J216" s="101">
        <f t="shared" si="5"/>
        <v>1.3567053732260361</v>
      </c>
      <c r="K216" s="145"/>
      <c r="L216"/>
    </row>
    <row r="217" spans="1:12" x14ac:dyDescent="0.3">
      <c r="A217" s="149">
        <f>'Scenario calculation'!J679</f>
        <v>0.31529763746120487</v>
      </c>
      <c r="B217" s="47">
        <f>A217-'Summary Output'!$B$24</f>
        <v>0.20795581244554401</v>
      </c>
      <c r="C217"/>
      <c r="I217" s="101">
        <f>'Scenario calculation'!D679</f>
        <v>2.8620644240714053</v>
      </c>
      <c r="J217" s="101">
        <f t="shared" si="5"/>
        <v>1.3620644240714053</v>
      </c>
      <c r="K217" s="145"/>
      <c r="L217"/>
    </row>
    <row r="218" spans="1:12" x14ac:dyDescent="0.3">
      <c r="A218" s="149">
        <f>'Scenario calculation'!J680</f>
        <v>0.29910687277693992</v>
      </c>
      <c r="B218" s="47">
        <f>A218-'Summary Output'!$B$24</f>
        <v>0.19176504776127906</v>
      </c>
      <c r="C218"/>
      <c r="I218" s="101">
        <f>'Scenario calculation'!D680</f>
        <v>2.9396010543633877</v>
      </c>
      <c r="J218" s="101">
        <f t="shared" si="5"/>
        <v>1.4396010543633877</v>
      </c>
      <c r="K218" s="145"/>
      <c r="L218"/>
    </row>
    <row r="219" spans="1:12" x14ac:dyDescent="0.3">
      <c r="A219" s="149">
        <f>'Scenario calculation'!J681</f>
        <v>0.32615845297775126</v>
      </c>
      <c r="B219" s="47">
        <f>A219-'Summary Output'!$B$24</f>
        <v>0.21881662796209039</v>
      </c>
      <c r="C219"/>
      <c r="I219" s="101">
        <f>'Scenario calculation'!D681</f>
        <v>1.6160387834706753</v>
      </c>
      <c r="J219" s="101">
        <f t="shared" si="5"/>
        <v>0.11603878347067531</v>
      </c>
      <c r="K219" s="145"/>
      <c r="L219"/>
    </row>
    <row r="220" spans="1:12" x14ac:dyDescent="0.3">
      <c r="A220" s="149">
        <f>'Scenario calculation'!J682</f>
        <v>0.23378077022845467</v>
      </c>
      <c r="B220" s="47">
        <f>A220-'Summary Output'!$B$24</f>
        <v>0.12643894521279381</v>
      </c>
      <c r="C220"/>
      <c r="I220" s="101">
        <f>'Scenario calculation'!D682</f>
        <v>2.9690429879149187</v>
      </c>
      <c r="J220" s="101">
        <f t="shared" si="5"/>
        <v>1.4690429879149187</v>
      </c>
      <c r="K220" s="145"/>
      <c r="L220"/>
    </row>
    <row r="221" spans="1:12" x14ac:dyDescent="0.3">
      <c r="A221" s="149">
        <f>'Scenario calculation'!J683</f>
        <v>0.21650383168949516</v>
      </c>
      <c r="B221" s="47">
        <f>A221-'Summary Output'!$B$24</f>
        <v>0.10916200667383429</v>
      </c>
      <c r="C221"/>
      <c r="I221" s="101">
        <f>'Scenario calculation'!D683</f>
        <v>3.0994350199010383</v>
      </c>
      <c r="J221" s="101">
        <f t="shared" si="5"/>
        <v>1.5994350199010383</v>
      </c>
      <c r="K221" s="145"/>
      <c r="L221"/>
    </row>
    <row r="222" spans="1:12" x14ac:dyDescent="0.3">
      <c r="A222" s="149">
        <f>'Scenario calculation'!J684</f>
        <v>0.19455098235930479</v>
      </c>
      <c r="B222" s="47">
        <f>A222-'Summary Output'!$B$24</f>
        <v>8.7209157343643914E-2</v>
      </c>
      <c r="C222"/>
      <c r="I222" s="101">
        <f>'Scenario calculation'!D684</f>
        <v>2.5526614937496519</v>
      </c>
      <c r="J222" s="101">
        <f t="shared" si="5"/>
        <v>1.0526614937496519</v>
      </c>
      <c r="K222" s="145"/>
      <c r="L222"/>
    </row>
    <row r="223" spans="1:12" x14ac:dyDescent="0.3">
      <c r="A223" s="149">
        <f>'Scenario calculation'!J685</f>
        <v>0.28860170762599369</v>
      </c>
      <c r="B223" s="47">
        <f>A223-'Summary Output'!$B$24</f>
        <v>0.18125988261033282</v>
      </c>
      <c r="C223"/>
      <c r="I223" s="101">
        <f>'Scenario calculation'!D685</f>
        <v>2.9713599776658071</v>
      </c>
      <c r="J223" s="101">
        <f t="shared" si="5"/>
        <v>1.4713599776658071</v>
      </c>
      <c r="K223" s="145"/>
      <c r="L223"/>
    </row>
    <row r="224" spans="1:12" x14ac:dyDescent="0.3">
      <c r="A224" s="149">
        <f>'Scenario calculation'!J686</f>
        <v>0.14856279731106925</v>
      </c>
      <c r="B224" s="47">
        <f>A224-'Summary Output'!$B$24</f>
        <v>4.1220972295408373E-2</v>
      </c>
      <c r="C224"/>
      <c r="I224" s="101">
        <f>'Scenario calculation'!D686</f>
        <v>2.2497970078077749</v>
      </c>
      <c r="J224" s="101">
        <f t="shared" si="5"/>
        <v>0.74979700780777492</v>
      </c>
      <c r="K224" s="145"/>
      <c r="L224"/>
    </row>
    <row r="225" spans="1:12" x14ac:dyDescent="0.3">
      <c r="A225" s="149">
        <f>'Scenario calculation'!J687</f>
        <v>0.22783874534980919</v>
      </c>
      <c r="B225" s="47">
        <f>A225-'Summary Output'!$B$24</f>
        <v>0.12049692033414831</v>
      </c>
      <c r="C225"/>
      <c r="I225" s="101">
        <f>'Scenario calculation'!D687</f>
        <v>2.1652283159718131</v>
      </c>
      <c r="J225" s="101">
        <f t="shared" si="5"/>
        <v>0.66522831597181309</v>
      </c>
      <c r="K225" s="145"/>
      <c r="L225"/>
    </row>
    <row r="226" spans="1:12" x14ac:dyDescent="0.3">
      <c r="A226" s="149">
        <f>'Scenario calculation'!J688</f>
        <v>0.1270785420605105</v>
      </c>
      <c r="B226" s="47">
        <f>A226-'Summary Output'!$B$24</f>
        <v>1.9736717044849625E-2</v>
      </c>
      <c r="C226"/>
      <c r="I226" s="101">
        <f>'Scenario calculation'!D688</f>
        <v>2.0227836931365131</v>
      </c>
      <c r="J226" s="101">
        <f t="shared" si="5"/>
        <v>0.52278369313651307</v>
      </c>
      <c r="K226" s="145"/>
      <c r="L226"/>
    </row>
    <row r="227" spans="1:12" x14ac:dyDescent="0.3">
      <c r="A227" s="149">
        <f>'Scenario calculation'!J689</f>
        <v>0.39425273862462551</v>
      </c>
      <c r="B227" s="47">
        <f>A227-'Summary Output'!$B$24</f>
        <v>0.28691091360896465</v>
      </c>
      <c r="C227"/>
      <c r="I227" s="101">
        <f>'Scenario calculation'!D689</f>
        <v>3.2714319008545898</v>
      </c>
      <c r="J227" s="101">
        <f t="shared" si="5"/>
        <v>1.7714319008545898</v>
      </c>
      <c r="K227" s="145"/>
      <c r="L227"/>
    </row>
    <row r="228" spans="1:12" x14ac:dyDescent="0.3">
      <c r="A228" s="149">
        <f>'Scenario calculation'!J690</f>
        <v>0.29773887480855832</v>
      </c>
      <c r="B228" s="47">
        <f>A228-'Summary Output'!$B$24</f>
        <v>0.19039704979289745</v>
      </c>
      <c r="C228"/>
      <c r="I228" s="101">
        <f>'Scenario calculation'!D690</f>
        <v>1.5888418513285618</v>
      </c>
      <c r="J228" s="101">
        <f t="shared" si="5"/>
        <v>8.8841851328561816E-2</v>
      </c>
      <c r="K228" s="145"/>
      <c r="L228"/>
    </row>
    <row r="229" spans="1:12" x14ac:dyDescent="0.3">
      <c r="A229" s="149">
        <f>'Scenario calculation'!J691</f>
        <v>0.35183947824415163</v>
      </c>
      <c r="B229" s="47">
        <f>A229-'Summary Output'!$B$24</f>
        <v>0.24449765322849076</v>
      </c>
      <c r="C229"/>
      <c r="I229" s="101">
        <f>'Scenario calculation'!D691</f>
        <v>2.1545494302893986</v>
      </c>
      <c r="J229" s="101">
        <f t="shared" si="5"/>
        <v>0.6545494302893986</v>
      </c>
      <c r="K229" s="145"/>
      <c r="L229"/>
    </row>
    <row r="230" spans="1:12" x14ac:dyDescent="0.3">
      <c r="A230" s="149">
        <f>'Scenario calculation'!J692</f>
        <v>0.18196610716714545</v>
      </c>
      <c r="B230" s="47">
        <f>A230-'Summary Output'!$B$24</f>
        <v>7.4624282151484575E-2</v>
      </c>
      <c r="C230"/>
      <c r="I230" s="101">
        <f>'Scenario calculation'!D692</f>
        <v>3.4791442677260895</v>
      </c>
      <c r="J230" s="101">
        <f t="shared" si="5"/>
        <v>1.9791442677260895</v>
      </c>
      <c r="K230" s="145"/>
      <c r="L230"/>
    </row>
    <row r="231" spans="1:12" x14ac:dyDescent="0.3">
      <c r="A231" s="149">
        <f>'Scenario calculation'!J693</f>
        <v>0.26092546084512769</v>
      </c>
      <c r="B231" s="47">
        <f>A231-'Summary Output'!$B$24</f>
        <v>0.15358363582946682</v>
      </c>
      <c r="C231"/>
      <c r="I231" s="101">
        <f>'Scenario calculation'!D693</f>
        <v>2.4235991728280029</v>
      </c>
      <c r="J231" s="101">
        <f t="shared" si="5"/>
        <v>0.92359917282800286</v>
      </c>
      <c r="K231" s="145"/>
      <c r="L231"/>
    </row>
    <row r="232" spans="1:12" x14ac:dyDescent="0.3">
      <c r="A232" s="149">
        <f>'Scenario calculation'!J694</f>
        <v>0.28073754635837056</v>
      </c>
      <c r="B232" s="47">
        <f>A232-'Summary Output'!$B$24</f>
        <v>0.1733957213427097</v>
      </c>
      <c r="C232"/>
      <c r="I232" s="101">
        <f>'Scenario calculation'!D694</f>
        <v>2.3403694996858446</v>
      </c>
      <c r="J232" s="101">
        <f t="shared" si="5"/>
        <v>0.84036949968584462</v>
      </c>
      <c r="K232" s="145"/>
      <c r="L232"/>
    </row>
    <row r="233" spans="1:12" x14ac:dyDescent="0.3">
      <c r="A233" s="149">
        <f>'Scenario calculation'!J695</f>
        <v>0.30789393325119585</v>
      </c>
      <c r="B233" s="47">
        <f>A233-'Summary Output'!$B$24</f>
        <v>0.20055210823553499</v>
      </c>
      <c r="C233"/>
      <c r="I233" s="101">
        <f>'Scenario calculation'!D695</f>
        <v>2.2490585911526062</v>
      </c>
      <c r="J233" s="101">
        <f t="shared" si="5"/>
        <v>0.7490585911526062</v>
      </c>
      <c r="K233" s="145"/>
      <c r="L233"/>
    </row>
    <row r="234" spans="1:12" x14ac:dyDescent="0.3">
      <c r="A234" s="149">
        <f>'Scenario calculation'!J696</f>
        <v>0.23846224125089188</v>
      </c>
      <c r="B234" s="47">
        <f>A234-'Summary Output'!$B$24</f>
        <v>0.13112041623523102</v>
      </c>
      <c r="C234"/>
      <c r="I234" s="101">
        <f>'Scenario calculation'!D696</f>
        <v>1.9569543825444622</v>
      </c>
      <c r="J234" s="101">
        <f t="shared" si="5"/>
        <v>0.45695438254446219</v>
      </c>
      <c r="K234" s="145"/>
      <c r="L234"/>
    </row>
    <row r="235" spans="1:12" x14ac:dyDescent="0.3">
      <c r="A235" s="149">
        <f>'Scenario calculation'!J697</f>
        <v>0.19516497358146268</v>
      </c>
      <c r="B235" s="47">
        <f>A235-'Summary Output'!$B$24</f>
        <v>8.7823148565801798E-2</v>
      </c>
      <c r="C235"/>
      <c r="I235" s="101">
        <f>'Scenario calculation'!D697</f>
        <v>2.6652119986471754</v>
      </c>
      <c r="J235" s="101">
        <f t="shared" si="5"/>
        <v>1.1652119986471754</v>
      </c>
      <c r="K235" s="145"/>
      <c r="L235"/>
    </row>
    <row r="236" spans="1:12" x14ac:dyDescent="0.3">
      <c r="A236" s="149">
        <f>'Scenario calculation'!J698</f>
        <v>0.28365030029509986</v>
      </c>
      <c r="B236" s="47">
        <f>A236-'Summary Output'!$B$24</f>
        <v>0.17630847527943899</v>
      </c>
      <c r="C236"/>
      <c r="I236" s="101">
        <f>'Scenario calculation'!D698</f>
        <v>2.3786294115785998</v>
      </c>
      <c r="J236" s="101">
        <f t="shared" si="5"/>
        <v>0.87862941157859975</v>
      </c>
      <c r="K236" s="145"/>
      <c r="L236"/>
    </row>
    <row r="237" spans="1:12" x14ac:dyDescent="0.3">
      <c r="A237" s="149">
        <f>'Scenario calculation'!J699</f>
        <v>0.23899142509088467</v>
      </c>
      <c r="B237" s="47">
        <f>A237-'Summary Output'!$B$24</f>
        <v>0.1316496000752238</v>
      </c>
      <c r="C237"/>
      <c r="I237" s="101">
        <f>'Scenario calculation'!D699</f>
        <v>3.4434297351401968</v>
      </c>
      <c r="J237" s="101">
        <f t="shared" si="5"/>
        <v>1.9434297351401968</v>
      </c>
      <c r="K237" s="145"/>
      <c r="L237"/>
    </row>
    <row r="238" spans="1:12" x14ac:dyDescent="0.3">
      <c r="A238" s="149">
        <f>'Scenario calculation'!J700</f>
        <v>0.1939927331692719</v>
      </c>
      <c r="B238" s="47">
        <f>A238-'Summary Output'!$B$24</f>
        <v>8.6650908153611025E-2</v>
      </c>
      <c r="C238"/>
      <c r="I238" s="101">
        <f>'Scenario calculation'!D700</f>
        <v>3.384313703971535</v>
      </c>
      <c r="J238" s="101">
        <f t="shared" si="5"/>
        <v>1.884313703971535</v>
      </c>
      <c r="K238" s="145"/>
      <c r="L238"/>
    </row>
    <row r="239" spans="1:12" x14ac:dyDescent="0.3">
      <c r="A239" s="149">
        <f>'Scenario calculation'!J701</f>
        <v>0.11994620477627316</v>
      </c>
      <c r="B239" s="47">
        <f>A239-'Summary Output'!$B$24</f>
        <v>1.260437976061228E-2</v>
      </c>
      <c r="C239"/>
      <c r="I239" s="101">
        <f>'Scenario calculation'!D701</f>
        <v>1.6425766273908173</v>
      </c>
      <c r="J239" s="101">
        <f t="shared" si="5"/>
        <v>0.14257662739081733</v>
      </c>
      <c r="K239" s="145"/>
      <c r="L239"/>
    </row>
    <row r="240" spans="1:12" x14ac:dyDescent="0.3">
      <c r="A240" s="149">
        <f>'Scenario calculation'!J702</f>
        <v>0.2064271045181767</v>
      </c>
      <c r="B240" s="47">
        <f>A240-'Summary Output'!$B$24</f>
        <v>9.9085279502515819E-2</v>
      </c>
      <c r="C240"/>
      <c r="I240" s="101">
        <f>'Scenario calculation'!D702</f>
        <v>3.2208493208982425</v>
      </c>
      <c r="J240" s="101">
        <f t="shared" si="5"/>
        <v>1.7208493208982425</v>
      </c>
      <c r="K240" s="145"/>
      <c r="L240"/>
    </row>
    <row r="241" spans="1:12" x14ac:dyDescent="0.3">
      <c r="A241" s="149">
        <f>'Scenario calculation'!J703</f>
        <v>0.27537488749722105</v>
      </c>
      <c r="B241" s="47">
        <f>A241-'Summary Output'!$B$24</f>
        <v>0.16803306248156019</v>
      </c>
      <c r="C241"/>
      <c r="I241" s="101">
        <f>'Scenario calculation'!D703</f>
        <v>2.2740135386957507</v>
      </c>
      <c r="J241" s="101">
        <f t="shared" si="5"/>
        <v>0.77401353869575074</v>
      </c>
      <c r="K241" s="145"/>
      <c r="L241"/>
    </row>
    <row r="242" spans="1:12" x14ac:dyDescent="0.3">
      <c r="A242" s="149">
        <f>'Scenario calculation'!J704</f>
        <v>0.19853277288024462</v>
      </c>
      <c r="B242" s="47">
        <f>A242-'Summary Output'!$B$24</f>
        <v>9.1190947864583746E-2</v>
      </c>
      <c r="C242"/>
      <c r="I242" s="101">
        <f>'Scenario calculation'!D704</f>
        <v>2.6059942166497256</v>
      </c>
      <c r="J242" s="101">
        <f t="shared" si="5"/>
        <v>1.1059942166497256</v>
      </c>
      <c r="K242" s="145"/>
      <c r="L242"/>
    </row>
    <row r="243" spans="1:12" x14ac:dyDescent="0.3">
      <c r="A243" s="149">
        <f>'Scenario calculation'!J705</f>
        <v>0.24844855479391037</v>
      </c>
      <c r="B243" s="47">
        <f>A243-'Summary Output'!$B$24</f>
        <v>0.14110672977824951</v>
      </c>
      <c r="C243"/>
      <c r="I243" s="101">
        <f>'Scenario calculation'!D705</f>
        <v>1.7987474097499874</v>
      </c>
      <c r="J243" s="101">
        <f t="shared" si="5"/>
        <v>0.29874740974998737</v>
      </c>
      <c r="K243" s="145"/>
      <c r="L243"/>
    </row>
    <row r="244" spans="1:12" x14ac:dyDescent="0.3">
      <c r="A244" s="149">
        <f>'Scenario calculation'!J706</f>
        <v>0.12836475532036484</v>
      </c>
      <c r="B244" s="47">
        <f>A244-'Summary Output'!$B$24</f>
        <v>2.1022930304703966E-2</v>
      </c>
      <c r="C244"/>
      <c r="I244" s="101">
        <f>'Scenario calculation'!D706</f>
        <v>2.9574797795130281</v>
      </c>
      <c r="J244" s="101">
        <f t="shared" si="5"/>
        <v>1.4574797795130281</v>
      </c>
      <c r="K244" s="145"/>
      <c r="L244"/>
    </row>
    <row r="245" spans="1:12" x14ac:dyDescent="0.3">
      <c r="A245" s="149">
        <f>'Scenario calculation'!J707</f>
        <v>0.13745558856092766</v>
      </c>
      <c r="B245" s="47">
        <f>A245-'Summary Output'!$B$24</f>
        <v>3.0113763545266778E-2</v>
      </c>
      <c r="C245"/>
      <c r="I245" s="101">
        <f>'Scenario calculation'!D707</f>
        <v>2.8718924740465535</v>
      </c>
      <c r="J245" s="101">
        <f t="shared" si="5"/>
        <v>1.3718924740465535</v>
      </c>
      <c r="K245" s="145"/>
      <c r="L245"/>
    </row>
    <row r="246" spans="1:12" x14ac:dyDescent="0.3">
      <c r="A246" s="149">
        <f>'Scenario calculation'!J708</f>
        <v>0.35963689201596871</v>
      </c>
      <c r="B246" s="47">
        <f>A246-'Summary Output'!$B$24</f>
        <v>0.25229506700030785</v>
      </c>
      <c r="C246"/>
      <c r="I246" s="101">
        <f>'Scenario calculation'!D708</f>
        <v>2.1115750126936632</v>
      </c>
      <c r="J246" s="101">
        <f t="shared" si="5"/>
        <v>0.61157501269366321</v>
      </c>
      <c r="K246" s="145"/>
      <c r="L246"/>
    </row>
    <row r="247" spans="1:12" x14ac:dyDescent="0.3">
      <c r="A247" s="149">
        <f>'Scenario calculation'!J709</f>
        <v>0.28087416946222876</v>
      </c>
      <c r="B247" s="47">
        <f>A247-'Summary Output'!$B$24</f>
        <v>0.1735323444465679</v>
      </c>
      <c r="C247"/>
      <c r="I247" s="101">
        <f>'Scenario calculation'!D709</f>
        <v>2.2006177419137183</v>
      </c>
      <c r="J247" s="101">
        <f t="shared" si="5"/>
        <v>0.70061774191371828</v>
      </c>
      <c r="K247" s="145"/>
      <c r="L247"/>
    </row>
    <row r="248" spans="1:12" x14ac:dyDescent="0.3">
      <c r="A248" s="149">
        <f>'Scenario calculation'!J710</f>
        <v>0.31241885995634</v>
      </c>
      <c r="B248" s="47">
        <f>A248-'Summary Output'!$B$24</f>
        <v>0.20507703494067914</v>
      </c>
      <c r="C248"/>
      <c r="I248" s="101">
        <f>'Scenario calculation'!D710</f>
        <v>1.7065097641391405</v>
      </c>
      <c r="J248" s="101">
        <f t="shared" si="5"/>
        <v>0.20650976413914046</v>
      </c>
      <c r="K248" s="145"/>
      <c r="L248"/>
    </row>
    <row r="249" spans="1:12" x14ac:dyDescent="0.3">
      <c r="A249" s="149">
        <f>'Scenario calculation'!J711</f>
        <v>0.25747832900611334</v>
      </c>
      <c r="B249" s="47">
        <f>A249-'Summary Output'!$B$24</f>
        <v>0.15013650399045247</v>
      </c>
      <c r="C249"/>
      <c r="I249" s="101">
        <f>'Scenario calculation'!D711</f>
        <v>1.8201094751105109</v>
      </c>
      <c r="J249" s="101">
        <f t="shared" si="5"/>
        <v>0.32010947511051091</v>
      </c>
      <c r="K249" s="145"/>
      <c r="L249"/>
    </row>
    <row r="250" spans="1:12" x14ac:dyDescent="0.3">
      <c r="A250" s="149">
        <f>'Scenario calculation'!J712</f>
        <v>9.1764025766155832E-2</v>
      </c>
      <c r="B250" s="47">
        <f>A250-'Summary Output'!$B$24</f>
        <v>-1.5577799249505045E-2</v>
      </c>
      <c r="C250"/>
      <c r="I250" s="101">
        <f>'Scenario calculation'!D712</f>
        <v>3.2279177498330567</v>
      </c>
      <c r="J250" s="101">
        <f t="shared" si="5"/>
        <v>1.7279177498330567</v>
      </c>
      <c r="K250" s="145"/>
      <c r="L250"/>
    </row>
    <row r="251" spans="1:12" x14ac:dyDescent="0.3">
      <c r="A251" s="149">
        <f>'Scenario calculation'!J713</f>
        <v>0.29627913153808239</v>
      </c>
      <c r="B251" s="47">
        <f>A251-'Summary Output'!$B$24</f>
        <v>0.18893730652242152</v>
      </c>
      <c r="C251"/>
      <c r="I251" s="101">
        <f>'Scenario calculation'!D713</f>
        <v>2.9099800445870114</v>
      </c>
      <c r="J251" s="101">
        <f t="shared" si="5"/>
        <v>1.4099800445870114</v>
      </c>
      <c r="K251" s="145"/>
      <c r="L251"/>
    </row>
    <row r="252" spans="1:12" x14ac:dyDescent="0.3">
      <c r="A252" s="149">
        <f>'Scenario calculation'!J714</f>
        <v>0.11697685767338872</v>
      </c>
      <c r="B252" s="47">
        <f>A252-'Summary Output'!$B$24</f>
        <v>9.6350326577278461E-3</v>
      </c>
      <c r="C252"/>
      <c r="I252" s="101">
        <f>'Scenario calculation'!D714</f>
        <v>2.7436716839945245</v>
      </c>
      <c r="J252" s="101">
        <f t="shared" si="5"/>
        <v>1.2436716839945245</v>
      </c>
      <c r="K252" s="145"/>
      <c r="L252"/>
    </row>
    <row r="253" spans="1:12" x14ac:dyDescent="0.3">
      <c r="A253" s="149">
        <f>'Scenario calculation'!J715</f>
        <v>0.2553686849324952</v>
      </c>
      <c r="B253" s="47">
        <f>A253-'Summary Output'!$B$24</f>
        <v>0.14802685991683434</v>
      </c>
      <c r="C253"/>
      <c r="I253" s="101">
        <f>'Scenario calculation'!D715</f>
        <v>2.6562595407362966</v>
      </c>
      <c r="J253" s="101">
        <f t="shared" si="5"/>
        <v>1.1562595407362966</v>
      </c>
      <c r="K253" s="145"/>
      <c r="L253"/>
    </row>
    <row r="254" spans="1:12" x14ac:dyDescent="0.3">
      <c r="A254" s="149">
        <f>'Scenario calculation'!J716</f>
        <v>0.26891873475152073</v>
      </c>
      <c r="B254" s="47">
        <f>A254-'Summary Output'!$B$24</f>
        <v>0.16157690973585986</v>
      </c>
      <c r="C254"/>
      <c r="I254" s="101">
        <f>'Scenario calculation'!D716</f>
        <v>2.7983499090904065</v>
      </c>
      <c r="J254" s="101">
        <f t="shared" si="5"/>
        <v>1.2983499090904065</v>
      </c>
      <c r="K254" s="145"/>
      <c r="L254"/>
    </row>
    <row r="255" spans="1:12" x14ac:dyDescent="0.3">
      <c r="A255" s="149">
        <f>'Scenario calculation'!J717</f>
        <v>0.29437698992185912</v>
      </c>
      <c r="B255" s="47">
        <f>A255-'Summary Output'!$B$24</f>
        <v>0.18703516490619826</v>
      </c>
      <c r="C255"/>
      <c r="I255" s="101">
        <f>'Scenario calculation'!D717</f>
        <v>3.1922788205059858</v>
      </c>
      <c r="J255" s="101">
        <f t="shared" si="5"/>
        <v>1.6922788205059858</v>
      </c>
      <c r="K255" s="145"/>
      <c r="L255"/>
    </row>
    <row r="256" spans="1:12" x14ac:dyDescent="0.3">
      <c r="A256" s="149">
        <f>'Scenario calculation'!J718</f>
        <v>0.24341412076947089</v>
      </c>
      <c r="B256" s="47">
        <f>A256-'Summary Output'!$B$24</f>
        <v>0.13607229575381002</v>
      </c>
      <c r="C256"/>
      <c r="I256" s="101">
        <f>'Scenario calculation'!D718</f>
        <v>2.0702485192523454</v>
      </c>
      <c r="J256" s="101">
        <f t="shared" si="5"/>
        <v>0.57024851925234543</v>
      </c>
      <c r="K256" s="145"/>
      <c r="L256"/>
    </row>
    <row r="257" spans="1:12" x14ac:dyDescent="0.3">
      <c r="A257" s="149">
        <f>'Scenario calculation'!J719</f>
        <v>0.17679266010297323</v>
      </c>
      <c r="B257" s="47">
        <f>A257-'Summary Output'!$B$24</f>
        <v>6.9450835087312354E-2</v>
      </c>
      <c r="C257"/>
      <c r="I257" s="101">
        <f>'Scenario calculation'!D719</f>
        <v>2.7154614289723829</v>
      </c>
      <c r="J257" s="101">
        <f t="shared" si="5"/>
        <v>1.2154614289723829</v>
      </c>
      <c r="K257" s="145"/>
      <c r="L257"/>
    </row>
    <row r="258" spans="1:12" x14ac:dyDescent="0.3">
      <c r="A258" s="149">
        <f>'Scenario calculation'!J720</f>
        <v>0.30934860749353521</v>
      </c>
      <c r="B258" s="47">
        <f>A258-'Summary Output'!$B$24</f>
        <v>0.20200678247787435</v>
      </c>
      <c r="C258"/>
      <c r="I258" s="101">
        <f>'Scenario calculation'!D720</f>
        <v>3.1001518206333434</v>
      </c>
      <c r="J258" s="101">
        <f t="shared" si="5"/>
        <v>1.6001518206333434</v>
      </c>
      <c r="K258" s="145"/>
      <c r="L258"/>
    </row>
    <row r="259" spans="1:12" x14ac:dyDescent="0.3">
      <c r="A259" s="149">
        <f>'Scenario calculation'!J721</f>
        <v>0.11694690808878572</v>
      </c>
      <c r="B259" s="47">
        <f>A259-'Summary Output'!$B$24</f>
        <v>9.6050830731248399E-3</v>
      </c>
      <c r="C259"/>
      <c r="I259" s="101">
        <f>'Scenario calculation'!D721</f>
        <v>3.0780195590198232</v>
      </c>
      <c r="J259" s="101">
        <f t="shared" si="5"/>
        <v>1.5780195590198232</v>
      </c>
      <c r="K259" s="145"/>
      <c r="L259"/>
    </row>
    <row r="260" spans="1:12" x14ac:dyDescent="0.3">
      <c r="A260" s="149">
        <f>'Scenario calculation'!J722</f>
        <v>0.21038384484347872</v>
      </c>
      <c r="B260" s="47">
        <f>A260-'Summary Output'!$B$24</f>
        <v>0.10304201982781784</v>
      </c>
      <c r="C260"/>
      <c r="I260" s="101">
        <f>'Scenario calculation'!D722</f>
        <v>2.3978540853936563</v>
      </c>
      <c r="J260" s="101">
        <f t="shared" si="5"/>
        <v>0.8978540853936563</v>
      </c>
      <c r="K260" s="145"/>
      <c r="L260"/>
    </row>
    <row r="261" spans="1:12" x14ac:dyDescent="0.3">
      <c r="A261" s="149">
        <f>'Scenario calculation'!J723</f>
        <v>0.3089238404977328</v>
      </c>
      <c r="B261" s="47">
        <f>A261-'Summary Output'!$B$24</f>
        <v>0.20158201548207194</v>
      </c>
      <c r="C261"/>
      <c r="I261" s="101">
        <f>'Scenario calculation'!D723</f>
        <v>2.6837429685006482</v>
      </c>
      <c r="J261" s="101">
        <f t="shared" si="5"/>
        <v>1.1837429685006482</v>
      </c>
      <c r="K261" s="145"/>
      <c r="L261"/>
    </row>
    <row r="262" spans="1:12" x14ac:dyDescent="0.3">
      <c r="A262" s="149">
        <f>'Scenario calculation'!J724</f>
        <v>0.29863145377528966</v>
      </c>
      <c r="B262" s="47">
        <f>A262-'Summary Output'!$B$24</f>
        <v>0.19128962875962879</v>
      </c>
      <c r="C262"/>
      <c r="I262" s="101">
        <f>'Scenario calculation'!D724</f>
        <v>2.2342153278802459</v>
      </c>
      <c r="J262" s="101">
        <f t="shared" si="5"/>
        <v>0.7342153278802459</v>
      </c>
      <c r="K262" s="145"/>
      <c r="L262"/>
    </row>
    <row r="263" spans="1:12" x14ac:dyDescent="0.3">
      <c r="A263" s="149">
        <f>'Scenario calculation'!J725</f>
        <v>0.24756155425577564</v>
      </c>
      <c r="B263" s="47">
        <f>A263-'Summary Output'!$B$24</f>
        <v>0.14021972924011478</v>
      </c>
      <c r="C263"/>
      <c r="I263" s="101">
        <f>'Scenario calculation'!D725</f>
        <v>3.4128997241761043</v>
      </c>
      <c r="J263" s="101">
        <f t="shared" si="5"/>
        <v>1.9128997241761043</v>
      </c>
      <c r="K263" s="145"/>
      <c r="L263"/>
    </row>
    <row r="264" spans="1:12" x14ac:dyDescent="0.3">
      <c r="A264" s="149">
        <f>'Scenario calculation'!J726</f>
        <v>0.28566000054183349</v>
      </c>
      <c r="B264" s="47">
        <f>A264-'Summary Output'!$B$24</f>
        <v>0.17831817552617263</v>
      </c>
      <c r="C264"/>
      <c r="I264" s="101">
        <f>'Scenario calculation'!D726</f>
        <v>2.8382434518119997</v>
      </c>
      <c r="J264" s="101">
        <f t="shared" si="5"/>
        <v>1.3382434518119997</v>
      </c>
      <c r="K264" s="145"/>
      <c r="L264"/>
    </row>
    <row r="265" spans="1:12" x14ac:dyDescent="0.3">
      <c r="A265" s="149">
        <f>'Scenario calculation'!J727</f>
        <v>0.2195471599479264</v>
      </c>
      <c r="B265" s="47">
        <f>A265-'Summary Output'!$B$24</f>
        <v>0.11220533493226552</v>
      </c>
      <c r="C265"/>
      <c r="I265" s="101">
        <f>'Scenario calculation'!D727</f>
        <v>3.267513098648712</v>
      </c>
      <c r="J265" s="101">
        <f t="shared" si="5"/>
        <v>1.767513098648712</v>
      </c>
      <c r="K265" s="145"/>
      <c r="L265"/>
    </row>
    <row r="266" spans="1:12" x14ac:dyDescent="0.3">
      <c r="A266" s="149">
        <f>'Scenario calculation'!J728</f>
        <v>0.31821218689687991</v>
      </c>
      <c r="B266" s="47">
        <f>A266-'Summary Output'!$B$24</f>
        <v>0.21087036188121905</v>
      </c>
      <c r="C266"/>
      <c r="I266" s="101">
        <f>'Scenario calculation'!D728</f>
        <v>1.8983432145036836</v>
      </c>
      <c r="J266" s="101">
        <f t="shared" si="5"/>
        <v>0.3983432145036836</v>
      </c>
      <c r="K266" s="145"/>
      <c r="L266"/>
    </row>
    <row r="267" spans="1:12" x14ac:dyDescent="0.3">
      <c r="A267" s="149">
        <f>'Scenario calculation'!J729</f>
        <v>0.16804791063206026</v>
      </c>
      <c r="B267" s="47">
        <f>A267-'Summary Output'!$B$24</f>
        <v>6.0706085616399383E-2</v>
      </c>
      <c r="C267"/>
      <c r="I267" s="101">
        <f>'Scenario calculation'!D729</f>
        <v>2.8138525045544687</v>
      </c>
      <c r="J267" s="101">
        <f t="shared" si="5"/>
        <v>1.3138525045544687</v>
      </c>
      <c r="K267" s="145"/>
      <c r="L267"/>
    </row>
    <row r="268" spans="1:12" x14ac:dyDescent="0.3">
      <c r="A268" s="149">
        <f>'Scenario calculation'!J730</f>
        <v>0.28301835406621034</v>
      </c>
      <c r="B268" s="47">
        <f>A268-'Summary Output'!$B$24</f>
        <v>0.17567652905054948</v>
      </c>
      <c r="C268"/>
      <c r="I268" s="101">
        <f>'Scenario calculation'!D730</f>
        <v>2.3523370934678667</v>
      </c>
      <c r="J268" s="101">
        <f t="shared" si="5"/>
        <v>0.85233709346786668</v>
      </c>
      <c r="K268" s="145"/>
      <c r="L268"/>
    </row>
    <row r="269" spans="1:12" x14ac:dyDescent="0.3">
      <c r="A269" s="149">
        <f>'Scenario calculation'!J731</f>
        <v>0.19948831071030959</v>
      </c>
      <c r="B269" s="47">
        <f>A269-'Summary Output'!$B$24</f>
        <v>9.2146485694648714E-2</v>
      </c>
      <c r="C269"/>
      <c r="I269" s="101">
        <f>'Scenario calculation'!D731</f>
        <v>2.6751710389525933</v>
      </c>
      <c r="J269" s="101">
        <f t="shared" si="5"/>
        <v>1.1751710389525933</v>
      </c>
      <c r="K269" s="145"/>
      <c r="L269"/>
    </row>
    <row r="270" spans="1:12" x14ac:dyDescent="0.3">
      <c r="A270" s="149">
        <f>'Scenario calculation'!J732</f>
        <v>0.23874133959807242</v>
      </c>
      <c r="B270" s="47">
        <f>A270-'Summary Output'!$B$24</f>
        <v>0.13139951458241156</v>
      </c>
      <c r="C270"/>
      <c r="I270" s="101">
        <f>'Scenario calculation'!D732</f>
        <v>2.2891450251135774</v>
      </c>
      <c r="J270" s="101">
        <f t="shared" si="5"/>
        <v>0.78914502511357743</v>
      </c>
      <c r="K270" s="145"/>
      <c r="L270"/>
    </row>
    <row r="271" spans="1:12" x14ac:dyDescent="0.3">
      <c r="A271" s="149">
        <f>'Scenario calculation'!J733</f>
        <v>0.34957314450911858</v>
      </c>
      <c r="B271" s="47">
        <f>A271-'Summary Output'!$B$24</f>
        <v>0.24223131949345772</v>
      </c>
      <c r="C271"/>
      <c r="I271" s="101">
        <f>'Scenario calculation'!D733</f>
        <v>1.8607720840705224</v>
      </c>
      <c r="J271" s="101">
        <f t="shared" si="5"/>
        <v>0.36077208407052241</v>
      </c>
      <c r="K271" s="145"/>
      <c r="L271"/>
    </row>
    <row r="272" spans="1:12" x14ac:dyDescent="0.3">
      <c r="A272" s="149">
        <f>'Scenario calculation'!J734</f>
        <v>0.26175517932591252</v>
      </c>
      <c r="B272" s="47">
        <f>A272-'Summary Output'!$B$24</f>
        <v>0.15441335431025166</v>
      </c>
      <c r="C272"/>
      <c r="I272" s="101">
        <f>'Scenario calculation'!D734</f>
        <v>1.8268171397310695</v>
      </c>
      <c r="J272" s="101">
        <f t="shared" ref="J272:J335" si="6">I272-1.5</f>
        <v>0.32681713973106952</v>
      </c>
      <c r="K272" s="145"/>
      <c r="L272"/>
    </row>
    <row r="273" spans="1:12" x14ac:dyDescent="0.3">
      <c r="A273" s="149">
        <f>'Scenario calculation'!J735</f>
        <v>0.30843072333625576</v>
      </c>
      <c r="B273" s="47">
        <f>A273-'Summary Output'!$B$24</f>
        <v>0.2010888983205949</v>
      </c>
      <c r="C273"/>
      <c r="I273" s="101">
        <f>'Scenario calculation'!D735</f>
        <v>2.9198325803376974</v>
      </c>
      <c r="J273" s="101">
        <f t="shared" si="6"/>
        <v>1.4198325803376974</v>
      </c>
      <c r="K273" s="145"/>
      <c r="L273"/>
    </row>
    <row r="274" spans="1:12" x14ac:dyDescent="0.3">
      <c r="A274" s="149">
        <f>'Scenario calculation'!J736</f>
        <v>0.22733642196152748</v>
      </c>
      <c r="B274" s="47">
        <f>A274-'Summary Output'!$B$24</f>
        <v>0.1199945969458666</v>
      </c>
      <c r="C274"/>
      <c r="I274" s="101">
        <f>'Scenario calculation'!D736</f>
        <v>2.5574144278452198</v>
      </c>
      <c r="J274" s="101">
        <f t="shared" si="6"/>
        <v>1.0574144278452198</v>
      </c>
      <c r="K274" s="145"/>
      <c r="L274"/>
    </row>
    <row r="275" spans="1:12" x14ac:dyDescent="0.3">
      <c r="A275" s="149">
        <f>'Scenario calculation'!J737</f>
        <v>0.37941816973635212</v>
      </c>
      <c r="B275" s="47">
        <f>A275-'Summary Output'!$B$24</f>
        <v>0.27207634472069125</v>
      </c>
      <c r="C275"/>
      <c r="I275" s="101">
        <f>'Scenario calculation'!D737</f>
        <v>2.6248824251428959</v>
      </c>
      <c r="J275" s="101">
        <f t="shared" si="6"/>
        <v>1.1248824251428959</v>
      </c>
      <c r="K275" s="145"/>
      <c r="L275"/>
    </row>
    <row r="276" spans="1:12" x14ac:dyDescent="0.3">
      <c r="A276" s="149">
        <f>'Scenario calculation'!J738</f>
        <v>0.12683202647175817</v>
      </c>
      <c r="B276" s="47">
        <f>A276-'Summary Output'!$B$24</f>
        <v>1.9490201456097297E-2</v>
      </c>
      <c r="C276"/>
      <c r="I276" s="101">
        <f>'Scenario calculation'!D738</f>
        <v>2.6784325471914547</v>
      </c>
      <c r="J276" s="101">
        <f t="shared" si="6"/>
        <v>1.1784325471914547</v>
      </c>
      <c r="K276" s="145"/>
      <c r="L276"/>
    </row>
    <row r="277" spans="1:12" x14ac:dyDescent="0.3">
      <c r="A277" s="149">
        <f>'Scenario calculation'!J739</f>
        <v>0.1743576628446657</v>
      </c>
      <c r="B277" s="47">
        <f>A277-'Summary Output'!$B$24</f>
        <v>6.7015837829004818E-2</v>
      </c>
      <c r="C277"/>
      <c r="I277" s="101">
        <f>'Scenario calculation'!D739</f>
        <v>2.7822046278736501</v>
      </c>
      <c r="J277" s="101">
        <f t="shared" si="6"/>
        <v>1.2822046278736501</v>
      </c>
      <c r="K277" s="145"/>
      <c r="L277"/>
    </row>
    <row r="278" spans="1:12" x14ac:dyDescent="0.3">
      <c r="A278" s="149">
        <f>'Scenario calculation'!J740</f>
        <v>0.29518450363102477</v>
      </c>
      <c r="B278" s="47">
        <f>A278-'Summary Output'!$B$24</f>
        <v>0.18784267861536391</v>
      </c>
      <c r="C278"/>
      <c r="I278" s="101">
        <f>'Scenario calculation'!D740</f>
        <v>3.4964308451550479</v>
      </c>
      <c r="J278" s="101">
        <f t="shared" si="6"/>
        <v>1.9964308451550479</v>
      </c>
      <c r="K278" s="145"/>
      <c r="L278"/>
    </row>
    <row r="279" spans="1:12" x14ac:dyDescent="0.3">
      <c r="A279" s="149">
        <f>'Scenario calculation'!J741</f>
        <v>0.28083991973477374</v>
      </c>
      <c r="B279" s="47">
        <f>A279-'Summary Output'!$B$24</f>
        <v>0.17349809471911287</v>
      </c>
      <c r="C279"/>
      <c r="I279" s="101">
        <f>'Scenario calculation'!D741</f>
        <v>2.0981370627024103</v>
      </c>
      <c r="J279" s="101">
        <f t="shared" si="6"/>
        <v>0.59813706270241029</v>
      </c>
      <c r="K279" s="145"/>
      <c r="L279"/>
    </row>
    <row r="280" spans="1:12" x14ac:dyDescent="0.3">
      <c r="A280" s="149">
        <f>'Scenario calculation'!J742</f>
        <v>0.25027524935466117</v>
      </c>
      <c r="B280" s="47">
        <f>A280-'Summary Output'!$B$24</f>
        <v>0.1429334243390003</v>
      </c>
      <c r="C280"/>
      <c r="I280" s="101">
        <f>'Scenario calculation'!D742</f>
        <v>1.9783634951868394</v>
      </c>
      <c r="J280" s="101">
        <f t="shared" si="6"/>
        <v>0.4783634951868394</v>
      </c>
      <c r="K280" s="145"/>
      <c r="L280"/>
    </row>
    <row r="281" spans="1:12" x14ac:dyDescent="0.3">
      <c r="A281" s="149">
        <f>'Scenario calculation'!J743</f>
        <v>0.29337753299327085</v>
      </c>
      <c r="B281" s="47">
        <f>A281-'Summary Output'!$B$24</f>
        <v>0.18603570797760999</v>
      </c>
      <c r="C281"/>
      <c r="I281" s="101">
        <f>'Scenario calculation'!D743</f>
        <v>2.4411806718576021</v>
      </c>
      <c r="J281" s="101">
        <f t="shared" si="6"/>
        <v>0.94118067185760212</v>
      </c>
      <c r="K281" s="145"/>
      <c r="L281"/>
    </row>
    <row r="282" spans="1:12" x14ac:dyDescent="0.3">
      <c r="A282" s="149">
        <f>'Scenario calculation'!J744</f>
        <v>0.13393149235718482</v>
      </c>
      <c r="B282" s="47">
        <f>A282-'Summary Output'!$B$24</f>
        <v>2.6589667341523945E-2</v>
      </c>
      <c r="C282"/>
      <c r="I282" s="101">
        <f>'Scenario calculation'!D744</f>
        <v>2.1626440717836037</v>
      </c>
      <c r="J282" s="101">
        <f t="shared" si="6"/>
        <v>0.66264407178360374</v>
      </c>
      <c r="K282" s="145"/>
      <c r="L282"/>
    </row>
    <row r="283" spans="1:12" x14ac:dyDescent="0.3">
      <c r="A283" s="149">
        <f>'Scenario calculation'!J745</f>
        <v>0.31611482502564048</v>
      </c>
      <c r="B283" s="47">
        <f>A283-'Summary Output'!$B$24</f>
        <v>0.20877300000997961</v>
      </c>
      <c r="C283"/>
      <c r="I283" s="101">
        <f>'Scenario calculation'!D745</f>
        <v>2.5564098781802862</v>
      </c>
      <c r="J283" s="101">
        <f t="shared" si="6"/>
        <v>1.0564098781802862</v>
      </c>
      <c r="K283" s="145"/>
      <c r="L283"/>
    </row>
    <row r="284" spans="1:12" x14ac:dyDescent="0.3">
      <c r="A284" s="149">
        <f>'Scenario calculation'!J746</f>
        <v>0.32580061802319782</v>
      </c>
      <c r="B284" s="47">
        <f>A284-'Summary Output'!$B$24</f>
        <v>0.21845879300753696</v>
      </c>
      <c r="C284"/>
      <c r="I284" s="101">
        <f>'Scenario calculation'!D746</f>
        <v>2.4512089131116133</v>
      </c>
      <c r="J284" s="101">
        <f t="shared" si="6"/>
        <v>0.95120891311161326</v>
      </c>
      <c r="K284" s="145"/>
      <c r="L284"/>
    </row>
    <row r="285" spans="1:12" x14ac:dyDescent="0.3">
      <c r="A285" s="149">
        <f>'Scenario calculation'!J747</f>
        <v>0.16995150289774674</v>
      </c>
      <c r="B285" s="47">
        <f>A285-'Summary Output'!$B$24</f>
        <v>6.2609677882085865E-2</v>
      </c>
      <c r="C285"/>
      <c r="I285" s="101">
        <f>'Scenario calculation'!D747</f>
        <v>1.5601874206026172</v>
      </c>
      <c r="J285" s="101">
        <f t="shared" si="6"/>
        <v>6.018742060261717E-2</v>
      </c>
      <c r="K285" s="145"/>
      <c r="L285"/>
    </row>
    <row r="286" spans="1:12" x14ac:dyDescent="0.3">
      <c r="A286" s="149">
        <f>'Scenario calculation'!J748</f>
        <v>0.11030050437495276</v>
      </c>
      <c r="B286" s="47">
        <f>A286-'Summary Output'!$B$24</f>
        <v>2.9586793592918798E-3</v>
      </c>
      <c r="C286"/>
      <c r="I286" s="101">
        <f>'Scenario calculation'!D748</f>
        <v>1.7630662364950058</v>
      </c>
      <c r="J286" s="101">
        <f t="shared" si="6"/>
        <v>0.26306623649500582</v>
      </c>
      <c r="K286" s="145"/>
      <c r="L286"/>
    </row>
    <row r="287" spans="1:12" x14ac:dyDescent="0.3">
      <c r="A287" s="149">
        <f>'Scenario calculation'!J749</f>
        <v>0.33371453844585131</v>
      </c>
      <c r="B287" s="47">
        <f>A287-'Summary Output'!$B$24</f>
        <v>0.22637271343019044</v>
      </c>
      <c r="C287"/>
      <c r="I287" s="101">
        <f>'Scenario calculation'!D749</f>
        <v>1.8946365967338381</v>
      </c>
      <c r="J287" s="101">
        <f t="shared" si="6"/>
        <v>0.39463659673383811</v>
      </c>
      <c r="K287" s="145"/>
      <c r="L287"/>
    </row>
    <row r="288" spans="1:12" x14ac:dyDescent="0.3">
      <c r="A288" s="149">
        <f>'Scenario calculation'!J750</f>
        <v>0.32183908396540661</v>
      </c>
      <c r="B288" s="47">
        <f>A288-'Summary Output'!$B$24</f>
        <v>0.21449725894974575</v>
      </c>
      <c r="C288"/>
      <c r="I288" s="101">
        <f>'Scenario calculation'!D750</f>
        <v>2.684812151705569</v>
      </c>
      <c r="J288" s="101">
        <f t="shared" si="6"/>
        <v>1.184812151705569</v>
      </c>
      <c r="K288" s="145"/>
      <c r="L288"/>
    </row>
    <row r="289" spans="1:12" x14ac:dyDescent="0.3">
      <c r="A289" s="149">
        <f>'Scenario calculation'!J751</f>
        <v>0.17812706657439303</v>
      </c>
      <c r="B289" s="47">
        <f>A289-'Summary Output'!$B$24</f>
        <v>7.0785241558732157E-2</v>
      </c>
      <c r="C289"/>
      <c r="I289" s="101">
        <f>'Scenario calculation'!D751</f>
        <v>3.3731371164803337</v>
      </c>
      <c r="J289" s="101">
        <f t="shared" si="6"/>
        <v>1.8731371164803337</v>
      </c>
      <c r="K289" s="145"/>
      <c r="L289"/>
    </row>
    <row r="290" spans="1:12" x14ac:dyDescent="0.3">
      <c r="A290" s="149">
        <f>'Scenario calculation'!J752</f>
        <v>0.29783361113447082</v>
      </c>
      <c r="B290" s="47">
        <f>A290-'Summary Output'!$B$24</f>
        <v>0.19049178611880996</v>
      </c>
      <c r="C290"/>
      <c r="I290" s="101">
        <f>'Scenario calculation'!D752</f>
        <v>1.7878319354123309</v>
      </c>
      <c r="J290" s="101">
        <f t="shared" si="6"/>
        <v>0.28783193541233087</v>
      </c>
      <c r="K290" s="145"/>
      <c r="L290"/>
    </row>
    <row r="291" spans="1:12" x14ac:dyDescent="0.3">
      <c r="A291" s="149">
        <f>'Scenario calculation'!J753</f>
        <v>0.25815445159507222</v>
      </c>
      <c r="B291" s="47">
        <f>A291-'Summary Output'!$B$24</f>
        <v>0.15081262657941136</v>
      </c>
      <c r="C291"/>
      <c r="I291" s="101">
        <f>'Scenario calculation'!D753</f>
        <v>3.0105219502419658</v>
      </c>
      <c r="J291" s="101">
        <f t="shared" si="6"/>
        <v>1.5105219502419658</v>
      </c>
      <c r="K291" s="145"/>
      <c r="L291"/>
    </row>
    <row r="292" spans="1:12" x14ac:dyDescent="0.3">
      <c r="A292" s="149">
        <f>'Scenario calculation'!J754</f>
        <v>0.23437199854550728</v>
      </c>
      <c r="B292" s="47">
        <f>A292-'Summary Output'!$B$24</f>
        <v>0.12703017352984641</v>
      </c>
      <c r="C292"/>
      <c r="I292" s="101">
        <f>'Scenario calculation'!D754</f>
        <v>2.7252478746357816</v>
      </c>
      <c r="J292" s="101">
        <f t="shared" si="6"/>
        <v>1.2252478746357816</v>
      </c>
      <c r="K292" s="145"/>
      <c r="L292"/>
    </row>
    <row r="293" spans="1:12" x14ac:dyDescent="0.3">
      <c r="A293" s="149">
        <f>'Scenario calculation'!J755</f>
        <v>0.30316869549230585</v>
      </c>
      <c r="B293" s="47">
        <f>A293-'Summary Output'!$B$24</f>
        <v>0.19582687047664499</v>
      </c>
      <c r="C293"/>
      <c r="I293" s="101">
        <f>'Scenario calculation'!D755</f>
        <v>1.8127778782436983</v>
      </c>
      <c r="J293" s="101">
        <f t="shared" si="6"/>
        <v>0.31277787824369829</v>
      </c>
      <c r="K293" s="145"/>
      <c r="L293"/>
    </row>
    <row r="294" spans="1:12" x14ac:dyDescent="0.3">
      <c r="A294" s="149">
        <f>'Scenario calculation'!J756</f>
        <v>0.36718079398074077</v>
      </c>
      <c r="B294" s="47">
        <f>A294-'Summary Output'!$B$24</f>
        <v>0.25983896896507991</v>
      </c>
      <c r="C294"/>
      <c r="I294" s="101">
        <f>'Scenario calculation'!D756</f>
        <v>2.1356559200292096</v>
      </c>
      <c r="J294" s="101">
        <f t="shared" si="6"/>
        <v>0.63565592002920956</v>
      </c>
      <c r="K294" s="145"/>
      <c r="L294"/>
    </row>
    <row r="295" spans="1:12" x14ac:dyDescent="0.3">
      <c r="A295" s="149">
        <f>'Scenario calculation'!J757</f>
        <v>0.19962263789000745</v>
      </c>
      <c r="B295" s="47">
        <f>A295-'Summary Output'!$B$24</f>
        <v>9.2280812874346571E-2</v>
      </c>
      <c r="C295"/>
      <c r="I295" s="101">
        <f>'Scenario calculation'!D757</f>
        <v>2.6154898225284451</v>
      </c>
      <c r="J295" s="101">
        <f t="shared" si="6"/>
        <v>1.1154898225284451</v>
      </c>
      <c r="K295" s="145"/>
      <c r="L295"/>
    </row>
    <row r="296" spans="1:12" x14ac:dyDescent="0.3">
      <c r="A296" s="149">
        <f>'Scenario calculation'!J758</f>
        <v>0.21486564373396222</v>
      </c>
      <c r="B296" s="47">
        <f>A296-'Summary Output'!$B$24</f>
        <v>0.10752381871830134</v>
      </c>
      <c r="C296"/>
      <c r="I296" s="101">
        <f>'Scenario calculation'!D758</f>
        <v>1.8389633321021424</v>
      </c>
      <c r="J296" s="101">
        <f t="shared" si="6"/>
        <v>0.33896333210214236</v>
      </c>
      <c r="K296" s="145"/>
      <c r="L296"/>
    </row>
    <row r="297" spans="1:12" x14ac:dyDescent="0.3">
      <c r="A297" s="149">
        <f>'Scenario calculation'!J759</f>
        <v>7.1481574422868288E-2</v>
      </c>
      <c r="B297" s="47">
        <f>A297-'Summary Output'!$B$24</f>
        <v>-3.5860250592792589E-2</v>
      </c>
      <c r="C297"/>
      <c r="I297" s="101">
        <f>'Scenario calculation'!D759</f>
        <v>3.3724849888144619</v>
      </c>
      <c r="J297" s="101">
        <f t="shared" si="6"/>
        <v>1.8724849888144619</v>
      </c>
      <c r="K297" s="145"/>
      <c r="L297"/>
    </row>
    <row r="298" spans="1:12" x14ac:dyDescent="0.3">
      <c r="A298" s="149">
        <f>'Scenario calculation'!J760</f>
        <v>0.15268453820266337</v>
      </c>
      <c r="B298" s="47">
        <f>A298-'Summary Output'!$B$24</f>
        <v>4.534271318700249E-2</v>
      </c>
      <c r="C298"/>
      <c r="I298" s="101">
        <f>'Scenario calculation'!D760</f>
        <v>3.5822724615884951</v>
      </c>
      <c r="J298" s="101">
        <f t="shared" si="6"/>
        <v>2.0822724615884951</v>
      </c>
      <c r="K298" s="145"/>
      <c r="L298"/>
    </row>
    <row r="299" spans="1:12" x14ac:dyDescent="0.3">
      <c r="A299" s="149">
        <f>'Scenario calculation'!J761</f>
        <v>0.26412304843716772</v>
      </c>
      <c r="B299" s="47">
        <f>A299-'Summary Output'!$B$24</f>
        <v>0.15678122342150685</v>
      </c>
      <c r="C299"/>
      <c r="I299" s="101">
        <f>'Scenario calculation'!D761</f>
        <v>1.9046476740200429</v>
      </c>
      <c r="J299" s="101">
        <f t="shared" si="6"/>
        <v>0.40464767402004287</v>
      </c>
      <c r="K299" s="145"/>
      <c r="L299"/>
    </row>
    <row r="300" spans="1:12" x14ac:dyDescent="0.3">
      <c r="A300" s="149">
        <f>'Scenario calculation'!J762</f>
        <v>0.13696284516649992</v>
      </c>
      <c r="B300" s="47">
        <f>A300-'Summary Output'!$B$24</f>
        <v>2.9621020150839047E-2</v>
      </c>
      <c r="C300"/>
      <c r="I300" s="101">
        <f>'Scenario calculation'!D762</f>
        <v>3.5256074967698203</v>
      </c>
      <c r="J300" s="101">
        <f t="shared" si="6"/>
        <v>2.0256074967698203</v>
      </c>
      <c r="K300" s="145"/>
      <c r="L300"/>
    </row>
    <row r="301" spans="1:12" x14ac:dyDescent="0.3">
      <c r="A301" s="149">
        <f>'Scenario calculation'!J763</f>
        <v>0.22808987511886847</v>
      </c>
      <c r="B301" s="47">
        <f>A301-'Summary Output'!$B$24</f>
        <v>0.12074805010320759</v>
      </c>
      <c r="C301"/>
      <c r="I301" s="101">
        <f>'Scenario calculation'!D763</f>
        <v>1.7219196448552438</v>
      </c>
      <c r="J301" s="101">
        <f t="shared" si="6"/>
        <v>0.22191964485524385</v>
      </c>
      <c r="K301" s="145"/>
      <c r="L301"/>
    </row>
    <row r="302" spans="1:12" x14ac:dyDescent="0.3">
      <c r="A302" s="149">
        <f>'Scenario calculation'!J764</f>
        <v>0.17975139272046814</v>
      </c>
      <c r="B302" s="47">
        <f>A302-'Summary Output'!$B$24</f>
        <v>7.2409567704807262E-2</v>
      </c>
      <c r="C302"/>
      <c r="I302" s="101">
        <f>'Scenario calculation'!D764</f>
        <v>3.0938429707455168</v>
      </c>
      <c r="J302" s="101">
        <f t="shared" si="6"/>
        <v>1.5938429707455168</v>
      </c>
      <c r="K302" s="145"/>
      <c r="L302"/>
    </row>
    <row r="303" spans="1:12" x14ac:dyDescent="0.3">
      <c r="A303" s="149">
        <f>'Scenario calculation'!J765</f>
        <v>0.19255260714924982</v>
      </c>
      <c r="B303" s="47">
        <f>A303-'Summary Output'!$B$24</f>
        <v>8.5210782133588944E-2</v>
      </c>
      <c r="C303"/>
      <c r="I303" s="101">
        <f>'Scenario calculation'!D765</f>
        <v>1.9430623807414604</v>
      </c>
      <c r="J303" s="101">
        <f t="shared" si="6"/>
        <v>0.44306238074146043</v>
      </c>
      <c r="K303" s="145"/>
      <c r="L303"/>
    </row>
    <row r="304" spans="1:12" x14ac:dyDescent="0.3">
      <c r="A304" s="149">
        <f>'Scenario calculation'!J766</f>
        <v>4.8802298078982176E-2</v>
      </c>
      <c r="B304" s="47">
        <f>A304-'Summary Output'!$B$24</f>
        <v>-5.8539526936678701E-2</v>
      </c>
      <c r="C304"/>
      <c r="I304" s="101">
        <f>'Scenario calculation'!D766</f>
        <v>3.0004839767741216</v>
      </c>
      <c r="J304" s="101">
        <f t="shared" si="6"/>
        <v>1.5004839767741216</v>
      </c>
      <c r="K304" s="145"/>
      <c r="L304"/>
    </row>
    <row r="305" spans="1:12" x14ac:dyDescent="0.3">
      <c r="A305" s="149">
        <f>'Scenario calculation'!J767</f>
        <v>0.14509630131591011</v>
      </c>
      <c r="B305" s="47">
        <f>A305-'Summary Output'!$B$24</f>
        <v>3.7754476300249237E-2</v>
      </c>
      <c r="C305"/>
      <c r="I305" s="101">
        <f>'Scenario calculation'!D767</f>
        <v>2.0339840501172319</v>
      </c>
      <c r="J305" s="101">
        <f t="shared" si="6"/>
        <v>0.53398405011723193</v>
      </c>
      <c r="K305" s="145"/>
      <c r="L305"/>
    </row>
    <row r="306" spans="1:12" x14ac:dyDescent="0.3">
      <c r="A306" s="149">
        <f>'Scenario calculation'!J768</f>
        <v>0.20433738756973563</v>
      </c>
      <c r="B306" s="47">
        <f>A306-'Summary Output'!$B$24</f>
        <v>9.6995562554074752E-2</v>
      </c>
      <c r="C306"/>
      <c r="I306" s="101">
        <f>'Scenario calculation'!D768</f>
        <v>3.1680123560626634</v>
      </c>
      <c r="J306" s="101">
        <f t="shared" si="6"/>
        <v>1.6680123560626634</v>
      </c>
      <c r="K306" s="145"/>
      <c r="L306"/>
    </row>
    <row r="307" spans="1:12" x14ac:dyDescent="0.3">
      <c r="A307" s="149">
        <f>'Scenario calculation'!J769</f>
        <v>0.18734569294925385</v>
      </c>
      <c r="B307" s="47">
        <f>A307-'Summary Output'!$B$24</f>
        <v>8.0003867933592973E-2</v>
      </c>
      <c r="C307"/>
      <c r="I307" s="101">
        <f>'Scenario calculation'!D769</f>
        <v>2.2523916806320918</v>
      </c>
      <c r="J307" s="101">
        <f t="shared" si="6"/>
        <v>0.75239168063209183</v>
      </c>
      <c r="K307" s="145"/>
      <c r="L307"/>
    </row>
    <row r="308" spans="1:12" x14ac:dyDescent="0.3">
      <c r="A308" s="149">
        <f>'Scenario calculation'!J770</f>
        <v>0.16842594864321003</v>
      </c>
      <c r="B308" s="47">
        <f>A308-'Summary Output'!$B$24</f>
        <v>6.1084123627549156E-2</v>
      </c>
      <c r="C308"/>
      <c r="I308" s="101">
        <f>'Scenario calculation'!D770</f>
        <v>2.0919823823060657</v>
      </c>
      <c r="J308" s="101">
        <f t="shared" si="6"/>
        <v>0.5919823823060657</v>
      </c>
      <c r="K308" s="145"/>
      <c r="L308"/>
    </row>
    <row r="309" spans="1:12" x14ac:dyDescent="0.3">
      <c r="A309" s="149">
        <f>'Scenario calculation'!J771</f>
        <v>0.26944283844516503</v>
      </c>
      <c r="B309" s="47">
        <f>A309-'Summary Output'!$B$24</f>
        <v>0.16210101342950417</v>
      </c>
      <c r="C309"/>
      <c r="I309" s="101">
        <f>'Scenario calculation'!D771</f>
        <v>2.3537727687542698</v>
      </c>
      <c r="J309" s="101">
        <f t="shared" si="6"/>
        <v>0.85377276875426977</v>
      </c>
      <c r="K309" s="145"/>
      <c r="L309"/>
    </row>
    <row r="310" spans="1:12" x14ac:dyDescent="0.3">
      <c r="A310" s="149">
        <f>'Scenario calculation'!J772</f>
        <v>0.16032649846760094</v>
      </c>
      <c r="B310" s="47">
        <f>A310-'Summary Output'!$B$24</f>
        <v>5.2984673451940065E-2</v>
      </c>
      <c r="C310"/>
      <c r="I310" s="101">
        <f>'Scenario calculation'!D772</f>
        <v>3.4719107727321172</v>
      </c>
      <c r="J310" s="101">
        <f t="shared" si="6"/>
        <v>1.9719107727321172</v>
      </c>
      <c r="K310" s="145"/>
      <c r="L310"/>
    </row>
    <row r="311" spans="1:12" x14ac:dyDescent="0.3">
      <c r="A311" s="149">
        <f>'Scenario calculation'!J773</f>
        <v>0.1073124677456796</v>
      </c>
      <c r="B311" s="47">
        <f>A311-'Summary Output'!$B$24</f>
        <v>-2.9357269981281076E-5</v>
      </c>
      <c r="C311"/>
      <c r="I311" s="101">
        <f>'Scenario calculation'!D773</f>
        <v>1.8028649634691192</v>
      </c>
      <c r="J311" s="101">
        <f t="shared" si="6"/>
        <v>0.30286496346911917</v>
      </c>
      <c r="K311" s="145"/>
      <c r="L311"/>
    </row>
    <row r="312" spans="1:12" x14ac:dyDescent="0.3">
      <c r="A312" s="149">
        <f>'Scenario calculation'!J774</f>
        <v>0.17216172060861212</v>
      </c>
      <c r="B312" s="47">
        <f>A312-'Summary Output'!$B$24</f>
        <v>6.4819895592951246E-2</v>
      </c>
      <c r="C312"/>
      <c r="I312" s="101">
        <f>'Scenario calculation'!D774</f>
        <v>2.831012855765898</v>
      </c>
      <c r="J312" s="101">
        <f t="shared" si="6"/>
        <v>1.331012855765898</v>
      </c>
      <c r="K312" s="145"/>
      <c r="L312"/>
    </row>
    <row r="313" spans="1:12" x14ac:dyDescent="0.3">
      <c r="A313" s="149">
        <f>'Scenario calculation'!J775</f>
        <v>0.32795771916071703</v>
      </c>
      <c r="B313" s="47">
        <f>A313-'Summary Output'!$B$24</f>
        <v>0.22061589414505617</v>
      </c>
      <c r="C313"/>
      <c r="I313" s="101">
        <f>'Scenario calculation'!D775</f>
        <v>2.6799848499516701</v>
      </c>
      <c r="J313" s="101">
        <f t="shared" si="6"/>
        <v>1.1799848499516701</v>
      </c>
      <c r="K313" s="145"/>
      <c r="L313"/>
    </row>
    <row r="314" spans="1:12" x14ac:dyDescent="0.3">
      <c r="A314" s="149">
        <f>'Scenario calculation'!J776</f>
        <v>0.23735584202846649</v>
      </c>
      <c r="B314" s="47">
        <f>A314-'Summary Output'!$B$24</f>
        <v>0.13001401701280563</v>
      </c>
      <c r="C314"/>
      <c r="I314" s="101">
        <f>'Scenario calculation'!D776</f>
        <v>3.5973131321786491</v>
      </c>
      <c r="J314" s="101">
        <f t="shared" si="6"/>
        <v>2.0973131321786491</v>
      </c>
      <c r="K314" s="145"/>
      <c r="L314"/>
    </row>
    <row r="315" spans="1:12" x14ac:dyDescent="0.3">
      <c r="A315" s="149">
        <f>'Scenario calculation'!J777</f>
        <v>0.22778828357569325</v>
      </c>
      <c r="B315" s="47">
        <f>A315-'Summary Output'!$B$24</f>
        <v>0.12044645856003237</v>
      </c>
      <c r="C315"/>
      <c r="I315" s="101">
        <f>'Scenario calculation'!D777</f>
        <v>2.4736165321613597</v>
      </c>
      <c r="J315" s="101">
        <f t="shared" si="6"/>
        <v>0.97361653216135968</v>
      </c>
      <c r="K315" s="145"/>
      <c r="L315"/>
    </row>
    <row r="316" spans="1:12" x14ac:dyDescent="0.3">
      <c r="A316" s="149">
        <f>'Scenario calculation'!J778</f>
        <v>0.35066676518572337</v>
      </c>
      <c r="B316" s="47">
        <f>A316-'Summary Output'!$B$24</f>
        <v>0.24332494017006251</v>
      </c>
      <c r="C316"/>
      <c r="I316" s="101">
        <f>'Scenario calculation'!D778</f>
        <v>2.5977842489936882</v>
      </c>
      <c r="J316" s="101">
        <f t="shared" si="6"/>
        <v>1.0977842489936882</v>
      </c>
      <c r="K316" s="145"/>
      <c r="L316"/>
    </row>
    <row r="317" spans="1:12" x14ac:dyDescent="0.3">
      <c r="A317" s="149">
        <f>'Scenario calculation'!J779</f>
        <v>0.22116377313386715</v>
      </c>
      <c r="B317" s="47">
        <f>A317-'Summary Output'!$B$24</f>
        <v>0.11382194811820627</v>
      </c>
      <c r="C317"/>
      <c r="I317" s="101">
        <f>'Scenario calculation'!D779</f>
        <v>2.7420120467071039</v>
      </c>
      <c r="J317" s="101">
        <f t="shared" si="6"/>
        <v>1.2420120467071039</v>
      </c>
      <c r="K317" s="145"/>
      <c r="L317"/>
    </row>
    <row r="318" spans="1:12" x14ac:dyDescent="0.3">
      <c r="A318" s="149">
        <f>'Scenario calculation'!J780</f>
        <v>0.15945334347914919</v>
      </c>
      <c r="B318" s="47">
        <f>A318-'Summary Output'!$B$24</f>
        <v>5.2111518463488313E-2</v>
      </c>
      <c r="C318"/>
      <c r="I318" s="101">
        <f>'Scenario calculation'!D780</f>
        <v>3.4529084504587666</v>
      </c>
      <c r="J318" s="101">
        <f t="shared" si="6"/>
        <v>1.9529084504587666</v>
      </c>
      <c r="K318" s="145"/>
      <c r="L318"/>
    </row>
    <row r="319" spans="1:12" x14ac:dyDescent="0.3">
      <c r="A319" s="149">
        <f>'Scenario calculation'!J781</f>
        <v>0.16913411463385764</v>
      </c>
      <c r="B319" s="47">
        <f>A319-'Summary Output'!$B$24</f>
        <v>6.1792289618196758E-2</v>
      </c>
      <c r="C319"/>
      <c r="I319" s="101">
        <f>'Scenario calculation'!D781</f>
        <v>3.1112515672089822</v>
      </c>
      <c r="J319" s="101">
        <f t="shared" si="6"/>
        <v>1.6112515672089822</v>
      </c>
      <c r="K319" s="145"/>
      <c r="L319"/>
    </row>
    <row r="320" spans="1:12" x14ac:dyDescent="0.3">
      <c r="A320" s="149">
        <f>'Scenario calculation'!J782</f>
        <v>0.287275867353882</v>
      </c>
      <c r="B320" s="47">
        <f>A320-'Summary Output'!$B$24</f>
        <v>0.17993404233822113</v>
      </c>
      <c r="C320"/>
      <c r="I320" s="101">
        <f>'Scenario calculation'!D782</f>
        <v>2.9719095345463673</v>
      </c>
      <c r="J320" s="101">
        <f t="shared" si="6"/>
        <v>1.4719095345463673</v>
      </c>
      <c r="K320" s="145"/>
      <c r="L320"/>
    </row>
    <row r="321" spans="1:12" x14ac:dyDescent="0.3">
      <c r="A321" s="149">
        <f>'Scenario calculation'!J783</f>
        <v>0.29208582151257079</v>
      </c>
      <c r="B321" s="47">
        <f>A321-'Summary Output'!$B$24</f>
        <v>0.18474399649690992</v>
      </c>
      <c r="C321"/>
      <c r="I321" s="101">
        <f>'Scenario calculation'!D783</f>
        <v>2.7985663961007843</v>
      </c>
      <c r="J321" s="101">
        <f t="shared" si="6"/>
        <v>1.2985663961007843</v>
      </c>
      <c r="K321" s="145"/>
      <c r="L321"/>
    </row>
    <row r="322" spans="1:12" x14ac:dyDescent="0.3">
      <c r="A322" s="149">
        <f>'Scenario calculation'!J784</f>
        <v>0.19165059750983815</v>
      </c>
      <c r="B322" s="47">
        <f>A322-'Summary Output'!$B$24</f>
        <v>8.4308772494177273E-2</v>
      </c>
      <c r="C322"/>
      <c r="I322" s="101">
        <f>'Scenario calculation'!D784</f>
        <v>2.6954882118342711</v>
      </c>
      <c r="J322" s="101">
        <f t="shared" si="6"/>
        <v>1.1954882118342711</v>
      </c>
      <c r="K322" s="145"/>
      <c r="L322"/>
    </row>
    <row r="323" spans="1:12" x14ac:dyDescent="0.3">
      <c r="A323" s="149">
        <f>'Scenario calculation'!J785</f>
        <v>0.24837637089235698</v>
      </c>
      <c r="B323" s="47">
        <f>A323-'Summary Output'!$B$24</f>
        <v>0.14103454587669612</v>
      </c>
      <c r="C323"/>
      <c r="I323" s="101">
        <f>'Scenario calculation'!D785</f>
        <v>3.1012600197278211</v>
      </c>
      <c r="J323" s="101">
        <f t="shared" si="6"/>
        <v>1.6012600197278211</v>
      </c>
      <c r="K323" s="145"/>
      <c r="L323"/>
    </row>
    <row r="324" spans="1:12" x14ac:dyDescent="0.3">
      <c r="A324" s="149">
        <f>'Scenario calculation'!J786</f>
        <v>0.23610217164356451</v>
      </c>
      <c r="B324" s="47">
        <f>A324-'Summary Output'!$B$24</f>
        <v>0.12876034662790364</v>
      </c>
      <c r="C324"/>
      <c r="I324" s="101">
        <f>'Scenario calculation'!D786</f>
        <v>3.0861312457668544</v>
      </c>
      <c r="J324" s="101">
        <f t="shared" si="6"/>
        <v>1.5861312457668544</v>
      </c>
      <c r="K324" s="145"/>
      <c r="L324"/>
    </row>
    <row r="325" spans="1:12" x14ac:dyDescent="0.3">
      <c r="A325" s="149">
        <f>'Scenario calculation'!J787</f>
        <v>0.24683896101408331</v>
      </c>
      <c r="B325" s="47">
        <f>A325-'Summary Output'!$B$24</f>
        <v>0.13949713599842245</v>
      </c>
      <c r="C325"/>
      <c r="I325" s="101">
        <f>'Scenario calculation'!D787</f>
        <v>3.3557747437804073</v>
      </c>
      <c r="J325" s="101">
        <f t="shared" si="6"/>
        <v>1.8557747437804073</v>
      </c>
      <c r="K325" s="145"/>
      <c r="L325"/>
    </row>
    <row r="326" spans="1:12" x14ac:dyDescent="0.3">
      <c r="A326" s="149">
        <f>'Scenario calculation'!J788</f>
        <v>0.38588517894461805</v>
      </c>
      <c r="B326" s="47">
        <f>A326-'Summary Output'!$B$24</f>
        <v>0.27854335392895718</v>
      </c>
      <c r="C326"/>
      <c r="I326" s="101">
        <f>'Scenario calculation'!D788</f>
        <v>1.9774983530161581</v>
      </c>
      <c r="J326" s="101">
        <f t="shared" si="6"/>
        <v>0.47749835301615806</v>
      </c>
      <c r="K326" s="145"/>
      <c r="L326"/>
    </row>
    <row r="327" spans="1:12" x14ac:dyDescent="0.3">
      <c r="A327" s="149">
        <f>'Scenario calculation'!J789</f>
        <v>0.10975599374603062</v>
      </c>
      <c r="B327" s="47">
        <f>A327-'Summary Output'!$B$24</f>
        <v>2.4141687303697451E-3</v>
      </c>
      <c r="C327"/>
      <c r="I327" s="101">
        <f>'Scenario calculation'!D789</f>
        <v>3.4934114716188787</v>
      </c>
      <c r="J327" s="101">
        <f t="shared" si="6"/>
        <v>1.9934114716188787</v>
      </c>
      <c r="K327" s="145"/>
      <c r="L327"/>
    </row>
    <row r="328" spans="1:12" x14ac:dyDescent="0.3">
      <c r="A328" s="149">
        <f>'Scenario calculation'!J790</f>
        <v>0.18185836996946603</v>
      </c>
      <c r="B328" s="47">
        <f>A328-'Summary Output'!$B$24</f>
        <v>7.451654495380515E-2</v>
      </c>
      <c r="C328"/>
      <c r="I328" s="101">
        <f>'Scenario calculation'!D790</f>
        <v>3.2298397262114995</v>
      </c>
      <c r="J328" s="101">
        <f t="shared" si="6"/>
        <v>1.7298397262114995</v>
      </c>
      <c r="K328" s="145"/>
      <c r="L328"/>
    </row>
    <row r="329" spans="1:12" x14ac:dyDescent="0.3">
      <c r="A329" s="149">
        <f>'Scenario calculation'!J791</f>
        <v>0.13475475415634386</v>
      </c>
      <c r="B329" s="47">
        <f>A329-'Summary Output'!$B$24</f>
        <v>2.7412929140682982E-2</v>
      </c>
      <c r="C329"/>
      <c r="I329" s="101">
        <f>'Scenario calculation'!D791</f>
        <v>2.8186524048375006</v>
      </c>
      <c r="J329" s="101">
        <f t="shared" si="6"/>
        <v>1.3186524048375006</v>
      </c>
      <c r="K329" s="145"/>
      <c r="L329"/>
    </row>
    <row r="330" spans="1:12" x14ac:dyDescent="0.3">
      <c r="A330" s="149">
        <f>'Scenario calculation'!J792</f>
        <v>0.24004727439032769</v>
      </c>
      <c r="B330" s="47">
        <f>A330-'Summary Output'!$B$24</f>
        <v>0.13270544937466683</v>
      </c>
      <c r="C330"/>
      <c r="I330" s="101">
        <f>'Scenario calculation'!D792</f>
        <v>3.2626874815380047</v>
      </c>
      <c r="J330" s="101">
        <f t="shared" si="6"/>
        <v>1.7626874815380047</v>
      </c>
      <c r="K330" s="145"/>
      <c r="L330"/>
    </row>
    <row r="331" spans="1:12" x14ac:dyDescent="0.3">
      <c r="A331" s="149">
        <f>'Scenario calculation'!J793</f>
        <v>0.20481062470184952</v>
      </c>
      <c r="B331" s="47">
        <f>A331-'Summary Output'!$B$24</f>
        <v>9.7468799686188642E-2</v>
      </c>
      <c r="C331"/>
      <c r="I331" s="101">
        <f>'Scenario calculation'!D793</f>
        <v>2.1159895050112043</v>
      </c>
      <c r="J331" s="101">
        <f t="shared" si="6"/>
        <v>0.61598950501120431</v>
      </c>
      <c r="K331" s="145"/>
      <c r="L331"/>
    </row>
    <row r="332" spans="1:12" x14ac:dyDescent="0.3">
      <c r="A332" s="149">
        <f>'Scenario calculation'!J794</f>
        <v>0.18322613530625076</v>
      </c>
      <c r="B332" s="47">
        <f>A332-'Summary Output'!$B$24</f>
        <v>7.5884310290589882E-2</v>
      </c>
      <c r="C332"/>
      <c r="I332" s="101">
        <f>'Scenario calculation'!D794</f>
        <v>2.111926147064203</v>
      </c>
      <c r="J332" s="101">
        <f t="shared" si="6"/>
        <v>0.61192614706420301</v>
      </c>
      <c r="K332" s="145"/>
      <c r="L332"/>
    </row>
    <row r="333" spans="1:12" x14ac:dyDescent="0.3">
      <c r="A333" s="149">
        <f>'Scenario calculation'!J795</f>
        <v>0.19393041389275445</v>
      </c>
      <c r="B333" s="47">
        <f>A333-'Summary Output'!$B$24</f>
        <v>8.6588588877093572E-2</v>
      </c>
      <c r="C333"/>
      <c r="I333" s="101">
        <f>'Scenario calculation'!D795</f>
        <v>1.5654673753564379</v>
      </c>
      <c r="J333" s="101">
        <f t="shared" si="6"/>
        <v>6.5467375356437874E-2</v>
      </c>
      <c r="K333" s="145"/>
      <c r="L333"/>
    </row>
    <row r="334" spans="1:12" x14ac:dyDescent="0.3">
      <c r="A334" s="149">
        <f>'Scenario calculation'!J796</f>
        <v>0.29503748155638654</v>
      </c>
      <c r="B334" s="47">
        <f>A334-'Summary Output'!$B$24</f>
        <v>0.18769565654072567</v>
      </c>
      <c r="C334"/>
      <c r="I334" s="101">
        <f>'Scenario calculation'!D796</f>
        <v>2.6760222849670052</v>
      </c>
      <c r="J334" s="101">
        <f t="shared" si="6"/>
        <v>1.1760222849670052</v>
      </c>
      <c r="K334" s="145"/>
      <c r="L334"/>
    </row>
    <row r="335" spans="1:12" x14ac:dyDescent="0.3">
      <c r="A335" s="149">
        <f>'Scenario calculation'!J797</f>
        <v>0.3608041015054213</v>
      </c>
      <c r="B335" s="47">
        <f>A335-'Summary Output'!$B$24</f>
        <v>0.25346227648976044</v>
      </c>
      <c r="C335"/>
      <c r="I335" s="101">
        <f>'Scenario calculation'!D797</f>
        <v>2.0755242766774726</v>
      </c>
      <c r="J335" s="101">
        <f t="shared" si="6"/>
        <v>0.57552427667747263</v>
      </c>
      <c r="K335" s="145"/>
      <c r="L335"/>
    </row>
    <row r="336" spans="1:12" x14ac:dyDescent="0.3">
      <c r="A336" s="149">
        <f>'Scenario calculation'!J798</f>
        <v>0.34496644981756375</v>
      </c>
      <c r="B336" s="47">
        <f>A336-'Summary Output'!$B$24</f>
        <v>0.23762462480190288</v>
      </c>
      <c r="C336"/>
      <c r="I336" s="101">
        <f>'Scenario calculation'!D798</f>
        <v>2.1520063501358466</v>
      </c>
      <c r="J336" s="101">
        <f t="shared" ref="J336:J399" si="7">I336-1.5</f>
        <v>0.65200635013584662</v>
      </c>
      <c r="K336" s="145"/>
      <c r="L336"/>
    </row>
    <row r="337" spans="1:12" x14ac:dyDescent="0.3">
      <c r="A337" s="149">
        <f>'Scenario calculation'!J799</f>
        <v>0.22256337966492445</v>
      </c>
      <c r="B337" s="47">
        <f>A337-'Summary Output'!$B$24</f>
        <v>0.11522155464926358</v>
      </c>
      <c r="C337"/>
      <c r="I337" s="101">
        <f>'Scenario calculation'!D799</f>
        <v>2.6346356747170914</v>
      </c>
      <c r="J337" s="101">
        <f t="shared" si="7"/>
        <v>1.1346356747170914</v>
      </c>
      <c r="K337" s="145"/>
      <c r="L337"/>
    </row>
    <row r="338" spans="1:12" x14ac:dyDescent="0.3">
      <c r="A338" s="149">
        <f>'Scenario calculation'!J800</f>
        <v>0.23557556876559893</v>
      </c>
      <c r="B338" s="47">
        <f>A338-'Summary Output'!$B$24</f>
        <v>0.12823374374993807</v>
      </c>
      <c r="C338"/>
      <c r="I338" s="101">
        <f>'Scenario calculation'!D800</f>
        <v>1.5513623352658892</v>
      </c>
      <c r="J338" s="101">
        <f t="shared" si="7"/>
        <v>5.1362335265889181E-2</v>
      </c>
      <c r="K338" s="145"/>
      <c r="L338"/>
    </row>
    <row r="339" spans="1:12" x14ac:dyDescent="0.3">
      <c r="A339" s="149">
        <f>'Scenario calculation'!J801</f>
        <v>0.17253428234231527</v>
      </c>
      <c r="B339" s="47">
        <f>A339-'Summary Output'!$B$24</f>
        <v>6.5192457326654393E-2</v>
      </c>
      <c r="C339"/>
      <c r="I339" s="101">
        <f>'Scenario calculation'!D801</f>
        <v>3.2591039671113529</v>
      </c>
      <c r="J339" s="101">
        <f t="shared" si="7"/>
        <v>1.7591039671113529</v>
      </c>
      <c r="K339" s="145"/>
      <c r="L339"/>
    </row>
    <row r="340" spans="1:12" x14ac:dyDescent="0.3">
      <c r="A340" s="149">
        <f>'Scenario calculation'!J802</f>
        <v>0.30217664524568932</v>
      </c>
      <c r="B340" s="47">
        <f>A340-'Summary Output'!$B$24</f>
        <v>0.19483482023002846</v>
      </c>
      <c r="C340"/>
      <c r="I340" s="101">
        <f>'Scenario calculation'!D802</f>
        <v>1.6704347533132764</v>
      </c>
      <c r="J340" s="101">
        <f t="shared" si="7"/>
        <v>0.1704347533132764</v>
      </c>
      <c r="K340" s="145"/>
      <c r="L340"/>
    </row>
    <row r="341" spans="1:12" x14ac:dyDescent="0.3">
      <c r="A341" s="149">
        <f>'Scenario calculation'!J803</f>
        <v>0.2875630901920958</v>
      </c>
      <c r="B341" s="47">
        <f>A341-'Summary Output'!$B$24</f>
        <v>0.18022126517643494</v>
      </c>
      <c r="C341"/>
      <c r="I341" s="101">
        <f>'Scenario calculation'!D803</f>
        <v>2.0165930062791761</v>
      </c>
      <c r="J341" s="101">
        <f t="shared" si="7"/>
        <v>0.51659300627917615</v>
      </c>
      <c r="K341" s="145"/>
      <c r="L341"/>
    </row>
    <row r="342" spans="1:12" x14ac:dyDescent="0.3">
      <c r="A342" s="149">
        <f>'Scenario calculation'!J804</f>
        <v>0.18986936885184025</v>
      </c>
      <c r="B342" s="47">
        <f>A342-'Summary Output'!$B$24</f>
        <v>8.2527543836179371E-2</v>
      </c>
      <c r="C342"/>
      <c r="I342" s="101">
        <f>'Scenario calculation'!D804</f>
        <v>2.9504779441332363</v>
      </c>
      <c r="J342" s="101">
        <f t="shared" si="7"/>
        <v>1.4504779441332363</v>
      </c>
      <c r="K342" s="145"/>
      <c r="L342"/>
    </row>
    <row r="343" spans="1:12" x14ac:dyDescent="0.3">
      <c r="A343" s="149">
        <f>'Scenario calculation'!J805</f>
        <v>0.19656760446057664</v>
      </c>
      <c r="B343" s="47">
        <f>A343-'Summary Output'!$B$24</f>
        <v>8.9225779444915762E-2</v>
      </c>
      <c r="C343"/>
      <c r="I343" s="101">
        <f>'Scenario calculation'!D805</f>
        <v>3.0916743787258771</v>
      </c>
      <c r="J343" s="101">
        <f t="shared" si="7"/>
        <v>1.5916743787258771</v>
      </c>
      <c r="K343" s="145"/>
      <c r="L343"/>
    </row>
    <row r="344" spans="1:12" x14ac:dyDescent="0.3">
      <c r="A344" s="149">
        <f>'Scenario calculation'!J806</f>
        <v>0.13696610090406525</v>
      </c>
      <c r="B344" s="47">
        <f>A344-'Summary Output'!$B$24</f>
        <v>2.9624275888404369E-2</v>
      </c>
      <c r="C344"/>
      <c r="I344" s="101">
        <f>'Scenario calculation'!D806</f>
        <v>2.1996353426911308</v>
      </c>
      <c r="J344" s="101">
        <f t="shared" si="7"/>
        <v>0.69963534269113081</v>
      </c>
      <c r="K344" s="145"/>
      <c r="L344"/>
    </row>
    <row r="345" spans="1:12" x14ac:dyDescent="0.3">
      <c r="A345" s="149">
        <f>'Scenario calculation'!J807</f>
        <v>0.26321057647914303</v>
      </c>
      <c r="B345" s="47">
        <f>A345-'Summary Output'!$B$24</f>
        <v>0.15586875146348217</v>
      </c>
      <c r="C345"/>
      <c r="I345" s="101">
        <f>'Scenario calculation'!D807</f>
        <v>3.6283726577190949</v>
      </c>
      <c r="J345" s="101">
        <f t="shared" si="7"/>
        <v>2.1283726577190949</v>
      </c>
      <c r="K345" s="145"/>
      <c r="L345"/>
    </row>
    <row r="346" spans="1:12" x14ac:dyDescent="0.3">
      <c r="A346" s="149">
        <f>'Scenario calculation'!J808</f>
        <v>0.30870701342545437</v>
      </c>
      <c r="B346" s="47">
        <f>A346-'Summary Output'!$B$24</f>
        <v>0.20136518840979351</v>
      </c>
      <c r="C346"/>
      <c r="I346" s="101">
        <f>'Scenario calculation'!D808</f>
        <v>2.6284125724292808</v>
      </c>
      <c r="J346" s="101">
        <f t="shared" si="7"/>
        <v>1.1284125724292808</v>
      </c>
      <c r="K346" s="145"/>
      <c r="L346"/>
    </row>
    <row r="347" spans="1:12" x14ac:dyDescent="0.3">
      <c r="A347" s="149">
        <f>'Scenario calculation'!J809</f>
        <v>8.4762783321818747E-2</v>
      </c>
      <c r="B347" s="47">
        <f>A347-'Summary Output'!$B$24</f>
        <v>-2.2579041693842131E-2</v>
      </c>
      <c r="C347"/>
      <c r="I347" s="101">
        <f>'Scenario calculation'!D809</f>
        <v>2.1886581938676319</v>
      </c>
      <c r="J347" s="101">
        <f t="shared" si="7"/>
        <v>0.68865819386763194</v>
      </c>
      <c r="K347" s="145"/>
      <c r="L347"/>
    </row>
    <row r="348" spans="1:12" x14ac:dyDescent="0.3">
      <c r="A348" s="149">
        <f>'Scenario calculation'!J810</f>
        <v>0.26209947345730455</v>
      </c>
      <c r="B348" s="47">
        <f>A348-'Summary Output'!$B$24</f>
        <v>0.15475764844164369</v>
      </c>
      <c r="C348"/>
      <c r="I348" s="101">
        <f>'Scenario calculation'!D810</f>
        <v>1.8009098563846853</v>
      </c>
      <c r="J348" s="101">
        <f t="shared" si="7"/>
        <v>0.30090985638468526</v>
      </c>
      <c r="K348" s="145"/>
      <c r="L348"/>
    </row>
    <row r="349" spans="1:12" x14ac:dyDescent="0.3">
      <c r="A349" s="149">
        <f>'Scenario calculation'!J811</f>
        <v>0.19705974495224798</v>
      </c>
      <c r="B349" s="47">
        <f>A349-'Summary Output'!$B$24</f>
        <v>8.9717919936587107E-2</v>
      </c>
      <c r="C349"/>
      <c r="I349" s="101">
        <f>'Scenario calculation'!D811</f>
        <v>2.7175648056121755</v>
      </c>
      <c r="J349" s="101">
        <f t="shared" si="7"/>
        <v>1.2175648056121755</v>
      </c>
      <c r="K349" s="145"/>
      <c r="L349"/>
    </row>
    <row r="350" spans="1:12" x14ac:dyDescent="0.3">
      <c r="A350" s="149">
        <f>'Scenario calculation'!J812</f>
        <v>0.26826284959811142</v>
      </c>
      <c r="B350" s="47">
        <f>A350-'Summary Output'!$B$24</f>
        <v>0.16092102458245056</v>
      </c>
      <c r="C350"/>
      <c r="I350" s="101">
        <f>'Scenario calculation'!D812</f>
        <v>3.0357948146189693</v>
      </c>
      <c r="J350" s="101">
        <f t="shared" si="7"/>
        <v>1.5357948146189693</v>
      </c>
      <c r="K350" s="145"/>
      <c r="L350"/>
    </row>
    <row r="351" spans="1:12" x14ac:dyDescent="0.3">
      <c r="A351" s="149">
        <f>'Scenario calculation'!J813</f>
        <v>0.26447848491600068</v>
      </c>
      <c r="B351" s="47">
        <f>A351-'Summary Output'!$B$24</f>
        <v>0.15713665990033981</v>
      </c>
      <c r="C351"/>
      <c r="I351" s="101">
        <f>'Scenario calculation'!D813</f>
        <v>2.3132082259175237</v>
      </c>
      <c r="J351" s="101">
        <f t="shared" si="7"/>
        <v>0.81320822591752373</v>
      </c>
      <c r="K351" s="145"/>
      <c r="L351"/>
    </row>
    <row r="352" spans="1:12" x14ac:dyDescent="0.3">
      <c r="A352" s="149">
        <f>'Scenario calculation'!J814</f>
        <v>0.17946784622288381</v>
      </c>
      <c r="B352" s="47">
        <f>A352-'Summary Output'!$B$24</f>
        <v>7.2126021207222932E-2</v>
      </c>
      <c r="C352"/>
      <c r="I352" s="101">
        <f>'Scenario calculation'!D814</f>
        <v>2.3190901147572545</v>
      </c>
      <c r="J352" s="101">
        <f t="shared" si="7"/>
        <v>0.81909011475725446</v>
      </c>
      <c r="K352" s="145"/>
      <c r="L352"/>
    </row>
    <row r="353" spans="1:12" x14ac:dyDescent="0.3">
      <c r="A353" s="149">
        <f>'Scenario calculation'!J815</f>
        <v>0.26436628036914556</v>
      </c>
      <c r="B353" s="47">
        <f>A353-'Summary Output'!$B$24</f>
        <v>0.15702445535348469</v>
      </c>
      <c r="C353"/>
      <c r="I353" s="101">
        <f>'Scenario calculation'!D815</f>
        <v>2.0855986982947612</v>
      </c>
      <c r="J353" s="101">
        <f t="shared" si="7"/>
        <v>0.58559869829476119</v>
      </c>
      <c r="K353" s="145"/>
      <c r="L353"/>
    </row>
    <row r="354" spans="1:12" x14ac:dyDescent="0.3">
      <c r="A354" s="149">
        <f>'Scenario calculation'!J816</f>
        <v>0.30941170514641492</v>
      </c>
      <c r="B354" s="47">
        <f>A354-'Summary Output'!$B$24</f>
        <v>0.20206988013075405</v>
      </c>
      <c r="C354"/>
      <c r="I354" s="101">
        <f>'Scenario calculation'!D816</f>
        <v>2.7739975327943176</v>
      </c>
      <c r="J354" s="101">
        <f t="shared" si="7"/>
        <v>1.2739975327943176</v>
      </c>
      <c r="K354" s="145"/>
      <c r="L354"/>
    </row>
    <row r="355" spans="1:12" x14ac:dyDescent="0.3">
      <c r="A355" s="149">
        <f>'Scenario calculation'!J817</f>
        <v>0.1626755567097824</v>
      </c>
      <c r="B355" s="47">
        <f>A355-'Summary Output'!$B$24</f>
        <v>5.5333731694121521E-2</v>
      </c>
      <c r="C355"/>
      <c r="I355" s="101">
        <f>'Scenario calculation'!D817</f>
        <v>2.7649658916961286</v>
      </c>
      <c r="J355" s="101">
        <f t="shared" si="7"/>
        <v>1.2649658916961286</v>
      </c>
      <c r="K355" s="145"/>
      <c r="L355"/>
    </row>
    <row r="356" spans="1:12" x14ac:dyDescent="0.3">
      <c r="A356" s="149">
        <f>'Scenario calculation'!J818</f>
        <v>0.25859973994822805</v>
      </c>
      <c r="B356" s="47">
        <f>A356-'Summary Output'!$B$24</f>
        <v>0.15125791493256718</v>
      </c>
      <c r="C356"/>
      <c r="I356" s="101">
        <f>'Scenario calculation'!D818</f>
        <v>2.9710464278360562</v>
      </c>
      <c r="J356" s="101">
        <f t="shared" si="7"/>
        <v>1.4710464278360562</v>
      </c>
      <c r="K356" s="145"/>
      <c r="L356"/>
    </row>
    <row r="357" spans="1:12" x14ac:dyDescent="0.3">
      <c r="A357" s="149">
        <f>'Scenario calculation'!J819</f>
        <v>0.2001763159364971</v>
      </c>
      <c r="B357" s="47">
        <f>A357-'Summary Output'!$B$24</f>
        <v>9.2834490920836218E-2</v>
      </c>
      <c r="C357"/>
      <c r="I357" s="101">
        <f>'Scenario calculation'!D819</f>
        <v>2.2940549630350957</v>
      </c>
      <c r="J357" s="101">
        <f t="shared" si="7"/>
        <v>0.79405496303509571</v>
      </c>
      <c r="K357" s="145"/>
      <c r="L357"/>
    </row>
    <row r="358" spans="1:12" x14ac:dyDescent="0.3">
      <c r="A358" s="149">
        <f>'Scenario calculation'!J820</f>
        <v>0.37081415354257885</v>
      </c>
      <c r="B358" s="47">
        <f>A358-'Summary Output'!$B$24</f>
        <v>0.26347232852691799</v>
      </c>
      <c r="C358"/>
      <c r="I358" s="101">
        <f>'Scenario calculation'!D820</f>
        <v>2.1468897962154969</v>
      </c>
      <c r="J358" s="101">
        <f t="shared" si="7"/>
        <v>0.64688979621549692</v>
      </c>
      <c r="K358" s="145"/>
      <c r="L358"/>
    </row>
    <row r="359" spans="1:12" x14ac:dyDescent="0.3">
      <c r="A359" s="149">
        <f>'Scenario calculation'!J821</f>
        <v>0.31337011369864887</v>
      </c>
      <c r="B359" s="47">
        <f>A359-'Summary Output'!$B$24</f>
        <v>0.206028288682988</v>
      </c>
      <c r="C359"/>
      <c r="I359" s="101">
        <f>'Scenario calculation'!D821</f>
        <v>1.8426625424293626</v>
      </c>
      <c r="J359" s="101">
        <f t="shared" si="7"/>
        <v>0.34266254242936256</v>
      </c>
      <c r="K359" s="145"/>
      <c r="L359"/>
    </row>
    <row r="360" spans="1:12" x14ac:dyDescent="0.3">
      <c r="A360" s="149">
        <f>'Scenario calculation'!J822</f>
        <v>0.28734332853688205</v>
      </c>
      <c r="B360" s="47">
        <f>A360-'Summary Output'!$B$24</f>
        <v>0.18000150352122118</v>
      </c>
      <c r="C360"/>
      <c r="I360" s="101">
        <f>'Scenario calculation'!D822</f>
        <v>1.7947634479526609</v>
      </c>
      <c r="J360" s="101">
        <f t="shared" si="7"/>
        <v>0.29476344795266085</v>
      </c>
      <c r="K360" s="145"/>
      <c r="L360"/>
    </row>
    <row r="361" spans="1:12" x14ac:dyDescent="0.3">
      <c r="A361" s="149">
        <f>'Scenario calculation'!J823</f>
        <v>0.28702926487161662</v>
      </c>
      <c r="B361" s="47">
        <f>A361-'Summary Output'!$B$24</f>
        <v>0.17968743985595576</v>
      </c>
      <c r="C361"/>
      <c r="I361" s="101">
        <f>'Scenario calculation'!D823</f>
        <v>2.3374268203942208</v>
      </c>
      <c r="J361" s="101">
        <f t="shared" si="7"/>
        <v>0.83742682039422078</v>
      </c>
      <c r="K361" s="145"/>
      <c r="L361"/>
    </row>
    <row r="362" spans="1:12" x14ac:dyDescent="0.3">
      <c r="A362" s="149">
        <f>'Scenario calculation'!J824</f>
        <v>0.18974186648514824</v>
      </c>
      <c r="B362" s="47">
        <f>A362-'Summary Output'!$B$24</f>
        <v>8.2400041469487359E-2</v>
      </c>
      <c r="C362"/>
      <c r="I362" s="101">
        <f>'Scenario calculation'!D824</f>
        <v>2.8147408601625421</v>
      </c>
      <c r="J362" s="101">
        <f t="shared" si="7"/>
        <v>1.3147408601625421</v>
      </c>
      <c r="K362" s="145"/>
      <c r="L362"/>
    </row>
    <row r="363" spans="1:12" x14ac:dyDescent="0.3">
      <c r="A363" s="149">
        <f>'Scenario calculation'!J825</f>
        <v>0.20102333893399682</v>
      </c>
      <c r="B363" s="47">
        <f>A363-'Summary Output'!$B$24</f>
        <v>9.3681513918335943E-2</v>
      </c>
      <c r="C363"/>
      <c r="I363" s="101">
        <f>'Scenario calculation'!D825</f>
        <v>2.1455578172514489</v>
      </c>
      <c r="J363" s="101">
        <f t="shared" si="7"/>
        <v>0.6455578172514489</v>
      </c>
      <c r="K363" s="145"/>
      <c r="L363"/>
    </row>
    <row r="364" spans="1:12" x14ac:dyDescent="0.3">
      <c r="A364" s="149">
        <f>'Scenario calculation'!J826</f>
        <v>0.23363223409681555</v>
      </c>
      <c r="B364" s="47">
        <f>A364-'Summary Output'!$B$24</f>
        <v>0.12629040908115469</v>
      </c>
      <c r="C364"/>
      <c r="I364" s="101">
        <f>'Scenario calculation'!D826</f>
        <v>2.0860845091955782</v>
      </c>
      <c r="J364" s="101">
        <f t="shared" si="7"/>
        <v>0.5860845091955782</v>
      </c>
      <c r="K364" s="145"/>
      <c r="L364"/>
    </row>
    <row r="365" spans="1:12" x14ac:dyDescent="0.3">
      <c r="A365" s="149">
        <f>'Scenario calculation'!J827</f>
        <v>0.32590186731279958</v>
      </c>
      <c r="B365" s="47">
        <f>A365-'Summary Output'!$B$24</f>
        <v>0.21856004229713871</v>
      </c>
      <c r="C365"/>
      <c r="I365" s="101">
        <f>'Scenario calculation'!D827</f>
        <v>2.5145604681825633</v>
      </c>
      <c r="J365" s="101">
        <f t="shared" si="7"/>
        <v>1.0145604681825633</v>
      </c>
      <c r="K365" s="145"/>
      <c r="L365"/>
    </row>
    <row r="366" spans="1:12" x14ac:dyDescent="0.3">
      <c r="A366" s="149">
        <f>'Scenario calculation'!J828</f>
        <v>0.15419622264224286</v>
      </c>
      <c r="B366" s="47">
        <f>A366-'Summary Output'!$B$24</f>
        <v>4.6854397626581987E-2</v>
      </c>
      <c r="C366"/>
      <c r="I366" s="101">
        <f>'Scenario calculation'!D828</f>
        <v>2.1232422819485732</v>
      </c>
      <c r="J366" s="101">
        <f t="shared" si="7"/>
        <v>0.62324228194857323</v>
      </c>
      <c r="K366" s="145"/>
      <c r="L366"/>
    </row>
    <row r="367" spans="1:12" x14ac:dyDescent="0.3">
      <c r="A367" s="149">
        <f>'Scenario calculation'!J829</f>
        <v>0.27312597304602249</v>
      </c>
      <c r="B367" s="47">
        <f>A367-'Summary Output'!$B$24</f>
        <v>0.16578414803036162</v>
      </c>
      <c r="C367"/>
      <c r="I367" s="101">
        <f>'Scenario calculation'!D829</f>
        <v>3.1042762312810992</v>
      </c>
      <c r="J367" s="101">
        <f t="shared" si="7"/>
        <v>1.6042762312810992</v>
      </c>
      <c r="K367" s="145"/>
      <c r="L367"/>
    </row>
    <row r="368" spans="1:12" x14ac:dyDescent="0.3">
      <c r="A368" s="149">
        <f>'Scenario calculation'!J830</f>
        <v>0.2840047989918093</v>
      </c>
      <c r="B368" s="47">
        <f>A368-'Summary Output'!$B$24</f>
        <v>0.17666297397614844</v>
      </c>
      <c r="C368"/>
      <c r="I368" s="101">
        <f>'Scenario calculation'!D830</f>
        <v>2.5712675389341664</v>
      </c>
      <c r="J368" s="101">
        <f t="shared" si="7"/>
        <v>1.0712675389341664</v>
      </c>
      <c r="K368" s="145"/>
      <c r="L368"/>
    </row>
    <row r="369" spans="1:12" x14ac:dyDescent="0.3">
      <c r="A369" s="149">
        <f>'Scenario calculation'!J831</f>
        <v>0.33465666254881077</v>
      </c>
      <c r="B369" s="47">
        <f>A369-'Summary Output'!$B$24</f>
        <v>0.2273148375331499</v>
      </c>
      <c r="C369"/>
      <c r="I369" s="101">
        <f>'Scenario calculation'!D831</f>
        <v>1.7129390790823489</v>
      </c>
      <c r="J369" s="101">
        <f t="shared" si="7"/>
        <v>0.21293907908234888</v>
      </c>
      <c r="K369" s="145"/>
      <c r="L369"/>
    </row>
    <row r="370" spans="1:12" x14ac:dyDescent="0.3">
      <c r="A370" s="149">
        <f>'Scenario calculation'!J832</f>
        <v>0.2304633989689282</v>
      </c>
      <c r="B370" s="47">
        <f>A370-'Summary Output'!$B$24</f>
        <v>0.12312157395326732</v>
      </c>
      <c r="C370"/>
      <c r="I370" s="101">
        <f>'Scenario calculation'!D832</f>
        <v>2.5699129732918955</v>
      </c>
      <c r="J370" s="101">
        <f t="shared" si="7"/>
        <v>1.0699129732918955</v>
      </c>
      <c r="K370" s="145"/>
      <c r="L370"/>
    </row>
    <row r="371" spans="1:12" x14ac:dyDescent="0.3">
      <c r="A371" s="149">
        <f>'Scenario calculation'!J833</f>
        <v>0.33412839379994419</v>
      </c>
      <c r="B371" s="47">
        <f>A371-'Summary Output'!$B$24</f>
        <v>0.22678656878428333</v>
      </c>
      <c r="C371"/>
      <c r="I371" s="101">
        <f>'Scenario calculation'!D833</f>
        <v>3.0303837271235134</v>
      </c>
      <c r="J371" s="101">
        <f t="shared" si="7"/>
        <v>1.5303837271235134</v>
      </c>
      <c r="K371" s="145"/>
      <c r="L371"/>
    </row>
    <row r="372" spans="1:12" x14ac:dyDescent="0.3">
      <c r="A372" s="149">
        <f>'Scenario calculation'!J834</f>
        <v>0.1612017136811994</v>
      </c>
      <c r="B372" s="47">
        <f>A372-'Summary Output'!$B$24</f>
        <v>5.3859888665538522E-2</v>
      </c>
      <c r="C372"/>
      <c r="I372" s="101">
        <f>'Scenario calculation'!D834</f>
        <v>3.2104187257560284</v>
      </c>
      <c r="J372" s="101">
        <f t="shared" si="7"/>
        <v>1.7104187257560284</v>
      </c>
      <c r="K372" s="145"/>
      <c r="L372"/>
    </row>
    <row r="373" spans="1:12" x14ac:dyDescent="0.3">
      <c r="A373" s="149">
        <f>'Scenario calculation'!J835</f>
        <v>0.17478882736182744</v>
      </c>
      <c r="B373" s="47">
        <f>A373-'Summary Output'!$B$24</f>
        <v>6.744700234616656E-2</v>
      </c>
      <c r="C373"/>
      <c r="I373" s="101">
        <f>'Scenario calculation'!D835</f>
        <v>2.6296160876368289</v>
      </c>
      <c r="J373" s="101">
        <f t="shared" si="7"/>
        <v>1.1296160876368289</v>
      </c>
      <c r="K373" s="145"/>
      <c r="L373"/>
    </row>
    <row r="374" spans="1:12" x14ac:dyDescent="0.3">
      <c r="A374" s="149">
        <f>'Scenario calculation'!J836</f>
        <v>0.13036990592604369</v>
      </c>
      <c r="B374" s="47">
        <f>A374-'Summary Output'!$B$24</f>
        <v>2.3028080910382817E-2</v>
      </c>
      <c r="C374"/>
      <c r="I374" s="101">
        <f>'Scenario calculation'!D836</f>
        <v>2.1077486863119521</v>
      </c>
      <c r="J374" s="101">
        <f t="shared" si="7"/>
        <v>0.60774868631195211</v>
      </c>
      <c r="K374" s="145"/>
      <c r="L374"/>
    </row>
    <row r="375" spans="1:12" x14ac:dyDescent="0.3">
      <c r="A375" s="149">
        <f>'Scenario calculation'!J837</f>
        <v>0.23091283181494915</v>
      </c>
      <c r="B375" s="47">
        <f>A375-'Summary Output'!$B$24</f>
        <v>0.12357100679928827</v>
      </c>
      <c r="C375"/>
      <c r="I375" s="101">
        <f>'Scenario calculation'!D837</f>
        <v>3.2816071885871998</v>
      </c>
      <c r="J375" s="101">
        <f t="shared" si="7"/>
        <v>1.7816071885871998</v>
      </c>
      <c r="K375" s="145"/>
      <c r="L375"/>
    </row>
    <row r="376" spans="1:12" x14ac:dyDescent="0.3">
      <c r="A376" s="149">
        <f>'Scenario calculation'!J838</f>
        <v>8.583018881531479E-2</v>
      </c>
      <c r="B376" s="47">
        <f>A376-'Summary Output'!$B$24</f>
        <v>-2.1511636200346088E-2</v>
      </c>
      <c r="C376"/>
      <c r="I376" s="101">
        <f>'Scenario calculation'!D838</f>
        <v>2.455259382689909</v>
      </c>
      <c r="J376" s="101">
        <f t="shared" si="7"/>
        <v>0.95525938268990895</v>
      </c>
      <c r="K376" s="145"/>
      <c r="L376"/>
    </row>
    <row r="377" spans="1:12" x14ac:dyDescent="0.3">
      <c r="A377" s="149">
        <f>'Scenario calculation'!J839</f>
        <v>0.21198114177779881</v>
      </c>
      <c r="B377" s="47">
        <f>A377-'Summary Output'!$B$24</f>
        <v>0.10463931676213793</v>
      </c>
      <c r="C377"/>
      <c r="I377" s="101">
        <f>'Scenario calculation'!D839</f>
        <v>2.3877860967180142</v>
      </c>
      <c r="J377" s="101">
        <f t="shared" si="7"/>
        <v>0.88778609671801423</v>
      </c>
      <c r="K377" s="145"/>
      <c r="L377"/>
    </row>
    <row r="378" spans="1:12" x14ac:dyDescent="0.3">
      <c r="A378" s="149">
        <f>'Scenario calculation'!J840</f>
        <v>0.38149011337221994</v>
      </c>
      <c r="B378" s="47">
        <f>A378-'Summary Output'!$B$24</f>
        <v>0.27414828835655908</v>
      </c>
      <c r="C378"/>
      <c r="I378" s="101">
        <f>'Scenario calculation'!D840</f>
        <v>1.6541853935282265</v>
      </c>
      <c r="J378" s="101">
        <f t="shared" si="7"/>
        <v>0.15418539352822647</v>
      </c>
      <c r="K378" s="145"/>
      <c r="L378"/>
    </row>
    <row r="379" spans="1:12" x14ac:dyDescent="0.3">
      <c r="A379" s="149">
        <f>'Scenario calculation'!J841</f>
        <v>0.27344354885244759</v>
      </c>
      <c r="B379" s="47">
        <f>A379-'Summary Output'!$B$24</f>
        <v>0.16610172383678673</v>
      </c>
      <c r="C379"/>
      <c r="I379" s="101">
        <f>'Scenario calculation'!D841</f>
        <v>3.1988330045002202</v>
      </c>
      <c r="J379" s="101">
        <f t="shared" si="7"/>
        <v>1.6988330045002202</v>
      </c>
      <c r="K379" s="145"/>
      <c r="L379"/>
    </row>
    <row r="380" spans="1:12" x14ac:dyDescent="0.3">
      <c r="A380" s="149">
        <f>'Scenario calculation'!J842</f>
        <v>0.15651220898632556</v>
      </c>
      <c r="B380" s="47">
        <f>A380-'Summary Output'!$B$24</f>
        <v>4.9170383970664686E-2</v>
      </c>
      <c r="C380"/>
      <c r="I380" s="101">
        <f>'Scenario calculation'!D842</f>
        <v>2.6112695437432416</v>
      </c>
      <c r="J380" s="101">
        <f t="shared" si="7"/>
        <v>1.1112695437432416</v>
      </c>
      <c r="K380" s="145"/>
      <c r="L380"/>
    </row>
    <row r="381" spans="1:12" x14ac:dyDescent="0.3">
      <c r="A381" s="149">
        <f>'Scenario calculation'!J843</f>
        <v>0.3926735756232087</v>
      </c>
      <c r="B381" s="47">
        <f>A381-'Summary Output'!$B$24</f>
        <v>0.28533175060754784</v>
      </c>
      <c r="C381"/>
      <c r="I381" s="101">
        <f>'Scenario calculation'!D843</f>
        <v>2.6078106412339133</v>
      </c>
      <c r="J381" s="101">
        <f t="shared" si="7"/>
        <v>1.1078106412339133</v>
      </c>
      <c r="K381" s="145"/>
      <c r="L381"/>
    </row>
    <row r="382" spans="1:12" x14ac:dyDescent="0.3">
      <c r="A382" s="149">
        <f>'Scenario calculation'!J844</f>
        <v>0.23149896202686038</v>
      </c>
      <c r="B382" s="47">
        <f>A382-'Summary Output'!$B$24</f>
        <v>0.1241571370111995</v>
      </c>
      <c r="C382"/>
      <c r="I382" s="101">
        <f>'Scenario calculation'!D844</f>
        <v>1.4557562341005779</v>
      </c>
      <c r="J382" s="101">
        <f t="shared" si="7"/>
        <v>-4.4243765899422138E-2</v>
      </c>
      <c r="K382" s="145"/>
      <c r="L382"/>
    </row>
    <row r="383" spans="1:12" x14ac:dyDescent="0.3">
      <c r="A383" s="149">
        <f>'Scenario calculation'!J845</f>
        <v>0.16026308124219968</v>
      </c>
      <c r="B383" s="47">
        <f>A383-'Summary Output'!$B$24</f>
        <v>5.2921256226538801E-2</v>
      </c>
      <c r="C383"/>
      <c r="I383" s="101">
        <f>'Scenario calculation'!D845</f>
        <v>2.6802914463895706</v>
      </c>
      <c r="J383" s="101">
        <f t="shared" si="7"/>
        <v>1.1802914463895706</v>
      </c>
      <c r="K383" s="145"/>
      <c r="L383"/>
    </row>
    <row r="384" spans="1:12" x14ac:dyDescent="0.3">
      <c r="A384" s="149">
        <f>'Scenario calculation'!J846</f>
        <v>0.12754525177607468</v>
      </c>
      <c r="B384" s="47">
        <f>A384-'Summary Output'!$B$24</f>
        <v>2.0203426760413798E-2</v>
      </c>
      <c r="C384"/>
      <c r="I384" s="101">
        <f>'Scenario calculation'!D846</f>
        <v>3.2662231131163031</v>
      </c>
      <c r="J384" s="101">
        <f t="shared" si="7"/>
        <v>1.7662231131163031</v>
      </c>
      <c r="K384" s="145"/>
      <c r="L384"/>
    </row>
    <row r="385" spans="1:12" x14ac:dyDescent="0.3">
      <c r="A385" s="149">
        <f>'Scenario calculation'!J847</f>
        <v>0.19931460220440145</v>
      </c>
      <c r="B385" s="47">
        <f>A385-'Summary Output'!$B$24</f>
        <v>9.197277718874057E-2</v>
      </c>
      <c r="C385"/>
      <c r="I385" s="101">
        <f>'Scenario calculation'!D847</f>
        <v>2.3471358462706386</v>
      </c>
      <c r="J385" s="101">
        <f t="shared" si="7"/>
        <v>0.84713584627063865</v>
      </c>
      <c r="K385" s="145"/>
      <c r="L385"/>
    </row>
    <row r="386" spans="1:12" x14ac:dyDescent="0.3">
      <c r="A386" s="149">
        <f>'Scenario calculation'!J848</f>
        <v>0.2864125345041757</v>
      </c>
      <c r="B386" s="47">
        <f>A386-'Summary Output'!$B$24</f>
        <v>0.17907070948851483</v>
      </c>
      <c r="C386"/>
      <c r="I386" s="101">
        <f>'Scenario calculation'!D848</f>
        <v>1.9583449635959975</v>
      </c>
      <c r="J386" s="101">
        <f t="shared" si="7"/>
        <v>0.45834496359599752</v>
      </c>
      <c r="K386" s="145"/>
      <c r="L386"/>
    </row>
    <row r="387" spans="1:12" x14ac:dyDescent="0.3">
      <c r="A387" s="149">
        <f>'Scenario calculation'!J849</f>
        <v>0.31207717217148034</v>
      </c>
      <c r="B387" s="47">
        <f>A387-'Summary Output'!$B$24</f>
        <v>0.20473534715581948</v>
      </c>
      <c r="C387"/>
      <c r="I387" s="101">
        <f>'Scenario calculation'!D849</f>
        <v>1.727123696912394</v>
      </c>
      <c r="J387" s="101">
        <f t="shared" si="7"/>
        <v>0.22712369691239398</v>
      </c>
      <c r="K387" s="145"/>
      <c r="L387"/>
    </row>
    <row r="388" spans="1:12" x14ac:dyDescent="0.3">
      <c r="A388" s="149">
        <f>'Scenario calculation'!J850</f>
        <v>0.33028413069889107</v>
      </c>
      <c r="B388" s="47">
        <f>A388-'Summary Output'!$B$24</f>
        <v>0.2229423056832302</v>
      </c>
      <c r="C388"/>
      <c r="I388" s="101">
        <f>'Scenario calculation'!D850</f>
        <v>2.315159138740948</v>
      </c>
      <c r="J388" s="101">
        <f t="shared" si="7"/>
        <v>0.81515913874094803</v>
      </c>
      <c r="K388" s="145"/>
      <c r="L388"/>
    </row>
    <row r="389" spans="1:12" x14ac:dyDescent="0.3">
      <c r="A389" s="149">
        <f>'Scenario calculation'!J851</f>
        <v>0.29673659663559793</v>
      </c>
      <c r="B389" s="47">
        <f>A389-'Summary Output'!$B$24</f>
        <v>0.18939477161993706</v>
      </c>
      <c r="C389"/>
      <c r="I389" s="101">
        <f>'Scenario calculation'!D851</f>
        <v>2.9523356222393144</v>
      </c>
      <c r="J389" s="101">
        <f t="shared" si="7"/>
        <v>1.4523356222393144</v>
      </c>
      <c r="K389" s="145"/>
      <c r="L389"/>
    </row>
    <row r="390" spans="1:12" x14ac:dyDescent="0.3">
      <c r="A390" s="149">
        <f>'Scenario calculation'!J852</f>
        <v>0.10876937238980533</v>
      </c>
      <c r="B390" s="47">
        <f>A390-'Summary Output'!$B$24</f>
        <v>1.4275473741444528E-3</v>
      </c>
      <c r="C390"/>
      <c r="I390" s="101">
        <f>'Scenario calculation'!D852</f>
        <v>2.8251993115026863</v>
      </c>
      <c r="J390" s="101">
        <f t="shared" si="7"/>
        <v>1.3251993115026863</v>
      </c>
      <c r="K390" s="145"/>
      <c r="L390"/>
    </row>
    <row r="391" spans="1:12" x14ac:dyDescent="0.3">
      <c r="A391" s="149">
        <f>'Scenario calculation'!J853</f>
        <v>0.26341762458642681</v>
      </c>
      <c r="B391" s="47">
        <f>A391-'Summary Output'!$B$24</f>
        <v>0.15607579957076595</v>
      </c>
      <c r="C391"/>
      <c r="I391" s="101">
        <f>'Scenario calculation'!D853</f>
        <v>2.1797702019066403</v>
      </c>
      <c r="J391" s="101">
        <f t="shared" si="7"/>
        <v>0.67977020190664028</v>
      </c>
      <c r="K391" s="145"/>
      <c r="L391"/>
    </row>
    <row r="392" spans="1:12" x14ac:dyDescent="0.3">
      <c r="A392" s="149">
        <f>'Scenario calculation'!J854</f>
        <v>0.31222972156985662</v>
      </c>
      <c r="B392" s="47">
        <f>A392-'Summary Output'!$B$24</f>
        <v>0.20488789655419576</v>
      </c>
      <c r="C392"/>
      <c r="I392" s="101">
        <f>'Scenario calculation'!D854</f>
        <v>2.9195112174342466</v>
      </c>
      <c r="J392" s="101">
        <f t="shared" si="7"/>
        <v>1.4195112174342466</v>
      </c>
      <c r="K392" s="145"/>
      <c r="L392"/>
    </row>
    <row r="393" spans="1:12" x14ac:dyDescent="0.3">
      <c r="A393" s="149">
        <f>'Scenario calculation'!J855</f>
        <v>0.17096384922298435</v>
      </c>
      <c r="B393" s="47">
        <f>A393-'Summary Output'!$B$24</f>
        <v>6.3622024207323477E-2</v>
      </c>
      <c r="C393"/>
      <c r="I393" s="101">
        <f>'Scenario calculation'!D855</f>
        <v>2.0547047304844672</v>
      </c>
      <c r="J393" s="101">
        <f t="shared" si="7"/>
        <v>0.55470473048446722</v>
      </c>
      <c r="K393" s="145"/>
      <c r="L393"/>
    </row>
    <row r="394" spans="1:12" x14ac:dyDescent="0.3">
      <c r="A394" s="149">
        <f>'Scenario calculation'!J856</f>
        <v>0.29072426225262893</v>
      </c>
      <c r="B394" s="47">
        <f>A394-'Summary Output'!$B$24</f>
        <v>0.18338243723696807</v>
      </c>
      <c r="C394"/>
      <c r="I394" s="101">
        <f>'Scenario calculation'!D856</f>
        <v>3.3719351267659166</v>
      </c>
      <c r="J394" s="101">
        <f t="shared" si="7"/>
        <v>1.8719351267659166</v>
      </c>
      <c r="K394" s="145"/>
      <c r="L394"/>
    </row>
    <row r="395" spans="1:12" x14ac:dyDescent="0.3">
      <c r="A395" s="149">
        <f>'Scenario calculation'!J857</f>
        <v>0.27279714340861183</v>
      </c>
      <c r="B395" s="47">
        <f>A395-'Summary Output'!$B$24</f>
        <v>0.16545531839295097</v>
      </c>
      <c r="C395"/>
      <c r="I395" s="101">
        <f>'Scenario calculation'!D857</f>
        <v>2.6079730176763811</v>
      </c>
      <c r="J395" s="101">
        <f t="shared" si="7"/>
        <v>1.1079730176763811</v>
      </c>
      <c r="K395" s="145"/>
      <c r="L395"/>
    </row>
    <row r="396" spans="1:12" x14ac:dyDescent="0.3">
      <c r="A396" s="149">
        <f>'Scenario calculation'!J858</f>
        <v>8.7756106847023618E-2</v>
      </c>
      <c r="B396" s="47">
        <f>A396-'Summary Output'!$B$24</f>
        <v>-1.9585718168637259E-2</v>
      </c>
      <c r="C396"/>
      <c r="I396" s="101">
        <f>'Scenario calculation'!D858</f>
        <v>1.8828795085755989</v>
      </c>
      <c r="J396" s="101">
        <f t="shared" si="7"/>
        <v>0.38287950857559894</v>
      </c>
      <c r="K396" s="145"/>
      <c r="L396"/>
    </row>
    <row r="397" spans="1:12" x14ac:dyDescent="0.3">
      <c r="A397" s="149">
        <f>'Scenario calculation'!J859</f>
        <v>0.31330485580755485</v>
      </c>
      <c r="B397" s="47">
        <f>A397-'Summary Output'!$B$24</f>
        <v>0.20596303079189399</v>
      </c>
      <c r="C397"/>
      <c r="I397" s="101">
        <f>'Scenario calculation'!D859</f>
        <v>2.5148365572963587</v>
      </c>
      <c r="J397" s="101">
        <f t="shared" si="7"/>
        <v>1.0148365572963587</v>
      </c>
      <c r="K397" s="145"/>
      <c r="L397"/>
    </row>
    <row r="398" spans="1:12" x14ac:dyDescent="0.3">
      <c r="A398" s="149">
        <f>'Scenario calculation'!J860</f>
        <v>0.16123698517460028</v>
      </c>
      <c r="B398" s="47">
        <f>A398-'Summary Output'!$B$24</f>
        <v>5.3895160158939401E-2</v>
      </c>
      <c r="C398"/>
      <c r="I398" s="101">
        <f>'Scenario calculation'!D860</f>
        <v>2.8758902215679969</v>
      </c>
      <c r="J398" s="101">
        <f t="shared" si="7"/>
        <v>1.3758902215679969</v>
      </c>
      <c r="K398" s="145"/>
      <c r="L398"/>
    </row>
    <row r="399" spans="1:12" x14ac:dyDescent="0.3">
      <c r="A399" s="149">
        <f>'Scenario calculation'!J861</f>
        <v>0.32436015566512855</v>
      </c>
      <c r="B399" s="47">
        <f>A399-'Summary Output'!$B$24</f>
        <v>0.21701833064946768</v>
      </c>
      <c r="C399"/>
      <c r="I399" s="101">
        <f>'Scenario calculation'!D861</f>
        <v>2.6950139401541016</v>
      </c>
      <c r="J399" s="101">
        <f t="shared" si="7"/>
        <v>1.1950139401541016</v>
      </c>
      <c r="K399" s="145"/>
      <c r="L399"/>
    </row>
    <row r="400" spans="1:12" x14ac:dyDescent="0.3">
      <c r="A400" s="149">
        <f>'Scenario calculation'!J862</f>
        <v>0.19534375081754241</v>
      </c>
      <c r="B400" s="47">
        <f>A400-'Summary Output'!$B$24</f>
        <v>8.8001925801881528E-2</v>
      </c>
      <c r="C400"/>
      <c r="I400" s="101">
        <f>'Scenario calculation'!D862</f>
        <v>3.2636228391786384</v>
      </c>
      <c r="J400" s="101">
        <f t="shared" ref="J400:J463" si="8">I400-1.5</f>
        <v>1.7636228391786384</v>
      </c>
      <c r="K400" s="145"/>
      <c r="L400"/>
    </row>
    <row r="401" spans="1:12" x14ac:dyDescent="0.3">
      <c r="A401" s="149">
        <f>'Scenario calculation'!J863</f>
        <v>0.17867657085818967</v>
      </c>
      <c r="B401" s="47">
        <f>A401-'Summary Output'!$B$24</f>
        <v>7.1334745842528788E-2</v>
      </c>
      <c r="C401"/>
      <c r="I401" s="101">
        <f>'Scenario calculation'!D863</f>
        <v>2.3628939881328992</v>
      </c>
      <c r="J401" s="101">
        <f t="shared" si="8"/>
        <v>0.86289398813289919</v>
      </c>
      <c r="K401" s="145"/>
      <c r="L401"/>
    </row>
    <row r="402" spans="1:12" x14ac:dyDescent="0.3">
      <c r="A402" s="149">
        <f>'Scenario calculation'!J864</f>
        <v>6.2304737454188297E-2</v>
      </c>
      <c r="B402" s="47">
        <f>A402-'Summary Output'!$B$24</f>
        <v>-4.503708756147258E-2</v>
      </c>
      <c r="C402"/>
      <c r="I402" s="101">
        <f>'Scenario calculation'!D864</f>
        <v>2.6705540582989586</v>
      </c>
      <c r="J402" s="101">
        <f t="shared" si="8"/>
        <v>1.1705540582989586</v>
      </c>
      <c r="K402" s="145"/>
      <c r="L402"/>
    </row>
    <row r="403" spans="1:12" x14ac:dyDescent="0.3">
      <c r="A403" s="149">
        <f>'Scenario calculation'!J865</f>
        <v>0.20762869978398291</v>
      </c>
      <c r="B403" s="47">
        <f>A403-'Summary Output'!$B$24</f>
        <v>0.10028687476832203</v>
      </c>
      <c r="C403"/>
      <c r="I403" s="101">
        <f>'Scenario calculation'!D865</f>
        <v>2.1432619993406705</v>
      </c>
      <c r="J403" s="101">
        <f t="shared" si="8"/>
        <v>0.64326199934067052</v>
      </c>
      <c r="K403" s="145"/>
      <c r="L403"/>
    </row>
    <row r="404" spans="1:12" x14ac:dyDescent="0.3">
      <c r="A404" s="149">
        <f>'Scenario calculation'!J866</f>
        <v>0.3538142725747635</v>
      </c>
      <c r="B404" s="47">
        <f>A404-'Summary Output'!$B$24</f>
        <v>0.24647244755910264</v>
      </c>
      <c r="C404"/>
      <c r="I404" s="101">
        <f>'Scenario calculation'!D866</f>
        <v>1.5670340087711798</v>
      </c>
      <c r="J404" s="101">
        <f t="shared" si="8"/>
        <v>6.703400877117982E-2</v>
      </c>
      <c r="K404" s="145"/>
      <c r="L404"/>
    </row>
    <row r="405" spans="1:12" x14ac:dyDescent="0.3">
      <c r="A405" s="149">
        <f>'Scenario calculation'!J867</f>
        <v>0.30871265757078103</v>
      </c>
      <c r="B405" s="47">
        <f>A405-'Summary Output'!$B$24</f>
        <v>0.20137083255512017</v>
      </c>
      <c r="C405"/>
      <c r="I405" s="101">
        <f>'Scenario calculation'!D867</f>
        <v>2.5780766418398082</v>
      </c>
      <c r="J405" s="101">
        <f t="shared" si="8"/>
        <v>1.0780766418398082</v>
      </c>
      <c r="K405" s="145"/>
      <c r="L405"/>
    </row>
    <row r="406" spans="1:12" x14ac:dyDescent="0.3">
      <c r="A406" s="149">
        <f>'Scenario calculation'!J868</f>
        <v>0.13482407219442361</v>
      </c>
      <c r="B406" s="47">
        <f>A406-'Summary Output'!$B$24</f>
        <v>2.7482247178762728E-2</v>
      </c>
      <c r="C406"/>
      <c r="I406" s="101">
        <f>'Scenario calculation'!D868</f>
        <v>1.7258277001240661</v>
      </c>
      <c r="J406" s="101">
        <f t="shared" si="8"/>
        <v>0.22582770012406606</v>
      </c>
      <c r="K406" s="145"/>
      <c r="L406"/>
    </row>
    <row r="407" spans="1:12" x14ac:dyDescent="0.3">
      <c r="A407" s="149">
        <f>'Scenario calculation'!J869</f>
        <v>0.30542055801607115</v>
      </c>
      <c r="B407" s="47">
        <f>A407-'Summary Output'!$B$24</f>
        <v>0.19807873300041029</v>
      </c>
      <c r="C407"/>
      <c r="I407" s="101">
        <f>'Scenario calculation'!D869</f>
        <v>2.5055675417585266</v>
      </c>
      <c r="J407" s="101">
        <f t="shared" si="8"/>
        <v>1.0055675417585266</v>
      </c>
      <c r="K407" s="145"/>
      <c r="L407"/>
    </row>
    <row r="408" spans="1:12" x14ac:dyDescent="0.3">
      <c r="A408" s="149">
        <f>'Scenario calculation'!J870</f>
        <v>0.24464470207695665</v>
      </c>
      <c r="B408" s="47">
        <f>A408-'Summary Output'!$B$24</f>
        <v>0.13730287706129579</v>
      </c>
      <c r="C408"/>
      <c r="I408" s="101">
        <f>'Scenario calculation'!D870</f>
        <v>2.752051421699218</v>
      </c>
      <c r="J408" s="101">
        <f t="shared" si="8"/>
        <v>1.252051421699218</v>
      </c>
      <c r="K408" s="145"/>
      <c r="L408"/>
    </row>
    <row r="409" spans="1:12" x14ac:dyDescent="0.3">
      <c r="A409" s="149">
        <f>'Scenario calculation'!J871</f>
        <v>0.19422542461736692</v>
      </c>
      <c r="B409" s="47">
        <f>A409-'Summary Output'!$B$24</f>
        <v>8.6883599601706038E-2</v>
      </c>
      <c r="C409"/>
      <c r="I409" s="101">
        <f>'Scenario calculation'!D871</f>
        <v>2.7159831373063335</v>
      </c>
      <c r="J409" s="101">
        <f t="shared" si="8"/>
        <v>1.2159831373063335</v>
      </c>
      <c r="K409" s="145"/>
      <c r="L409"/>
    </row>
    <row r="410" spans="1:12" x14ac:dyDescent="0.3">
      <c r="A410" s="149">
        <f>'Scenario calculation'!J872</f>
        <v>0.30183983421609839</v>
      </c>
      <c r="B410" s="47">
        <f>A410-'Summary Output'!$B$24</f>
        <v>0.19449800920043753</v>
      </c>
      <c r="C410"/>
      <c r="I410" s="101">
        <f>'Scenario calculation'!D872</f>
        <v>3.0905282456227261</v>
      </c>
      <c r="J410" s="101">
        <f t="shared" si="8"/>
        <v>1.5905282456227261</v>
      </c>
      <c r="K410" s="145"/>
      <c r="L410"/>
    </row>
    <row r="411" spans="1:12" x14ac:dyDescent="0.3">
      <c r="A411" s="149">
        <f>'Scenario calculation'!J873</f>
        <v>0.12025867810711954</v>
      </c>
      <c r="B411" s="47">
        <f>A411-'Summary Output'!$B$24</f>
        <v>1.2916853091458666E-2</v>
      </c>
      <c r="C411"/>
      <c r="I411" s="101">
        <f>'Scenario calculation'!D873</f>
        <v>2.1122514433691011</v>
      </c>
      <c r="J411" s="101">
        <f t="shared" si="8"/>
        <v>0.61225144336910109</v>
      </c>
      <c r="K411" s="145"/>
      <c r="L411"/>
    </row>
    <row r="412" spans="1:12" x14ac:dyDescent="0.3">
      <c r="A412" s="149">
        <f>'Scenario calculation'!J874</f>
        <v>0.13975916340107797</v>
      </c>
      <c r="B412" s="47">
        <f>A412-'Summary Output'!$B$24</f>
        <v>3.2417338385417091E-2</v>
      </c>
      <c r="C412"/>
      <c r="I412" s="101">
        <f>'Scenario calculation'!D874</f>
        <v>2.30201713107349</v>
      </c>
      <c r="J412" s="101">
        <f t="shared" si="8"/>
        <v>0.80201713107349004</v>
      </c>
      <c r="K412" s="145"/>
      <c r="L412"/>
    </row>
    <row r="413" spans="1:12" x14ac:dyDescent="0.3">
      <c r="A413" s="149">
        <f>'Scenario calculation'!J875</f>
        <v>0.21137398255885653</v>
      </c>
      <c r="B413" s="47">
        <f>A413-'Summary Output'!$B$24</f>
        <v>0.10403215754319566</v>
      </c>
      <c r="C413"/>
      <c r="I413" s="101">
        <f>'Scenario calculation'!D875</f>
        <v>3.4847019359297455</v>
      </c>
      <c r="J413" s="101">
        <f t="shared" si="8"/>
        <v>1.9847019359297455</v>
      </c>
      <c r="K413" s="145"/>
      <c r="L413"/>
    </row>
    <row r="414" spans="1:12" x14ac:dyDescent="0.3">
      <c r="A414" s="149">
        <f>'Scenario calculation'!J876</f>
        <v>0.30197578531684166</v>
      </c>
      <c r="B414" s="47">
        <f>A414-'Summary Output'!$B$24</f>
        <v>0.1946339603011808</v>
      </c>
      <c r="C414"/>
      <c r="I414" s="101">
        <f>'Scenario calculation'!D876</f>
        <v>2.9775935611807518</v>
      </c>
      <c r="J414" s="101">
        <f t="shared" si="8"/>
        <v>1.4775935611807518</v>
      </c>
      <c r="K414" s="145"/>
      <c r="L414"/>
    </row>
    <row r="415" spans="1:12" x14ac:dyDescent="0.3">
      <c r="A415" s="149">
        <f>'Scenario calculation'!J877</f>
        <v>4.8269505597779983E-2</v>
      </c>
      <c r="B415" s="47">
        <f>A415-'Summary Output'!$B$24</f>
        <v>-5.9072319417880895E-2</v>
      </c>
      <c r="C415"/>
      <c r="I415" s="101">
        <f>'Scenario calculation'!D877</f>
        <v>2.6457302339850473</v>
      </c>
      <c r="J415" s="101">
        <f t="shared" si="8"/>
        <v>1.1457302339850473</v>
      </c>
      <c r="K415" s="145"/>
      <c r="L415"/>
    </row>
    <row r="416" spans="1:12" x14ac:dyDescent="0.3">
      <c r="A416" s="149">
        <f>'Scenario calculation'!J878</f>
        <v>0.13477865361901986</v>
      </c>
      <c r="B416" s="47">
        <f>A416-'Summary Output'!$B$24</f>
        <v>2.7436828603358984E-2</v>
      </c>
      <c r="C416"/>
      <c r="I416" s="101">
        <f>'Scenario calculation'!D878</f>
        <v>2.7008063911884821</v>
      </c>
      <c r="J416" s="101">
        <f t="shared" si="8"/>
        <v>1.2008063911884821</v>
      </c>
      <c r="K416" s="145"/>
      <c r="L416"/>
    </row>
    <row r="417" spans="1:12" x14ac:dyDescent="0.3">
      <c r="A417" s="149">
        <f>'Scenario calculation'!J879</f>
        <v>0.24326963317463601</v>
      </c>
      <c r="B417" s="47">
        <f>A417-'Summary Output'!$B$24</f>
        <v>0.13592780815897515</v>
      </c>
      <c r="C417"/>
      <c r="I417" s="101">
        <f>'Scenario calculation'!D879</f>
        <v>1.9539986221380237</v>
      </c>
      <c r="J417" s="101">
        <f t="shared" si="8"/>
        <v>0.45399862213802367</v>
      </c>
      <c r="K417" s="145"/>
      <c r="L417"/>
    </row>
    <row r="418" spans="1:12" x14ac:dyDescent="0.3">
      <c r="A418" s="149">
        <f>'Scenario calculation'!J880</f>
        <v>0.2899085574430007</v>
      </c>
      <c r="B418" s="47">
        <f>A418-'Summary Output'!$B$24</f>
        <v>0.18256673242733984</v>
      </c>
      <c r="C418"/>
      <c r="I418" s="101">
        <f>'Scenario calculation'!D880</f>
        <v>2.7745713483686947</v>
      </c>
      <c r="J418" s="101">
        <f t="shared" si="8"/>
        <v>1.2745713483686947</v>
      </c>
      <c r="K418" s="145"/>
      <c r="L418"/>
    </row>
    <row r="419" spans="1:12" x14ac:dyDescent="0.3">
      <c r="A419" s="149">
        <f>'Scenario calculation'!J881</f>
        <v>0.17349436232508997</v>
      </c>
      <c r="B419" s="47">
        <f>A419-'Summary Output'!$B$24</f>
        <v>6.6152537309429091E-2</v>
      </c>
      <c r="C419"/>
      <c r="I419" s="101">
        <f>'Scenario calculation'!D881</f>
        <v>2.8772583496593134</v>
      </c>
      <c r="J419" s="101">
        <f t="shared" si="8"/>
        <v>1.3772583496593134</v>
      </c>
      <c r="K419" s="145"/>
      <c r="L419"/>
    </row>
    <row r="420" spans="1:12" x14ac:dyDescent="0.3">
      <c r="A420" s="149">
        <f>'Scenario calculation'!J882</f>
        <v>0.25132864443147751</v>
      </c>
      <c r="B420" s="47">
        <f>A420-'Summary Output'!$B$24</f>
        <v>0.14398681941581665</v>
      </c>
      <c r="C420"/>
      <c r="I420" s="101">
        <f>'Scenario calculation'!D882</f>
        <v>3.1248273342043462</v>
      </c>
      <c r="J420" s="101">
        <f t="shared" si="8"/>
        <v>1.6248273342043462</v>
      </c>
      <c r="K420" s="145"/>
      <c r="L420"/>
    </row>
    <row r="421" spans="1:12" x14ac:dyDescent="0.3">
      <c r="A421" s="149">
        <f>'Scenario calculation'!J883</f>
        <v>0.21189751085578856</v>
      </c>
      <c r="B421" s="47">
        <f>A421-'Summary Output'!$B$24</f>
        <v>0.10455568584012769</v>
      </c>
      <c r="C421"/>
      <c r="I421" s="101">
        <f>'Scenario calculation'!D883</f>
        <v>2.550273692533719</v>
      </c>
      <c r="J421" s="101">
        <f t="shared" si="8"/>
        <v>1.050273692533719</v>
      </c>
      <c r="K421" s="145"/>
      <c r="L421"/>
    </row>
    <row r="422" spans="1:12" x14ac:dyDescent="0.3">
      <c r="A422" s="149">
        <f>'Scenario calculation'!J884</f>
        <v>0.27930199810594658</v>
      </c>
      <c r="B422" s="47">
        <f>A422-'Summary Output'!$B$24</f>
        <v>0.17196017309028572</v>
      </c>
      <c r="C422"/>
      <c r="I422" s="101">
        <f>'Scenario calculation'!D884</f>
        <v>2.3134321249388607</v>
      </c>
      <c r="J422" s="101">
        <f t="shared" si="8"/>
        <v>0.81343212493886075</v>
      </c>
      <c r="K422" s="145"/>
      <c r="L422"/>
    </row>
    <row r="423" spans="1:12" x14ac:dyDescent="0.3">
      <c r="A423" s="149">
        <f>'Scenario calculation'!J885</f>
        <v>0.30125741198546829</v>
      </c>
      <c r="B423" s="47">
        <f>A423-'Summary Output'!$B$24</f>
        <v>0.19391558696980743</v>
      </c>
      <c r="C423"/>
      <c r="I423" s="101">
        <f>'Scenario calculation'!D885</f>
        <v>2.6842973286523089</v>
      </c>
      <c r="J423" s="101">
        <f t="shared" si="8"/>
        <v>1.1842973286523089</v>
      </c>
      <c r="K423" s="145"/>
      <c r="L423"/>
    </row>
    <row r="424" spans="1:12" x14ac:dyDescent="0.3">
      <c r="A424" s="149">
        <f>'Scenario calculation'!J886</f>
        <v>0.31004370983274199</v>
      </c>
      <c r="B424" s="47">
        <f>A424-'Summary Output'!$B$24</f>
        <v>0.20270188481708112</v>
      </c>
      <c r="C424"/>
      <c r="I424" s="101">
        <f>'Scenario calculation'!D886</f>
        <v>1.7568573033247901</v>
      </c>
      <c r="J424" s="101">
        <f t="shared" si="8"/>
        <v>0.25685730332479006</v>
      </c>
      <c r="K424" s="145"/>
      <c r="L424"/>
    </row>
    <row r="425" spans="1:12" x14ac:dyDescent="0.3">
      <c r="A425" s="149">
        <f>'Scenario calculation'!J887</f>
        <v>0.1552674721925964</v>
      </c>
      <c r="B425" s="47">
        <f>A425-'Summary Output'!$B$24</f>
        <v>4.7925647176935524E-2</v>
      </c>
      <c r="C425"/>
      <c r="I425" s="101">
        <f>'Scenario calculation'!D887</f>
        <v>2.7629798449484051</v>
      </c>
      <c r="J425" s="101">
        <f t="shared" si="8"/>
        <v>1.2629798449484051</v>
      </c>
      <c r="K425" s="145"/>
      <c r="L425"/>
    </row>
    <row r="426" spans="1:12" x14ac:dyDescent="0.3">
      <c r="A426" s="149">
        <f>'Scenario calculation'!J888</f>
        <v>0.1997841206433606</v>
      </c>
      <c r="B426" s="47">
        <f>A426-'Summary Output'!$B$24</f>
        <v>9.2442295627699719E-2</v>
      </c>
      <c r="C426"/>
      <c r="I426" s="101">
        <f>'Scenario calculation'!D888</f>
        <v>2.312893667357883</v>
      </c>
      <c r="J426" s="101">
        <f t="shared" si="8"/>
        <v>0.81289366735788304</v>
      </c>
      <c r="K426" s="145"/>
      <c r="L426"/>
    </row>
    <row r="427" spans="1:12" x14ac:dyDescent="0.3">
      <c r="A427" s="149">
        <f>'Scenario calculation'!J889</f>
        <v>0.17766643847977526</v>
      </c>
      <c r="B427" s="47">
        <f>A427-'Summary Output'!$B$24</f>
        <v>7.032461346411438E-2</v>
      </c>
      <c r="C427"/>
      <c r="I427" s="101">
        <f>'Scenario calculation'!D889</f>
        <v>3.0647344736206525</v>
      </c>
      <c r="J427" s="101">
        <f t="shared" si="8"/>
        <v>1.5647344736206525</v>
      </c>
      <c r="K427" s="145"/>
      <c r="L427"/>
    </row>
    <row r="428" spans="1:12" x14ac:dyDescent="0.3">
      <c r="A428" s="149">
        <f>'Scenario calculation'!J890</f>
        <v>0.35853769432947935</v>
      </c>
      <c r="B428" s="47">
        <f>A428-'Summary Output'!$B$24</f>
        <v>0.25119586931381849</v>
      </c>
      <c r="C428"/>
      <c r="I428" s="101">
        <f>'Scenario calculation'!D890</f>
        <v>2.4648123121961438</v>
      </c>
      <c r="J428" s="101">
        <f t="shared" si="8"/>
        <v>0.96481231219614383</v>
      </c>
      <c r="K428" s="145"/>
      <c r="L428"/>
    </row>
    <row r="429" spans="1:12" x14ac:dyDescent="0.3">
      <c r="A429" s="149">
        <f>'Scenario calculation'!J891</f>
        <v>0.361566594579525</v>
      </c>
      <c r="B429" s="47">
        <f>A429-'Summary Output'!$B$24</f>
        <v>0.25422476956386414</v>
      </c>
      <c r="C429"/>
      <c r="I429" s="101">
        <f>'Scenario calculation'!D891</f>
        <v>2.3917468288738837</v>
      </c>
      <c r="J429" s="101">
        <f t="shared" si="8"/>
        <v>0.89174682887388368</v>
      </c>
      <c r="K429" s="145"/>
      <c r="L429"/>
    </row>
    <row r="430" spans="1:12" x14ac:dyDescent="0.3">
      <c r="A430" s="149">
        <f>'Scenario calculation'!J892</f>
        <v>0.30140560904689351</v>
      </c>
      <c r="B430" s="47">
        <f>A430-'Summary Output'!$B$24</f>
        <v>0.19406378403123264</v>
      </c>
      <c r="C430"/>
      <c r="I430" s="101">
        <f>'Scenario calculation'!D892</f>
        <v>2.5672154351304117</v>
      </c>
      <c r="J430" s="101">
        <f t="shared" si="8"/>
        <v>1.0672154351304117</v>
      </c>
      <c r="K430" s="145"/>
      <c r="L430"/>
    </row>
    <row r="431" spans="1:12" x14ac:dyDescent="0.3">
      <c r="A431" s="149">
        <f>'Scenario calculation'!J893</f>
        <v>0.28888449205738453</v>
      </c>
      <c r="B431" s="47">
        <f>A431-'Summary Output'!$B$24</f>
        <v>0.18154266704172367</v>
      </c>
      <c r="C431"/>
      <c r="I431" s="101">
        <f>'Scenario calculation'!D893</f>
        <v>3.0919955416059417</v>
      </c>
      <c r="J431" s="101">
        <f t="shared" si="8"/>
        <v>1.5919955416059417</v>
      </c>
      <c r="K431" s="145"/>
      <c r="L431"/>
    </row>
    <row r="432" spans="1:12" x14ac:dyDescent="0.3">
      <c r="A432" s="149">
        <f>'Scenario calculation'!J894</f>
        <v>0.13441285947517345</v>
      </c>
      <c r="B432" s="47">
        <f>A432-'Summary Output'!$B$24</f>
        <v>2.7071034459512575E-2</v>
      </c>
      <c r="C432"/>
      <c r="I432" s="101">
        <f>'Scenario calculation'!D894</f>
        <v>2.7264144016024376</v>
      </c>
      <c r="J432" s="101">
        <f t="shared" si="8"/>
        <v>1.2264144016024376</v>
      </c>
      <c r="K432" s="145"/>
      <c r="L432"/>
    </row>
    <row r="433" spans="1:12" x14ac:dyDescent="0.3">
      <c r="A433" s="149">
        <f>'Scenario calculation'!J895</f>
        <v>0.19461416848846524</v>
      </c>
      <c r="B433" s="47">
        <f>A433-'Summary Output'!$B$24</f>
        <v>8.7272343472804367E-2</v>
      </c>
      <c r="C433"/>
      <c r="I433" s="101">
        <f>'Scenario calculation'!D895</f>
        <v>3.0204659807146195</v>
      </c>
      <c r="J433" s="101">
        <f t="shared" si="8"/>
        <v>1.5204659807146195</v>
      </c>
      <c r="K433" s="145"/>
      <c r="L433"/>
    </row>
    <row r="434" spans="1:12" x14ac:dyDescent="0.3">
      <c r="A434" s="149">
        <f>'Scenario calculation'!J896</f>
        <v>6.6885808336889507E-2</v>
      </c>
      <c r="B434" s="47">
        <f>A434-'Summary Output'!$B$24</f>
        <v>-4.045601667877137E-2</v>
      </c>
      <c r="C434"/>
      <c r="I434" s="101">
        <f>'Scenario calculation'!D896</f>
        <v>1.8935342785684113</v>
      </c>
      <c r="J434" s="101">
        <f t="shared" si="8"/>
        <v>0.39353427856841128</v>
      </c>
      <c r="K434" s="145"/>
      <c r="L434"/>
    </row>
    <row r="435" spans="1:12" x14ac:dyDescent="0.3">
      <c r="A435" s="149">
        <f>'Scenario calculation'!J897</f>
        <v>0.37194425132415398</v>
      </c>
      <c r="B435" s="47">
        <f>A435-'Summary Output'!$B$24</f>
        <v>0.26460242630849312</v>
      </c>
      <c r="C435"/>
      <c r="I435" s="101">
        <f>'Scenario calculation'!D897</f>
        <v>3.1046434438799029</v>
      </c>
      <c r="J435" s="101">
        <f t="shared" si="8"/>
        <v>1.6046434438799029</v>
      </c>
      <c r="K435" s="145"/>
      <c r="L435"/>
    </row>
    <row r="436" spans="1:12" x14ac:dyDescent="0.3">
      <c r="A436" s="149">
        <f>'Scenario calculation'!J898</f>
        <v>0.24307948033841376</v>
      </c>
      <c r="B436" s="47">
        <f>A436-'Summary Output'!$B$24</f>
        <v>0.13573765532275289</v>
      </c>
      <c r="C436"/>
      <c r="I436" s="101">
        <f>'Scenario calculation'!D898</f>
        <v>2.9058444487691082</v>
      </c>
      <c r="J436" s="101">
        <f t="shared" si="8"/>
        <v>1.4058444487691082</v>
      </c>
      <c r="K436" s="145"/>
      <c r="L436"/>
    </row>
    <row r="437" spans="1:12" x14ac:dyDescent="0.3">
      <c r="A437" s="149">
        <f>'Scenario calculation'!J899</f>
        <v>0.21766738871856672</v>
      </c>
      <c r="B437" s="47">
        <f>A437-'Summary Output'!$B$24</f>
        <v>0.11032556370290585</v>
      </c>
      <c r="C437"/>
      <c r="I437" s="101">
        <f>'Scenario calculation'!D899</f>
        <v>2.900447426559889</v>
      </c>
      <c r="J437" s="101">
        <f t="shared" si="8"/>
        <v>1.400447426559889</v>
      </c>
      <c r="K437" s="145"/>
      <c r="L437"/>
    </row>
    <row r="438" spans="1:12" x14ac:dyDescent="0.3">
      <c r="A438" s="149">
        <f>'Scenario calculation'!J900</f>
        <v>0.13031269882644625</v>
      </c>
      <c r="B438" s="47">
        <f>A438-'Summary Output'!$B$24</f>
        <v>2.2970873810785372E-2</v>
      </c>
      <c r="C438"/>
      <c r="I438" s="101">
        <f>'Scenario calculation'!D900</f>
        <v>3.3186467077905504</v>
      </c>
      <c r="J438" s="101">
        <f t="shared" si="8"/>
        <v>1.8186467077905504</v>
      </c>
      <c r="K438" s="145"/>
      <c r="L438"/>
    </row>
    <row r="439" spans="1:12" x14ac:dyDescent="0.3">
      <c r="A439" s="149">
        <f>'Scenario calculation'!J901</f>
        <v>0.28219948993142641</v>
      </c>
      <c r="B439" s="47">
        <f>A439-'Summary Output'!$B$24</f>
        <v>0.17485766491576554</v>
      </c>
      <c r="C439"/>
      <c r="I439" s="101">
        <f>'Scenario calculation'!D901</f>
        <v>1.6401383615426202</v>
      </c>
      <c r="J439" s="101">
        <f t="shared" si="8"/>
        <v>0.14013836154262016</v>
      </c>
      <c r="K439" s="145"/>
      <c r="L439"/>
    </row>
    <row r="440" spans="1:12" x14ac:dyDescent="0.3">
      <c r="A440" s="149">
        <f>'Scenario calculation'!J902</f>
        <v>0.25718056479633855</v>
      </c>
      <c r="B440" s="47">
        <f>A440-'Summary Output'!$B$24</f>
        <v>0.14983873978067769</v>
      </c>
      <c r="C440"/>
      <c r="I440" s="101">
        <f>'Scenario calculation'!D902</f>
        <v>1.9554554201574543</v>
      </c>
      <c r="J440" s="101">
        <f t="shared" si="8"/>
        <v>0.45545542015745433</v>
      </c>
      <c r="K440" s="145"/>
      <c r="L440"/>
    </row>
    <row r="441" spans="1:12" x14ac:dyDescent="0.3">
      <c r="A441" s="149">
        <f>'Scenario calculation'!J903</f>
        <v>0.14806999507061636</v>
      </c>
      <c r="B441" s="47">
        <f>A441-'Summary Output'!$B$24</f>
        <v>4.0728170054955479E-2</v>
      </c>
      <c r="C441"/>
      <c r="I441" s="101">
        <f>'Scenario calculation'!D903</f>
        <v>1.7064524566769754</v>
      </c>
      <c r="J441" s="101">
        <f t="shared" si="8"/>
        <v>0.20645245667697543</v>
      </c>
      <c r="K441" s="145"/>
      <c r="L441"/>
    </row>
    <row r="442" spans="1:12" x14ac:dyDescent="0.3">
      <c r="A442" s="149">
        <f>'Scenario calculation'!J904</f>
        <v>0.21097403730097963</v>
      </c>
      <c r="B442" s="47">
        <f>A442-'Summary Output'!$B$24</f>
        <v>0.10363221228531876</v>
      </c>
      <c r="C442"/>
      <c r="I442" s="101">
        <f>'Scenario calculation'!D904</f>
        <v>2.2355768404623122</v>
      </c>
      <c r="J442" s="101">
        <f t="shared" si="8"/>
        <v>0.7355768404623122</v>
      </c>
      <c r="K442" s="145"/>
      <c r="L442"/>
    </row>
    <row r="443" spans="1:12" x14ac:dyDescent="0.3">
      <c r="A443" s="149">
        <f>'Scenario calculation'!J905</f>
        <v>0.21847544039417732</v>
      </c>
      <c r="B443" s="47">
        <f>A443-'Summary Output'!$B$24</f>
        <v>0.11113361537851645</v>
      </c>
      <c r="C443"/>
      <c r="I443" s="101">
        <f>'Scenario calculation'!D905</f>
        <v>2.9580700686226065</v>
      </c>
      <c r="J443" s="101">
        <f t="shared" si="8"/>
        <v>1.4580700686226065</v>
      </c>
      <c r="K443" s="145"/>
      <c r="L443"/>
    </row>
    <row r="444" spans="1:12" x14ac:dyDescent="0.3">
      <c r="A444" s="149">
        <f>'Scenario calculation'!J906</f>
        <v>0.28299542914840758</v>
      </c>
      <c r="B444" s="47">
        <f>A444-'Summary Output'!$B$24</f>
        <v>0.17565360413274672</v>
      </c>
      <c r="C444"/>
      <c r="I444" s="101">
        <f>'Scenario calculation'!D906</f>
        <v>3.1448912375735789</v>
      </c>
      <c r="J444" s="101">
        <f t="shared" si="8"/>
        <v>1.6448912375735789</v>
      </c>
      <c r="K444" s="145"/>
      <c r="L444"/>
    </row>
    <row r="445" spans="1:12" x14ac:dyDescent="0.3">
      <c r="A445" s="149">
        <f>'Scenario calculation'!J907</f>
        <v>0.16019917064275369</v>
      </c>
      <c r="B445" s="47">
        <f>A445-'Summary Output'!$B$24</f>
        <v>5.2857345627092808E-2</v>
      </c>
      <c r="C445"/>
      <c r="I445" s="101">
        <f>'Scenario calculation'!D907</f>
        <v>1.9026082239634738</v>
      </c>
      <c r="J445" s="101">
        <f t="shared" si="8"/>
        <v>0.40260822396347384</v>
      </c>
      <c r="K445" s="145"/>
      <c r="L445"/>
    </row>
    <row r="446" spans="1:12" x14ac:dyDescent="0.3">
      <c r="A446" s="149">
        <f>'Scenario calculation'!J908</f>
        <v>0.32077889383194647</v>
      </c>
      <c r="B446" s="47">
        <f>A446-'Summary Output'!$B$24</f>
        <v>0.2134370688162856</v>
      </c>
      <c r="C446"/>
      <c r="I446" s="101">
        <f>'Scenario calculation'!D908</f>
        <v>1.8972846919350421</v>
      </c>
      <c r="J446" s="101">
        <f t="shared" si="8"/>
        <v>0.39728469193504212</v>
      </c>
      <c r="K446" s="145"/>
      <c r="L446"/>
    </row>
    <row r="447" spans="1:12" x14ac:dyDescent="0.3">
      <c r="A447" s="149">
        <f>'Scenario calculation'!J909</f>
        <v>0.36936719268451124</v>
      </c>
      <c r="B447" s="47">
        <f>A447-'Summary Output'!$B$24</f>
        <v>0.26202536766885037</v>
      </c>
      <c r="C447"/>
      <c r="I447" s="101">
        <f>'Scenario calculation'!D909</f>
        <v>2.9974402847885395</v>
      </c>
      <c r="J447" s="101">
        <f t="shared" si="8"/>
        <v>1.4974402847885395</v>
      </c>
      <c r="K447" s="145"/>
      <c r="L447"/>
    </row>
    <row r="448" spans="1:12" x14ac:dyDescent="0.3">
      <c r="A448" s="149">
        <f>'Scenario calculation'!J910</f>
        <v>0.19676996041268269</v>
      </c>
      <c r="B448" s="47">
        <f>A448-'Summary Output'!$B$24</f>
        <v>8.942813539702181E-2</v>
      </c>
      <c r="C448"/>
      <c r="I448" s="101">
        <f>'Scenario calculation'!D910</f>
        <v>2.5486956461034902</v>
      </c>
      <c r="J448" s="101">
        <f t="shared" si="8"/>
        <v>1.0486956461034902</v>
      </c>
      <c r="K448" s="145"/>
      <c r="L448"/>
    </row>
    <row r="449" spans="1:12" x14ac:dyDescent="0.3">
      <c r="A449" s="149">
        <f>'Scenario calculation'!J911</f>
        <v>0.18791650828947359</v>
      </c>
      <c r="B449" s="47">
        <f>A449-'Summary Output'!$B$24</f>
        <v>8.0574683273812717E-2</v>
      </c>
      <c r="C449"/>
      <c r="I449" s="101">
        <f>'Scenario calculation'!D911</f>
        <v>1.8718921745824684</v>
      </c>
      <c r="J449" s="101">
        <f t="shared" si="8"/>
        <v>0.37189217458246837</v>
      </c>
      <c r="K449" s="145"/>
      <c r="L449"/>
    </row>
    <row r="450" spans="1:12" x14ac:dyDescent="0.3">
      <c r="A450" s="149">
        <f>'Scenario calculation'!J912</f>
        <v>0.24413426168037766</v>
      </c>
      <c r="B450" s="47">
        <f>A450-'Summary Output'!$B$24</f>
        <v>0.1367924366647168</v>
      </c>
      <c r="C450"/>
      <c r="I450" s="101">
        <f>'Scenario calculation'!D912</f>
        <v>2.841047885814175</v>
      </c>
      <c r="J450" s="101">
        <f t="shared" si="8"/>
        <v>1.341047885814175</v>
      </c>
      <c r="K450" s="145"/>
      <c r="L450"/>
    </row>
    <row r="451" spans="1:12" x14ac:dyDescent="0.3">
      <c r="A451" s="149">
        <f>'Scenario calculation'!J913</f>
        <v>0.24061342644492534</v>
      </c>
      <c r="B451" s="47">
        <f>A451-'Summary Output'!$B$24</f>
        <v>0.13327160142926447</v>
      </c>
      <c r="C451"/>
      <c r="I451" s="101">
        <f>'Scenario calculation'!D913</f>
        <v>1.6747435058037656</v>
      </c>
      <c r="J451" s="101">
        <f t="shared" si="8"/>
        <v>0.17474350580376563</v>
      </c>
      <c r="K451" s="145"/>
      <c r="L451"/>
    </row>
    <row r="452" spans="1:12" x14ac:dyDescent="0.3">
      <c r="A452" s="149">
        <f>'Scenario calculation'!J914</f>
        <v>0.16427364238832487</v>
      </c>
      <c r="B452" s="47">
        <f>A452-'Summary Output'!$B$24</f>
        <v>5.6931817372663993E-2</v>
      </c>
      <c r="C452"/>
      <c r="I452" s="101">
        <f>'Scenario calculation'!D914</f>
        <v>2.7391955181961354</v>
      </c>
      <c r="J452" s="101">
        <f t="shared" si="8"/>
        <v>1.2391955181961354</v>
      </c>
      <c r="K452" s="145"/>
      <c r="L452"/>
    </row>
    <row r="453" spans="1:12" x14ac:dyDescent="0.3">
      <c r="A453" s="149">
        <f>'Scenario calculation'!J915</f>
        <v>0.26806180160386517</v>
      </c>
      <c r="B453" s="47">
        <f>A453-'Summary Output'!$B$24</f>
        <v>0.16071997658820431</v>
      </c>
      <c r="C453"/>
      <c r="I453" s="101">
        <f>'Scenario calculation'!D915</f>
        <v>2.096060381156625</v>
      </c>
      <c r="J453" s="101">
        <f t="shared" si="8"/>
        <v>0.59606038115662496</v>
      </c>
      <c r="K453" s="145"/>
      <c r="L453"/>
    </row>
    <row r="454" spans="1:12" x14ac:dyDescent="0.3">
      <c r="A454" s="149">
        <f>'Scenario calculation'!J916</f>
        <v>0.30245132108049044</v>
      </c>
      <c r="B454" s="47">
        <f>A454-'Summary Output'!$B$24</f>
        <v>0.19510949606482958</v>
      </c>
      <c r="C454"/>
      <c r="I454" s="101">
        <f>'Scenario calculation'!D916</f>
        <v>2.2302640518363575</v>
      </c>
      <c r="J454" s="101">
        <f t="shared" si="8"/>
        <v>0.73026405183635745</v>
      </c>
      <c r="K454" s="145"/>
      <c r="L454"/>
    </row>
    <row r="455" spans="1:12" x14ac:dyDescent="0.3">
      <c r="A455" s="149">
        <f>'Scenario calculation'!J917</f>
        <v>8.4890139999346914E-2</v>
      </c>
      <c r="B455" s="47">
        <f>A455-'Summary Output'!$B$24</f>
        <v>-2.2451685016313963E-2</v>
      </c>
      <c r="C455"/>
      <c r="I455" s="101">
        <f>'Scenario calculation'!D917</f>
        <v>2.4040952833179645</v>
      </c>
      <c r="J455" s="101">
        <f t="shared" si="8"/>
        <v>0.90409528331796452</v>
      </c>
      <c r="K455" s="145"/>
      <c r="L455"/>
    </row>
    <row r="456" spans="1:12" x14ac:dyDescent="0.3">
      <c r="A456" s="149">
        <f>'Scenario calculation'!J918</f>
        <v>0.28805847467183199</v>
      </c>
      <c r="B456" s="47">
        <f>A456-'Summary Output'!$B$24</f>
        <v>0.18071664965617112</v>
      </c>
      <c r="C456"/>
      <c r="I456" s="101">
        <f>'Scenario calculation'!D918</f>
        <v>2.5422171537706979</v>
      </c>
      <c r="J456" s="101">
        <f t="shared" si="8"/>
        <v>1.0422171537706979</v>
      </c>
      <c r="K456" s="145"/>
      <c r="L456"/>
    </row>
    <row r="457" spans="1:12" x14ac:dyDescent="0.3">
      <c r="A457" s="149">
        <f>'Scenario calculation'!J919</f>
        <v>0.33505928280600461</v>
      </c>
      <c r="B457" s="47">
        <f>A457-'Summary Output'!$B$24</f>
        <v>0.22771745779034375</v>
      </c>
      <c r="C457"/>
      <c r="I457" s="101">
        <f>'Scenario calculation'!D919</f>
        <v>1.6554453086733489</v>
      </c>
      <c r="J457" s="101">
        <f t="shared" si="8"/>
        <v>0.15544530867334894</v>
      </c>
      <c r="K457" s="145"/>
      <c r="L457"/>
    </row>
    <row r="458" spans="1:12" x14ac:dyDescent="0.3">
      <c r="A458" s="149">
        <f>'Scenario calculation'!J920</f>
        <v>0.27304298974103536</v>
      </c>
      <c r="B458" s="47">
        <f>A458-'Summary Output'!$B$24</f>
        <v>0.16570116472537449</v>
      </c>
      <c r="C458"/>
      <c r="I458" s="101">
        <f>'Scenario calculation'!D920</f>
        <v>3.2579678201772184</v>
      </c>
      <c r="J458" s="101">
        <f t="shared" si="8"/>
        <v>1.7579678201772184</v>
      </c>
      <c r="K458" s="145"/>
      <c r="L458"/>
    </row>
    <row r="459" spans="1:12" x14ac:dyDescent="0.3">
      <c r="A459" s="149">
        <f>'Scenario calculation'!J921</f>
        <v>0.32807838044135673</v>
      </c>
      <c r="B459" s="47">
        <f>A459-'Summary Output'!$B$24</f>
        <v>0.22073655542569587</v>
      </c>
      <c r="C459"/>
      <c r="I459" s="101">
        <f>'Scenario calculation'!D921</f>
        <v>2.2700154328249127</v>
      </c>
      <c r="J459" s="101">
        <f t="shared" si="8"/>
        <v>0.77001543282491269</v>
      </c>
      <c r="K459" s="145"/>
      <c r="L459"/>
    </row>
    <row r="460" spans="1:12" x14ac:dyDescent="0.3">
      <c r="A460" s="149">
        <f>'Scenario calculation'!J922</f>
        <v>0.16638530513194372</v>
      </c>
      <c r="B460" s="47">
        <f>A460-'Summary Output'!$B$24</f>
        <v>5.904348011628284E-2</v>
      </c>
      <c r="C460"/>
      <c r="I460" s="101">
        <f>'Scenario calculation'!D922</f>
        <v>2.3642440003269094</v>
      </c>
      <c r="J460" s="101">
        <f t="shared" si="8"/>
        <v>0.8642440003269094</v>
      </c>
      <c r="K460" s="145"/>
      <c r="L460"/>
    </row>
    <row r="461" spans="1:12" x14ac:dyDescent="0.3">
      <c r="A461" s="149">
        <f>'Scenario calculation'!J923</f>
        <v>0.23833528835413742</v>
      </c>
      <c r="B461" s="47">
        <f>A461-'Summary Output'!$B$24</f>
        <v>0.13099346333847656</v>
      </c>
      <c r="C461"/>
      <c r="I461" s="101">
        <f>'Scenario calculation'!D923</f>
        <v>3.2007174872707673</v>
      </c>
      <c r="J461" s="101">
        <f t="shared" si="8"/>
        <v>1.7007174872707673</v>
      </c>
      <c r="K461" s="145"/>
      <c r="L461"/>
    </row>
    <row r="462" spans="1:12" x14ac:dyDescent="0.3">
      <c r="A462" s="149">
        <f>'Scenario calculation'!J924</f>
        <v>0.30669786911449481</v>
      </c>
      <c r="B462" s="47">
        <f>A462-'Summary Output'!$B$24</f>
        <v>0.19935604409883395</v>
      </c>
      <c r="C462"/>
      <c r="I462" s="101">
        <f>'Scenario calculation'!D924</f>
        <v>2.9987626195621648</v>
      </c>
      <c r="J462" s="101">
        <f t="shared" si="8"/>
        <v>1.4987626195621648</v>
      </c>
      <c r="K462" s="145"/>
      <c r="L462"/>
    </row>
    <row r="463" spans="1:12" x14ac:dyDescent="0.3">
      <c r="A463" s="149">
        <f>'Scenario calculation'!J925</f>
        <v>0.36015893989120795</v>
      </c>
      <c r="B463" s="47">
        <f>A463-'Summary Output'!$B$24</f>
        <v>0.25281711487554709</v>
      </c>
      <c r="C463"/>
      <c r="I463" s="101">
        <f>'Scenario calculation'!D925</f>
        <v>3.3718873415993764</v>
      </c>
      <c r="J463" s="101">
        <f t="shared" si="8"/>
        <v>1.8718873415993764</v>
      </c>
      <c r="K463" s="145"/>
      <c r="L463"/>
    </row>
    <row r="464" spans="1:12" x14ac:dyDescent="0.3">
      <c r="A464" s="149">
        <f>'Scenario calculation'!J926</f>
        <v>0.29776935620064804</v>
      </c>
      <c r="B464" s="47">
        <f>A464-'Summary Output'!$B$24</f>
        <v>0.19042753118498718</v>
      </c>
      <c r="C464"/>
      <c r="I464" s="101">
        <f>'Scenario calculation'!D926</f>
        <v>2.1065247029390441</v>
      </c>
      <c r="J464" s="101">
        <f t="shared" ref="J464:J527" si="9">I464-1.5</f>
        <v>0.60652470293904415</v>
      </c>
      <c r="K464" s="145"/>
      <c r="L464"/>
    </row>
    <row r="465" spans="1:12" x14ac:dyDescent="0.3">
      <c r="A465" s="149">
        <f>'Scenario calculation'!J927</f>
        <v>0.22478784159069543</v>
      </c>
      <c r="B465" s="47">
        <f>A465-'Summary Output'!$B$24</f>
        <v>0.11744601657503455</v>
      </c>
      <c r="C465"/>
      <c r="I465" s="101">
        <f>'Scenario calculation'!D927</f>
        <v>1.9899279569270576</v>
      </c>
      <c r="J465" s="101">
        <f t="shared" si="9"/>
        <v>0.4899279569270576</v>
      </c>
      <c r="K465" s="145"/>
      <c r="L465"/>
    </row>
    <row r="466" spans="1:12" x14ac:dyDescent="0.3">
      <c r="A466" s="149">
        <f>'Scenario calculation'!J928</f>
        <v>0.17041130769510726</v>
      </c>
      <c r="B466" s="47">
        <f>A466-'Summary Output'!$B$24</f>
        <v>6.3069482679446384E-2</v>
      </c>
      <c r="C466"/>
      <c r="I466" s="101">
        <f>'Scenario calculation'!D928</f>
        <v>1.75884572277123</v>
      </c>
      <c r="J466" s="101">
        <f t="shared" si="9"/>
        <v>0.25884572277122997</v>
      </c>
      <c r="K466" s="145"/>
      <c r="L466"/>
    </row>
    <row r="467" spans="1:12" x14ac:dyDescent="0.3">
      <c r="A467" s="149">
        <f>'Scenario calculation'!J929</f>
        <v>0.31469254662427981</v>
      </c>
      <c r="B467" s="47">
        <f>A467-'Summary Output'!$B$24</f>
        <v>0.20735072160861895</v>
      </c>
      <c r="C467"/>
      <c r="I467" s="101">
        <f>'Scenario calculation'!D929</f>
        <v>1.9339813357938211</v>
      </c>
      <c r="J467" s="101">
        <f t="shared" si="9"/>
        <v>0.43398133579382114</v>
      </c>
      <c r="K467" s="145"/>
      <c r="L467"/>
    </row>
    <row r="468" spans="1:12" x14ac:dyDescent="0.3">
      <c r="A468" s="149">
        <f>'Scenario calculation'!J930</f>
        <v>0.14192592703268803</v>
      </c>
      <c r="B468" s="47">
        <f>A468-'Summary Output'!$B$24</f>
        <v>3.4584102017027149E-2</v>
      </c>
      <c r="C468"/>
      <c r="I468" s="101">
        <f>'Scenario calculation'!D930</f>
        <v>3.1403155418429662</v>
      </c>
      <c r="J468" s="101">
        <f t="shared" si="9"/>
        <v>1.6403155418429662</v>
      </c>
      <c r="K468" s="145"/>
      <c r="L468"/>
    </row>
    <row r="469" spans="1:12" x14ac:dyDescent="0.3">
      <c r="A469" s="149">
        <f>'Scenario calculation'!J931</f>
        <v>0.19444127188323312</v>
      </c>
      <c r="B469" s="47">
        <f>A469-'Summary Output'!$B$24</f>
        <v>8.7099446867572247E-2</v>
      </c>
      <c r="C469"/>
      <c r="I469" s="101">
        <f>'Scenario calculation'!D931</f>
        <v>3.5621919349573603</v>
      </c>
      <c r="J469" s="101">
        <f t="shared" si="9"/>
        <v>2.0621919349573603</v>
      </c>
      <c r="K469" s="145"/>
      <c r="L469"/>
    </row>
    <row r="470" spans="1:12" x14ac:dyDescent="0.3">
      <c r="A470" s="149">
        <f>'Scenario calculation'!J932</f>
        <v>0.11518125809410495</v>
      </c>
      <c r="B470" s="47">
        <f>A470-'Summary Output'!$B$24</f>
        <v>7.8394330784440774E-3</v>
      </c>
      <c r="C470"/>
      <c r="I470" s="101">
        <f>'Scenario calculation'!D932</f>
        <v>2.6435426389267631</v>
      </c>
      <c r="J470" s="101">
        <f t="shared" si="9"/>
        <v>1.1435426389267631</v>
      </c>
      <c r="K470" s="145"/>
      <c r="L470"/>
    </row>
    <row r="471" spans="1:12" x14ac:dyDescent="0.3">
      <c r="A471" s="149">
        <f>'Scenario calculation'!J933</f>
        <v>0.20827536360585874</v>
      </c>
      <c r="B471" s="47">
        <f>A471-'Summary Output'!$B$24</f>
        <v>0.10093353859019787</v>
      </c>
      <c r="C471"/>
      <c r="I471" s="101">
        <f>'Scenario calculation'!D933</f>
        <v>3.0971818617124578</v>
      </c>
      <c r="J471" s="101">
        <f t="shared" si="9"/>
        <v>1.5971818617124578</v>
      </c>
      <c r="K471" s="145"/>
      <c r="L471"/>
    </row>
    <row r="472" spans="1:12" x14ac:dyDescent="0.3">
      <c r="A472" s="149">
        <f>'Scenario calculation'!J934</f>
        <v>0.33498823072060446</v>
      </c>
      <c r="B472" s="47">
        <f>A472-'Summary Output'!$B$24</f>
        <v>0.2276464057049436</v>
      </c>
      <c r="C472"/>
      <c r="I472" s="101">
        <f>'Scenario calculation'!D934</f>
        <v>2.7217203620041301</v>
      </c>
      <c r="J472" s="101">
        <f t="shared" si="9"/>
        <v>1.2217203620041301</v>
      </c>
      <c r="K472" s="145"/>
      <c r="L472"/>
    </row>
    <row r="473" spans="1:12" x14ac:dyDescent="0.3">
      <c r="A473" s="149">
        <f>'Scenario calculation'!J935</f>
        <v>9.7276457000218475E-2</v>
      </c>
      <c r="B473" s="47">
        <f>A473-'Summary Output'!$B$24</f>
        <v>-1.0065368015442402E-2</v>
      </c>
      <c r="C473"/>
      <c r="I473" s="101">
        <f>'Scenario calculation'!D935</f>
        <v>2.5791571447750639</v>
      </c>
      <c r="J473" s="101">
        <f t="shared" si="9"/>
        <v>1.0791571447750639</v>
      </c>
      <c r="K473" s="145"/>
      <c r="L473"/>
    </row>
    <row r="474" spans="1:12" x14ac:dyDescent="0.3">
      <c r="A474" s="149">
        <f>'Scenario calculation'!J936</f>
        <v>7.0506893272269888E-2</v>
      </c>
      <c r="B474" s="47">
        <f>A474-'Summary Output'!$B$24</f>
        <v>-3.6834931743390989E-2</v>
      </c>
      <c r="C474"/>
      <c r="I474" s="101">
        <f>'Scenario calculation'!D936</f>
        <v>1.9109744100795159</v>
      </c>
      <c r="J474" s="101">
        <f t="shared" si="9"/>
        <v>0.41097441007951585</v>
      </c>
      <c r="K474" s="145"/>
      <c r="L474"/>
    </row>
    <row r="475" spans="1:12" x14ac:dyDescent="0.3">
      <c r="A475" s="149">
        <f>'Scenario calculation'!J937</f>
        <v>0.2380580602183846</v>
      </c>
      <c r="B475" s="47">
        <f>A475-'Summary Output'!$B$24</f>
        <v>0.13071623520272374</v>
      </c>
      <c r="C475"/>
      <c r="I475" s="101">
        <f>'Scenario calculation'!D937</f>
        <v>3.614961135120887</v>
      </c>
      <c r="J475" s="101">
        <f t="shared" si="9"/>
        <v>2.114961135120887</v>
      </c>
      <c r="K475" s="145"/>
      <c r="L475"/>
    </row>
    <row r="476" spans="1:12" x14ac:dyDescent="0.3">
      <c r="A476" s="149">
        <f>'Scenario calculation'!J938</f>
        <v>0.35412128603339155</v>
      </c>
      <c r="B476" s="47">
        <f>A476-'Summary Output'!$B$24</f>
        <v>0.24677946101773068</v>
      </c>
      <c r="C476"/>
      <c r="I476" s="101">
        <f>'Scenario calculation'!D938</f>
        <v>2.9446506505718575</v>
      </c>
      <c r="J476" s="101">
        <f t="shared" si="9"/>
        <v>1.4446506505718575</v>
      </c>
      <c r="K476" s="145"/>
      <c r="L476"/>
    </row>
    <row r="477" spans="1:12" x14ac:dyDescent="0.3">
      <c r="A477" s="149">
        <f>'Scenario calculation'!J939</f>
        <v>0.21334969277442961</v>
      </c>
      <c r="B477" s="47">
        <f>A477-'Summary Output'!$B$24</f>
        <v>0.10600786775876873</v>
      </c>
      <c r="C477"/>
      <c r="I477" s="101">
        <f>'Scenario calculation'!D939</f>
        <v>3.1592168707741961</v>
      </c>
      <c r="J477" s="101">
        <f t="shared" si="9"/>
        <v>1.6592168707741961</v>
      </c>
      <c r="K477" s="145"/>
      <c r="L477"/>
    </row>
    <row r="478" spans="1:12" x14ac:dyDescent="0.3">
      <c r="A478" s="149">
        <f>'Scenario calculation'!J940</f>
        <v>0.27165736068858148</v>
      </c>
      <c r="B478" s="47">
        <f>A478-'Summary Output'!$B$24</f>
        <v>0.16431553567292062</v>
      </c>
      <c r="C478"/>
      <c r="I478" s="101">
        <f>'Scenario calculation'!D940</f>
        <v>3.1520109998053671</v>
      </c>
      <c r="J478" s="101">
        <f t="shared" si="9"/>
        <v>1.6520109998053671</v>
      </c>
      <c r="K478" s="145"/>
      <c r="L478"/>
    </row>
    <row r="479" spans="1:12" x14ac:dyDescent="0.3">
      <c r="A479" s="149">
        <f>'Scenario calculation'!J941</f>
        <v>0.29700021868328164</v>
      </c>
      <c r="B479" s="47">
        <f>A479-'Summary Output'!$B$24</f>
        <v>0.18965839366762077</v>
      </c>
      <c r="C479"/>
      <c r="I479" s="101">
        <f>'Scenario calculation'!D941</f>
        <v>2.8503149145491391</v>
      </c>
      <c r="J479" s="101">
        <f t="shared" si="9"/>
        <v>1.3503149145491391</v>
      </c>
      <c r="K479" s="145"/>
      <c r="L479"/>
    </row>
    <row r="480" spans="1:12" x14ac:dyDescent="0.3">
      <c r="A480" s="149">
        <f>'Scenario calculation'!J942</f>
        <v>0.29810058756391711</v>
      </c>
      <c r="B480" s="47">
        <f>A480-'Summary Output'!$B$24</f>
        <v>0.19075876254825624</v>
      </c>
      <c r="C480"/>
      <c r="I480" s="101">
        <f>'Scenario calculation'!D942</f>
        <v>2.4647500370882072</v>
      </c>
      <c r="J480" s="101">
        <f t="shared" si="9"/>
        <v>0.96475003708820717</v>
      </c>
      <c r="K480" s="145"/>
      <c r="L480"/>
    </row>
    <row r="481" spans="1:12" x14ac:dyDescent="0.3">
      <c r="A481" s="149">
        <f>'Scenario calculation'!J943</f>
        <v>0.30066552696071991</v>
      </c>
      <c r="B481" s="47">
        <f>A481-'Summary Output'!$B$24</f>
        <v>0.19332370194505905</v>
      </c>
      <c r="C481"/>
      <c r="I481" s="101">
        <f>'Scenario calculation'!D943</f>
        <v>2.519578725404966</v>
      </c>
      <c r="J481" s="101">
        <f t="shared" si="9"/>
        <v>1.019578725404966</v>
      </c>
      <c r="K481" s="145"/>
      <c r="L481"/>
    </row>
    <row r="482" spans="1:12" x14ac:dyDescent="0.3">
      <c r="A482" s="149">
        <f>'Scenario calculation'!J944</f>
        <v>0.30493993579558731</v>
      </c>
      <c r="B482" s="47">
        <f>A482-'Summary Output'!$B$24</f>
        <v>0.19759811077992645</v>
      </c>
      <c r="C482"/>
      <c r="I482" s="101">
        <f>'Scenario calculation'!D944</f>
        <v>3.2154124889645828</v>
      </c>
      <c r="J482" s="101">
        <f t="shared" si="9"/>
        <v>1.7154124889645828</v>
      </c>
      <c r="K482" s="145"/>
      <c r="L482"/>
    </row>
    <row r="483" spans="1:12" x14ac:dyDescent="0.3">
      <c r="A483" s="149">
        <f>'Scenario calculation'!J945</f>
        <v>0.21427189325046991</v>
      </c>
      <c r="B483" s="47">
        <f>A483-'Summary Output'!$B$24</f>
        <v>0.10693006823480904</v>
      </c>
      <c r="C483"/>
      <c r="I483" s="101">
        <f>'Scenario calculation'!D945</f>
        <v>2.7021331012820986</v>
      </c>
      <c r="J483" s="101">
        <f t="shared" si="9"/>
        <v>1.2021331012820986</v>
      </c>
      <c r="K483" s="145"/>
      <c r="L483"/>
    </row>
    <row r="484" spans="1:12" x14ac:dyDescent="0.3">
      <c r="A484" s="149">
        <f>'Scenario calculation'!J946</f>
        <v>0.19043257597827834</v>
      </c>
      <c r="B484" s="47">
        <f>A484-'Summary Output'!$B$24</f>
        <v>8.3090750962617463E-2</v>
      </c>
      <c r="C484"/>
      <c r="I484" s="101">
        <f>'Scenario calculation'!D946</f>
        <v>2.2785495034591294</v>
      </c>
      <c r="J484" s="101">
        <f t="shared" si="9"/>
        <v>0.77854950345912943</v>
      </c>
      <c r="K484" s="145"/>
      <c r="L484"/>
    </row>
    <row r="485" spans="1:12" x14ac:dyDescent="0.3">
      <c r="A485" s="149">
        <f>'Scenario calculation'!J947</f>
        <v>0.25046124297389083</v>
      </c>
      <c r="B485" s="47">
        <f>A485-'Summary Output'!$B$24</f>
        <v>0.14311941795822997</v>
      </c>
      <c r="C485"/>
      <c r="I485" s="101">
        <f>'Scenario calculation'!D947</f>
        <v>2.2555623560472275</v>
      </c>
      <c r="J485" s="101">
        <f t="shared" si="9"/>
        <v>0.75556235604722755</v>
      </c>
      <c r="K485" s="145"/>
      <c r="L485"/>
    </row>
    <row r="486" spans="1:12" x14ac:dyDescent="0.3">
      <c r="A486" s="149">
        <f>'Scenario calculation'!J948</f>
        <v>0.30267114573887022</v>
      </c>
      <c r="B486" s="47">
        <f>A486-'Summary Output'!$B$24</f>
        <v>0.19532932072320935</v>
      </c>
      <c r="C486"/>
      <c r="I486" s="101">
        <f>'Scenario calculation'!D948</f>
        <v>2.7317226281733542</v>
      </c>
      <c r="J486" s="101">
        <f t="shared" si="9"/>
        <v>1.2317226281733542</v>
      </c>
      <c r="K486" s="145"/>
      <c r="L486"/>
    </row>
    <row r="487" spans="1:12" x14ac:dyDescent="0.3">
      <c r="A487" s="149">
        <f>'Scenario calculation'!J949</f>
        <v>0.17461537659814508</v>
      </c>
      <c r="B487" s="47">
        <f>A487-'Summary Output'!$B$24</f>
        <v>6.7273551582484201E-2</v>
      </c>
      <c r="C487"/>
      <c r="I487" s="101">
        <f>'Scenario calculation'!D949</f>
        <v>2.6469656368521086</v>
      </c>
      <c r="J487" s="101">
        <f t="shared" si="9"/>
        <v>1.1469656368521086</v>
      </c>
      <c r="K487" s="145"/>
      <c r="L487"/>
    </row>
    <row r="488" spans="1:12" x14ac:dyDescent="0.3">
      <c r="A488" s="149">
        <f>'Scenario calculation'!J950</f>
        <v>0.1535241627301176</v>
      </c>
      <c r="B488" s="47">
        <f>A488-'Summary Output'!$B$24</f>
        <v>4.618233771445672E-2</v>
      </c>
      <c r="C488"/>
      <c r="I488" s="101">
        <f>'Scenario calculation'!D950</f>
        <v>1.7387589048767023</v>
      </c>
      <c r="J488" s="101">
        <f t="shared" si="9"/>
        <v>0.23875890487670226</v>
      </c>
      <c r="K488" s="145"/>
      <c r="L488"/>
    </row>
    <row r="489" spans="1:12" x14ac:dyDescent="0.3">
      <c r="A489" s="149">
        <f>'Scenario calculation'!J951</f>
        <v>0.38067825252035603</v>
      </c>
      <c r="B489" s="47">
        <f>A489-'Summary Output'!$B$24</f>
        <v>0.27333642750469517</v>
      </c>
      <c r="C489"/>
      <c r="I489" s="101">
        <f>'Scenario calculation'!D951</f>
        <v>3.3633918293150402</v>
      </c>
      <c r="J489" s="101">
        <f t="shared" si="9"/>
        <v>1.8633918293150402</v>
      </c>
      <c r="K489" s="145"/>
      <c r="L489"/>
    </row>
    <row r="490" spans="1:12" x14ac:dyDescent="0.3">
      <c r="A490" s="149">
        <f>'Scenario calculation'!J952</f>
        <v>0.2560755181315264</v>
      </c>
      <c r="B490" s="47">
        <f>A490-'Summary Output'!$B$24</f>
        <v>0.14873369311586554</v>
      </c>
      <c r="C490"/>
      <c r="I490" s="101">
        <f>'Scenario calculation'!D952</f>
        <v>3.0968193272920757</v>
      </c>
      <c r="J490" s="101">
        <f t="shared" si="9"/>
        <v>1.5968193272920757</v>
      </c>
      <c r="K490" s="145"/>
      <c r="L490"/>
    </row>
    <row r="491" spans="1:12" x14ac:dyDescent="0.3">
      <c r="A491" s="149">
        <f>'Scenario calculation'!J953</f>
        <v>0.27300098726696165</v>
      </c>
      <c r="B491" s="47">
        <f>A491-'Summary Output'!$B$24</f>
        <v>0.16565916225130078</v>
      </c>
      <c r="C491"/>
      <c r="I491" s="101">
        <f>'Scenario calculation'!D953</f>
        <v>2.4530255078970717</v>
      </c>
      <c r="J491" s="101">
        <f t="shared" si="9"/>
        <v>0.95302550789707174</v>
      </c>
      <c r="K491" s="145"/>
      <c r="L491"/>
    </row>
    <row r="492" spans="1:12" x14ac:dyDescent="0.3">
      <c r="A492" s="149">
        <f>'Scenario calculation'!J954</f>
        <v>0.11657514535030855</v>
      </c>
      <c r="B492" s="47">
        <f>A492-'Summary Output'!$B$24</f>
        <v>9.2333203346476739E-3</v>
      </c>
      <c r="C492"/>
      <c r="I492" s="101">
        <f>'Scenario calculation'!D954</f>
        <v>2.2747338776162871</v>
      </c>
      <c r="J492" s="101">
        <f t="shared" si="9"/>
        <v>0.77473387761628709</v>
      </c>
      <c r="K492" s="145"/>
      <c r="L492"/>
    </row>
    <row r="493" spans="1:12" x14ac:dyDescent="0.3">
      <c r="A493" s="149">
        <f>'Scenario calculation'!J955</f>
        <v>0.32001622783379635</v>
      </c>
      <c r="B493" s="47">
        <f>A493-'Summary Output'!$B$24</f>
        <v>0.21267440281813549</v>
      </c>
      <c r="C493"/>
      <c r="I493" s="101">
        <f>'Scenario calculation'!D955</f>
        <v>1.8690739488172361</v>
      </c>
      <c r="J493" s="101">
        <f t="shared" si="9"/>
        <v>0.3690739488172361</v>
      </c>
      <c r="K493" s="145"/>
      <c r="L493"/>
    </row>
    <row r="494" spans="1:12" x14ac:dyDescent="0.3">
      <c r="A494" s="149">
        <f>'Scenario calculation'!J956</f>
        <v>0.11655866690123995</v>
      </c>
      <c r="B494" s="47">
        <f>A494-'Summary Output'!$B$24</f>
        <v>9.2168418855790718E-3</v>
      </c>
      <c r="C494"/>
      <c r="I494" s="101">
        <f>'Scenario calculation'!D956</f>
        <v>1.9984603523275404</v>
      </c>
      <c r="J494" s="101">
        <f t="shared" si="9"/>
        <v>0.49846035232754038</v>
      </c>
      <c r="K494" s="145"/>
      <c r="L494"/>
    </row>
    <row r="495" spans="1:12" x14ac:dyDescent="0.3">
      <c r="A495" s="149">
        <f>'Scenario calculation'!J957</f>
        <v>0.20752418652850779</v>
      </c>
      <c r="B495" s="47">
        <f>A495-'Summary Output'!$B$24</f>
        <v>0.10018236151284692</v>
      </c>
      <c r="C495"/>
      <c r="I495" s="101">
        <f>'Scenario calculation'!D957</f>
        <v>2.5316505814381189</v>
      </c>
      <c r="J495" s="101">
        <f t="shared" si="9"/>
        <v>1.0316505814381189</v>
      </c>
      <c r="K495" s="145"/>
      <c r="L495"/>
    </row>
    <row r="496" spans="1:12" x14ac:dyDescent="0.3">
      <c r="A496" s="149">
        <f>'Scenario calculation'!J958</f>
        <v>0.36582414235385174</v>
      </c>
      <c r="B496" s="47">
        <f>A496-'Summary Output'!$B$24</f>
        <v>0.25848231733819088</v>
      </c>
      <c r="C496"/>
      <c r="I496" s="101">
        <f>'Scenario calculation'!D958</f>
        <v>2.4303131732494201</v>
      </c>
      <c r="J496" s="101">
        <f t="shared" si="9"/>
        <v>0.93031317324942009</v>
      </c>
      <c r="K496" s="145"/>
      <c r="L496"/>
    </row>
    <row r="497" spans="1:12" x14ac:dyDescent="0.3">
      <c r="A497" s="149">
        <f>'Scenario calculation'!J959</f>
        <v>4.7007154004463647E-2</v>
      </c>
      <c r="B497" s="47">
        <f>A497-'Summary Output'!$B$24</f>
        <v>-6.033467101119723E-2</v>
      </c>
      <c r="C497"/>
      <c r="I497" s="101">
        <f>'Scenario calculation'!D959</f>
        <v>3.2256170129343205</v>
      </c>
      <c r="J497" s="101">
        <f t="shared" si="9"/>
        <v>1.7256170129343205</v>
      </c>
      <c r="K497" s="145"/>
      <c r="L497"/>
    </row>
    <row r="498" spans="1:12" x14ac:dyDescent="0.3">
      <c r="A498" s="149">
        <f>'Scenario calculation'!J960</f>
        <v>0.30354747611120869</v>
      </c>
      <c r="B498" s="47">
        <f>A498-'Summary Output'!$B$24</f>
        <v>0.19620565109554783</v>
      </c>
      <c r="C498"/>
      <c r="I498" s="101">
        <f>'Scenario calculation'!D960</f>
        <v>2.7034038418411943</v>
      </c>
      <c r="J498" s="101">
        <f t="shared" si="9"/>
        <v>1.2034038418411943</v>
      </c>
      <c r="K498" s="145"/>
      <c r="L498"/>
    </row>
    <row r="499" spans="1:12" x14ac:dyDescent="0.3">
      <c r="A499" s="149">
        <f>'Scenario calculation'!J961</f>
        <v>0.13440191429723369</v>
      </c>
      <c r="B499" s="47">
        <f>A499-'Summary Output'!$B$24</f>
        <v>2.7060089281572816E-2</v>
      </c>
      <c r="C499"/>
      <c r="I499" s="101">
        <f>'Scenario calculation'!D961</f>
        <v>2.2827584963096674</v>
      </c>
      <c r="J499" s="101">
        <f t="shared" si="9"/>
        <v>0.78275849630966743</v>
      </c>
      <c r="K499" s="145"/>
      <c r="L499"/>
    </row>
    <row r="500" spans="1:12" x14ac:dyDescent="0.3">
      <c r="A500" s="149">
        <f>'Scenario calculation'!J962</f>
        <v>0.2193238212876476</v>
      </c>
      <c r="B500" s="47">
        <f>A500-'Summary Output'!$B$24</f>
        <v>0.11198199627198673</v>
      </c>
      <c r="C500"/>
      <c r="I500" s="101">
        <f>'Scenario calculation'!D962</f>
        <v>2.4356028050834531</v>
      </c>
      <c r="J500" s="101">
        <f t="shared" si="9"/>
        <v>0.93560280508345306</v>
      </c>
      <c r="K500" s="145"/>
      <c r="L500"/>
    </row>
    <row r="501" spans="1:12" x14ac:dyDescent="0.3">
      <c r="A501" s="149">
        <f>'Scenario calculation'!J963</f>
        <v>0.26339640216740556</v>
      </c>
      <c r="B501" s="47">
        <f>A501-'Summary Output'!$B$24</f>
        <v>0.1560545771517447</v>
      </c>
      <c r="C501"/>
      <c r="I501" s="101">
        <f>'Scenario calculation'!D963</f>
        <v>2.6213410413859917</v>
      </c>
      <c r="J501" s="101">
        <f t="shared" si="9"/>
        <v>1.1213410413859917</v>
      </c>
      <c r="K501" s="145"/>
      <c r="L501"/>
    </row>
    <row r="502" spans="1:12" x14ac:dyDescent="0.3">
      <c r="A502" s="149">
        <f>'Scenario calculation'!J964</f>
        <v>0.25257990925029983</v>
      </c>
      <c r="B502" s="47">
        <f>A502-'Summary Output'!$B$24</f>
        <v>0.14523808423463896</v>
      </c>
      <c r="C502"/>
      <c r="I502" s="101">
        <f>'Scenario calculation'!D964</f>
        <v>2.0966141405203249</v>
      </c>
      <c r="J502" s="101">
        <f t="shared" si="9"/>
        <v>0.59661414052032491</v>
      </c>
      <c r="K502" s="145"/>
      <c r="L502"/>
    </row>
    <row r="503" spans="1:12" x14ac:dyDescent="0.3">
      <c r="A503" s="149">
        <f>'Scenario calculation'!J965</f>
        <v>0.24223863935580958</v>
      </c>
      <c r="B503" s="47">
        <f>A503-'Summary Output'!$B$24</f>
        <v>0.13489681434014872</v>
      </c>
      <c r="C503"/>
      <c r="I503" s="101">
        <f>'Scenario calculation'!D965</f>
        <v>2.4486674034150546</v>
      </c>
      <c r="J503" s="101">
        <f t="shared" si="9"/>
        <v>0.94866740341505462</v>
      </c>
      <c r="K503" s="145"/>
      <c r="L503"/>
    </row>
    <row r="504" spans="1:12" x14ac:dyDescent="0.3">
      <c r="A504" s="149">
        <f>'Scenario calculation'!J966</f>
        <v>0.20451762549406882</v>
      </c>
      <c r="B504" s="47">
        <f>A504-'Summary Output'!$B$24</f>
        <v>9.7175800478407945E-2</v>
      </c>
      <c r="C504"/>
      <c r="I504" s="101">
        <f>'Scenario calculation'!D966</f>
        <v>3.2732309451508739</v>
      </c>
      <c r="J504" s="101">
        <f t="shared" si="9"/>
        <v>1.7732309451508739</v>
      </c>
      <c r="K504" s="145"/>
      <c r="L504"/>
    </row>
    <row r="505" spans="1:12" x14ac:dyDescent="0.3">
      <c r="A505" s="149">
        <f>'Scenario calculation'!J967</f>
        <v>0.13690120113932247</v>
      </c>
      <c r="B505" s="47">
        <f>A505-'Summary Output'!$B$24</f>
        <v>2.9559376123661593E-2</v>
      </c>
      <c r="C505"/>
      <c r="I505" s="101">
        <f>'Scenario calculation'!D967</f>
        <v>2.4613223902100367</v>
      </c>
      <c r="J505" s="101">
        <f t="shared" si="9"/>
        <v>0.96132239021003674</v>
      </c>
      <c r="K505" s="145"/>
      <c r="L505"/>
    </row>
    <row r="506" spans="1:12" x14ac:dyDescent="0.3">
      <c r="A506" s="149">
        <f>'Scenario calculation'!J968</f>
        <v>0.32515346710505977</v>
      </c>
      <c r="B506" s="47">
        <f>A506-'Summary Output'!$B$24</f>
        <v>0.2178116420893989</v>
      </c>
      <c r="C506"/>
      <c r="I506" s="101">
        <f>'Scenario calculation'!D968</f>
        <v>3.3562971847696881</v>
      </c>
      <c r="J506" s="101">
        <f t="shared" si="9"/>
        <v>1.8562971847696881</v>
      </c>
      <c r="K506" s="145"/>
      <c r="L506"/>
    </row>
    <row r="507" spans="1:12" x14ac:dyDescent="0.3">
      <c r="A507" s="149">
        <f>'Scenario calculation'!J969</f>
        <v>0.36455797197649309</v>
      </c>
      <c r="B507" s="47">
        <f>A507-'Summary Output'!$B$24</f>
        <v>0.25721614696083223</v>
      </c>
      <c r="C507"/>
      <c r="I507" s="101">
        <f>'Scenario calculation'!D969</f>
        <v>2.9251997292645129</v>
      </c>
      <c r="J507" s="101">
        <f t="shared" si="9"/>
        <v>1.4251997292645129</v>
      </c>
      <c r="K507" s="145"/>
      <c r="L507"/>
    </row>
    <row r="508" spans="1:12" x14ac:dyDescent="0.3">
      <c r="A508" s="149">
        <f>'Scenario calculation'!J970</f>
        <v>0.16863784015308947</v>
      </c>
      <c r="B508" s="47">
        <f>A508-'Summary Output'!$B$24</f>
        <v>6.1296015137428592E-2</v>
      </c>
      <c r="C508"/>
      <c r="I508" s="101">
        <f>'Scenario calculation'!D970</f>
        <v>1.9505368058808643</v>
      </c>
      <c r="J508" s="101">
        <f t="shared" si="9"/>
        <v>0.45053680588086431</v>
      </c>
      <c r="K508" s="145"/>
      <c r="L508"/>
    </row>
    <row r="509" spans="1:12" x14ac:dyDescent="0.3">
      <c r="A509" s="149">
        <f>'Scenario calculation'!J971</f>
        <v>0.36189621722127563</v>
      </c>
      <c r="B509" s="47">
        <f>A509-'Summary Output'!$B$24</f>
        <v>0.25455439220561477</v>
      </c>
      <c r="C509"/>
      <c r="I509" s="101">
        <f>'Scenario calculation'!D971</f>
        <v>3.2040708302522041</v>
      </c>
      <c r="J509" s="101">
        <f t="shared" si="9"/>
        <v>1.7040708302522041</v>
      </c>
      <c r="K509" s="145"/>
      <c r="L509"/>
    </row>
    <row r="510" spans="1:12" x14ac:dyDescent="0.3">
      <c r="A510" s="149">
        <f>'Scenario calculation'!J972</f>
        <v>0.30907434937088163</v>
      </c>
      <c r="B510" s="47">
        <f>A510-'Summary Output'!$B$24</f>
        <v>0.20173252435522077</v>
      </c>
      <c r="C510"/>
      <c r="I510" s="101">
        <f>'Scenario calculation'!D972</f>
        <v>2.5845695425823605</v>
      </c>
      <c r="J510" s="101">
        <f t="shared" si="9"/>
        <v>1.0845695425823605</v>
      </c>
      <c r="K510" s="145"/>
      <c r="L510"/>
    </row>
    <row r="511" spans="1:12" x14ac:dyDescent="0.3">
      <c r="A511" s="149">
        <f>'Scenario calculation'!J973</f>
        <v>0.30462758196575535</v>
      </c>
      <c r="B511" s="47">
        <f>A511-'Summary Output'!$B$24</f>
        <v>0.19728575695009448</v>
      </c>
      <c r="C511"/>
      <c r="I511" s="101">
        <f>'Scenario calculation'!D973</f>
        <v>1.5005157211192541</v>
      </c>
      <c r="J511" s="101">
        <f t="shared" si="9"/>
        <v>5.1572111925413111E-4</v>
      </c>
      <c r="K511" s="145"/>
      <c r="L511"/>
    </row>
    <row r="512" spans="1:12" x14ac:dyDescent="0.3">
      <c r="A512" s="149">
        <f>'Scenario calculation'!J974</f>
        <v>0.16073591719735525</v>
      </c>
      <c r="B512" s="47">
        <f>A512-'Summary Output'!$B$24</f>
        <v>5.3394092181694372E-2</v>
      </c>
      <c r="C512"/>
      <c r="I512" s="101">
        <f>'Scenario calculation'!D974</f>
        <v>1.8377378961883082</v>
      </c>
      <c r="J512" s="101">
        <f t="shared" si="9"/>
        <v>0.33773789618830818</v>
      </c>
      <c r="K512" s="145"/>
      <c r="L512"/>
    </row>
    <row r="513" spans="1:12" x14ac:dyDescent="0.3">
      <c r="A513" s="149">
        <f>'Scenario calculation'!J975</f>
        <v>0.17268620757128983</v>
      </c>
      <c r="B513" s="47">
        <f>A513-'Summary Output'!$B$24</f>
        <v>6.5344382555628952E-2</v>
      </c>
      <c r="C513"/>
      <c r="I513" s="101">
        <f>'Scenario calculation'!D975</f>
        <v>2.665032436294418</v>
      </c>
      <c r="J513" s="101">
        <f t="shared" si="9"/>
        <v>1.165032436294418</v>
      </c>
      <c r="K513" s="145"/>
      <c r="L513"/>
    </row>
    <row r="514" spans="1:12" x14ac:dyDescent="0.3">
      <c r="A514" s="149">
        <f>'Scenario calculation'!J976</f>
        <v>0.22624699910019341</v>
      </c>
      <c r="B514" s="47">
        <f>A514-'Summary Output'!$B$24</f>
        <v>0.11890517408453254</v>
      </c>
      <c r="C514"/>
      <c r="I514" s="101">
        <f>'Scenario calculation'!D976</f>
        <v>3.2314390176732837</v>
      </c>
      <c r="J514" s="101">
        <f t="shared" si="9"/>
        <v>1.7314390176732837</v>
      </c>
      <c r="K514" s="145"/>
      <c r="L514"/>
    </row>
    <row r="515" spans="1:12" x14ac:dyDescent="0.3">
      <c r="A515" s="149">
        <f>'Scenario calculation'!J977</f>
        <v>0.30373816508836549</v>
      </c>
      <c r="B515" s="47">
        <f>A515-'Summary Output'!$B$24</f>
        <v>0.19639634007270462</v>
      </c>
      <c r="C515"/>
      <c r="I515" s="101">
        <f>'Scenario calculation'!D977</f>
        <v>2.3290123621454848</v>
      </c>
      <c r="J515" s="101">
        <f t="shared" si="9"/>
        <v>0.82901236214548479</v>
      </c>
      <c r="K515" s="145"/>
      <c r="L515"/>
    </row>
    <row r="516" spans="1:12" x14ac:dyDescent="0.3">
      <c r="A516" s="149">
        <f>'Scenario calculation'!J978</f>
        <v>0.26878553968527674</v>
      </c>
      <c r="B516" s="47">
        <f>A516-'Summary Output'!$B$24</f>
        <v>0.16144371466961588</v>
      </c>
      <c r="C516"/>
      <c r="I516" s="101">
        <f>'Scenario calculation'!D978</f>
        <v>2.9992663044318855</v>
      </c>
      <c r="J516" s="101">
        <f t="shared" si="9"/>
        <v>1.4992663044318855</v>
      </c>
      <c r="K516" s="145"/>
      <c r="L516"/>
    </row>
    <row r="517" spans="1:12" x14ac:dyDescent="0.3">
      <c r="A517" s="149">
        <f>'Scenario calculation'!J979</f>
        <v>0.32693774777599938</v>
      </c>
      <c r="B517" s="47">
        <f>A517-'Summary Output'!$B$24</f>
        <v>0.21959592276033851</v>
      </c>
      <c r="C517"/>
      <c r="I517" s="101">
        <f>'Scenario calculation'!D979</f>
        <v>2.7783471719020625</v>
      </c>
      <c r="J517" s="101">
        <f t="shared" si="9"/>
        <v>1.2783471719020625</v>
      </c>
      <c r="K517" s="145"/>
      <c r="L517"/>
    </row>
    <row r="518" spans="1:12" x14ac:dyDescent="0.3">
      <c r="A518" s="149">
        <f>'Scenario calculation'!J980</f>
        <v>0.18868246785069709</v>
      </c>
      <c r="B518" s="47">
        <f>A518-'Summary Output'!$B$24</f>
        <v>8.1340642835036212E-2</v>
      </c>
      <c r="C518"/>
      <c r="I518" s="101">
        <f>'Scenario calculation'!D980</f>
        <v>2.1423783768225424</v>
      </c>
      <c r="J518" s="101">
        <f t="shared" si="9"/>
        <v>0.6423783768225424</v>
      </c>
      <c r="K518" s="145"/>
      <c r="L518"/>
    </row>
    <row r="519" spans="1:12" x14ac:dyDescent="0.3">
      <c r="A519" s="149">
        <f>'Scenario calculation'!J981</f>
        <v>0.13541226535319084</v>
      </c>
      <c r="B519" s="47">
        <f>A519-'Summary Output'!$B$24</f>
        <v>2.8070440337529964E-2</v>
      </c>
      <c r="C519"/>
      <c r="I519" s="101">
        <f>'Scenario calculation'!D981</f>
        <v>2.0732136284712483</v>
      </c>
      <c r="J519" s="101">
        <f t="shared" si="9"/>
        <v>0.57321362847124835</v>
      </c>
      <c r="K519" s="145"/>
      <c r="L519"/>
    </row>
    <row r="520" spans="1:12" x14ac:dyDescent="0.3">
      <c r="A520" s="149">
        <f>'Scenario calculation'!J982</f>
        <v>0.22141394971482975</v>
      </c>
      <c r="B520" s="47">
        <f>A520-'Summary Output'!$B$24</f>
        <v>0.11407212469916887</v>
      </c>
      <c r="C520"/>
      <c r="I520" s="101">
        <f>'Scenario calculation'!D982</f>
        <v>2.7120420849021598</v>
      </c>
      <c r="J520" s="101">
        <f t="shared" si="9"/>
        <v>1.2120420849021598</v>
      </c>
      <c r="K520" s="145"/>
      <c r="L520"/>
    </row>
    <row r="521" spans="1:12" x14ac:dyDescent="0.3">
      <c r="A521" s="149">
        <f>'Scenario calculation'!J983</f>
        <v>0.32234485680583513</v>
      </c>
      <c r="B521" s="47">
        <f>A521-'Summary Output'!$B$24</f>
        <v>0.21500303179017427</v>
      </c>
      <c r="C521"/>
      <c r="I521" s="101">
        <f>'Scenario calculation'!D983</f>
        <v>2.6153772933366501</v>
      </c>
      <c r="J521" s="101">
        <f t="shared" si="9"/>
        <v>1.1153772933366501</v>
      </c>
      <c r="K521" s="145"/>
      <c r="L521"/>
    </row>
    <row r="522" spans="1:12" x14ac:dyDescent="0.3">
      <c r="A522" s="149">
        <f>'Scenario calculation'!J984</f>
        <v>0.16995023720249813</v>
      </c>
      <c r="B522" s="47">
        <f>A522-'Summary Output'!$B$24</f>
        <v>6.2608412186837256E-2</v>
      </c>
      <c r="C522"/>
      <c r="I522" s="101">
        <f>'Scenario calculation'!D984</f>
        <v>2.8521342904249822</v>
      </c>
      <c r="J522" s="101">
        <f t="shared" si="9"/>
        <v>1.3521342904249822</v>
      </c>
      <c r="K522" s="145"/>
      <c r="L522"/>
    </row>
    <row r="523" spans="1:12" x14ac:dyDescent="0.3">
      <c r="A523" s="149">
        <f>'Scenario calculation'!J985</f>
        <v>0.30224770027190795</v>
      </c>
      <c r="B523" s="47">
        <f>A523-'Summary Output'!$B$24</f>
        <v>0.19490587525624709</v>
      </c>
      <c r="C523"/>
      <c r="I523" s="101">
        <f>'Scenario calculation'!D985</f>
        <v>2.811951741503369</v>
      </c>
      <c r="J523" s="101">
        <f t="shared" si="9"/>
        <v>1.311951741503369</v>
      </c>
      <c r="K523" s="145"/>
      <c r="L523"/>
    </row>
    <row r="524" spans="1:12" x14ac:dyDescent="0.3">
      <c r="A524" s="149">
        <f>'Scenario calculation'!J986</f>
        <v>0.31420773370578758</v>
      </c>
      <c r="B524" s="47">
        <f>A524-'Summary Output'!$B$24</f>
        <v>0.20686590869012672</v>
      </c>
      <c r="C524"/>
      <c r="I524" s="101">
        <f>'Scenario calculation'!D986</f>
        <v>3.1996150084151109</v>
      </c>
      <c r="J524" s="101">
        <f t="shared" si="9"/>
        <v>1.6996150084151109</v>
      </c>
      <c r="K524" s="145"/>
      <c r="L524"/>
    </row>
    <row r="525" spans="1:12" x14ac:dyDescent="0.3">
      <c r="A525" s="149">
        <f>'Scenario calculation'!J987</f>
        <v>0.22175458254454816</v>
      </c>
      <c r="B525" s="47">
        <f>A525-'Summary Output'!$B$24</f>
        <v>0.11441275752888729</v>
      </c>
      <c r="C525"/>
      <c r="I525" s="101">
        <f>'Scenario calculation'!D987</f>
        <v>1.8376974566168442</v>
      </c>
      <c r="J525" s="101">
        <f t="shared" si="9"/>
        <v>0.33769745661684425</v>
      </c>
      <c r="K525" s="145"/>
      <c r="L525"/>
    </row>
    <row r="526" spans="1:12" x14ac:dyDescent="0.3">
      <c r="A526" s="149">
        <f>'Scenario calculation'!J988</f>
        <v>0.36993792888398769</v>
      </c>
      <c r="B526" s="47">
        <f>A526-'Summary Output'!$B$24</f>
        <v>0.26259610386832682</v>
      </c>
      <c r="C526"/>
      <c r="I526" s="101">
        <f>'Scenario calculation'!D988</f>
        <v>3.0476996234568219</v>
      </c>
      <c r="J526" s="101">
        <f t="shared" si="9"/>
        <v>1.5476996234568219</v>
      </c>
      <c r="K526" s="145"/>
      <c r="L526"/>
    </row>
    <row r="527" spans="1:12" x14ac:dyDescent="0.3">
      <c r="A527" s="149">
        <f>'Scenario calculation'!J989</f>
        <v>0.32197224484357334</v>
      </c>
      <c r="B527" s="47">
        <f>A527-'Summary Output'!$B$24</f>
        <v>0.21463041982791248</v>
      </c>
      <c r="C527"/>
      <c r="I527" s="101">
        <f>'Scenario calculation'!D989</f>
        <v>2.6549144878332456</v>
      </c>
      <c r="J527" s="101">
        <f t="shared" si="9"/>
        <v>1.1549144878332456</v>
      </c>
      <c r="K527" s="145"/>
      <c r="L527"/>
    </row>
    <row r="528" spans="1:12" x14ac:dyDescent="0.3">
      <c r="A528" s="149">
        <f>'Scenario calculation'!J990</f>
        <v>0.20443036108792034</v>
      </c>
      <c r="B528" s="47">
        <f>A528-'Summary Output'!$B$24</f>
        <v>9.7088536072259465E-2</v>
      </c>
      <c r="C528"/>
      <c r="I528" s="101">
        <f>'Scenario calculation'!D990</f>
        <v>2.4367261368152828</v>
      </c>
      <c r="J528" s="101">
        <f t="shared" ref="J528:J591" si="10">I528-1.5</f>
        <v>0.93672613681528283</v>
      </c>
      <c r="K528" s="145"/>
      <c r="L528"/>
    </row>
    <row r="529" spans="1:12" x14ac:dyDescent="0.3">
      <c r="A529" s="149">
        <f>'Scenario calculation'!J991</f>
        <v>7.1906782550510862E-2</v>
      </c>
      <c r="B529" s="47">
        <f>A529-'Summary Output'!$B$24</f>
        <v>-3.5435042465150016E-2</v>
      </c>
      <c r="C529"/>
      <c r="I529" s="101">
        <f>'Scenario calculation'!D991</f>
        <v>2.3076808138661544</v>
      </c>
      <c r="J529" s="101">
        <f t="shared" si="10"/>
        <v>0.80768081386615442</v>
      </c>
      <c r="K529" s="145"/>
      <c r="L529"/>
    </row>
    <row r="530" spans="1:12" x14ac:dyDescent="0.3">
      <c r="A530" s="149">
        <f>'Scenario calculation'!J992</f>
        <v>0.14817836098169912</v>
      </c>
      <c r="B530" s="47">
        <f>A530-'Summary Output'!$B$24</f>
        <v>4.0836535966038243E-2</v>
      </c>
      <c r="C530"/>
      <c r="I530" s="101">
        <f>'Scenario calculation'!D992</f>
        <v>1.5969592523701763</v>
      </c>
      <c r="J530" s="101">
        <f t="shared" si="10"/>
        <v>9.695925237017633E-2</v>
      </c>
      <c r="K530" s="145"/>
      <c r="L530"/>
    </row>
    <row r="531" spans="1:12" x14ac:dyDescent="0.3">
      <c r="A531" s="149">
        <f>'Scenario calculation'!J993</f>
        <v>0.21528228533603966</v>
      </c>
      <c r="B531" s="47">
        <f>A531-'Summary Output'!$B$24</f>
        <v>0.10794046032037878</v>
      </c>
      <c r="C531"/>
      <c r="I531" s="101">
        <f>'Scenario calculation'!D993</f>
        <v>1.5423659670185348</v>
      </c>
      <c r="J531" s="101">
        <f t="shared" si="10"/>
        <v>4.2365967018534789E-2</v>
      </c>
      <c r="K531" s="145"/>
      <c r="L531"/>
    </row>
    <row r="532" spans="1:12" x14ac:dyDescent="0.3">
      <c r="A532" s="149">
        <f>'Scenario calculation'!J994</f>
        <v>0.27897901112768797</v>
      </c>
      <c r="B532" s="47">
        <f>A532-'Summary Output'!$B$24</f>
        <v>0.17163718611202711</v>
      </c>
      <c r="C532"/>
      <c r="I532" s="101">
        <f>'Scenario calculation'!D994</f>
        <v>3.2101190440117193</v>
      </c>
      <c r="J532" s="101">
        <f t="shared" si="10"/>
        <v>1.7101190440117193</v>
      </c>
      <c r="K532" s="145"/>
      <c r="L532"/>
    </row>
    <row r="533" spans="1:12" x14ac:dyDescent="0.3">
      <c r="A533" s="149">
        <f>'Scenario calculation'!J995</f>
        <v>0.29337834221148684</v>
      </c>
      <c r="B533" s="47">
        <f>A533-'Summary Output'!$B$24</f>
        <v>0.18603651719582598</v>
      </c>
      <c r="C533"/>
      <c r="I533" s="101">
        <f>'Scenario calculation'!D995</f>
        <v>2.8124569867305089</v>
      </c>
      <c r="J533" s="101">
        <f t="shared" si="10"/>
        <v>1.3124569867305089</v>
      </c>
      <c r="K533" s="145"/>
      <c r="L533"/>
    </row>
    <row r="534" spans="1:12" x14ac:dyDescent="0.3">
      <c r="A534" s="149">
        <f>'Scenario calculation'!J996</f>
        <v>0.15149726489644277</v>
      </c>
      <c r="B534" s="47">
        <f>A534-'Summary Output'!$B$24</f>
        <v>4.4155439880781897E-2</v>
      </c>
      <c r="C534"/>
      <c r="I534" s="101">
        <f>'Scenario calculation'!D996</f>
        <v>2.8154094356425694</v>
      </c>
      <c r="J534" s="101">
        <f t="shared" si="10"/>
        <v>1.3154094356425694</v>
      </c>
      <c r="K534" s="145"/>
      <c r="L534"/>
    </row>
    <row r="535" spans="1:12" x14ac:dyDescent="0.3">
      <c r="A535" s="149">
        <f>'Scenario calculation'!J997</f>
        <v>0.25726096071096349</v>
      </c>
      <c r="B535" s="47">
        <f>A535-'Summary Output'!$B$24</f>
        <v>0.14991913569530263</v>
      </c>
      <c r="C535"/>
      <c r="I535" s="101">
        <f>'Scenario calculation'!D997</f>
        <v>2.4907538803973255</v>
      </c>
      <c r="J535" s="101">
        <f t="shared" si="10"/>
        <v>0.99075388039732548</v>
      </c>
      <c r="K535" s="145"/>
      <c r="L535"/>
    </row>
    <row r="536" spans="1:12" x14ac:dyDescent="0.3">
      <c r="A536" s="149">
        <f>'Scenario calculation'!J998</f>
        <v>0.30889462949155266</v>
      </c>
      <c r="B536" s="47">
        <f>A536-'Summary Output'!$B$24</f>
        <v>0.2015528044758918</v>
      </c>
      <c r="C536"/>
      <c r="I536" s="101">
        <f>'Scenario calculation'!D998</f>
        <v>2.1034446492410934</v>
      </c>
      <c r="J536" s="101">
        <f t="shared" si="10"/>
        <v>0.60344464924109342</v>
      </c>
      <c r="K536" s="145"/>
      <c r="L536"/>
    </row>
    <row r="537" spans="1:12" x14ac:dyDescent="0.3">
      <c r="A537" s="149">
        <f>'Scenario calculation'!J999</f>
        <v>0.17724228212435844</v>
      </c>
      <c r="B537" s="47">
        <f>A537-'Summary Output'!$B$24</f>
        <v>6.9900457108697564E-2</v>
      </c>
      <c r="C537"/>
      <c r="I537" s="101">
        <f>'Scenario calculation'!D999</f>
        <v>3.1740157390457036</v>
      </c>
      <c r="J537" s="101">
        <f t="shared" si="10"/>
        <v>1.6740157390457036</v>
      </c>
      <c r="K537" s="145"/>
      <c r="L537"/>
    </row>
    <row r="538" spans="1:12" x14ac:dyDescent="0.3">
      <c r="A538" s="149">
        <f>'Scenario calculation'!J1000</f>
        <v>0.14648306644829767</v>
      </c>
      <c r="B538" s="47">
        <f>A538-'Summary Output'!$B$24</f>
        <v>3.9141241432636795E-2</v>
      </c>
      <c r="C538"/>
      <c r="I538" s="101">
        <f>'Scenario calculation'!D1000</f>
        <v>2.4997439756351065</v>
      </c>
      <c r="J538" s="101">
        <f t="shared" si="10"/>
        <v>0.99974397563510653</v>
      </c>
      <c r="K538" s="145"/>
      <c r="L538"/>
    </row>
    <row r="539" spans="1:12" x14ac:dyDescent="0.3">
      <c r="A539" s="149">
        <f>'Scenario calculation'!J1001</f>
        <v>0.25457424803152473</v>
      </c>
      <c r="B539" s="47">
        <f>A539-'Summary Output'!$B$24</f>
        <v>0.14723242301586387</v>
      </c>
      <c r="C539"/>
      <c r="I539" s="101">
        <f>'Scenario calculation'!D1001</f>
        <v>3.0644004559019757</v>
      </c>
      <c r="J539" s="101">
        <f t="shared" si="10"/>
        <v>1.5644004559019757</v>
      </c>
      <c r="K539" s="145"/>
      <c r="L539"/>
    </row>
    <row r="540" spans="1:12" x14ac:dyDescent="0.3">
      <c r="A540" s="149">
        <f>'Scenario calculation'!J1002</f>
        <v>0.2628156415452847</v>
      </c>
      <c r="B540" s="47">
        <f>A540-'Summary Output'!$B$24</f>
        <v>0.15547381652962383</v>
      </c>
      <c r="C540"/>
      <c r="I540" s="101">
        <f>'Scenario calculation'!D1002</f>
        <v>2.0313146876282264</v>
      </c>
      <c r="J540" s="101">
        <f t="shared" si="10"/>
        <v>0.53131468762822642</v>
      </c>
      <c r="K540" s="145"/>
      <c r="L540"/>
    </row>
    <row r="541" spans="1:12" x14ac:dyDescent="0.3">
      <c r="A541" s="149">
        <f>'Scenario calculation'!J1003</f>
        <v>0.2495736321378379</v>
      </c>
      <c r="B541" s="47">
        <f>A541-'Summary Output'!$B$24</f>
        <v>0.14223180712217703</v>
      </c>
      <c r="C541"/>
      <c r="I541" s="101">
        <f>'Scenario calculation'!D1003</f>
        <v>2.0935018522907916</v>
      </c>
      <c r="J541" s="101">
        <f t="shared" si="10"/>
        <v>0.59350185229079155</v>
      </c>
      <c r="K541" s="145"/>
      <c r="L541"/>
    </row>
    <row r="542" spans="1:12" x14ac:dyDescent="0.3">
      <c r="A542" s="149">
        <f>'Scenario calculation'!J1004</f>
        <v>8.5062066322546981E-2</v>
      </c>
      <c r="B542" s="47">
        <f>A542-'Summary Output'!$B$24</f>
        <v>-2.2279758693113896E-2</v>
      </c>
      <c r="C542"/>
      <c r="I542" s="101">
        <f>'Scenario calculation'!D1004</f>
        <v>2.2265917813946343</v>
      </c>
      <c r="J542" s="101">
        <f t="shared" si="10"/>
        <v>0.72659178139463432</v>
      </c>
      <c r="K542" s="145"/>
      <c r="L542"/>
    </row>
    <row r="543" spans="1:12" x14ac:dyDescent="0.3">
      <c r="A543" s="149">
        <f>'Scenario calculation'!J1005</f>
        <v>0.17035670917729262</v>
      </c>
      <c r="B543" s="47">
        <f>A543-'Summary Output'!$B$24</f>
        <v>6.3014884161631743E-2</v>
      </c>
      <c r="C543"/>
      <c r="I543" s="101">
        <f>'Scenario calculation'!D1005</f>
        <v>2.6932458585807404</v>
      </c>
      <c r="J543" s="101">
        <f t="shared" si="10"/>
        <v>1.1932458585807404</v>
      </c>
      <c r="K543" s="145"/>
      <c r="L543"/>
    </row>
    <row r="544" spans="1:12" x14ac:dyDescent="0.3">
      <c r="A544" s="149">
        <f>'Scenario calculation'!J1006</f>
        <v>0.20775130870937253</v>
      </c>
      <c r="B544" s="47">
        <f>A544-'Summary Output'!$B$24</f>
        <v>0.10040948369371165</v>
      </c>
      <c r="C544"/>
      <c r="I544" s="101">
        <f>'Scenario calculation'!D1006</f>
        <v>3.2623016570750645</v>
      </c>
      <c r="J544" s="101">
        <f t="shared" si="10"/>
        <v>1.7623016570750645</v>
      </c>
      <c r="K544" s="145"/>
      <c r="L544"/>
    </row>
    <row r="545" spans="1:12" x14ac:dyDescent="0.3">
      <c r="A545" s="149">
        <f>'Scenario calculation'!J1007</f>
        <v>0.26039819225104033</v>
      </c>
      <c r="B545" s="47">
        <f>A545-'Summary Output'!$B$24</f>
        <v>0.15305636723537946</v>
      </c>
      <c r="C545"/>
      <c r="I545" s="101">
        <f>'Scenario calculation'!D1007</f>
        <v>2.4457838206346718</v>
      </c>
      <c r="J545" s="101">
        <f t="shared" si="10"/>
        <v>0.94578382063467181</v>
      </c>
      <c r="K545" s="145"/>
      <c r="L545"/>
    </row>
    <row r="546" spans="1:12" x14ac:dyDescent="0.3">
      <c r="A546" s="149">
        <f>'Scenario calculation'!J1008</f>
        <v>0.19771707744454203</v>
      </c>
      <c r="B546" s="47">
        <f>A546-'Summary Output'!$B$24</f>
        <v>9.0375252428881156E-2</v>
      </c>
      <c r="C546"/>
      <c r="I546" s="101">
        <f>'Scenario calculation'!D1008</f>
        <v>1.4570882130278291</v>
      </c>
      <c r="J546" s="101">
        <f t="shared" si="10"/>
        <v>-4.2911786972170907E-2</v>
      </c>
      <c r="K546" s="145"/>
      <c r="L546"/>
    </row>
    <row r="547" spans="1:12" x14ac:dyDescent="0.3">
      <c r="A547" s="149">
        <f>'Scenario calculation'!J1009</f>
        <v>0.28252588774380061</v>
      </c>
      <c r="B547" s="47">
        <f>A547-'Summary Output'!$B$24</f>
        <v>0.17518406272813974</v>
      </c>
      <c r="C547"/>
      <c r="I547" s="101">
        <f>'Scenario calculation'!D1009</f>
        <v>3.2038310319212444</v>
      </c>
      <c r="J547" s="101">
        <f t="shared" si="10"/>
        <v>1.7038310319212444</v>
      </c>
      <c r="K547" s="145"/>
      <c r="L547"/>
    </row>
    <row r="548" spans="1:12" x14ac:dyDescent="0.3">
      <c r="A548" s="149">
        <f>'Scenario calculation'!J1010</f>
        <v>0.37256297312497999</v>
      </c>
      <c r="B548" s="47">
        <f>A548-'Summary Output'!$B$24</f>
        <v>0.26522114810931913</v>
      </c>
      <c r="C548"/>
      <c r="I548" s="101">
        <f>'Scenario calculation'!D1010</f>
        <v>2.3087393514846895</v>
      </c>
      <c r="J548" s="101">
        <f t="shared" si="10"/>
        <v>0.80873935148468945</v>
      </c>
      <c r="K548" s="145"/>
      <c r="L548"/>
    </row>
    <row r="549" spans="1:12" x14ac:dyDescent="0.3">
      <c r="A549" s="149">
        <f>'Scenario calculation'!J1011</f>
        <v>0.11617090195836299</v>
      </c>
      <c r="B549" s="47">
        <f>A549-'Summary Output'!$B$24</f>
        <v>8.829076942702116E-3</v>
      </c>
      <c r="C549"/>
      <c r="I549" s="101">
        <f>'Scenario calculation'!D1011</f>
        <v>1.8054131678518726</v>
      </c>
      <c r="J549" s="101">
        <f t="shared" si="10"/>
        <v>0.30541316785187256</v>
      </c>
      <c r="K549" s="145"/>
      <c r="L549"/>
    </row>
    <row r="550" spans="1:12" x14ac:dyDescent="0.3">
      <c r="A550" s="149">
        <f>'Scenario calculation'!J1012</f>
        <v>0.18932546076093359</v>
      </c>
      <c r="B550" s="47">
        <f>A550-'Summary Output'!$B$24</f>
        <v>8.1983635745272718E-2</v>
      </c>
      <c r="C550"/>
      <c r="I550" s="101">
        <f>'Scenario calculation'!D1012</f>
        <v>2.0868815273042536</v>
      </c>
      <c r="J550" s="101">
        <f t="shared" si="10"/>
        <v>0.58688152730425358</v>
      </c>
      <c r="K550" s="145"/>
      <c r="L550"/>
    </row>
    <row r="551" spans="1:12" x14ac:dyDescent="0.3">
      <c r="A551" s="149">
        <f>'Scenario calculation'!J1013</f>
        <v>0.33772699277655471</v>
      </c>
      <c r="B551" s="47">
        <f>A551-'Summary Output'!$B$24</f>
        <v>0.23038516776089385</v>
      </c>
      <c r="C551"/>
      <c r="I551" s="101">
        <f>'Scenario calculation'!D1013</f>
        <v>2.3014858682961989</v>
      </c>
      <c r="J551" s="101">
        <f t="shared" si="10"/>
        <v>0.80148586829619894</v>
      </c>
      <c r="K551" s="145"/>
      <c r="L551"/>
    </row>
    <row r="552" spans="1:12" x14ac:dyDescent="0.3">
      <c r="A552" s="149">
        <f>'Scenario calculation'!J1014</f>
        <v>0.35573103668823158</v>
      </c>
      <c r="B552" s="47">
        <f>A552-'Summary Output'!$B$24</f>
        <v>0.24838921167257072</v>
      </c>
      <c r="C552"/>
      <c r="I552" s="101">
        <f>'Scenario calculation'!D1014</f>
        <v>2.9518792915705863</v>
      </c>
      <c r="J552" s="101">
        <f t="shared" si="10"/>
        <v>1.4518792915705863</v>
      </c>
      <c r="K552" s="145"/>
      <c r="L552"/>
    </row>
    <row r="553" spans="1:12" x14ac:dyDescent="0.3">
      <c r="A553" s="149">
        <f>'Scenario calculation'!J1015</f>
        <v>0.24184365598476187</v>
      </c>
      <c r="B553" s="47">
        <f>A553-'Summary Output'!$B$24</f>
        <v>0.13450183096910101</v>
      </c>
      <c r="C553"/>
      <c r="I553" s="101">
        <f>'Scenario calculation'!D1015</f>
        <v>1.7658785381574815</v>
      </c>
      <c r="J553" s="101">
        <f t="shared" si="10"/>
        <v>0.26587853815748153</v>
      </c>
      <c r="K553" s="145"/>
      <c r="L553"/>
    </row>
    <row r="554" spans="1:12" x14ac:dyDescent="0.3">
      <c r="A554" s="149">
        <f>'Scenario calculation'!J1016</f>
        <v>0.2334130351968664</v>
      </c>
      <c r="B554" s="47">
        <f>A554-'Summary Output'!$B$24</f>
        <v>0.12607121018120554</v>
      </c>
      <c r="C554"/>
      <c r="I554" s="101">
        <f>'Scenario calculation'!D1016</f>
        <v>3.0425852834014182</v>
      </c>
      <c r="J554" s="101">
        <f t="shared" si="10"/>
        <v>1.5425852834014182</v>
      </c>
      <c r="K554" s="145"/>
      <c r="L554"/>
    </row>
    <row r="555" spans="1:12" x14ac:dyDescent="0.3">
      <c r="A555" s="149">
        <f>'Scenario calculation'!J1017</f>
        <v>0.2716613457620296</v>
      </c>
      <c r="B555" s="47">
        <f>A555-'Summary Output'!$B$24</f>
        <v>0.16431952074636874</v>
      </c>
      <c r="C555"/>
      <c r="I555" s="101">
        <f>'Scenario calculation'!D1017</f>
        <v>3.2750251948438391</v>
      </c>
      <c r="J555" s="101">
        <f t="shared" si="10"/>
        <v>1.7750251948438391</v>
      </c>
      <c r="K555" s="145"/>
      <c r="L555"/>
    </row>
    <row r="556" spans="1:12" x14ac:dyDescent="0.3">
      <c r="A556" s="149">
        <f>'Scenario calculation'!J1018</f>
        <v>0.25305558537828077</v>
      </c>
      <c r="B556" s="47">
        <f>A556-'Summary Output'!$B$24</f>
        <v>0.1457137603626199</v>
      </c>
      <c r="C556"/>
      <c r="I556" s="101">
        <f>'Scenario calculation'!D1018</f>
        <v>2.693638872757905</v>
      </c>
      <c r="J556" s="101">
        <f t="shared" si="10"/>
        <v>1.193638872757905</v>
      </c>
      <c r="K556" s="145"/>
      <c r="L556"/>
    </row>
    <row r="557" spans="1:12" x14ac:dyDescent="0.3">
      <c r="A557" s="149">
        <f>'Scenario calculation'!J1019</f>
        <v>0.15730998954521391</v>
      </c>
      <c r="B557" s="47">
        <f>A557-'Summary Output'!$B$24</f>
        <v>4.9968164529553036E-2</v>
      </c>
      <c r="C557"/>
      <c r="I557" s="101">
        <f>'Scenario calculation'!D1019</f>
        <v>2.761638647859237</v>
      </c>
      <c r="J557" s="101">
        <f t="shared" si="10"/>
        <v>1.261638647859237</v>
      </c>
      <c r="K557" s="145"/>
      <c r="L557"/>
    </row>
    <row r="558" spans="1:12" x14ac:dyDescent="0.3">
      <c r="A558" s="149">
        <f>'Scenario calculation'!J1020</f>
        <v>0.37951124003013947</v>
      </c>
      <c r="B558" s="47">
        <f>A558-'Summary Output'!$B$24</f>
        <v>0.27216941501447861</v>
      </c>
      <c r="C558"/>
      <c r="I558" s="101">
        <f>'Scenario calculation'!D1020</f>
        <v>2.230656679445068</v>
      </c>
      <c r="J558" s="101">
        <f t="shared" si="10"/>
        <v>0.73065667944506796</v>
      </c>
      <c r="K558" s="145"/>
      <c r="L558"/>
    </row>
    <row r="559" spans="1:12" x14ac:dyDescent="0.3">
      <c r="A559" s="149">
        <f>'Scenario calculation'!J1021</f>
        <v>0.30654969982763136</v>
      </c>
      <c r="B559" s="47">
        <f>A559-'Summary Output'!$B$24</f>
        <v>0.1992078748119705</v>
      </c>
      <c r="C559"/>
      <c r="I559" s="101">
        <f>'Scenario calculation'!D1021</f>
        <v>2.5711290299194141</v>
      </c>
      <c r="J559" s="101">
        <f t="shared" si="10"/>
        <v>1.0711290299194141</v>
      </c>
      <c r="K559" s="145"/>
      <c r="L559"/>
    </row>
    <row r="560" spans="1:12" x14ac:dyDescent="0.3">
      <c r="A560" s="149">
        <f>'Scenario calculation'!J1022</f>
        <v>0.21096033272008397</v>
      </c>
      <c r="B560" s="47">
        <f>A560-'Summary Output'!$B$24</f>
        <v>0.10361850770442309</v>
      </c>
      <c r="C560"/>
      <c r="I560" s="101">
        <f>'Scenario calculation'!D1022</f>
        <v>1.6264261062394485</v>
      </c>
      <c r="J560" s="101">
        <f t="shared" si="10"/>
        <v>0.1264261062394485</v>
      </c>
      <c r="K560" s="145"/>
      <c r="L560"/>
    </row>
    <row r="561" spans="1:12" x14ac:dyDescent="0.3">
      <c r="A561" s="149">
        <f>'Scenario calculation'!J1023</f>
        <v>0.26158285397412517</v>
      </c>
      <c r="B561" s="47">
        <f>A561-'Summary Output'!$B$24</f>
        <v>0.15424102895846431</v>
      </c>
      <c r="C561"/>
      <c r="I561" s="101">
        <f>'Scenario calculation'!D1023</f>
        <v>2.2152090091835368</v>
      </c>
      <c r="J561" s="101">
        <f t="shared" si="10"/>
        <v>0.7152090091835368</v>
      </c>
      <c r="K561" s="145"/>
      <c r="L561"/>
    </row>
    <row r="562" spans="1:12" x14ac:dyDescent="0.3">
      <c r="A562" s="149">
        <f>'Scenario calculation'!J1024</f>
        <v>0.34849597937153209</v>
      </c>
      <c r="B562" s="47">
        <f>A562-'Summary Output'!$B$24</f>
        <v>0.24115415435587123</v>
      </c>
      <c r="C562"/>
      <c r="I562" s="101">
        <f>'Scenario calculation'!D1024</f>
        <v>2.3907422807358065</v>
      </c>
      <c r="J562" s="101">
        <f t="shared" si="10"/>
        <v>0.89074228073580652</v>
      </c>
      <c r="K562" s="145"/>
      <c r="L562"/>
    </row>
    <row r="563" spans="1:12" x14ac:dyDescent="0.3">
      <c r="A563" s="149">
        <f>'Scenario calculation'!J1025</f>
        <v>0.23029317488356993</v>
      </c>
      <c r="B563" s="47">
        <f>A563-'Summary Output'!$B$24</f>
        <v>0.12295134986790905</v>
      </c>
      <c r="C563"/>
      <c r="I563" s="101">
        <f>'Scenario calculation'!D1025</f>
        <v>2.9225423162183994</v>
      </c>
      <c r="J563" s="101">
        <f t="shared" si="10"/>
        <v>1.4225423162183994</v>
      </c>
      <c r="K563" s="145"/>
      <c r="L563"/>
    </row>
    <row r="564" spans="1:12" x14ac:dyDescent="0.3">
      <c r="A564" s="149">
        <f>'Scenario calculation'!J1026</f>
        <v>0.29694372017265014</v>
      </c>
      <c r="B564" s="47">
        <f>A564-'Summary Output'!$B$24</f>
        <v>0.18960189515698928</v>
      </c>
      <c r="C564"/>
      <c r="I564" s="101">
        <f>'Scenario calculation'!D1026</f>
        <v>3.1970118994631642</v>
      </c>
      <c r="J564" s="101">
        <f t="shared" si="10"/>
        <v>1.6970118994631642</v>
      </c>
      <c r="K564" s="145"/>
      <c r="L564"/>
    </row>
    <row r="565" spans="1:12" x14ac:dyDescent="0.3">
      <c r="A565" s="149">
        <f>'Scenario calculation'!J1027</f>
        <v>9.9253771941611335E-2</v>
      </c>
      <c r="B565" s="47">
        <f>A565-'Summary Output'!$B$24</f>
        <v>-8.0880530740495421E-3</v>
      </c>
      <c r="C565"/>
      <c r="I565" s="101">
        <f>'Scenario calculation'!D1027</f>
        <v>2.503160209485201</v>
      </c>
      <c r="J565" s="101">
        <f t="shared" si="10"/>
        <v>1.003160209485201</v>
      </c>
      <c r="K565" s="145"/>
      <c r="L565"/>
    </row>
    <row r="566" spans="1:12" x14ac:dyDescent="0.3">
      <c r="A566" s="149">
        <f>'Scenario calculation'!J1028</f>
        <v>0.2405562030801689</v>
      </c>
      <c r="B566" s="47">
        <f>A566-'Summary Output'!$B$24</f>
        <v>0.13321437806450803</v>
      </c>
      <c r="C566"/>
      <c r="I566" s="101">
        <f>'Scenario calculation'!D1028</f>
        <v>2.7393571242576691</v>
      </c>
      <c r="J566" s="101">
        <f t="shared" si="10"/>
        <v>1.2393571242576691</v>
      </c>
      <c r="K566" s="145"/>
      <c r="L566"/>
    </row>
    <row r="567" spans="1:12" x14ac:dyDescent="0.3">
      <c r="A567" s="149">
        <f>'Scenario calculation'!J1029</f>
        <v>0.19240010769058991</v>
      </c>
      <c r="B567" s="47">
        <f>A567-'Summary Output'!$B$24</f>
        <v>8.5058282674929028E-2</v>
      </c>
      <c r="C567"/>
      <c r="I567" s="101">
        <f>'Scenario calculation'!D1029</f>
        <v>2.8419238257642063</v>
      </c>
      <c r="J567" s="101">
        <f t="shared" si="10"/>
        <v>1.3419238257642063</v>
      </c>
      <c r="K567" s="145"/>
      <c r="L567"/>
    </row>
    <row r="568" spans="1:12" x14ac:dyDescent="0.3">
      <c r="A568" s="149">
        <f>'Scenario calculation'!J1030</f>
        <v>0.29589385047118566</v>
      </c>
      <c r="B568" s="47">
        <f>A568-'Summary Output'!$B$24</f>
        <v>0.1885520254555248</v>
      </c>
      <c r="C568"/>
      <c r="I568" s="101">
        <f>'Scenario calculation'!D1030</f>
        <v>2.4264709766648278</v>
      </c>
      <c r="J568" s="101">
        <f t="shared" si="10"/>
        <v>0.92647097666482781</v>
      </c>
      <c r="K568" s="145"/>
      <c r="L568"/>
    </row>
    <row r="569" spans="1:12" x14ac:dyDescent="0.3">
      <c r="A569" s="149">
        <f>'Scenario calculation'!J1031</f>
        <v>0.22665432695474341</v>
      </c>
      <c r="B569" s="47">
        <f>A569-'Summary Output'!$B$24</f>
        <v>0.11931250193908254</v>
      </c>
      <c r="C569"/>
      <c r="I569" s="101">
        <f>'Scenario calculation'!D1031</f>
        <v>2.7785183059618315</v>
      </c>
      <c r="J569" s="101">
        <f t="shared" si="10"/>
        <v>1.2785183059618315</v>
      </c>
      <c r="K569" s="145"/>
      <c r="L569"/>
    </row>
    <row r="570" spans="1:12" x14ac:dyDescent="0.3">
      <c r="A570" s="149">
        <f>'Scenario calculation'!J1032</f>
        <v>0.23866805241807665</v>
      </c>
      <c r="B570" s="47">
        <f>A570-'Summary Output'!$B$24</f>
        <v>0.13132622740241578</v>
      </c>
      <c r="C570"/>
      <c r="I570" s="101">
        <f>'Scenario calculation'!D1032</f>
        <v>2.0874955961523809</v>
      </c>
      <c r="J570" s="101">
        <f t="shared" si="10"/>
        <v>0.58749559615238089</v>
      </c>
      <c r="K570" s="145"/>
      <c r="L570"/>
    </row>
    <row r="571" spans="1:12" x14ac:dyDescent="0.3">
      <c r="A571" s="149">
        <f>'Scenario calculation'!J1033</f>
        <v>8.3865592818834989E-2</v>
      </c>
      <c r="B571" s="47">
        <f>A571-'Summary Output'!$B$24</f>
        <v>-2.3476232196825889E-2</v>
      </c>
      <c r="C571"/>
      <c r="I571" s="101">
        <f>'Scenario calculation'!D1033</f>
        <v>2.2660450245749479</v>
      </c>
      <c r="J571" s="101">
        <f t="shared" si="10"/>
        <v>0.76604502457494794</v>
      </c>
      <c r="K571" s="145"/>
      <c r="L571"/>
    </row>
    <row r="572" spans="1:12" x14ac:dyDescent="0.3">
      <c r="A572" s="149">
        <f>'Scenario calculation'!J1034</f>
        <v>4.0284092593017684E-2</v>
      </c>
      <c r="B572" s="47">
        <f>A572-'Summary Output'!$B$24</f>
        <v>-6.7057732422643193E-2</v>
      </c>
      <c r="C572"/>
      <c r="I572" s="101">
        <f>'Scenario calculation'!D1034</f>
        <v>2.13025295864484</v>
      </c>
      <c r="J572" s="101">
        <f t="shared" si="10"/>
        <v>0.63025295864483999</v>
      </c>
      <c r="K572" s="145"/>
      <c r="L572"/>
    </row>
    <row r="573" spans="1:12" x14ac:dyDescent="0.3">
      <c r="A573" s="149">
        <f>'Scenario calculation'!J1035</f>
        <v>0.23760907634498363</v>
      </c>
      <c r="B573" s="47">
        <f>A573-'Summary Output'!$B$24</f>
        <v>0.13026725132932276</v>
      </c>
      <c r="C573"/>
      <c r="I573" s="101">
        <f>'Scenario calculation'!D1035</f>
        <v>2.6831861636254386</v>
      </c>
      <c r="J573" s="101">
        <f t="shared" si="10"/>
        <v>1.1831861636254386</v>
      </c>
      <c r="K573" s="145"/>
      <c r="L573"/>
    </row>
    <row r="574" spans="1:12" x14ac:dyDescent="0.3">
      <c r="A574" s="149">
        <f>'Scenario calculation'!J1036</f>
        <v>0.24329427549461813</v>
      </c>
      <c r="B574" s="47">
        <f>A574-'Summary Output'!$B$24</f>
        <v>0.13595245047895727</v>
      </c>
      <c r="C574"/>
      <c r="I574" s="101">
        <f>'Scenario calculation'!D1036</f>
        <v>2.8986990505590549</v>
      </c>
      <c r="J574" s="101">
        <f t="shared" si="10"/>
        <v>1.3986990505590549</v>
      </c>
      <c r="K574" s="145"/>
      <c r="L574"/>
    </row>
    <row r="575" spans="1:12" x14ac:dyDescent="0.3">
      <c r="A575" s="149">
        <f>'Scenario calculation'!J1037</f>
        <v>0.33108559933955162</v>
      </c>
      <c r="B575" s="47">
        <f>A575-'Summary Output'!$B$24</f>
        <v>0.22374377432389075</v>
      </c>
      <c r="C575"/>
      <c r="I575" s="101">
        <f>'Scenario calculation'!D1037</f>
        <v>3.0217971324027952</v>
      </c>
      <c r="J575" s="101">
        <f t="shared" si="10"/>
        <v>1.5217971324027952</v>
      </c>
      <c r="K575" s="145"/>
      <c r="L575"/>
    </row>
    <row r="576" spans="1:12" x14ac:dyDescent="0.3">
      <c r="A576" s="149">
        <f>'Scenario calculation'!J1038</f>
        <v>0.35958862670216329</v>
      </c>
      <c r="B576" s="47">
        <f>A576-'Summary Output'!$B$24</f>
        <v>0.25224680168650243</v>
      </c>
      <c r="C576"/>
      <c r="I576" s="101">
        <f>'Scenario calculation'!D1038</f>
        <v>2.139577060513143</v>
      </c>
      <c r="J576" s="101">
        <f t="shared" si="10"/>
        <v>0.639577060513143</v>
      </c>
      <c r="K576" s="145"/>
      <c r="L576"/>
    </row>
    <row r="577" spans="1:12" x14ac:dyDescent="0.3">
      <c r="A577" s="149">
        <f>'Scenario calculation'!J1039</f>
        <v>0.33667052760489269</v>
      </c>
      <c r="B577" s="47">
        <f>A577-'Summary Output'!$B$24</f>
        <v>0.22932870258923183</v>
      </c>
      <c r="C577"/>
      <c r="I577" s="101">
        <f>'Scenario calculation'!D1039</f>
        <v>3.2148875888831951</v>
      </c>
      <c r="J577" s="101">
        <f t="shared" si="10"/>
        <v>1.7148875888831951</v>
      </c>
      <c r="K577" s="145"/>
      <c r="L577"/>
    </row>
    <row r="578" spans="1:12" x14ac:dyDescent="0.3">
      <c r="A578" s="149">
        <f>'Scenario calculation'!J1040</f>
        <v>0.31865160787412039</v>
      </c>
      <c r="B578" s="47">
        <f>A578-'Summary Output'!$B$24</f>
        <v>0.21130978285845953</v>
      </c>
      <c r="C578"/>
      <c r="I578" s="101">
        <f>'Scenario calculation'!D1040</f>
        <v>2.46017765042905</v>
      </c>
      <c r="J578" s="101">
        <f t="shared" si="10"/>
        <v>0.96017765042905001</v>
      </c>
      <c r="K578" s="145"/>
      <c r="L578"/>
    </row>
    <row r="579" spans="1:12" x14ac:dyDescent="0.3">
      <c r="A579" s="149">
        <f>'Scenario calculation'!J1041</f>
        <v>0.23494467385573925</v>
      </c>
      <c r="B579" s="47">
        <f>A579-'Summary Output'!$B$24</f>
        <v>0.12760284884007839</v>
      </c>
      <c r="C579"/>
      <c r="I579" s="101">
        <f>'Scenario calculation'!D1041</f>
        <v>2.4909864836411977</v>
      </c>
      <c r="J579" s="101">
        <f t="shared" si="10"/>
        <v>0.99098648364119768</v>
      </c>
      <c r="K579" s="145"/>
      <c r="L579"/>
    </row>
    <row r="580" spans="1:12" x14ac:dyDescent="0.3">
      <c r="A580" s="149">
        <f>'Scenario calculation'!J1042</f>
        <v>0.26325484344590833</v>
      </c>
      <c r="B580" s="47">
        <f>A580-'Summary Output'!$B$24</f>
        <v>0.15591301843024746</v>
      </c>
      <c r="C580"/>
      <c r="I580" s="101">
        <f>'Scenario calculation'!D1042</f>
        <v>2.6888257617742801</v>
      </c>
      <c r="J580" s="101">
        <f t="shared" si="10"/>
        <v>1.1888257617742801</v>
      </c>
      <c r="K580" s="145"/>
      <c r="L580"/>
    </row>
    <row r="581" spans="1:12" x14ac:dyDescent="0.3">
      <c r="A581" s="149">
        <f>'Scenario calculation'!J1043</f>
        <v>0.18495045854426939</v>
      </c>
      <c r="B581" s="47">
        <f>A581-'Summary Output'!$B$24</f>
        <v>7.7608633528608514E-2</v>
      </c>
      <c r="C581"/>
      <c r="I581" s="101">
        <f>'Scenario calculation'!D1043</f>
        <v>2.161142231518403</v>
      </c>
      <c r="J581" s="101">
        <f t="shared" si="10"/>
        <v>0.66114223151840301</v>
      </c>
      <c r="K581" s="145"/>
      <c r="L581"/>
    </row>
    <row r="582" spans="1:12" x14ac:dyDescent="0.3">
      <c r="A582" s="149">
        <f>'Scenario calculation'!J1044</f>
        <v>0.27861513409270544</v>
      </c>
      <c r="B582" s="47">
        <f>A582-'Summary Output'!$B$24</f>
        <v>0.17127330907704458</v>
      </c>
      <c r="C582"/>
      <c r="I582" s="101">
        <f>'Scenario calculation'!D1044</f>
        <v>2.3582684825595117</v>
      </c>
      <c r="J582" s="101">
        <f t="shared" si="10"/>
        <v>0.85826848255951171</v>
      </c>
      <c r="K582" s="145"/>
      <c r="L582"/>
    </row>
    <row r="583" spans="1:12" x14ac:dyDescent="0.3">
      <c r="A583" s="149">
        <f>'Scenario calculation'!J1045</f>
        <v>0.25398614005051812</v>
      </c>
      <c r="B583" s="47">
        <f>A583-'Summary Output'!$B$24</f>
        <v>0.14664431503485725</v>
      </c>
      <c r="C583"/>
      <c r="I583" s="101">
        <f>'Scenario calculation'!D1045</f>
        <v>3.1498338286643981</v>
      </c>
      <c r="J583" s="101">
        <f t="shared" si="10"/>
        <v>1.6498338286643981</v>
      </c>
      <c r="K583" s="145"/>
      <c r="L583"/>
    </row>
    <row r="584" spans="1:12" x14ac:dyDescent="0.3">
      <c r="A584" s="149">
        <f>'Scenario calculation'!J1046</f>
        <v>0.15305389971034078</v>
      </c>
      <c r="B584" s="47">
        <f>A584-'Summary Output'!$B$24</f>
        <v>4.5712074694679902E-2</v>
      </c>
      <c r="C584"/>
      <c r="I584" s="101">
        <f>'Scenario calculation'!D1046</f>
        <v>2.479705429290068</v>
      </c>
      <c r="J584" s="101">
        <f t="shared" si="10"/>
        <v>0.97970542929006799</v>
      </c>
      <c r="K584" s="145"/>
      <c r="L584"/>
    </row>
    <row r="585" spans="1:12" x14ac:dyDescent="0.3">
      <c r="A585" s="149">
        <f>'Scenario calculation'!J1047</f>
        <v>9.9460432204641069E-2</v>
      </c>
      <c r="B585" s="47">
        <f>A585-'Summary Output'!$B$24</f>
        <v>-7.8813928110198078E-3</v>
      </c>
      <c r="C585"/>
      <c r="I585" s="101">
        <f>'Scenario calculation'!D1047</f>
        <v>3.175028862310282</v>
      </c>
      <c r="J585" s="101">
        <f t="shared" si="10"/>
        <v>1.675028862310282</v>
      </c>
      <c r="K585" s="145"/>
      <c r="L585"/>
    </row>
    <row r="586" spans="1:12" x14ac:dyDescent="0.3">
      <c r="A586" s="149">
        <f>'Scenario calculation'!J1048</f>
        <v>0.15086532231579741</v>
      </c>
      <c r="B586" s="47">
        <f>A586-'Summary Output'!$B$24</f>
        <v>4.3523497300136535E-2</v>
      </c>
      <c r="C586"/>
      <c r="I586" s="101">
        <f>'Scenario calculation'!D1048</f>
        <v>2.7801180954022904</v>
      </c>
      <c r="J586" s="101">
        <f t="shared" si="10"/>
        <v>1.2801180954022904</v>
      </c>
      <c r="K586" s="145"/>
      <c r="L586"/>
    </row>
    <row r="587" spans="1:12" x14ac:dyDescent="0.3">
      <c r="A587" s="149">
        <f>'Scenario calculation'!J1049</f>
        <v>0.20417017672514004</v>
      </c>
      <c r="B587" s="47">
        <f>A587-'Summary Output'!$B$24</f>
        <v>9.6828351709479163E-2</v>
      </c>
      <c r="C587"/>
      <c r="I587" s="101">
        <f>'Scenario calculation'!D1049</f>
        <v>2.0363081397313345</v>
      </c>
      <c r="J587" s="101">
        <f t="shared" si="10"/>
        <v>0.53630813973133451</v>
      </c>
      <c r="K587" s="145"/>
      <c r="L587"/>
    </row>
    <row r="588" spans="1:12" x14ac:dyDescent="0.3">
      <c r="A588" s="149">
        <f>'Scenario calculation'!J1050</f>
        <v>0.31255506699325131</v>
      </c>
      <c r="B588" s="47">
        <f>A588-'Summary Output'!$B$24</f>
        <v>0.20521324197759044</v>
      </c>
      <c r="C588"/>
      <c r="I588" s="101">
        <f>'Scenario calculation'!D1050</f>
        <v>2.5901978564285715</v>
      </c>
      <c r="J588" s="101">
        <f t="shared" si="10"/>
        <v>1.0901978564285715</v>
      </c>
      <c r="K588" s="145"/>
      <c r="L588"/>
    </row>
    <row r="589" spans="1:12" x14ac:dyDescent="0.3">
      <c r="A589" s="149">
        <f>'Scenario calculation'!J1051</f>
        <v>0.18287053866649794</v>
      </c>
      <c r="B589" s="47">
        <f>A589-'Summary Output'!$B$24</f>
        <v>7.5528713650837062E-2</v>
      </c>
      <c r="C589"/>
      <c r="I589" s="101">
        <f>'Scenario calculation'!D1051</f>
        <v>2.5673120741896991</v>
      </c>
      <c r="J589" s="101">
        <f t="shared" si="10"/>
        <v>1.0673120741896991</v>
      </c>
      <c r="K589" s="145"/>
      <c r="L589"/>
    </row>
    <row r="590" spans="1:12" x14ac:dyDescent="0.3">
      <c r="A590" s="149">
        <f>'Scenario calculation'!J1052</f>
        <v>0.26615801527613048</v>
      </c>
      <c r="B590" s="47">
        <f>A590-'Summary Output'!$B$24</f>
        <v>0.15881619026046961</v>
      </c>
      <c r="C590"/>
      <c r="I590" s="101">
        <f>'Scenario calculation'!D1052</f>
        <v>2.9542274564571769</v>
      </c>
      <c r="J590" s="101">
        <f t="shared" si="10"/>
        <v>1.4542274564571769</v>
      </c>
      <c r="K590" s="145"/>
      <c r="L590"/>
    </row>
    <row r="591" spans="1:12" x14ac:dyDescent="0.3">
      <c r="A591" s="149">
        <f>'Scenario calculation'!J1053</f>
        <v>0.19587936378927018</v>
      </c>
      <c r="B591" s="47">
        <f>A591-'Summary Output'!$B$24</f>
        <v>8.8537538773609301E-2</v>
      </c>
      <c r="C591"/>
      <c r="I591" s="101">
        <f>'Scenario calculation'!D1053</f>
        <v>2.5691344765863713</v>
      </c>
      <c r="J591" s="101">
        <f t="shared" si="10"/>
        <v>1.0691344765863713</v>
      </c>
      <c r="K591" s="145"/>
      <c r="L591"/>
    </row>
    <row r="592" spans="1:12" x14ac:dyDescent="0.3">
      <c r="A592" s="149">
        <f>'Scenario calculation'!J1054</f>
        <v>0.10664708952172508</v>
      </c>
      <c r="B592" s="47">
        <f>A592-'Summary Output'!$B$24</f>
        <v>-6.9473549393579692E-4</v>
      </c>
      <c r="C592"/>
      <c r="I592" s="101">
        <f>'Scenario calculation'!D1054</f>
        <v>2.1103904181073654</v>
      </c>
      <c r="J592" s="101">
        <f t="shared" ref="J592:J655" si="11">I592-1.5</f>
        <v>0.61039041810736538</v>
      </c>
      <c r="K592" s="145"/>
      <c r="L592"/>
    </row>
    <row r="593" spans="1:12" x14ac:dyDescent="0.3">
      <c r="A593" s="149">
        <f>'Scenario calculation'!J1055</f>
        <v>0.25734405627342261</v>
      </c>
      <c r="B593" s="47">
        <f>A593-'Summary Output'!$B$24</f>
        <v>0.15000223125776174</v>
      </c>
      <c r="C593"/>
      <c r="I593" s="101">
        <f>'Scenario calculation'!D1055</f>
        <v>2.5426226798018576</v>
      </c>
      <c r="J593" s="101">
        <f t="shared" si="11"/>
        <v>1.0426226798018576</v>
      </c>
      <c r="K593" s="145"/>
      <c r="L593"/>
    </row>
    <row r="594" spans="1:12" x14ac:dyDescent="0.3">
      <c r="A594" s="149">
        <f>'Scenario calculation'!J1056</f>
        <v>0.26106723681465693</v>
      </c>
      <c r="B594" s="47">
        <f>A594-'Summary Output'!$B$24</f>
        <v>0.15372541179899607</v>
      </c>
      <c r="C594"/>
      <c r="I594" s="101">
        <f>'Scenario calculation'!D1056</f>
        <v>3.0383503373483021</v>
      </c>
      <c r="J594" s="101">
        <f t="shared" si="11"/>
        <v>1.5383503373483021</v>
      </c>
      <c r="K594" s="145"/>
      <c r="L594"/>
    </row>
    <row r="595" spans="1:12" x14ac:dyDescent="0.3">
      <c r="A595" s="149">
        <f>'Scenario calculation'!J1057</f>
        <v>0.33048165287972031</v>
      </c>
      <c r="B595" s="47">
        <f>A595-'Summary Output'!$B$24</f>
        <v>0.22313982786405945</v>
      </c>
      <c r="C595"/>
      <c r="I595" s="101">
        <f>'Scenario calculation'!D1057</f>
        <v>2.4170075418932044</v>
      </c>
      <c r="J595" s="101">
        <f t="shared" si="11"/>
        <v>0.91700754189320444</v>
      </c>
      <c r="K595" s="145"/>
      <c r="L595"/>
    </row>
    <row r="596" spans="1:12" x14ac:dyDescent="0.3">
      <c r="A596" s="149">
        <f>'Scenario calculation'!J1058</f>
        <v>0.32908853848784836</v>
      </c>
      <c r="B596" s="47">
        <f>A596-'Summary Output'!$B$24</f>
        <v>0.2217467134721875</v>
      </c>
      <c r="C596"/>
      <c r="I596" s="101">
        <f>'Scenario calculation'!D1058</f>
        <v>2.4847038171379152</v>
      </c>
      <c r="J596" s="101">
        <f t="shared" si="11"/>
        <v>0.98470381713791522</v>
      </c>
      <c r="K596" s="145"/>
      <c r="L596"/>
    </row>
    <row r="597" spans="1:12" x14ac:dyDescent="0.3">
      <c r="A597" s="149">
        <f>'Scenario calculation'!J1059</f>
        <v>0.20245397557819489</v>
      </c>
      <c r="B597" s="47">
        <f>A597-'Summary Output'!$B$24</f>
        <v>9.5112150562534012E-2</v>
      </c>
      <c r="C597"/>
      <c r="I597" s="101">
        <f>'Scenario calculation'!D1059</f>
        <v>2.4486040377393206</v>
      </c>
      <c r="J597" s="101">
        <f t="shared" si="11"/>
        <v>0.94860403773932056</v>
      </c>
      <c r="K597" s="145"/>
      <c r="L597"/>
    </row>
    <row r="598" spans="1:12" x14ac:dyDescent="0.3">
      <c r="A598" s="149">
        <f>'Scenario calculation'!J1060</f>
        <v>0.21316401856336542</v>
      </c>
      <c r="B598" s="47">
        <f>A598-'Summary Output'!$B$24</f>
        <v>0.10582219354770454</v>
      </c>
      <c r="C598"/>
      <c r="I598" s="101">
        <f>'Scenario calculation'!D1060</f>
        <v>2.0549785810980579</v>
      </c>
      <c r="J598" s="101">
        <f t="shared" si="11"/>
        <v>0.55497858109805787</v>
      </c>
      <c r="K598" s="145"/>
      <c r="L598"/>
    </row>
    <row r="599" spans="1:12" x14ac:dyDescent="0.3">
      <c r="A599" s="149">
        <f>'Scenario calculation'!J1061</f>
        <v>0.16911759242231694</v>
      </c>
      <c r="B599" s="47">
        <f>A599-'Summary Output'!$B$24</f>
        <v>6.1775767406656065E-2</v>
      </c>
      <c r="C599"/>
      <c r="I599" s="101">
        <f>'Scenario calculation'!D1061</f>
        <v>3.2938712174639635</v>
      </c>
      <c r="J599" s="101">
        <f t="shared" si="11"/>
        <v>1.7938712174639635</v>
      </c>
      <c r="K599" s="145"/>
      <c r="L599"/>
    </row>
    <row r="600" spans="1:12" x14ac:dyDescent="0.3">
      <c r="A600" s="149">
        <f>'Scenario calculation'!J1062</f>
        <v>0.11280135589544793</v>
      </c>
      <c r="B600" s="47">
        <f>A600-'Summary Output'!$B$24</f>
        <v>5.4595308797870529E-3</v>
      </c>
      <c r="C600"/>
      <c r="I600" s="101">
        <f>'Scenario calculation'!D1062</f>
        <v>3.1045024509938961</v>
      </c>
      <c r="J600" s="101">
        <f t="shared" si="11"/>
        <v>1.6045024509938961</v>
      </c>
      <c r="K600" s="145"/>
      <c r="L600"/>
    </row>
    <row r="601" spans="1:12" x14ac:dyDescent="0.3">
      <c r="A601" s="149">
        <f>'Scenario calculation'!J1063</f>
        <v>0.33968767027142532</v>
      </c>
      <c r="B601" s="47">
        <f>A601-'Summary Output'!$B$24</f>
        <v>0.23234584525576446</v>
      </c>
      <c r="C601"/>
      <c r="I601" s="101">
        <f>'Scenario calculation'!D1063</f>
        <v>2.9530902141468247</v>
      </c>
      <c r="J601" s="101">
        <f t="shared" si="11"/>
        <v>1.4530902141468247</v>
      </c>
      <c r="K601" s="145"/>
      <c r="L601"/>
    </row>
    <row r="602" spans="1:12" x14ac:dyDescent="0.3">
      <c r="A602" s="149">
        <f>'Scenario calculation'!J1064</f>
        <v>0.11375205168888636</v>
      </c>
      <c r="B602" s="47">
        <f>A602-'Summary Output'!$B$24</f>
        <v>6.4102266732254803E-3</v>
      </c>
      <c r="C602"/>
      <c r="I602" s="101">
        <f>'Scenario calculation'!D1064</f>
        <v>2.0339849940700576</v>
      </c>
      <c r="J602" s="101">
        <f t="shared" si="11"/>
        <v>0.53398499407005762</v>
      </c>
      <c r="K602" s="145"/>
      <c r="L602"/>
    </row>
    <row r="603" spans="1:12" x14ac:dyDescent="0.3">
      <c r="A603" s="149">
        <f>'Scenario calculation'!J1065</f>
        <v>0.15831538203728068</v>
      </c>
      <c r="B603" s="47">
        <f>A603-'Summary Output'!$B$24</f>
        <v>5.0973557021619806E-2</v>
      </c>
      <c r="C603"/>
      <c r="I603" s="101">
        <f>'Scenario calculation'!D1065</f>
        <v>2.5047167112359534</v>
      </c>
      <c r="J603" s="101">
        <f t="shared" si="11"/>
        <v>1.0047167112359534</v>
      </c>
      <c r="K603" s="145"/>
      <c r="L603"/>
    </row>
    <row r="604" spans="1:12" x14ac:dyDescent="0.3">
      <c r="A604" s="149">
        <f>'Scenario calculation'!J1066</f>
        <v>0.25609593844131551</v>
      </c>
      <c r="B604" s="47">
        <f>A604-'Summary Output'!$B$24</f>
        <v>0.14875411342565464</v>
      </c>
      <c r="C604"/>
      <c r="I604" s="101">
        <f>'Scenario calculation'!D1066</f>
        <v>1.7201895036832398</v>
      </c>
      <c r="J604" s="101">
        <f t="shared" si="11"/>
        <v>0.22018950368323975</v>
      </c>
      <c r="K604" s="145"/>
      <c r="L604"/>
    </row>
    <row r="605" spans="1:12" x14ac:dyDescent="0.3">
      <c r="A605" s="149">
        <f>'Scenario calculation'!J1067</f>
        <v>0.12083563575182477</v>
      </c>
      <c r="B605" s="47">
        <f>A605-'Summary Output'!$B$24</f>
        <v>1.3493810736163889E-2</v>
      </c>
      <c r="C605"/>
      <c r="I605" s="101">
        <f>'Scenario calculation'!D1067</f>
        <v>2.5664530220238104</v>
      </c>
      <c r="J605" s="101">
        <f t="shared" si="11"/>
        <v>1.0664530220238104</v>
      </c>
      <c r="K605" s="145"/>
      <c r="L605"/>
    </row>
    <row r="606" spans="1:12" x14ac:dyDescent="0.3">
      <c r="A606" s="149">
        <f>'Scenario calculation'!J1068</f>
        <v>0.27778235534492324</v>
      </c>
      <c r="B606" s="47">
        <f>A606-'Summary Output'!$B$24</f>
        <v>0.17044053032926237</v>
      </c>
      <c r="C606"/>
      <c r="I606" s="101">
        <f>'Scenario calculation'!D1068</f>
        <v>2.799441046146204</v>
      </c>
      <c r="J606" s="101">
        <f t="shared" si="11"/>
        <v>1.299441046146204</v>
      </c>
      <c r="K606" s="145"/>
      <c r="L606"/>
    </row>
    <row r="607" spans="1:12" x14ac:dyDescent="0.3">
      <c r="A607" s="149">
        <f>'Scenario calculation'!J1069</f>
        <v>0.19167563761020157</v>
      </c>
      <c r="B607" s="47">
        <f>A607-'Summary Output'!$B$24</f>
        <v>8.4333812594540689E-2</v>
      </c>
      <c r="C607"/>
      <c r="I607" s="101">
        <f>'Scenario calculation'!D1069</f>
        <v>2.852845536692326</v>
      </c>
      <c r="J607" s="101">
        <f t="shared" si="11"/>
        <v>1.352845536692326</v>
      </c>
      <c r="K607" s="145"/>
      <c r="L607"/>
    </row>
    <row r="608" spans="1:12" x14ac:dyDescent="0.3">
      <c r="A608" s="149">
        <f>'Scenario calculation'!J1070</f>
        <v>0.24077630590125776</v>
      </c>
      <c r="B608" s="47">
        <f>A608-'Summary Output'!$B$24</f>
        <v>0.1334344808855969</v>
      </c>
      <c r="C608"/>
      <c r="I608" s="101">
        <f>'Scenario calculation'!D1070</f>
        <v>3.033671194679072</v>
      </c>
      <c r="J608" s="101">
        <f t="shared" si="11"/>
        <v>1.533671194679072</v>
      </c>
      <c r="K608" s="145"/>
      <c r="L608"/>
    </row>
    <row r="609" spans="1:12" x14ac:dyDescent="0.3">
      <c r="A609" s="149">
        <f>'Scenario calculation'!J1071</f>
        <v>0.22743138144683472</v>
      </c>
      <c r="B609" s="47">
        <f>A609-'Summary Output'!$B$24</f>
        <v>0.12008955643117385</v>
      </c>
      <c r="C609"/>
      <c r="I609" s="101">
        <f>'Scenario calculation'!D1071</f>
        <v>2.5364325611637115</v>
      </c>
      <c r="J609" s="101">
        <f t="shared" si="11"/>
        <v>1.0364325611637115</v>
      </c>
      <c r="K609" s="145"/>
      <c r="L609"/>
    </row>
    <row r="610" spans="1:12" x14ac:dyDescent="0.3">
      <c r="A610" s="149">
        <f>'Scenario calculation'!J1072</f>
        <v>0.32586626142246389</v>
      </c>
      <c r="B610" s="47">
        <f>A610-'Summary Output'!$B$24</f>
        <v>0.21852443640680302</v>
      </c>
      <c r="C610"/>
      <c r="I610" s="101">
        <f>'Scenario calculation'!D1072</f>
        <v>2.3630324807930037</v>
      </c>
      <c r="J610" s="101">
        <f t="shared" si="11"/>
        <v>0.86303248079300365</v>
      </c>
      <c r="K610" s="145"/>
      <c r="L610"/>
    </row>
    <row r="611" spans="1:12" x14ac:dyDescent="0.3">
      <c r="A611" s="149">
        <f>'Scenario calculation'!J1073</f>
        <v>0.10986252015197517</v>
      </c>
      <c r="B611" s="47">
        <f>A611-'Summary Output'!$B$24</f>
        <v>2.5206951363142965E-3</v>
      </c>
      <c r="C611"/>
      <c r="I611" s="101">
        <f>'Scenario calculation'!D1073</f>
        <v>2.0232111615204591</v>
      </c>
      <c r="J611" s="101">
        <f t="shared" si="11"/>
        <v>0.5232111615204591</v>
      </c>
      <c r="K611" s="145"/>
      <c r="L611"/>
    </row>
    <row r="612" spans="1:12" x14ac:dyDescent="0.3">
      <c r="A612" s="149">
        <f>'Scenario calculation'!J1074</f>
        <v>0.12631213970315081</v>
      </c>
      <c r="B612" s="47">
        <f>A612-'Summary Output'!$B$24</f>
        <v>1.8970314687489928E-2</v>
      </c>
      <c r="C612"/>
      <c r="I612" s="101">
        <f>'Scenario calculation'!D1074</f>
        <v>1.8674550469094071</v>
      </c>
      <c r="J612" s="101">
        <f t="shared" si="11"/>
        <v>0.36745504690940711</v>
      </c>
      <c r="K612" s="145"/>
      <c r="L612"/>
    </row>
    <row r="613" spans="1:12" x14ac:dyDescent="0.3">
      <c r="A613" s="149">
        <f>'Scenario calculation'!J1075</f>
        <v>0.1726975459222011</v>
      </c>
      <c r="B613" s="47">
        <f>A613-'Summary Output'!$B$24</f>
        <v>6.5355720906540224E-2</v>
      </c>
      <c r="C613"/>
      <c r="I613" s="101">
        <f>'Scenario calculation'!D1075</f>
        <v>2.1189338662438013</v>
      </c>
      <c r="J613" s="101">
        <f t="shared" si="11"/>
        <v>0.61893386624380131</v>
      </c>
      <c r="K613" s="145"/>
      <c r="L613"/>
    </row>
    <row r="614" spans="1:12" x14ac:dyDescent="0.3">
      <c r="A614" s="149">
        <f>'Scenario calculation'!J1076</f>
        <v>0.37676775571514276</v>
      </c>
      <c r="B614" s="47">
        <f>A614-'Summary Output'!$B$24</f>
        <v>0.2694259306994819</v>
      </c>
      <c r="C614"/>
      <c r="I614" s="101">
        <f>'Scenario calculation'!D1076</f>
        <v>2.7124828490716633</v>
      </c>
      <c r="J614" s="101">
        <f t="shared" si="11"/>
        <v>1.2124828490716633</v>
      </c>
      <c r="K614" s="145"/>
      <c r="L614"/>
    </row>
    <row r="615" spans="1:12" x14ac:dyDescent="0.3">
      <c r="A615" s="149">
        <f>'Scenario calculation'!J1077</f>
        <v>0.24508760662245432</v>
      </c>
      <c r="B615" s="47">
        <f>A615-'Summary Output'!$B$24</f>
        <v>0.13774578160679346</v>
      </c>
      <c r="C615"/>
      <c r="I615" s="101">
        <f>'Scenario calculation'!D1077</f>
        <v>3.0976588990306224</v>
      </c>
      <c r="J615" s="101">
        <f t="shared" si="11"/>
        <v>1.5976588990306224</v>
      </c>
      <c r="K615" s="145"/>
      <c r="L615"/>
    </row>
    <row r="616" spans="1:12" x14ac:dyDescent="0.3">
      <c r="A616" s="149">
        <f>'Scenario calculation'!J1078</f>
        <v>0.32275787006026468</v>
      </c>
      <c r="B616" s="47">
        <f>A616-'Summary Output'!$B$24</f>
        <v>0.21541604504460382</v>
      </c>
      <c r="C616"/>
      <c r="I616" s="101">
        <f>'Scenario calculation'!D1078</f>
        <v>2.0181230620573136</v>
      </c>
      <c r="J616" s="101">
        <f t="shared" si="11"/>
        <v>0.51812306205731362</v>
      </c>
      <c r="K616" s="145"/>
      <c r="L616"/>
    </row>
    <row r="617" spans="1:12" x14ac:dyDescent="0.3">
      <c r="A617" s="149">
        <f>'Scenario calculation'!J1079</f>
        <v>0.38463841133998788</v>
      </c>
      <c r="B617" s="47">
        <f>A617-'Summary Output'!$B$24</f>
        <v>0.27729658632432702</v>
      </c>
      <c r="C617"/>
      <c r="I617" s="101">
        <f>'Scenario calculation'!D1079</f>
        <v>3.0481283804000818</v>
      </c>
      <c r="J617" s="101">
        <f t="shared" si="11"/>
        <v>1.5481283804000818</v>
      </c>
      <c r="K617" s="145"/>
      <c r="L617"/>
    </row>
    <row r="618" spans="1:12" x14ac:dyDescent="0.3">
      <c r="A618" s="149">
        <f>'Scenario calculation'!J1080</f>
        <v>0.28568105283158651</v>
      </c>
      <c r="B618" s="47">
        <f>A618-'Summary Output'!$B$24</f>
        <v>0.17833922781592565</v>
      </c>
      <c r="C618"/>
      <c r="I618" s="101">
        <f>'Scenario calculation'!D1080</f>
        <v>2.4996180102033616</v>
      </c>
      <c r="J618" s="101">
        <f t="shared" si="11"/>
        <v>0.99961801020336161</v>
      </c>
      <c r="K618" s="145"/>
      <c r="L618"/>
    </row>
    <row r="619" spans="1:12" x14ac:dyDescent="0.3">
      <c r="A619" s="149">
        <f>'Scenario calculation'!J1081</f>
        <v>0.22449830026774964</v>
      </c>
      <c r="B619" s="47">
        <f>A619-'Summary Output'!$B$24</f>
        <v>0.11715647525208876</v>
      </c>
      <c r="C619"/>
      <c r="I619" s="101">
        <f>'Scenario calculation'!D1081</f>
        <v>2.8363808375554607</v>
      </c>
      <c r="J619" s="101">
        <f t="shared" si="11"/>
        <v>1.3363808375554607</v>
      </c>
      <c r="K619" s="145"/>
      <c r="L619"/>
    </row>
    <row r="620" spans="1:12" x14ac:dyDescent="0.3">
      <c r="A620" s="149">
        <f>'Scenario calculation'!J1082</f>
        <v>0.18319794145490143</v>
      </c>
      <c r="B620" s="47">
        <f>A620-'Summary Output'!$B$24</f>
        <v>7.5856116439240548E-2</v>
      </c>
      <c r="C620"/>
      <c r="I620" s="101">
        <f>'Scenario calculation'!D1082</f>
        <v>2.9405917234113255</v>
      </c>
      <c r="J620" s="101">
        <f t="shared" si="11"/>
        <v>1.4405917234113255</v>
      </c>
      <c r="K620" s="145"/>
      <c r="L620"/>
    </row>
    <row r="621" spans="1:12" x14ac:dyDescent="0.3">
      <c r="A621" s="149">
        <f>'Scenario calculation'!J1083</f>
        <v>0.17773221304241549</v>
      </c>
      <c r="B621" s="47">
        <f>A621-'Summary Output'!$B$24</f>
        <v>7.0390388026754611E-2</v>
      </c>
      <c r="C621"/>
      <c r="I621" s="101">
        <f>'Scenario calculation'!D1083</f>
        <v>2.9387284762344228</v>
      </c>
      <c r="J621" s="101">
        <f t="shared" si="11"/>
        <v>1.4387284762344228</v>
      </c>
      <c r="K621" s="145"/>
      <c r="L621"/>
    </row>
    <row r="622" spans="1:12" x14ac:dyDescent="0.3">
      <c r="A622" s="149">
        <f>'Scenario calculation'!J1084</f>
        <v>0.22717324849954945</v>
      </c>
      <c r="B622" s="47">
        <f>A622-'Summary Output'!$B$24</f>
        <v>0.11983142348388857</v>
      </c>
      <c r="C622"/>
      <c r="I622" s="101">
        <f>'Scenario calculation'!D1084</f>
        <v>3.0265500394504414</v>
      </c>
      <c r="J622" s="101">
        <f t="shared" si="11"/>
        <v>1.5265500394504414</v>
      </c>
      <c r="K622" s="145"/>
      <c r="L622"/>
    </row>
    <row r="623" spans="1:12" x14ac:dyDescent="0.3">
      <c r="A623" s="149">
        <f>'Scenario calculation'!J1085</f>
        <v>0.19464186613236101</v>
      </c>
      <c r="B623" s="47">
        <f>A623-'Summary Output'!$B$24</f>
        <v>8.7300041116700131E-2</v>
      </c>
      <c r="C623"/>
      <c r="I623" s="101">
        <f>'Scenario calculation'!D1085</f>
        <v>2.0243792087545609</v>
      </c>
      <c r="J623" s="101">
        <f t="shared" si="11"/>
        <v>0.5243792087545609</v>
      </c>
      <c r="K623" s="145"/>
      <c r="L623"/>
    </row>
    <row r="624" spans="1:12" x14ac:dyDescent="0.3">
      <c r="A624" s="149">
        <f>'Scenario calculation'!J1086</f>
        <v>0.37382668729079782</v>
      </c>
      <c r="B624" s="47">
        <f>A624-'Summary Output'!$B$24</f>
        <v>0.26648486227513696</v>
      </c>
      <c r="C624"/>
      <c r="I624" s="101">
        <f>'Scenario calculation'!D1086</f>
        <v>2.4350762941320907</v>
      </c>
      <c r="J624" s="101">
        <f t="shared" si="11"/>
        <v>0.9350762941320907</v>
      </c>
      <c r="K624" s="145"/>
      <c r="L624"/>
    </row>
    <row r="625" spans="1:12" x14ac:dyDescent="0.3">
      <c r="A625" s="149">
        <f>'Scenario calculation'!J1087</f>
        <v>0.2037395343975823</v>
      </c>
      <c r="B625" s="47">
        <f>A625-'Summary Output'!$B$24</f>
        <v>9.6397709381921423E-2</v>
      </c>
      <c r="C625"/>
      <c r="I625" s="101">
        <f>'Scenario calculation'!D1087</f>
        <v>1.9248178041820132</v>
      </c>
      <c r="J625" s="101">
        <f t="shared" si="11"/>
        <v>0.4248178041820132</v>
      </c>
      <c r="K625" s="145"/>
      <c r="L625"/>
    </row>
    <row r="626" spans="1:12" x14ac:dyDescent="0.3">
      <c r="A626" s="149">
        <f>'Scenario calculation'!J1088</f>
        <v>0.31685320543646545</v>
      </c>
      <c r="B626" s="47">
        <f>A626-'Summary Output'!$B$24</f>
        <v>0.20951138042080458</v>
      </c>
      <c r="C626"/>
      <c r="I626" s="101">
        <f>'Scenario calculation'!D1088</f>
        <v>2.3531656600622806</v>
      </c>
      <c r="J626" s="101">
        <f t="shared" si="11"/>
        <v>0.85316566006228056</v>
      </c>
      <c r="K626" s="145"/>
      <c r="L626"/>
    </row>
    <row r="627" spans="1:12" x14ac:dyDescent="0.3">
      <c r="A627" s="149">
        <f>'Scenario calculation'!J1089</f>
        <v>0.16834596529902068</v>
      </c>
      <c r="B627" s="47">
        <f>A627-'Summary Output'!$B$24</f>
        <v>6.1004140283359806E-2</v>
      </c>
      <c r="C627"/>
      <c r="I627" s="101">
        <f>'Scenario calculation'!D1089</f>
        <v>2.5365743085903474</v>
      </c>
      <c r="J627" s="101">
        <f t="shared" si="11"/>
        <v>1.0365743085903474</v>
      </c>
      <c r="K627" s="145"/>
      <c r="L627"/>
    </row>
    <row r="628" spans="1:12" x14ac:dyDescent="0.3">
      <c r="A628" s="149">
        <f>'Scenario calculation'!J1090</f>
        <v>0.36463077725226145</v>
      </c>
      <c r="B628" s="47">
        <f>A628-'Summary Output'!$B$24</f>
        <v>0.25728895223660059</v>
      </c>
      <c r="C628"/>
      <c r="I628" s="101">
        <f>'Scenario calculation'!D1090</f>
        <v>1.94227083969351</v>
      </c>
      <c r="J628" s="101">
        <f t="shared" si="11"/>
        <v>0.44227083969351</v>
      </c>
      <c r="K628" s="145"/>
      <c r="L628"/>
    </row>
    <row r="629" spans="1:12" x14ac:dyDescent="0.3">
      <c r="A629" s="149">
        <f>'Scenario calculation'!J1091</f>
        <v>0.27702392941763931</v>
      </c>
      <c r="B629" s="47">
        <f>A629-'Summary Output'!$B$24</f>
        <v>0.16968210440197845</v>
      </c>
      <c r="C629"/>
      <c r="I629" s="101">
        <f>'Scenario calculation'!D1091</f>
        <v>2.2695040660511667</v>
      </c>
      <c r="J629" s="101">
        <f t="shared" si="11"/>
        <v>0.76950406605116672</v>
      </c>
      <c r="K629" s="145"/>
      <c r="L629"/>
    </row>
    <row r="630" spans="1:12" x14ac:dyDescent="0.3">
      <c r="A630" s="149">
        <f>'Scenario calculation'!J1092</f>
        <v>0.14129939948747228</v>
      </c>
      <c r="B630" s="47">
        <f>A630-'Summary Output'!$B$24</f>
        <v>3.39575744718114E-2</v>
      </c>
      <c r="C630"/>
      <c r="I630" s="101">
        <f>'Scenario calculation'!D1092</f>
        <v>2.6044286834497266</v>
      </c>
      <c r="J630" s="101">
        <f t="shared" si="11"/>
        <v>1.1044286834497266</v>
      </c>
      <c r="K630" s="145"/>
      <c r="L630"/>
    </row>
    <row r="631" spans="1:12" x14ac:dyDescent="0.3">
      <c r="A631" s="149">
        <f>'Scenario calculation'!J1093</f>
        <v>0.3411763379157029</v>
      </c>
      <c r="B631" s="47">
        <f>A631-'Summary Output'!$B$24</f>
        <v>0.23383451290004204</v>
      </c>
      <c r="C631"/>
      <c r="I631" s="101">
        <f>'Scenario calculation'!D1093</f>
        <v>2.9134577382514162</v>
      </c>
      <c r="J631" s="101">
        <f t="shared" si="11"/>
        <v>1.4134577382514162</v>
      </c>
      <c r="K631" s="145"/>
      <c r="L631"/>
    </row>
    <row r="632" spans="1:12" x14ac:dyDescent="0.3">
      <c r="A632" s="149">
        <f>'Scenario calculation'!J1094</f>
        <v>0.26606005675312017</v>
      </c>
      <c r="B632" s="47">
        <f>A632-'Summary Output'!$B$24</f>
        <v>0.1587182317374593</v>
      </c>
      <c r="C632"/>
      <c r="I632" s="101">
        <f>'Scenario calculation'!D1094</f>
        <v>2.1192726853682409</v>
      </c>
      <c r="J632" s="101">
        <f t="shared" si="11"/>
        <v>0.61927268536824087</v>
      </c>
      <c r="K632" s="145"/>
      <c r="L632"/>
    </row>
    <row r="633" spans="1:12" x14ac:dyDescent="0.3">
      <c r="A633" s="149">
        <f>'Scenario calculation'!J1095</f>
        <v>0.12161865171433273</v>
      </c>
      <c r="B633" s="47">
        <f>A633-'Summary Output'!$B$24</f>
        <v>1.4276826698671849E-2</v>
      </c>
      <c r="C633"/>
      <c r="I633" s="101">
        <f>'Scenario calculation'!D1095</f>
        <v>2.9283643378459283</v>
      </c>
      <c r="J633" s="101">
        <f t="shared" si="11"/>
        <v>1.4283643378459283</v>
      </c>
      <c r="K633" s="145"/>
      <c r="L633"/>
    </row>
    <row r="634" spans="1:12" x14ac:dyDescent="0.3">
      <c r="A634" s="149">
        <f>'Scenario calculation'!J1096</f>
        <v>0.34301562993957946</v>
      </c>
      <c r="B634" s="47">
        <f>A634-'Summary Output'!$B$24</f>
        <v>0.2356738049239186</v>
      </c>
      <c r="C634"/>
      <c r="I634" s="101">
        <f>'Scenario calculation'!D1096</f>
        <v>2.6748330305457833</v>
      </c>
      <c r="J634" s="101">
        <f t="shared" si="11"/>
        <v>1.1748330305457833</v>
      </c>
      <c r="K634" s="145"/>
      <c r="L634"/>
    </row>
    <row r="635" spans="1:12" x14ac:dyDescent="0.3">
      <c r="A635" s="149">
        <f>'Scenario calculation'!J1097</f>
        <v>0.20676173286746025</v>
      </c>
      <c r="B635" s="47">
        <f>A635-'Summary Output'!$B$24</f>
        <v>9.9419907851799369E-2</v>
      </c>
      <c r="C635"/>
      <c r="I635" s="101">
        <f>'Scenario calculation'!D1097</f>
        <v>2.4181323874820864</v>
      </c>
      <c r="J635" s="101">
        <f t="shared" si="11"/>
        <v>0.91813238748208637</v>
      </c>
      <c r="K635" s="145"/>
      <c r="L635"/>
    </row>
    <row r="636" spans="1:12" x14ac:dyDescent="0.3">
      <c r="A636" s="149">
        <f>'Scenario calculation'!J1098</f>
        <v>0.25541534154219825</v>
      </c>
      <c r="B636" s="47">
        <f>A636-'Summary Output'!$B$24</f>
        <v>0.14807351652653739</v>
      </c>
      <c r="C636"/>
      <c r="I636" s="101">
        <f>'Scenario calculation'!D1098</f>
        <v>2.1621894721857995</v>
      </c>
      <c r="J636" s="101">
        <f t="shared" si="11"/>
        <v>0.66218947218579949</v>
      </c>
      <c r="K636" s="145"/>
      <c r="L636"/>
    </row>
    <row r="637" spans="1:12" x14ac:dyDescent="0.3">
      <c r="A637" s="149">
        <f>'Scenario calculation'!J1099</f>
        <v>0.33657241403280991</v>
      </c>
      <c r="B637" s="47">
        <f>A637-'Summary Output'!$B$24</f>
        <v>0.22923058901714904</v>
      </c>
      <c r="C637"/>
      <c r="I637" s="101">
        <f>'Scenario calculation'!D1099</f>
        <v>2.2351797411701728</v>
      </c>
      <c r="J637" s="101">
        <f t="shared" si="11"/>
        <v>0.73517974117017282</v>
      </c>
      <c r="K637" s="145"/>
      <c r="L637"/>
    </row>
    <row r="638" spans="1:12" x14ac:dyDescent="0.3">
      <c r="A638" s="149">
        <f>'Scenario calculation'!J1100</f>
        <v>0.32304017811897734</v>
      </c>
      <c r="B638" s="47">
        <f>A638-'Summary Output'!$B$24</f>
        <v>0.21569835310331648</v>
      </c>
      <c r="C638"/>
      <c r="I638" s="101">
        <f>'Scenario calculation'!D1100</f>
        <v>3.5987015991376365</v>
      </c>
      <c r="J638" s="101">
        <f t="shared" si="11"/>
        <v>2.0987015991376365</v>
      </c>
      <c r="K638" s="145"/>
      <c r="L638"/>
    </row>
    <row r="639" spans="1:12" x14ac:dyDescent="0.3">
      <c r="A639" s="149">
        <f>'Scenario calculation'!J1101</f>
        <v>0.24454824349667525</v>
      </c>
      <c r="B639" s="47">
        <f>A639-'Summary Output'!$B$24</f>
        <v>0.13720641848101439</v>
      </c>
      <c r="C639"/>
      <c r="I639" s="101">
        <f>'Scenario calculation'!D1101</f>
        <v>1.8762982267195576</v>
      </c>
      <c r="J639" s="101">
        <f t="shared" si="11"/>
        <v>0.37629822671955759</v>
      </c>
      <c r="K639" s="145"/>
      <c r="L639"/>
    </row>
    <row r="640" spans="1:12" x14ac:dyDescent="0.3">
      <c r="A640" s="149">
        <f>'Scenario calculation'!J1102</f>
        <v>0.18554892276946267</v>
      </c>
      <c r="B640" s="47">
        <f>A640-'Summary Output'!$B$24</f>
        <v>7.8207097753801788E-2</v>
      </c>
      <c r="C640"/>
      <c r="I640" s="101">
        <f>'Scenario calculation'!D1102</f>
        <v>3.216913443169485</v>
      </c>
      <c r="J640" s="101">
        <f t="shared" si="11"/>
        <v>1.716913443169485</v>
      </c>
      <c r="K640" s="145"/>
      <c r="L640"/>
    </row>
    <row r="641" spans="1:12" x14ac:dyDescent="0.3">
      <c r="A641" s="149">
        <f>'Scenario calculation'!J1103</f>
        <v>0.19468708402300328</v>
      </c>
      <c r="B641" s="47">
        <f>A641-'Summary Output'!$B$24</f>
        <v>8.7345259007342399E-2</v>
      </c>
      <c r="C641"/>
      <c r="I641" s="101">
        <f>'Scenario calculation'!D1103</f>
        <v>2.8357932717164158</v>
      </c>
      <c r="J641" s="101">
        <f t="shared" si="11"/>
        <v>1.3357932717164158</v>
      </c>
      <c r="K641" s="145"/>
      <c r="L641"/>
    </row>
    <row r="642" spans="1:12" x14ac:dyDescent="0.3">
      <c r="A642" s="149">
        <f>'Scenario calculation'!J1104</f>
        <v>0.29795667787987767</v>
      </c>
      <c r="B642" s="47">
        <f>A642-'Summary Output'!$B$24</f>
        <v>0.19061485286421681</v>
      </c>
      <c r="C642"/>
      <c r="I642" s="101">
        <f>'Scenario calculation'!D1104</f>
        <v>2.8243842639456971</v>
      </c>
      <c r="J642" s="101">
        <f t="shared" si="11"/>
        <v>1.3243842639456971</v>
      </c>
      <c r="K642" s="145"/>
      <c r="L642"/>
    </row>
    <row r="643" spans="1:12" x14ac:dyDescent="0.3">
      <c r="A643" s="149">
        <f>'Scenario calculation'!J1105</f>
        <v>0.2525393910840934</v>
      </c>
      <c r="B643" s="47">
        <f>A643-'Summary Output'!$B$24</f>
        <v>0.14519756606843254</v>
      </c>
      <c r="C643"/>
      <c r="I643" s="101">
        <f>'Scenario calculation'!D1105</f>
        <v>1.8831999944653219</v>
      </c>
      <c r="J643" s="101">
        <f t="shared" si="11"/>
        <v>0.38319999446532194</v>
      </c>
      <c r="K643" s="145"/>
      <c r="L643"/>
    </row>
    <row r="644" spans="1:12" x14ac:dyDescent="0.3">
      <c r="A644" s="149">
        <f>'Scenario calculation'!J1106</f>
        <v>0.2306675058105121</v>
      </c>
      <c r="B644" s="47">
        <f>A644-'Summary Output'!$B$24</f>
        <v>0.12332568079485122</v>
      </c>
      <c r="C644"/>
      <c r="I644" s="101">
        <f>'Scenario calculation'!D1106</f>
        <v>2.0768977418896761</v>
      </c>
      <c r="J644" s="101">
        <f t="shared" si="11"/>
        <v>0.57689774188967613</v>
      </c>
      <c r="K644" s="145"/>
      <c r="L644"/>
    </row>
    <row r="645" spans="1:12" x14ac:dyDescent="0.3">
      <c r="A645" s="149">
        <f>'Scenario calculation'!J1107</f>
        <v>0.36038806050197958</v>
      </c>
      <c r="B645" s="47">
        <f>A645-'Summary Output'!$B$24</f>
        <v>0.25304623548631872</v>
      </c>
      <c r="C645"/>
      <c r="I645" s="101">
        <f>'Scenario calculation'!D1107</f>
        <v>1.8336277456205905</v>
      </c>
      <c r="J645" s="101">
        <f t="shared" si="11"/>
        <v>0.3336277456205905</v>
      </c>
      <c r="K645" s="145"/>
      <c r="L645"/>
    </row>
    <row r="646" spans="1:12" x14ac:dyDescent="0.3">
      <c r="A646" s="149">
        <f>'Scenario calculation'!J1108</f>
        <v>0.19899483918378302</v>
      </c>
      <c r="B646" s="47">
        <f>A646-'Summary Output'!$B$24</f>
        <v>9.1653014168122146E-2</v>
      </c>
      <c r="C646"/>
      <c r="I646" s="101">
        <f>'Scenario calculation'!D1108</f>
        <v>2.6690644029405024</v>
      </c>
      <c r="J646" s="101">
        <f t="shared" si="11"/>
        <v>1.1690644029405024</v>
      </c>
      <c r="K646" s="145"/>
      <c r="L646"/>
    </row>
    <row r="647" spans="1:12" x14ac:dyDescent="0.3">
      <c r="A647" s="149">
        <f>'Scenario calculation'!J1109</f>
        <v>0.26270740707236429</v>
      </c>
      <c r="B647" s="47">
        <f>A647-'Summary Output'!$B$24</f>
        <v>0.15536558205670342</v>
      </c>
      <c r="C647"/>
      <c r="I647" s="101">
        <f>'Scenario calculation'!D1109</f>
        <v>2.3510331834171381</v>
      </c>
      <c r="J647" s="101">
        <f t="shared" si="11"/>
        <v>0.85103318341713807</v>
      </c>
      <c r="K647" s="145"/>
      <c r="L647"/>
    </row>
    <row r="648" spans="1:12" x14ac:dyDescent="0.3">
      <c r="A648" s="149">
        <f>'Scenario calculation'!J1110</f>
        <v>0.3079002120269112</v>
      </c>
      <c r="B648" s="47">
        <f>A648-'Summary Output'!$B$24</f>
        <v>0.20055838701125034</v>
      </c>
      <c r="C648"/>
      <c r="I648" s="101">
        <f>'Scenario calculation'!D1110</f>
        <v>2.4937764435778478</v>
      </c>
      <c r="J648" s="101">
        <f t="shared" si="11"/>
        <v>0.99377644357784778</v>
      </c>
      <c r="K648" s="145"/>
      <c r="L648"/>
    </row>
    <row r="649" spans="1:12" x14ac:dyDescent="0.3">
      <c r="A649" s="149">
        <f>'Scenario calculation'!J1111</f>
        <v>0.35654665568931865</v>
      </c>
      <c r="B649" s="47">
        <f>A649-'Summary Output'!$B$24</f>
        <v>0.24920483067365778</v>
      </c>
      <c r="C649"/>
      <c r="I649" s="101">
        <f>'Scenario calculation'!D1111</f>
        <v>2.2914721405102045</v>
      </c>
      <c r="J649" s="101">
        <f t="shared" si="11"/>
        <v>0.79147214051020454</v>
      </c>
      <c r="K649" s="145"/>
      <c r="L649"/>
    </row>
    <row r="650" spans="1:12" x14ac:dyDescent="0.3">
      <c r="A650" s="149">
        <f>'Scenario calculation'!J1112</f>
        <v>0.26697626177502154</v>
      </c>
      <c r="B650" s="47">
        <f>A650-'Summary Output'!$B$24</f>
        <v>0.15963443675936068</v>
      </c>
      <c r="C650"/>
      <c r="I650" s="101">
        <f>'Scenario calculation'!D1112</f>
        <v>3.077851314630359</v>
      </c>
      <c r="J650" s="101">
        <f t="shared" si="11"/>
        <v>1.577851314630359</v>
      </c>
      <c r="K650" s="145"/>
      <c r="L650"/>
    </row>
    <row r="651" spans="1:12" x14ac:dyDescent="0.3">
      <c r="A651" s="149">
        <f>'Scenario calculation'!J1113</f>
        <v>0.33433389192729135</v>
      </c>
      <c r="B651" s="47">
        <f>A651-'Summary Output'!$B$24</f>
        <v>0.22699206691163049</v>
      </c>
      <c r="C651"/>
      <c r="I651" s="101">
        <f>'Scenario calculation'!D1113</f>
        <v>2.7133874491981933</v>
      </c>
      <c r="J651" s="101">
        <f t="shared" si="11"/>
        <v>1.2133874491981933</v>
      </c>
      <c r="K651" s="145"/>
      <c r="L651"/>
    </row>
    <row r="652" spans="1:12" x14ac:dyDescent="0.3">
      <c r="A652" s="149">
        <f>'Scenario calculation'!J1114</f>
        <v>0.22481250701012057</v>
      </c>
      <c r="B652" s="47">
        <f>A652-'Summary Output'!$B$24</f>
        <v>0.11747068199445969</v>
      </c>
      <c r="C652"/>
      <c r="I652" s="101">
        <f>'Scenario calculation'!D1114</f>
        <v>2.5543451557077694</v>
      </c>
      <c r="J652" s="101">
        <f t="shared" si="11"/>
        <v>1.0543451557077694</v>
      </c>
      <c r="K652" s="145"/>
      <c r="L652"/>
    </row>
    <row r="653" spans="1:12" x14ac:dyDescent="0.3">
      <c r="A653" s="149">
        <f>'Scenario calculation'!J1115</f>
        <v>0.21126155522897672</v>
      </c>
      <c r="B653" s="47">
        <f>A653-'Summary Output'!$B$24</f>
        <v>0.10391973021331584</v>
      </c>
      <c r="C653"/>
      <c r="I653" s="101">
        <f>'Scenario calculation'!D1115</f>
        <v>2.5776097009172823</v>
      </c>
      <c r="J653" s="101">
        <f t="shared" si="11"/>
        <v>1.0776097009172823</v>
      </c>
      <c r="K653" s="145"/>
      <c r="L653"/>
    </row>
    <row r="654" spans="1:12" x14ac:dyDescent="0.3">
      <c r="A654" s="149">
        <f>'Scenario calculation'!J1116</f>
        <v>0.2853500519379697</v>
      </c>
      <c r="B654" s="47">
        <f>A654-'Summary Output'!$B$24</f>
        <v>0.17800822692230883</v>
      </c>
      <c r="C654"/>
      <c r="I654" s="101">
        <f>'Scenario calculation'!D1116</f>
        <v>2.6972637893293734</v>
      </c>
      <c r="J654" s="101">
        <f t="shared" si="11"/>
        <v>1.1972637893293734</v>
      </c>
      <c r="K654" s="145"/>
      <c r="L654"/>
    </row>
    <row r="655" spans="1:12" x14ac:dyDescent="0.3">
      <c r="A655" s="149">
        <f>'Scenario calculation'!J1117</f>
        <v>0.33118863631067375</v>
      </c>
      <c r="B655" s="47">
        <f>A655-'Summary Output'!$B$24</f>
        <v>0.22384681129501288</v>
      </c>
      <c r="C655"/>
      <c r="I655" s="101">
        <f>'Scenario calculation'!D1117</f>
        <v>2.3149609175893127</v>
      </c>
      <c r="J655" s="101">
        <f t="shared" si="11"/>
        <v>0.81496091758931266</v>
      </c>
      <c r="K655" s="145"/>
      <c r="L655"/>
    </row>
    <row r="656" spans="1:12" x14ac:dyDescent="0.3">
      <c r="A656" s="149">
        <f>'Scenario calculation'!J1118</f>
        <v>0.20451582253992151</v>
      </c>
      <c r="B656" s="47">
        <f>A656-'Summary Output'!$B$24</f>
        <v>9.7173997524260633E-2</v>
      </c>
      <c r="C656"/>
      <c r="I656" s="101">
        <f>'Scenario calculation'!D1118</f>
        <v>2.204292962423037</v>
      </c>
      <c r="J656" s="101">
        <f t="shared" ref="J656:J719" si="12">I656-1.5</f>
        <v>0.70429296242303696</v>
      </c>
      <c r="K656" s="145"/>
      <c r="L656"/>
    </row>
    <row r="657" spans="1:12" x14ac:dyDescent="0.3">
      <c r="A657" s="149">
        <f>'Scenario calculation'!J1119</f>
        <v>0.25575945457505855</v>
      </c>
      <c r="B657" s="47">
        <f>A657-'Summary Output'!$B$24</f>
        <v>0.14841762955939769</v>
      </c>
      <c r="C657"/>
      <c r="I657" s="101">
        <f>'Scenario calculation'!D1119</f>
        <v>2.6898034295798667</v>
      </c>
      <c r="J657" s="101">
        <f t="shared" si="12"/>
        <v>1.1898034295798667</v>
      </c>
      <c r="K657" s="145"/>
      <c r="L657"/>
    </row>
    <row r="658" spans="1:12" x14ac:dyDescent="0.3">
      <c r="A658" s="149">
        <f>'Scenario calculation'!J1120</f>
        <v>0.20703553888624593</v>
      </c>
      <c r="B658" s="47">
        <f>A658-'Summary Output'!$B$24</f>
        <v>9.9693713870585052E-2</v>
      </c>
      <c r="C658"/>
      <c r="I658" s="101">
        <f>'Scenario calculation'!D1120</f>
        <v>2.5465131057577208</v>
      </c>
      <c r="J658" s="101">
        <f t="shared" si="12"/>
        <v>1.0465131057577208</v>
      </c>
      <c r="K658" s="145"/>
      <c r="L658"/>
    </row>
    <row r="659" spans="1:12" x14ac:dyDescent="0.3">
      <c r="A659" s="149">
        <f>'Scenario calculation'!J1121</f>
        <v>0.19098298466505215</v>
      </c>
      <c r="B659" s="47">
        <f>A659-'Summary Output'!$B$24</f>
        <v>8.364115964939127E-2</v>
      </c>
      <c r="C659"/>
      <c r="I659" s="101">
        <f>'Scenario calculation'!D1121</f>
        <v>2.9741116370014922</v>
      </c>
      <c r="J659" s="101">
        <f t="shared" si="12"/>
        <v>1.4741116370014922</v>
      </c>
      <c r="K659" s="145"/>
      <c r="L659"/>
    </row>
    <row r="660" spans="1:12" x14ac:dyDescent="0.3">
      <c r="A660" s="149">
        <f>'Scenario calculation'!J1122</f>
        <v>0.22647356352815606</v>
      </c>
      <c r="B660" s="47">
        <f>A660-'Summary Output'!$B$24</f>
        <v>0.11913173851249519</v>
      </c>
      <c r="C660"/>
      <c r="I660" s="101">
        <f>'Scenario calculation'!D1122</f>
        <v>1.9504515807979423</v>
      </c>
      <c r="J660" s="101">
        <f t="shared" si="12"/>
        <v>0.45045158079794234</v>
      </c>
      <c r="K660" s="145"/>
      <c r="L660"/>
    </row>
    <row r="661" spans="1:12" x14ac:dyDescent="0.3">
      <c r="A661" s="149">
        <f>'Scenario calculation'!J1123</f>
        <v>0.31472600384322202</v>
      </c>
      <c r="B661" s="47">
        <f>A661-'Summary Output'!$B$24</f>
        <v>0.20738417882756116</v>
      </c>
      <c r="C661"/>
      <c r="I661" s="101">
        <f>'Scenario calculation'!D1123</f>
        <v>2.4551568466881872</v>
      </c>
      <c r="J661" s="101">
        <f t="shared" si="12"/>
        <v>0.95515684668818723</v>
      </c>
      <c r="K661" s="145"/>
      <c r="L661"/>
    </row>
    <row r="662" spans="1:12" x14ac:dyDescent="0.3">
      <c r="A662" s="149">
        <f>'Scenario calculation'!J1124</f>
        <v>0.29374114914596294</v>
      </c>
      <c r="B662" s="47">
        <f>A662-'Summary Output'!$B$24</f>
        <v>0.18639932413030208</v>
      </c>
      <c r="C662"/>
      <c r="I662" s="101">
        <f>'Scenario calculation'!D1124</f>
        <v>2.91516739711845</v>
      </c>
      <c r="J662" s="101">
        <f t="shared" si="12"/>
        <v>1.41516739711845</v>
      </c>
      <c r="K662" s="145"/>
      <c r="L662"/>
    </row>
    <row r="663" spans="1:12" x14ac:dyDescent="0.3">
      <c r="A663" s="149">
        <f>'Scenario calculation'!J1125</f>
        <v>0.36916287862911057</v>
      </c>
      <c r="B663" s="47">
        <f>A663-'Summary Output'!$B$24</f>
        <v>0.26182105361344971</v>
      </c>
      <c r="C663"/>
      <c r="I663" s="101">
        <f>'Scenario calculation'!D1125</f>
        <v>2.2838964304292046</v>
      </c>
      <c r="J663" s="101">
        <f t="shared" si="12"/>
        <v>0.78389643042920465</v>
      </c>
      <c r="K663" s="145"/>
      <c r="L663"/>
    </row>
    <row r="664" spans="1:12" x14ac:dyDescent="0.3">
      <c r="A664" s="149">
        <f>'Scenario calculation'!J1126</f>
        <v>0.2166788200042824</v>
      </c>
      <c r="B664" s="47">
        <f>A664-'Summary Output'!$B$24</f>
        <v>0.10933699498862152</v>
      </c>
      <c r="C664"/>
      <c r="I664" s="101">
        <f>'Scenario calculation'!D1126</f>
        <v>2.919726059653867</v>
      </c>
      <c r="J664" s="101">
        <f t="shared" si="12"/>
        <v>1.419726059653867</v>
      </c>
      <c r="K664" s="145"/>
      <c r="L664"/>
    </row>
    <row r="665" spans="1:12" x14ac:dyDescent="0.3">
      <c r="A665" s="149">
        <f>'Scenario calculation'!J1127</f>
        <v>0.27827165061284176</v>
      </c>
      <c r="B665" s="47">
        <f>A665-'Summary Output'!$B$24</f>
        <v>0.1709298255971809</v>
      </c>
      <c r="C665"/>
      <c r="I665" s="101">
        <f>'Scenario calculation'!D1127</f>
        <v>2.1486151511051159</v>
      </c>
      <c r="J665" s="101">
        <f t="shared" si="12"/>
        <v>0.64861515110511592</v>
      </c>
      <c r="K665" s="145"/>
      <c r="L665"/>
    </row>
    <row r="666" spans="1:12" x14ac:dyDescent="0.3">
      <c r="A666" s="149">
        <f>'Scenario calculation'!J1128</f>
        <v>0.32667641203456665</v>
      </c>
      <c r="B666" s="47">
        <f>A666-'Summary Output'!$B$24</f>
        <v>0.21933458701890579</v>
      </c>
      <c r="C666"/>
      <c r="I666" s="101">
        <f>'Scenario calculation'!D1128</f>
        <v>2.69126890594409</v>
      </c>
      <c r="J666" s="101">
        <f t="shared" si="12"/>
        <v>1.19126890594409</v>
      </c>
      <c r="K666" s="145"/>
      <c r="L666"/>
    </row>
    <row r="667" spans="1:12" x14ac:dyDescent="0.3">
      <c r="A667" s="149">
        <f>'Scenario calculation'!J1129</f>
        <v>0.28642976278231047</v>
      </c>
      <c r="B667" s="47">
        <f>A667-'Summary Output'!$B$24</f>
        <v>0.17908793776664961</v>
      </c>
      <c r="C667"/>
      <c r="I667" s="101">
        <f>'Scenario calculation'!D1129</f>
        <v>3.1412215923299307</v>
      </c>
      <c r="J667" s="101">
        <f t="shared" si="12"/>
        <v>1.6412215923299307</v>
      </c>
      <c r="K667" s="145"/>
      <c r="L667"/>
    </row>
    <row r="668" spans="1:12" x14ac:dyDescent="0.3">
      <c r="A668" s="149">
        <f>'Scenario calculation'!J1130</f>
        <v>0.168576166558565</v>
      </c>
      <c r="B668" s="47">
        <f>A668-'Summary Output'!$B$24</f>
        <v>6.1234341542904122E-2</v>
      </c>
      <c r="C668"/>
      <c r="I668" s="101">
        <f>'Scenario calculation'!D1130</f>
        <v>2.0854997003953279</v>
      </c>
      <c r="J668" s="101">
        <f t="shared" si="12"/>
        <v>0.58549970039532795</v>
      </c>
      <c r="K668" s="145"/>
      <c r="L668"/>
    </row>
    <row r="669" spans="1:12" x14ac:dyDescent="0.3">
      <c r="A669" s="149">
        <f>'Scenario calculation'!J1131</f>
        <v>0.15981461148081233</v>
      </c>
      <c r="B669" s="47">
        <f>A669-'Summary Output'!$B$24</f>
        <v>5.2472786465151453E-2</v>
      </c>
      <c r="C669"/>
      <c r="I669" s="101">
        <f>'Scenario calculation'!D1131</f>
        <v>2.0150782302959565</v>
      </c>
      <c r="J669" s="101">
        <f t="shared" si="12"/>
        <v>0.51507823029595645</v>
      </c>
      <c r="K669" s="145"/>
      <c r="L669"/>
    </row>
    <row r="670" spans="1:12" x14ac:dyDescent="0.3">
      <c r="A670" s="149">
        <f>'Scenario calculation'!J1132</f>
        <v>8.8664206600319373E-2</v>
      </c>
      <c r="B670" s="47">
        <f>A670-'Summary Output'!$B$24</f>
        <v>-1.8677618415341504E-2</v>
      </c>
      <c r="C670"/>
      <c r="I670" s="101">
        <f>'Scenario calculation'!D1132</f>
        <v>3.0505708809943921</v>
      </c>
      <c r="J670" s="101">
        <f t="shared" si="12"/>
        <v>1.5505708809943921</v>
      </c>
      <c r="K670" s="145"/>
      <c r="L670"/>
    </row>
    <row r="671" spans="1:12" x14ac:dyDescent="0.3">
      <c r="A671" s="149">
        <f>'Scenario calculation'!J1133</f>
        <v>0.32545521261248611</v>
      </c>
      <c r="B671" s="47">
        <f>A671-'Summary Output'!$B$24</f>
        <v>0.21811338759682525</v>
      </c>
      <c r="C671"/>
      <c r="I671" s="101">
        <f>'Scenario calculation'!D1133</f>
        <v>2.8681054850462067</v>
      </c>
      <c r="J671" s="101">
        <f t="shared" si="12"/>
        <v>1.3681054850462067</v>
      </c>
      <c r="K671" s="145"/>
      <c r="L671"/>
    </row>
    <row r="672" spans="1:12" x14ac:dyDescent="0.3">
      <c r="A672" s="149">
        <f>'Scenario calculation'!J1134</f>
        <v>0.30145991729650445</v>
      </c>
      <c r="B672" s="47">
        <f>A672-'Summary Output'!$B$24</f>
        <v>0.19411809228084359</v>
      </c>
      <c r="C672"/>
      <c r="I672" s="101">
        <f>'Scenario calculation'!D1134</f>
        <v>2.830459091004395</v>
      </c>
      <c r="J672" s="101">
        <f t="shared" si="12"/>
        <v>1.330459091004395</v>
      </c>
      <c r="K672" s="145"/>
      <c r="L672"/>
    </row>
    <row r="673" spans="1:12" x14ac:dyDescent="0.3">
      <c r="A673" s="149">
        <f>'Scenario calculation'!J1135</f>
        <v>0.18470060019704726</v>
      </c>
      <c r="B673" s="47">
        <f>A673-'Summary Output'!$B$24</f>
        <v>7.7358775181386383E-2</v>
      </c>
      <c r="C673"/>
      <c r="I673" s="101">
        <f>'Scenario calculation'!D1135</f>
        <v>2.3065863116583496</v>
      </c>
      <c r="J673" s="101">
        <f t="shared" si="12"/>
        <v>0.8065863116583496</v>
      </c>
      <c r="K673" s="145"/>
      <c r="L673"/>
    </row>
    <row r="674" spans="1:12" x14ac:dyDescent="0.3">
      <c r="A674" s="149">
        <f>'Scenario calculation'!J1136</f>
        <v>0.23804149503571415</v>
      </c>
      <c r="B674" s="47">
        <f>A674-'Summary Output'!$B$24</f>
        <v>0.13069967002005328</v>
      </c>
      <c r="C674"/>
      <c r="I674" s="101">
        <f>'Scenario calculation'!D1136</f>
        <v>2.4410665835177965</v>
      </c>
      <c r="J674" s="101">
        <f t="shared" si="12"/>
        <v>0.94106658351779648</v>
      </c>
      <c r="K674" s="145"/>
      <c r="L674"/>
    </row>
    <row r="675" spans="1:12" x14ac:dyDescent="0.3">
      <c r="A675" s="149">
        <f>'Scenario calculation'!J1137</f>
        <v>0.24676539171781098</v>
      </c>
      <c r="B675" s="47">
        <f>A675-'Summary Output'!$B$24</f>
        <v>0.13942356670215011</v>
      </c>
      <c r="C675"/>
      <c r="I675" s="101">
        <f>'Scenario calculation'!D1137</f>
        <v>2.8961989700115121</v>
      </c>
      <c r="J675" s="101">
        <f t="shared" si="12"/>
        <v>1.3961989700115121</v>
      </c>
      <c r="K675" s="145"/>
      <c r="L675"/>
    </row>
    <row r="676" spans="1:12" x14ac:dyDescent="0.3">
      <c r="A676" s="149">
        <f>'Scenario calculation'!J1138</f>
        <v>0.15919591072025163</v>
      </c>
      <c r="B676" s="47">
        <f>A676-'Summary Output'!$B$24</f>
        <v>5.1854085704590755E-2</v>
      </c>
      <c r="C676"/>
      <c r="I676" s="101">
        <f>'Scenario calculation'!D1138</f>
        <v>2.4540388101145822</v>
      </c>
      <c r="J676" s="101">
        <f t="shared" si="12"/>
        <v>0.95403881011458225</v>
      </c>
      <c r="K676" s="145"/>
      <c r="L676"/>
    </row>
    <row r="677" spans="1:12" x14ac:dyDescent="0.3">
      <c r="A677" s="149">
        <f>'Scenario calculation'!J1139</f>
        <v>0.30857103064606406</v>
      </c>
      <c r="B677" s="47">
        <f>A677-'Summary Output'!$B$24</f>
        <v>0.2012292056304032</v>
      </c>
      <c r="C677"/>
      <c r="I677" s="101">
        <f>'Scenario calculation'!D1139</f>
        <v>3.347180127171014</v>
      </c>
      <c r="J677" s="101">
        <f t="shared" si="12"/>
        <v>1.847180127171014</v>
      </c>
      <c r="K677" s="145"/>
      <c r="L677"/>
    </row>
    <row r="678" spans="1:12" x14ac:dyDescent="0.3">
      <c r="A678" s="149">
        <f>'Scenario calculation'!J1140</f>
        <v>0.20958885652815562</v>
      </c>
      <c r="B678" s="47">
        <f>A678-'Summary Output'!$B$24</f>
        <v>0.10224703151249474</v>
      </c>
      <c r="C678"/>
      <c r="I678" s="101">
        <f>'Scenario calculation'!D1140</f>
        <v>3.0587177086569239</v>
      </c>
      <c r="J678" s="101">
        <f t="shared" si="12"/>
        <v>1.5587177086569239</v>
      </c>
      <c r="K678" s="145"/>
      <c r="L678"/>
    </row>
    <row r="679" spans="1:12" x14ac:dyDescent="0.3">
      <c r="A679" s="149">
        <f>'Scenario calculation'!J1141</f>
        <v>0.18986338532895064</v>
      </c>
      <c r="B679" s="47">
        <f>A679-'Summary Output'!$B$24</f>
        <v>8.2521560313289763E-2</v>
      </c>
      <c r="C679"/>
      <c r="I679" s="101">
        <f>'Scenario calculation'!D1141</f>
        <v>1.8893617302070496</v>
      </c>
      <c r="J679" s="101">
        <f t="shared" si="12"/>
        <v>0.38936173020704956</v>
      </c>
      <c r="K679" s="145"/>
      <c r="L679"/>
    </row>
    <row r="680" spans="1:12" x14ac:dyDescent="0.3">
      <c r="A680" s="149">
        <f>'Scenario calculation'!J1142</f>
        <v>0.26031531414584896</v>
      </c>
      <c r="B680" s="47">
        <f>A680-'Summary Output'!$B$24</f>
        <v>0.1529734891301881</v>
      </c>
      <c r="C680"/>
      <c r="I680" s="101">
        <f>'Scenario calculation'!D1142</f>
        <v>2.7376471770655453</v>
      </c>
      <c r="J680" s="101">
        <f t="shared" si="12"/>
        <v>1.2376471770655453</v>
      </c>
      <c r="K680" s="145"/>
      <c r="L680"/>
    </row>
    <row r="681" spans="1:12" x14ac:dyDescent="0.3">
      <c r="A681" s="149">
        <f>'Scenario calculation'!J1143</f>
        <v>0.23283965332078638</v>
      </c>
      <c r="B681" s="47">
        <f>A681-'Summary Output'!$B$24</f>
        <v>0.12549782830512551</v>
      </c>
      <c r="C681"/>
      <c r="I681" s="101">
        <f>'Scenario calculation'!D1143</f>
        <v>2.3775327526004411</v>
      </c>
      <c r="J681" s="101">
        <f t="shared" si="12"/>
        <v>0.87753275260044106</v>
      </c>
      <c r="K681" s="145"/>
      <c r="L681"/>
    </row>
    <row r="682" spans="1:12" x14ac:dyDescent="0.3">
      <c r="A682" s="149">
        <f>'Scenario calculation'!J1144</f>
        <v>0.11036628691224815</v>
      </c>
      <c r="B682" s="47">
        <f>A682-'Summary Output'!$B$24</f>
        <v>3.0244618965872688E-3</v>
      </c>
      <c r="C682"/>
      <c r="I682" s="101">
        <f>'Scenario calculation'!D1144</f>
        <v>2.3278532755403072</v>
      </c>
      <c r="J682" s="101">
        <f t="shared" si="12"/>
        <v>0.82785327554030719</v>
      </c>
      <c r="K682" s="145"/>
      <c r="L682"/>
    </row>
    <row r="683" spans="1:12" x14ac:dyDescent="0.3">
      <c r="A683" s="149">
        <f>'Scenario calculation'!J1145</f>
        <v>0.25023509899206675</v>
      </c>
      <c r="B683" s="47">
        <f>A683-'Summary Output'!$B$24</f>
        <v>0.14289327397640589</v>
      </c>
      <c r="C683"/>
      <c r="I683" s="101">
        <f>'Scenario calculation'!D1145</f>
        <v>3.0596557911446185</v>
      </c>
      <c r="J683" s="101">
        <f t="shared" si="12"/>
        <v>1.5596557911446185</v>
      </c>
      <c r="K683" s="145"/>
      <c r="L683"/>
    </row>
    <row r="684" spans="1:12" x14ac:dyDescent="0.3">
      <c r="A684" s="149">
        <f>'Scenario calculation'!J1146</f>
        <v>0.24952872026718409</v>
      </c>
      <c r="B684" s="47">
        <f>A684-'Summary Output'!$B$24</f>
        <v>0.14218689525152323</v>
      </c>
      <c r="C684"/>
      <c r="I684" s="101">
        <f>'Scenario calculation'!D1146</f>
        <v>1.7092503727261608</v>
      </c>
      <c r="J684" s="101">
        <f t="shared" si="12"/>
        <v>0.20925037272616076</v>
      </c>
      <c r="K684" s="145"/>
      <c r="L684"/>
    </row>
    <row r="685" spans="1:12" x14ac:dyDescent="0.3">
      <c r="A685" s="149">
        <f>'Scenario calculation'!J1147</f>
        <v>0.14545826265471429</v>
      </c>
      <c r="B685" s="47">
        <f>A685-'Summary Output'!$B$24</f>
        <v>3.811643763905341E-2</v>
      </c>
      <c r="C685"/>
      <c r="I685" s="101">
        <f>'Scenario calculation'!D1147</f>
        <v>3.2597323876301276</v>
      </c>
      <c r="J685" s="101">
        <f t="shared" si="12"/>
        <v>1.7597323876301276</v>
      </c>
      <c r="K685" s="145"/>
      <c r="L685"/>
    </row>
    <row r="686" spans="1:12" x14ac:dyDescent="0.3">
      <c r="A686" s="149">
        <f>'Scenario calculation'!J1148</f>
        <v>0.28312620789016552</v>
      </c>
      <c r="B686" s="47">
        <f>A686-'Summary Output'!$B$24</f>
        <v>0.17578438287450465</v>
      </c>
      <c r="C686"/>
      <c r="I686" s="101">
        <f>'Scenario calculation'!D1148</f>
        <v>2.9039906425695756</v>
      </c>
      <c r="J686" s="101">
        <f t="shared" si="12"/>
        <v>1.4039906425695756</v>
      </c>
      <c r="K686" s="145"/>
      <c r="L686"/>
    </row>
    <row r="687" spans="1:12" x14ac:dyDescent="0.3">
      <c r="A687" s="149">
        <f>'Scenario calculation'!J1149</f>
        <v>0.24460678804635294</v>
      </c>
      <c r="B687" s="47">
        <f>A687-'Summary Output'!$B$24</f>
        <v>0.13726496303069208</v>
      </c>
      <c r="C687"/>
      <c r="I687" s="101">
        <f>'Scenario calculation'!D1149</f>
        <v>2.3915290327664858</v>
      </c>
      <c r="J687" s="101">
        <f t="shared" si="12"/>
        <v>0.89152903276648576</v>
      </c>
      <c r="K687" s="145"/>
      <c r="L687"/>
    </row>
    <row r="688" spans="1:12" x14ac:dyDescent="0.3">
      <c r="A688" s="149">
        <f>'Scenario calculation'!J1150</f>
        <v>0.31576760875129883</v>
      </c>
      <c r="B688" s="47">
        <f>A688-'Summary Output'!$B$24</f>
        <v>0.20842578373563797</v>
      </c>
      <c r="C688"/>
      <c r="I688" s="101">
        <f>'Scenario calculation'!D1150</f>
        <v>3.369037831779309</v>
      </c>
      <c r="J688" s="101">
        <f t="shared" si="12"/>
        <v>1.869037831779309</v>
      </c>
      <c r="K688" s="145"/>
      <c r="L688"/>
    </row>
    <row r="689" spans="1:12" x14ac:dyDescent="0.3">
      <c r="A689" s="149">
        <f>'Scenario calculation'!J1151</f>
        <v>0.22066872362016943</v>
      </c>
      <c r="B689" s="47">
        <f>A689-'Summary Output'!$B$24</f>
        <v>0.11332689860450855</v>
      </c>
      <c r="C689"/>
      <c r="I689" s="101">
        <f>'Scenario calculation'!D1151</f>
        <v>2.8809632089706265</v>
      </c>
      <c r="J689" s="101">
        <f t="shared" si="12"/>
        <v>1.3809632089706265</v>
      </c>
      <c r="K689" s="145"/>
      <c r="L689"/>
    </row>
    <row r="690" spans="1:12" x14ac:dyDescent="0.3">
      <c r="A690" s="149">
        <f>'Scenario calculation'!J1152</f>
        <v>0.26858793163833394</v>
      </c>
      <c r="B690" s="47">
        <f>A690-'Summary Output'!$B$24</f>
        <v>0.16124610662267308</v>
      </c>
      <c r="C690"/>
      <c r="I690" s="101">
        <f>'Scenario calculation'!D1152</f>
        <v>3.1342104637833521</v>
      </c>
      <c r="J690" s="101">
        <f t="shared" si="12"/>
        <v>1.6342104637833521</v>
      </c>
      <c r="K690" s="145"/>
      <c r="L690"/>
    </row>
    <row r="691" spans="1:12" x14ac:dyDescent="0.3">
      <c r="A691" s="149">
        <f>'Scenario calculation'!J1153</f>
        <v>0.18982933682823289</v>
      </c>
      <c r="B691" s="47">
        <f>A691-'Summary Output'!$B$24</f>
        <v>8.2487511812572009E-2</v>
      </c>
      <c r="C691"/>
      <c r="I691" s="101">
        <f>'Scenario calculation'!D1153</f>
        <v>3.1503360157180809</v>
      </c>
      <c r="J691" s="101">
        <f t="shared" si="12"/>
        <v>1.6503360157180809</v>
      </c>
      <c r="K691" s="145"/>
      <c r="L691"/>
    </row>
    <row r="692" spans="1:12" x14ac:dyDescent="0.3">
      <c r="A692" s="149">
        <f>'Scenario calculation'!J1154</f>
        <v>0.3659460782708257</v>
      </c>
      <c r="B692" s="47">
        <f>A692-'Summary Output'!$B$24</f>
        <v>0.25860425325516484</v>
      </c>
      <c r="C692"/>
      <c r="I692" s="101">
        <f>'Scenario calculation'!D1154</f>
        <v>2.3541427694531372</v>
      </c>
      <c r="J692" s="101">
        <f t="shared" si="12"/>
        <v>0.85414276945313716</v>
      </c>
      <c r="K692" s="145"/>
      <c r="L692"/>
    </row>
    <row r="693" spans="1:12" x14ac:dyDescent="0.3">
      <c r="A693" s="149">
        <f>'Scenario calculation'!J1155</f>
        <v>0.28434150667531499</v>
      </c>
      <c r="B693" s="47">
        <f>A693-'Summary Output'!$B$24</f>
        <v>0.17699968165965413</v>
      </c>
      <c r="C693"/>
      <c r="I693" s="101">
        <f>'Scenario calculation'!D1155</f>
        <v>3.0966162248969118</v>
      </c>
      <c r="J693" s="101">
        <f t="shared" si="12"/>
        <v>1.5966162248969118</v>
      </c>
      <c r="K693" s="145"/>
      <c r="L693"/>
    </row>
    <row r="694" spans="1:12" x14ac:dyDescent="0.3">
      <c r="A694" s="149">
        <f>'Scenario calculation'!J1156</f>
        <v>0.25806491352225347</v>
      </c>
      <c r="B694" s="47">
        <f>A694-'Summary Output'!$B$24</f>
        <v>0.15072308850659261</v>
      </c>
      <c r="C694"/>
      <c r="I694" s="101">
        <f>'Scenario calculation'!D1156</f>
        <v>3.0359638243029625</v>
      </c>
      <c r="J694" s="101">
        <f t="shared" si="12"/>
        <v>1.5359638243029625</v>
      </c>
      <c r="K694" s="145"/>
      <c r="L694"/>
    </row>
    <row r="695" spans="1:12" x14ac:dyDescent="0.3">
      <c r="A695" s="149">
        <f>'Scenario calculation'!J1157</f>
        <v>0.18977610986536497</v>
      </c>
      <c r="B695" s="47">
        <f>A695-'Summary Output'!$B$24</f>
        <v>8.2434284849704095E-2</v>
      </c>
      <c r="C695"/>
      <c r="I695" s="101">
        <f>'Scenario calculation'!D1157</f>
        <v>3.1310261429422832</v>
      </c>
      <c r="J695" s="101">
        <f t="shared" si="12"/>
        <v>1.6310261429422832</v>
      </c>
      <c r="K695" s="145"/>
      <c r="L695"/>
    </row>
    <row r="696" spans="1:12" x14ac:dyDescent="0.3">
      <c r="A696" s="149">
        <f>'Scenario calculation'!J1158</f>
        <v>0.12459507336843378</v>
      </c>
      <c r="B696" s="47">
        <f>A696-'Summary Output'!$B$24</f>
        <v>1.7253248352772907E-2</v>
      </c>
      <c r="C696"/>
      <c r="I696" s="101">
        <f>'Scenario calculation'!D1158</f>
        <v>1.951752698004509</v>
      </c>
      <c r="J696" s="101">
        <f t="shared" si="12"/>
        <v>0.45175269800450901</v>
      </c>
      <c r="K696" s="145"/>
      <c r="L696"/>
    </row>
    <row r="697" spans="1:12" x14ac:dyDescent="0.3">
      <c r="A697" s="149">
        <f>'Scenario calculation'!J1159</f>
        <v>0.27751293492999096</v>
      </c>
      <c r="B697" s="47">
        <f>A697-'Summary Output'!$B$24</f>
        <v>0.1701711099143301</v>
      </c>
      <c r="C697"/>
      <c r="I697" s="101">
        <f>'Scenario calculation'!D1159</f>
        <v>3.288089974388916</v>
      </c>
      <c r="J697" s="101">
        <f t="shared" si="12"/>
        <v>1.788089974388916</v>
      </c>
      <c r="K697" s="145"/>
      <c r="L697"/>
    </row>
    <row r="698" spans="1:12" x14ac:dyDescent="0.3">
      <c r="A698" s="149">
        <f>'Scenario calculation'!J1160</f>
        <v>0.22472166956533601</v>
      </c>
      <c r="B698" s="47">
        <f>A698-'Summary Output'!$B$24</f>
        <v>0.11737984454967514</v>
      </c>
      <c r="C698"/>
      <c r="I698" s="101">
        <f>'Scenario calculation'!D1160</f>
        <v>2.211715132304696</v>
      </c>
      <c r="J698" s="101">
        <f t="shared" si="12"/>
        <v>0.71171513230469596</v>
      </c>
      <c r="K698" s="145"/>
      <c r="L698"/>
    </row>
    <row r="699" spans="1:12" x14ac:dyDescent="0.3">
      <c r="A699" s="149">
        <f>'Scenario calculation'!J1161</f>
        <v>0.21740250371443115</v>
      </c>
      <c r="B699" s="47">
        <f>A699-'Summary Output'!$B$24</f>
        <v>0.11006067869877027</v>
      </c>
      <c r="C699"/>
      <c r="I699" s="101">
        <f>'Scenario calculation'!D1161</f>
        <v>2.2557872016699485</v>
      </c>
      <c r="J699" s="101">
        <f t="shared" si="12"/>
        <v>0.75578720166994851</v>
      </c>
      <c r="K699" s="145"/>
      <c r="L699"/>
    </row>
    <row r="700" spans="1:12" x14ac:dyDescent="0.3">
      <c r="A700" s="149">
        <f>'Scenario calculation'!J1162</f>
        <v>0.18907713965882578</v>
      </c>
      <c r="B700" s="47">
        <f>A700-'Summary Output'!$B$24</f>
        <v>8.17353146431649E-2</v>
      </c>
      <c r="C700"/>
      <c r="I700" s="101">
        <f>'Scenario calculation'!D1162</f>
        <v>3.2516766120012761</v>
      </c>
      <c r="J700" s="101">
        <f t="shared" si="12"/>
        <v>1.7516766120012761</v>
      </c>
      <c r="K700" s="145"/>
      <c r="L700"/>
    </row>
    <row r="701" spans="1:12" x14ac:dyDescent="0.3">
      <c r="A701" s="149">
        <f>'Scenario calculation'!J1163</f>
        <v>0.25729367986150398</v>
      </c>
      <c r="B701" s="47">
        <f>A701-'Summary Output'!$B$24</f>
        <v>0.14995185484584311</v>
      </c>
      <c r="C701"/>
      <c r="I701" s="101">
        <f>'Scenario calculation'!D1163</f>
        <v>1.6386751347553621</v>
      </c>
      <c r="J701" s="101">
        <f t="shared" si="12"/>
        <v>0.13867513475536208</v>
      </c>
      <c r="K701" s="145"/>
      <c r="L701"/>
    </row>
    <row r="702" spans="1:12" x14ac:dyDescent="0.3">
      <c r="A702" s="149">
        <f>'Scenario calculation'!J1164</f>
        <v>0.20941422349438188</v>
      </c>
      <c r="B702" s="47">
        <f>A702-'Summary Output'!$B$24</f>
        <v>0.102072398478721</v>
      </c>
      <c r="C702"/>
      <c r="I702" s="101">
        <f>'Scenario calculation'!D1164</f>
        <v>2.1532404346154945</v>
      </c>
      <c r="J702" s="101">
        <f t="shared" si="12"/>
        <v>0.65324043461549453</v>
      </c>
      <c r="K702" s="145"/>
      <c r="L702"/>
    </row>
    <row r="703" spans="1:12" x14ac:dyDescent="0.3">
      <c r="A703" s="149">
        <f>'Scenario calculation'!J1165</f>
        <v>0.24554135869424432</v>
      </c>
      <c r="B703" s="47">
        <f>A703-'Summary Output'!$B$24</f>
        <v>0.13819953367858345</v>
      </c>
      <c r="C703"/>
      <c r="I703" s="101">
        <f>'Scenario calculation'!D1165</f>
        <v>2.7049043874266805</v>
      </c>
      <c r="J703" s="101">
        <f t="shared" si="12"/>
        <v>1.2049043874266805</v>
      </c>
      <c r="K703" s="145"/>
      <c r="L703"/>
    </row>
    <row r="704" spans="1:12" x14ac:dyDescent="0.3">
      <c r="A704" s="149">
        <f>'Scenario calculation'!J1166</f>
        <v>0.13319814029881294</v>
      </c>
      <c r="B704" s="47">
        <f>A704-'Summary Output'!$B$24</f>
        <v>2.5856315283152062E-2</v>
      </c>
      <c r="C704"/>
      <c r="I704" s="101">
        <f>'Scenario calculation'!D1166</f>
        <v>1.8654603214031489</v>
      </c>
      <c r="J704" s="101">
        <f t="shared" si="12"/>
        <v>0.36546032140314888</v>
      </c>
      <c r="K704" s="145"/>
      <c r="L704"/>
    </row>
    <row r="705" spans="1:12" x14ac:dyDescent="0.3">
      <c r="A705" s="149">
        <f>'Scenario calculation'!J1167</f>
        <v>0.2696445878797824</v>
      </c>
      <c r="B705" s="47">
        <f>A705-'Summary Output'!$B$24</f>
        <v>0.16230276286412154</v>
      </c>
      <c r="C705"/>
      <c r="I705" s="101">
        <f>'Scenario calculation'!D1167</f>
        <v>3.1576512327847981</v>
      </c>
      <c r="J705" s="101">
        <f t="shared" si="12"/>
        <v>1.6576512327847981</v>
      </c>
      <c r="K705" s="145"/>
      <c r="L705"/>
    </row>
    <row r="706" spans="1:12" x14ac:dyDescent="0.3">
      <c r="A706" s="149">
        <f>'Scenario calculation'!J1168</f>
        <v>0.19491967998744486</v>
      </c>
      <c r="B706" s="47">
        <f>A706-'Summary Output'!$B$24</f>
        <v>8.7577854971783983E-2</v>
      </c>
      <c r="C706"/>
      <c r="I706" s="101">
        <f>'Scenario calculation'!D1168</f>
        <v>3.378522383967193</v>
      </c>
      <c r="J706" s="101">
        <f t="shared" si="12"/>
        <v>1.878522383967193</v>
      </c>
      <c r="K706" s="145"/>
      <c r="L706"/>
    </row>
    <row r="707" spans="1:12" x14ac:dyDescent="0.3">
      <c r="A707" s="149">
        <f>'Scenario calculation'!J1169</f>
        <v>0.19663252274634124</v>
      </c>
      <c r="B707" s="47">
        <f>A707-'Summary Output'!$B$24</f>
        <v>8.9290697730680366E-2</v>
      </c>
      <c r="C707"/>
      <c r="I707" s="101">
        <f>'Scenario calculation'!D1169</f>
        <v>2.2252775519708052</v>
      </c>
      <c r="J707" s="101">
        <f t="shared" si="12"/>
        <v>0.72527755197080523</v>
      </c>
      <c r="K707" s="145"/>
      <c r="L707"/>
    </row>
    <row r="708" spans="1:12" x14ac:dyDescent="0.3">
      <c r="A708" s="149">
        <f>'Scenario calculation'!J1170</f>
        <v>0.24565286522645136</v>
      </c>
      <c r="B708" s="47">
        <f>A708-'Summary Output'!$B$24</f>
        <v>0.13831104021079049</v>
      </c>
      <c r="C708"/>
      <c r="I708" s="101">
        <f>'Scenario calculation'!D1170</f>
        <v>3.164267694457831</v>
      </c>
      <c r="J708" s="101">
        <f t="shared" si="12"/>
        <v>1.664267694457831</v>
      </c>
      <c r="K708" s="145"/>
      <c r="L708"/>
    </row>
    <row r="709" spans="1:12" x14ac:dyDescent="0.3">
      <c r="A709" s="149">
        <f>'Scenario calculation'!J1171</f>
        <v>0.38974729329779323</v>
      </c>
      <c r="B709" s="47">
        <f>A709-'Summary Output'!$B$24</f>
        <v>0.28240546828213237</v>
      </c>
      <c r="C709"/>
      <c r="I709" s="101">
        <f>'Scenario calculation'!D1171</f>
        <v>3.3530436326243396</v>
      </c>
      <c r="J709" s="101">
        <f t="shared" si="12"/>
        <v>1.8530436326243396</v>
      </c>
      <c r="K709" s="145"/>
      <c r="L709"/>
    </row>
    <row r="710" spans="1:12" x14ac:dyDescent="0.3">
      <c r="A710" s="149">
        <f>'Scenario calculation'!J1172</f>
        <v>0.13280963282784719</v>
      </c>
      <c r="B710" s="47">
        <f>A710-'Summary Output'!$B$24</f>
        <v>2.5467807812186313E-2</v>
      </c>
      <c r="C710"/>
      <c r="I710" s="101">
        <f>'Scenario calculation'!D1172</f>
        <v>2.3479398275988741</v>
      </c>
      <c r="J710" s="101">
        <f t="shared" si="12"/>
        <v>0.8479398275988741</v>
      </c>
      <c r="K710" s="145"/>
      <c r="L710"/>
    </row>
    <row r="711" spans="1:12" x14ac:dyDescent="0.3">
      <c r="A711" s="149">
        <f>'Scenario calculation'!J1173</f>
        <v>0.21520789269812424</v>
      </c>
      <c r="B711" s="47">
        <f>A711-'Summary Output'!$B$24</f>
        <v>0.10786606768246336</v>
      </c>
      <c r="C711"/>
      <c r="I711" s="101">
        <f>'Scenario calculation'!D1173</f>
        <v>1.641381976174247</v>
      </c>
      <c r="J711" s="101">
        <f t="shared" si="12"/>
        <v>0.14138197617424697</v>
      </c>
      <c r="K711" s="145"/>
      <c r="L711"/>
    </row>
    <row r="712" spans="1:12" x14ac:dyDescent="0.3">
      <c r="A712" s="149">
        <f>'Scenario calculation'!J1174</f>
        <v>0.32431742738594838</v>
      </c>
      <c r="B712" s="47">
        <f>A712-'Summary Output'!$B$24</f>
        <v>0.21697560237028751</v>
      </c>
      <c r="C712"/>
      <c r="I712" s="101">
        <f>'Scenario calculation'!D1174</f>
        <v>2.6487223194512302</v>
      </c>
      <c r="J712" s="101">
        <f t="shared" si="12"/>
        <v>1.1487223194512302</v>
      </c>
      <c r="K712" s="145"/>
      <c r="L712"/>
    </row>
    <row r="713" spans="1:12" x14ac:dyDescent="0.3">
      <c r="A713" s="149">
        <f>'Scenario calculation'!J1175</f>
        <v>0.20671824833854502</v>
      </c>
      <c r="B713" s="47">
        <f>A713-'Summary Output'!$B$24</f>
        <v>9.9376423322884141E-2</v>
      </c>
      <c r="C713"/>
      <c r="I713" s="101">
        <f>'Scenario calculation'!D1175</f>
        <v>3.0857489067398807</v>
      </c>
      <c r="J713" s="101">
        <f t="shared" si="12"/>
        <v>1.5857489067398807</v>
      </c>
      <c r="K713" s="145"/>
      <c r="L713"/>
    </row>
    <row r="714" spans="1:12" x14ac:dyDescent="0.3">
      <c r="A714" s="149">
        <f>'Scenario calculation'!J1176</f>
        <v>0.11049498877767006</v>
      </c>
      <c r="B714" s="47">
        <f>A714-'Summary Output'!$B$24</f>
        <v>3.1531637620091785E-3</v>
      </c>
      <c r="C714"/>
      <c r="I714" s="101">
        <f>'Scenario calculation'!D1176</f>
        <v>1.7040247308839791</v>
      </c>
      <c r="J714" s="101">
        <f t="shared" si="12"/>
        <v>0.2040247308839791</v>
      </c>
      <c r="K714" s="145"/>
      <c r="L714"/>
    </row>
    <row r="715" spans="1:12" x14ac:dyDescent="0.3">
      <c r="A715" s="149">
        <f>'Scenario calculation'!J1177</f>
        <v>0.24397432051221668</v>
      </c>
      <c r="B715" s="47">
        <f>A715-'Summary Output'!$B$24</f>
        <v>0.13663249549655582</v>
      </c>
      <c r="C715"/>
      <c r="I715" s="101">
        <f>'Scenario calculation'!D1177</f>
        <v>2.7138710809886937</v>
      </c>
      <c r="J715" s="101">
        <f t="shared" si="12"/>
        <v>1.2138710809886937</v>
      </c>
      <c r="K715" s="145"/>
      <c r="L715"/>
    </row>
    <row r="716" spans="1:12" x14ac:dyDescent="0.3">
      <c r="A716" s="149">
        <f>'Scenario calculation'!J1178</f>
        <v>0.21126290814492377</v>
      </c>
      <c r="B716" s="47">
        <f>A716-'Summary Output'!$B$24</f>
        <v>0.10392108312926289</v>
      </c>
      <c r="C716"/>
      <c r="I716" s="101">
        <f>'Scenario calculation'!D1178</f>
        <v>2.257747716298276</v>
      </c>
      <c r="J716" s="101">
        <f t="shared" si="12"/>
        <v>0.75774771629827598</v>
      </c>
      <c r="K716" s="145"/>
      <c r="L716"/>
    </row>
    <row r="717" spans="1:12" x14ac:dyDescent="0.3">
      <c r="A717" s="149">
        <f>'Scenario calculation'!J1179</f>
        <v>0.31614330251653944</v>
      </c>
      <c r="B717" s="47">
        <f>A717-'Summary Output'!$B$24</f>
        <v>0.20880147750087857</v>
      </c>
      <c r="C717"/>
      <c r="I717" s="101">
        <f>'Scenario calculation'!D1179</f>
        <v>2.6510879483100735</v>
      </c>
      <c r="J717" s="101">
        <f t="shared" si="12"/>
        <v>1.1510879483100735</v>
      </c>
      <c r="K717" s="145"/>
      <c r="L717"/>
    </row>
    <row r="718" spans="1:12" x14ac:dyDescent="0.3">
      <c r="A718" s="149">
        <f>'Scenario calculation'!J1180</f>
        <v>0.22913214782904756</v>
      </c>
      <c r="B718" s="47">
        <f>A718-'Summary Output'!$B$24</f>
        <v>0.12179032281338668</v>
      </c>
      <c r="C718"/>
      <c r="I718" s="101">
        <f>'Scenario calculation'!D1180</f>
        <v>2.2488058633210741</v>
      </c>
      <c r="J718" s="101">
        <f t="shared" si="12"/>
        <v>0.74880586332107413</v>
      </c>
      <c r="K718" s="145"/>
      <c r="L718"/>
    </row>
    <row r="719" spans="1:12" x14ac:dyDescent="0.3">
      <c r="A719" s="149">
        <f>'Scenario calculation'!J1181</f>
        <v>0.25049888632313766</v>
      </c>
      <c r="B719" s="47">
        <f>A719-'Summary Output'!$B$24</f>
        <v>0.1431570613074768</v>
      </c>
      <c r="C719"/>
      <c r="I719" s="101">
        <f>'Scenario calculation'!D1181</f>
        <v>2.2482198444314005</v>
      </c>
      <c r="J719" s="101">
        <f t="shared" si="12"/>
        <v>0.74821984443140055</v>
      </c>
      <c r="K719" s="145"/>
      <c r="L719"/>
    </row>
    <row r="720" spans="1:12" x14ac:dyDescent="0.3">
      <c r="A720" s="149">
        <f>'Scenario calculation'!J1182</f>
        <v>0.24830248585443226</v>
      </c>
      <c r="B720" s="47">
        <f>A720-'Summary Output'!$B$24</f>
        <v>0.1409606608387714</v>
      </c>
      <c r="C720"/>
      <c r="I720" s="101">
        <f>'Scenario calculation'!D1182</f>
        <v>1.9934128928087831</v>
      </c>
      <c r="J720" s="101">
        <f t="shared" ref="J720:J783" si="13">I720-1.5</f>
        <v>0.49341289280878309</v>
      </c>
      <c r="K720" s="145"/>
      <c r="L720"/>
    </row>
    <row r="721" spans="1:12" x14ac:dyDescent="0.3">
      <c r="A721" s="149">
        <f>'Scenario calculation'!J1183</f>
        <v>0.27957899866041669</v>
      </c>
      <c r="B721" s="47">
        <f>A721-'Summary Output'!$B$24</f>
        <v>0.17223717364475583</v>
      </c>
      <c r="C721"/>
      <c r="I721" s="101">
        <f>'Scenario calculation'!D1183</f>
        <v>2.3999498322156261</v>
      </c>
      <c r="J721" s="101">
        <f t="shared" si="13"/>
        <v>0.89994983221562608</v>
      </c>
      <c r="K721" s="145"/>
      <c r="L721"/>
    </row>
    <row r="722" spans="1:12" x14ac:dyDescent="0.3">
      <c r="A722" s="149">
        <f>'Scenario calculation'!J1184</f>
        <v>0.25084648011127375</v>
      </c>
      <c r="B722" s="47">
        <f>A722-'Summary Output'!$B$24</f>
        <v>0.14350465509561289</v>
      </c>
      <c r="C722"/>
      <c r="I722" s="101">
        <f>'Scenario calculation'!D1184</f>
        <v>1.9379744593752448</v>
      </c>
      <c r="J722" s="101">
        <f t="shared" si="13"/>
        <v>0.43797445937524482</v>
      </c>
      <c r="K722" s="145"/>
      <c r="L722"/>
    </row>
    <row r="723" spans="1:12" x14ac:dyDescent="0.3">
      <c r="A723" s="149">
        <f>'Scenario calculation'!J1185</f>
        <v>0.26166796561427486</v>
      </c>
      <c r="B723" s="47">
        <f>A723-'Summary Output'!$B$24</f>
        <v>0.15432614059861399</v>
      </c>
      <c r="C723"/>
      <c r="I723" s="101">
        <f>'Scenario calculation'!D1185</f>
        <v>2.4938241093846925</v>
      </c>
      <c r="J723" s="101">
        <f t="shared" si="13"/>
        <v>0.99382410938469246</v>
      </c>
      <c r="K723" s="145"/>
      <c r="L723"/>
    </row>
    <row r="724" spans="1:12" x14ac:dyDescent="0.3">
      <c r="A724" s="149">
        <f>'Scenario calculation'!J1186</f>
        <v>0.14886179113269327</v>
      </c>
      <c r="B724" s="47">
        <f>A724-'Summary Output'!$B$24</f>
        <v>4.1519966117032389E-2</v>
      </c>
      <c r="C724"/>
      <c r="I724" s="101">
        <f>'Scenario calculation'!D1186</f>
        <v>2.0519461226205058</v>
      </c>
      <c r="J724" s="101">
        <f t="shared" si="13"/>
        <v>0.5519461226205058</v>
      </c>
      <c r="K724" s="145"/>
      <c r="L724"/>
    </row>
    <row r="725" spans="1:12" x14ac:dyDescent="0.3">
      <c r="A725" s="149">
        <f>'Scenario calculation'!J1187</f>
        <v>0.30561849731861512</v>
      </c>
      <c r="B725" s="47">
        <f>A725-'Summary Output'!$B$24</f>
        <v>0.19827667230295426</v>
      </c>
      <c r="C725"/>
      <c r="I725" s="101">
        <f>'Scenario calculation'!D1187</f>
        <v>1.6426717564299795</v>
      </c>
      <c r="J725" s="101">
        <f t="shared" si="13"/>
        <v>0.14267175642997953</v>
      </c>
      <c r="K725" s="145"/>
      <c r="L725"/>
    </row>
    <row r="726" spans="1:12" x14ac:dyDescent="0.3">
      <c r="A726" s="149">
        <f>'Scenario calculation'!J1188</f>
        <v>0.20784678594666883</v>
      </c>
      <c r="B726" s="47">
        <f>A726-'Summary Output'!$B$24</f>
        <v>0.10050496093100796</v>
      </c>
      <c r="C726"/>
      <c r="I726" s="101">
        <f>'Scenario calculation'!D1188</f>
        <v>2.0043798866941169</v>
      </c>
      <c r="J726" s="101">
        <f t="shared" si="13"/>
        <v>0.50437988669411693</v>
      </c>
      <c r="K726" s="145"/>
      <c r="L726"/>
    </row>
    <row r="727" spans="1:12" x14ac:dyDescent="0.3">
      <c r="A727" s="149">
        <f>'Scenario calculation'!J1189</f>
        <v>0.30144255231881711</v>
      </c>
      <c r="B727" s="47">
        <f>A727-'Summary Output'!$B$24</f>
        <v>0.19410072730315625</v>
      </c>
      <c r="C727"/>
      <c r="I727" s="101">
        <f>'Scenario calculation'!D1189</f>
        <v>2.490477392544332</v>
      </c>
      <c r="J727" s="101">
        <f t="shared" si="13"/>
        <v>0.99047739254433198</v>
      </c>
      <c r="K727" s="145"/>
      <c r="L727"/>
    </row>
    <row r="728" spans="1:12" x14ac:dyDescent="0.3">
      <c r="A728" s="149">
        <f>'Scenario calculation'!J1190</f>
        <v>0.12490945702660317</v>
      </c>
      <c r="B728" s="47">
        <f>A728-'Summary Output'!$B$24</f>
        <v>1.7567632010942288E-2</v>
      </c>
      <c r="C728"/>
      <c r="I728" s="101">
        <f>'Scenario calculation'!D1190</f>
        <v>3.1287579630319029</v>
      </c>
      <c r="J728" s="101">
        <f t="shared" si="13"/>
        <v>1.6287579630319029</v>
      </c>
      <c r="K728" s="145"/>
      <c r="L728"/>
    </row>
    <row r="729" spans="1:12" x14ac:dyDescent="0.3">
      <c r="A729" s="149">
        <f>'Scenario calculation'!J1191</f>
        <v>0.37581039853696541</v>
      </c>
      <c r="B729" s="47">
        <f>A729-'Summary Output'!$B$24</f>
        <v>0.26846857352130454</v>
      </c>
      <c r="C729"/>
      <c r="I729" s="101">
        <f>'Scenario calculation'!D1191</f>
        <v>2.4566200751531899</v>
      </c>
      <c r="J729" s="101">
        <f t="shared" si="13"/>
        <v>0.95662007515318992</v>
      </c>
      <c r="K729" s="145"/>
      <c r="L729"/>
    </row>
    <row r="730" spans="1:12" x14ac:dyDescent="0.3">
      <c r="A730" s="149">
        <f>'Scenario calculation'!J1192</f>
        <v>0.35892853168525063</v>
      </c>
      <c r="B730" s="47">
        <f>A730-'Summary Output'!$B$24</f>
        <v>0.25158670666958977</v>
      </c>
      <c r="C730"/>
      <c r="I730" s="101">
        <f>'Scenario calculation'!D1192</f>
        <v>2.4491914621910085</v>
      </c>
      <c r="J730" s="101">
        <f t="shared" si="13"/>
        <v>0.94919146219100847</v>
      </c>
      <c r="K730" s="145"/>
      <c r="L730"/>
    </row>
    <row r="731" spans="1:12" x14ac:dyDescent="0.3">
      <c r="A731" s="149">
        <f>'Scenario calculation'!J1193</f>
        <v>0.11239143573469068</v>
      </c>
      <c r="B731" s="47">
        <f>A731-'Summary Output'!$B$24</f>
        <v>5.049610719029804E-3</v>
      </c>
      <c r="C731"/>
      <c r="I731" s="101">
        <f>'Scenario calculation'!D1193</f>
        <v>2.0907124345208681</v>
      </c>
      <c r="J731" s="101">
        <f t="shared" si="13"/>
        <v>0.59071243452086808</v>
      </c>
      <c r="K731" s="145"/>
      <c r="L731"/>
    </row>
    <row r="732" spans="1:12" x14ac:dyDescent="0.3">
      <c r="A732" s="149">
        <f>'Scenario calculation'!J1194</f>
        <v>0.21398671836275329</v>
      </c>
      <c r="B732" s="47">
        <f>A732-'Summary Output'!$B$24</f>
        <v>0.10664489334709241</v>
      </c>
      <c r="C732"/>
      <c r="I732" s="101">
        <f>'Scenario calculation'!D1194</f>
        <v>3.1448865161882775</v>
      </c>
      <c r="J732" s="101">
        <f t="shared" si="13"/>
        <v>1.6448865161882775</v>
      </c>
      <c r="K732" s="145"/>
      <c r="L732"/>
    </row>
    <row r="733" spans="1:12" x14ac:dyDescent="0.3">
      <c r="A733" s="149">
        <f>'Scenario calculation'!J1195</f>
        <v>0.15404451036021993</v>
      </c>
      <c r="B733" s="47">
        <f>A733-'Summary Output'!$B$24</f>
        <v>4.6702685344559056E-2</v>
      </c>
      <c r="C733"/>
      <c r="I733" s="101">
        <f>'Scenario calculation'!D1195</f>
        <v>1.8470288388171703</v>
      </c>
      <c r="J733" s="101">
        <f t="shared" si="13"/>
        <v>0.34702883881717028</v>
      </c>
      <c r="K733" s="145"/>
      <c r="L733"/>
    </row>
    <row r="734" spans="1:12" x14ac:dyDescent="0.3">
      <c r="A734" s="149">
        <f>'Scenario calculation'!J1196</f>
        <v>0.24440474981978499</v>
      </c>
      <c r="B734" s="47">
        <f>A734-'Summary Output'!$B$24</f>
        <v>0.13706292480412413</v>
      </c>
      <c r="C734"/>
      <c r="I734" s="101">
        <f>'Scenario calculation'!D1196</f>
        <v>3.4194615263080932</v>
      </c>
      <c r="J734" s="101">
        <f t="shared" si="13"/>
        <v>1.9194615263080932</v>
      </c>
      <c r="K734" s="145"/>
      <c r="L734"/>
    </row>
    <row r="735" spans="1:12" x14ac:dyDescent="0.3">
      <c r="A735" s="149">
        <f>'Scenario calculation'!J1197</f>
        <v>0.2592533716794363</v>
      </c>
      <c r="B735" s="47">
        <f>A735-'Summary Output'!$B$24</f>
        <v>0.15191154666377543</v>
      </c>
      <c r="C735"/>
      <c r="I735" s="101">
        <f>'Scenario calculation'!D1197</f>
        <v>2.808448149302476</v>
      </c>
      <c r="J735" s="101">
        <f t="shared" si="13"/>
        <v>1.308448149302476</v>
      </c>
      <c r="K735" s="145"/>
      <c r="L735"/>
    </row>
    <row r="736" spans="1:12" x14ac:dyDescent="0.3">
      <c r="A736" s="149">
        <f>'Scenario calculation'!J1198</f>
        <v>0.31605727956949914</v>
      </c>
      <c r="B736" s="47">
        <f>A736-'Summary Output'!$B$24</f>
        <v>0.20871545455383828</v>
      </c>
      <c r="C736"/>
      <c r="I736" s="101">
        <f>'Scenario calculation'!D1198</f>
        <v>2.4037149074020281</v>
      </c>
      <c r="J736" s="101">
        <f t="shared" si="13"/>
        <v>0.90371490740202809</v>
      </c>
      <c r="K736" s="145"/>
      <c r="L736"/>
    </row>
    <row r="737" spans="1:12" x14ac:dyDescent="0.3">
      <c r="A737" s="149">
        <f>'Scenario calculation'!J1199</f>
        <v>0.29729850484977272</v>
      </c>
      <c r="B737" s="47">
        <f>A737-'Summary Output'!$B$24</f>
        <v>0.18995667983411185</v>
      </c>
      <c r="C737"/>
      <c r="I737" s="101">
        <f>'Scenario calculation'!D1199</f>
        <v>2.3534951299780991</v>
      </c>
      <c r="J737" s="101">
        <f t="shared" si="13"/>
        <v>0.85349512997809907</v>
      </c>
      <c r="K737" s="145"/>
      <c r="L737"/>
    </row>
    <row r="738" spans="1:12" x14ac:dyDescent="0.3">
      <c r="A738" s="149">
        <f>'Scenario calculation'!J1200</f>
        <v>0.39866101441439317</v>
      </c>
      <c r="B738" s="47">
        <f>A738-'Summary Output'!$B$24</f>
        <v>0.2913191893987323</v>
      </c>
      <c r="C738"/>
      <c r="I738" s="101">
        <f>'Scenario calculation'!D1200</f>
        <v>2.6544963743359427</v>
      </c>
      <c r="J738" s="101">
        <f t="shared" si="13"/>
        <v>1.1544963743359427</v>
      </c>
      <c r="K738" s="145"/>
      <c r="L738"/>
    </row>
    <row r="739" spans="1:12" x14ac:dyDescent="0.3">
      <c r="A739" s="149">
        <f>'Scenario calculation'!J1201</f>
        <v>0.37557766483600963</v>
      </c>
      <c r="B739" s="47">
        <f>A739-'Summary Output'!$B$24</f>
        <v>0.26823583982034876</v>
      </c>
      <c r="C739"/>
      <c r="I739" s="101">
        <f>'Scenario calculation'!D1201</f>
        <v>2.6201984299657139</v>
      </c>
      <c r="J739" s="101">
        <f t="shared" si="13"/>
        <v>1.1201984299657139</v>
      </c>
      <c r="K739" s="145"/>
      <c r="L739"/>
    </row>
    <row r="740" spans="1:12" x14ac:dyDescent="0.3">
      <c r="A740" s="149">
        <f>'Scenario calculation'!J1202</f>
        <v>8.1765278513737938E-2</v>
      </c>
      <c r="B740" s="47">
        <f>A740-'Summary Output'!$B$24</f>
        <v>-2.5576546501922939E-2</v>
      </c>
      <c r="C740"/>
      <c r="I740" s="101">
        <f>'Scenario calculation'!D1202</f>
        <v>2.0130526721899065</v>
      </c>
      <c r="J740" s="101">
        <f t="shared" si="13"/>
        <v>0.51305267218990647</v>
      </c>
      <c r="K740" s="145"/>
      <c r="L740"/>
    </row>
    <row r="741" spans="1:12" x14ac:dyDescent="0.3">
      <c r="A741" s="149">
        <f>'Scenario calculation'!J1203</f>
        <v>0.28573537199462118</v>
      </c>
      <c r="B741" s="47">
        <f>A741-'Summary Output'!$B$24</f>
        <v>0.17839354697896032</v>
      </c>
      <c r="C741"/>
      <c r="I741" s="101">
        <f>'Scenario calculation'!D1203</f>
        <v>2.5654136672688805</v>
      </c>
      <c r="J741" s="101">
        <f t="shared" si="13"/>
        <v>1.0654136672688805</v>
      </c>
      <c r="K741" s="145"/>
      <c r="L741"/>
    </row>
    <row r="742" spans="1:12" x14ac:dyDescent="0.3">
      <c r="A742" s="149">
        <f>'Scenario calculation'!J1204</f>
        <v>0.25836717582326552</v>
      </c>
      <c r="B742" s="47">
        <f>A742-'Summary Output'!$B$24</f>
        <v>0.15102535080760465</v>
      </c>
      <c r="C742"/>
      <c r="I742" s="101">
        <f>'Scenario calculation'!D1204</f>
        <v>1.5979344639362847</v>
      </c>
      <c r="J742" s="101">
        <f t="shared" si="13"/>
        <v>9.7934463936284688E-2</v>
      </c>
      <c r="K742" s="145"/>
      <c r="L742"/>
    </row>
    <row r="743" spans="1:12" x14ac:dyDescent="0.3">
      <c r="A743" s="149">
        <f>'Scenario calculation'!J1205</f>
        <v>0.15287898906230635</v>
      </c>
      <c r="B743" s="47">
        <f>A743-'Summary Output'!$B$24</f>
        <v>4.553716404664547E-2</v>
      </c>
      <c r="C743"/>
      <c r="I743" s="101">
        <f>'Scenario calculation'!D1205</f>
        <v>2.3291829868035916</v>
      </c>
      <c r="J743" s="101">
        <f t="shared" si="13"/>
        <v>0.82918298680359159</v>
      </c>
      <c r="K743" s="145"/>
      <c r="L743"/>
    </row>
    <row r="744" spans="1:12" x14ac:dyDescent="0.3">
      <c r="A744" s="149">
        <f>'Scenario calculation'!J1206</f>
        <v>0.29089456845758099</v>
      </c>
      <c r="B744" s="47">
        <f>A744-'Summary Output'!$B$24</f>
        <v>0.18355274344192013</v>
      </c>
      <c r="C744"/>
      <c r="I744" s="101">
        <f>'Scenario calculation'!D1206</f>
        <v>2.3779088110624316</v>
      </c>
      <c r="J744" s="101">
        <f t="shared" si="13"/>
        <v>0.87790881106243157</v>
      </c>
      <c r="K744" s="145"/>
      <c r="L744"/>
    </row>
    <row r="745" spans="1:12" x14ac:dyDescent="0.3">
      <c r="A745" s="149">
        <f>'Scenario calculation'!J1207</f>
        <v>0.2562200831938366</v>
      </c>
      <c r="B745" s="47">
        <f>A745-'Summary Output'!$B$24</f>
        <v>0.14887825817817574</v>
      </c>
      <c r="C745"/>
      <c r="I745" s="101">
        <f>'Scenario calculation'!D1207</f>
        <v>2.7525415632952437</v>
      </c>
      <c r="J745" s="101">
        <f t="shared" si="13"/>
        <v>1.2525415632952437</v>
      </c>
      <c r="K745" s="145"/>
      <c r="L745"/>
    </row>
    <row r="746" spans="1:12" x14ac:dyDescent="0.3">
      <c r="A746" s="149">
        <f>'Scenario calculation'!J1208</f>
        <v>0.27071147760176029</v>
      </c>
      <c r="B746" s="47">
        <f>A746-'Summary Output'!$B$24</f>
        <v>0.16336965258609942</v>
      </c>
      <c r="C746"/>
      <c r="I746" s="101">
        <f>'Scenario calculation'!D1208</f>
        <v>3.0000023579080088</v>
      </c>
      <c r="J746" s="101">
        <f t="shared" si="13"/>
        <v>1.5000023579080088</v>
      </c>
      <c r="K746" s="145"/>
      <c r="L746"/>
    </row>
    <row r="747" spans="1:12" x14ac:dyDescent="0.3">
      <c r="A747" s="149">
        <f>'Scenario calculation'!J1209</f>
        <v>0.18509384610372259</v>
      </c>
      <c r="B747" s="47">
        <f>A747-'Summary Output'!$B$24</f>
        <v>7.7752021088061715E-2</v>
      </c>
      <c r="C747"/>
      <c r="I747" s="101">
        <f>'Scenario calculation'!D1209</f>
        <v>2.1527227617487759</v>
      </c>
      <c r="J747" s="101">
        <f t="shared" si="13"/>
        <v>0.65272276174877586</v>
      </c>
      <c r="K747" s="145"/>
      <c r="L747"/>
    </row>
    <row r="748" spans="1:12" x14ac:dyDescent="0.3">
      <c r="A748" s="149">
        <f>'Scenario calculation'!J1210</f>
        <v>0.30256718908371627</v>
      </c>
      <c r="B748" s="47">
        <f>A748-'Summary Output'!$B$24</f>
        <v>0.19522536406805541</v>
      </c>
      <c r="C748"/>
      <c r="I748" s="101">
        <f>'Scenario calculation'!D1210</f>
        <v>3.2608310890819694</v>
      </c>
      <c r="J748" s="101">
        <f t="shared" si="13"/>
        <v>1.7608310890819694</v>
      </c>
      <c r="K748" s="145"/>
      <c r="L748"/>
    </row>
    <row r="749" spans="1:12" x14ac:dyDescent="0.3">
      <c r="A749" s="149">
        <f>'Scenario calculation'!J1211</f>
        <v>0.2460394889226396</v>
      </c>
      <c r="B749" s="47">
        <f>A749-'Summary Output'!$B$24</f>
        <v>0.13869766390697874</v>
      </c>
      <c r="C749"/>
      <c r="I749" s="101">
        <f>'Scenario calculation'!D1211</f>
        <v>2.5768126719813962</v>
      </c>
      <c r="J749" s="101">
        <f t="shared" si="13"/>
        <v>1.0768126719813962</v>
      </c>
      <c r="K749" s="145"/>
      <c r="L749"/>
    </row>
    <row r="750" spans="1:12" x14ac:dyDescent="0.3">
      <c r="A750" s="149">
        <f>'Scenario calculation'!J1212</f>
        <v>0.40812057355407538</v>
      </c>
      <c r="B750" s="47">
        <f>A750-'Summary Output'!$B$24</f>
        <v>0.30077874853841452</v>
      </c>
      <c r="C750"/>
      <c r="I750" s="101">
        <f>'Scenario calculation'!D1212</f>
        <v>2.8371496766036408</v>
      </c>
      <c r="J750" s="101">
        <f t="shared" si="13"/>
        <v>1.3371496766036408</v>
      </c>
      <c r="K750" s="145"/>
      <c r="L750"/>
    </row>
    <row r="751" spans="1:12" x14ac:dyDescent="0.3">
      <c r="A751" s="149">
        <f>'Scenario calculation'!J1213</f>
        <v>0.19540219582088669</v>
      </c>
      <c r="B751" s="47">
        <f>A751-'Summary Output'!$B$24</f>
        <v>8.8060370805225816E-2</v>
      </c>
      <c r="C751"/>
      <c r="I751" s="101">
        <f>'Scenario calculation'!D1213</f>
        <v>3.1542754488323936</v>
      </c>
      <c r="J751" s="101">
        <f t="shared" si="13"/>
        <v>1.6542754488323936</v>
      </c>
      <c r="K751" s="145"/>
      <c r="L751"/>
    </row>
    <row r="752" spans="1:12" x14ac:dyDescent="0.3">
      <c r="A752" s="149">
        <f>'Scenario calculation'!J1214</f>
        <v>0.1785944612326853</v>
      </c>
      <c r="B752" s="47">
        <f>A752-'Summary Output'!$B$24</f>
        <v>7.125263621702442E-2</v>
      </c>
      <c r="C752"/>
      <c r="I752" s="101">
        <f>'Scenario calculation'!D1214</f>
        <v>2.5953089681135659</v>
      </c>
      <c r="J752" s="101">
        <f t="shared" si="13"/>
        <v>1.0953089681135659</v>
      </c>
      <c r="K752" s="145"/>
      <c r="L752"/>
    </row>
    <row r="753" spans="1:12" x14ac:dyDescent="0.3">
      <c r="A753" s="149">
        <f>'Scenario calculation'!J1215</f>
        <v>0.20900414590780092</v>
      </c>
      <c r="B753" s="47">
        <f>A753-'Summary Output'!$B$24</f>
        <v>0.10166232089214004</v>
      </c>
      <c r="C753"/>
      <c r="I753" s="101">
        <f>'Scenario calculation'!D1215</f>
        <v>1.816716312400803</v>
      </c>
      <c r="J753" s="101">
        <f t="shared" si="13"/>
        <v>0.316716312400803</v>
      </c>
      <c r="K753" s="145"/>
      <c r="L753"/>
    </row>
    <row r="754" spans="1:12" x14ac:dyDescent="0.3">
      <c r="A754" s="149">
        <f>'Scenario calculation'!J1216</f>
        <v>0.26288467743098143</v>
      </c>
      <c r="B754" s="47">
        <f>A754-'Summary Output'!$B$24</f>
        <v>0.15554285241532056</v>
      </c>
      <c r="C754"/>
      <c r="I754" s="101">
        <f>'Scenario calculation'!D1216</f>
        <v>2.143364236398031</v>
      </c>
      <c r="J754" s="101">
        <f t="shared" si="13"/>
        <v>0.64336423639803098</v>
      </c>
      <c r="K754" s="145"/>
      <c r="L754"/>
    </row>
    <row r="755" spans="1:12" x14ac:dyDescent="0.3">
      <c r="A755" s="149">
        <f>'Scenario calculation'!J1217</f>
        <v>0.24197770245951133</v>
      </c>
      <c r="B755" s="47">
        <f>A755-'Summary Output'!$B$24</f>
        <v>0.13463587744385047</v>
      </c>
      <c r="C755"/>
      <c r="I755" s="101">
        <f>'Scenario calculation'!D1217</f>
        <v>2.8232752011278999</v>
      </c>
      <c r="J755" s="101">
        <f t="shared" si="13"/>
        <v>1.3232752011278999</v>
      </c>
      <c r="K755" s="145"/>
      <c r="L755"/>
    </row>
    <row r="756" spans="1:12" x14ac:dyDescent="0.3">
      <c r="A756" s="149">
        <f>'Scenario calculation'!J1218</f>
        <v>0.12432293253489912</v>
      </c>
      <c r="B756" s="47">
        <f>A756-'Summary Output'!$B$24</f>
        <v>1.6981107519238245E-2</v>
      </c>
      <c r="C756"/>
      <c r="I756" s="101">
        <f>'Scenario calculation'!D1218</f>
        <v>2.5153343232853569</v>
      </c>
      <c r="J756" s="101">
        <f t="shared" si="13"/>
        <v>1.0153343232853569</v>
      </c>
      <c r="K756" s="145"/>
      <c r="L756"/>
    </row>
    <row r="757" spans="1:12" x14ac:dyDescent="0.3">
      <c r="A757" s="149">
        <f>'Scenario calculation'!J1219</f>
        <v>0.19075138802385405</v>
      </c>
      <c r="B757" s="47">
        <f>A757-'Summary Output'!$B$24</f>
        <v>8.3409563008193174E-2</v>
      </c>
      <c r="C757"/>
      <c r="I757" s="101">
        <f>'Scenario calculation'!D1219</f>
        <v>3.0690978749518192</v>
      </c>
      <c r="J757" s="101">
        <f t="shared" si="13"/>
        <v>1.5690978749518192</v>
      </c>
      <c r="K757" s="145"/>
      <c r="L757"/>
    </row>
    <row r="758" spans="1:12" x14ac:dyDescent="0.3">
      <c r="A758" s="149">
        <f>'Scenario calculation'!J1220</f>
        <v>0.28463299694156929</v>
      </c>
      <c r="B758" s="47">
        <f>A758-'Summary Output'!$B$24</f>
        <v>0.17729117192590843</v>
      </c>
      <c r="C758"/>
      <c r="I758" s="101">
        <f>'Scenario calculation'!D1220</f>
        <v>1.5304867280106245</v>
      </c>
      <c r="J758" s="101">
        <f t="shared" si="13"/>
        <v>3.0486728010624464E-2</v>
      </c>
      <c r="K758" s="145"/>
      <c r="L758"/>
    </row>
    <row r="759" spans="1:12" x14ac:dyDescent="0.3">
      <c r="A759" s="149">
        <f>'Scenario calculation'!J1221</f>
        <v>0.19869510442512062</v>
      </c>
      <c r="B759" s="47">
        <f>A759-'Summary Output'!$B$24</f>
        <v>9.1353279409459739E-2</v>
      </c>
      <c r="C759"/>
      <c r="I759" s="101">
        <f>'Scenario calculation'!D1221</f>
        <v>2.2899242748792816</v>
      </c>
      <c r="J759" s="101">
        <f t="shared" si="13"/>
        <v>0.78992427487928163</v>
      </c>
      <c r="K759" s="145"/>
      <c r="L759"/>
    </row>
    <row r="760" spans="1:12" x14ac:dyDescent="0.3">
      <c r="A760" s="149">
        <f>'Scenario calculation'!J1222</f>
        <v>0.38852511396196721</v>
      </c>
      <c r="B760" s="47">
        <f>A760-'Summary Output'!$B$24</f>
        <v>0.28118328894630634</v>
      </c>
      <c r="C760"/>
      <c r="I760" s="101">
        <f>'Scenario calculation'!D1222</f>
        <v>2.2714572784184535</v>
      </c>
      <c r="J760" s="101">
        <f t="shared" si="13"/>
        <v>0.77145727841845346</v>
      </c>
      <c r="K760" s="145"/>
      <c r="L760"/>
    </row>
    <row r="761" spans="1:12" x14ac:dyDescent="0.3">
      <c r="A761" s="149">
        <f>'Scenario calculation'!J1223</f>
        <v>0.25450102461224344</v>
      </c>
      <c r="B761" s="47">
        <f>A761-'Summary Output'!$B$24</f>
        <v>0.14715919959658258</v>
      </c>
      <c r="C761"/>
      <c r="I761" s="101">
        <f>'Scenario calculation'!D1223</f>
        <v>2.8888406319965161</v>
      </c>
      <c r="J761" s="101">
        <f t="shared" si="13"/>
        <v>1.3888406319965161</v>
      </c>
      <c r="K761" s="145"/>
      <c r="L761"/>
    </row>
    <row r="762" spans="1:12" x14ac:dyDescent="0.3">
      <c r="A762" s="149">
        <f>'Scenario calculation'!J1224</f>
        <v>0.14946686234591411</v>
      </c>
      <c r="B762" s="47">
        <f>A762-'Summary Output'!$B$24</f>
        <v>4.2125037330253232E-2</v>
      </c>
      <c r="C762"/>
      <c r="I762" s="101">
        <f>'Scenario calculation'!D1224</f>
        <v>2.2253982634649185</v>
      </c>
      <c r="J762" s="101">
        <f t="shared" si="13"/>
        <v>0.72539826346491854</v>
      </c>
      <c r="K762" s="145"/>
      <c r="L762"/>
    </row>
    <row r="763" spans="1:12" x14ac:dyDescent="0.3">
      <c r="A763" s="149">
        <f>'Scenario calculation'!J1225</f>
        <v>0.33844738953250753</v>
      </c>
      <c r="B763" s="47">
        <f>A763-'Summary Output'!$B$24</f>
        <v>0.23110556451684666</v>
      </c>
      <c r="C763"/>
      <c r="I763" s="101">
        <f>'Scenario calculation'!D1225</f>
        <v>1.7932172273682798</v>
      </c>
      <c r="J763" s="101">
        <f t="shared" si="13"/>
        <v>0.29321722736827982</v>
      </c>
      <c r="K763" s="145"/>
      <c r="L763"/>
    </row>
    <row r="764" spans="1:12" x14ac:dyDescent="0.3">
      <c r="A764" s="149">
        <f>'Scenario calculation'!J1226</f>
        <v>0.38053468206085239</v>
      </c>
      <c r="B764" s="47">
        <f>A764-'Summary Output'!$B$24</f>
        <v>0.27319285704519153</v>
      </c>
      <c r="C764"/>
      <c r="I764" s="101">
        <f>'Scenario calculation'!D1226</f>
        <v>2.8265771951623195</v>
      </c>
      <c r="J764" s="101">
        <f t="shared" si="13"/>
        <v>1.3265771951623195</v>
      </c>
      <c r="K764" s="145"/>
      <c r="L764"/>
    </row>
    <row r="765" spans="1:12" x14ac:dyDescent="0.3">
      <c r="A765" s="149">
        <f>'Scenario calculation'!J1227</f>
        <v>0.18911432933593963</v>
      </c>
      <c r="B765" s="47">
        <f>A765-'Summary Output'!$B$24</f>
        <v>8.1772504320278758E-2</v>
      </c>
      <c r="C765"/>
      <c r="I765" s="101">
        <f>'Scenario calculation'!D1227</f>
        <v>2.1568548153234106</v>
      </c>
      <c r="J765" s="101">
        <f t="shared" si="13"/>
        <v>0.65685481532341061</v>
      </c>
      <c r="K765" s="145"/>
      <c r="L765"/>
    </row>
    <row r="766" spans="1:12" x14ac:dyDescent="0.3">
      <c r="A766" s="149">
        <f>'Scenario calculation'!J1228</f>
        <v>0.12586839204538958</v>
      </c>
      <c r="B766" s="47">
        <f>A766-'Summary Output'!$B$24</f>
        <v>1.8526567029728699E-2</v>
      </c>
      <c r="C766"/>
      <c r="I766" s="101">
        <f>'Scenario calculation'!D1228</f>
        <v>2.6620364363066389</v>
      </c>
      <c r="J766" s="101">
        <f t="shared" si="13"/>
        <v>1.1620364363066389</v>
      </c>
      <c r="K766" s="145"/>
      <c r="L766"/>
    </row>
    <row r="767" spans="1:12" x14ac:dyDescent="0.3">
      <c r="A767" s="149">
        <f>'Scenario calculation'!J1229</f>
        <v>0.20715465469194339</v>
      </c>
      <c r="B767" s="47">
        <f>A767-'Summary Output'!$B$24</f>
        <v>9.9812829676282508E-2</v>
      </c>
      <c r="C767"/>
      <c r="I767" s="101">
        <f>'Scenario calculation'!D1229</f>
        <v>3.2346905611496255</v>
      </c>
      <c r="J767" s="101">
        <f t="shared" si="13"/>
        <v>1.7346905611496255</v>
      </c>
      <c r="K767" s="145"/>
      <c r="L767"/>
    </row>
    <row r="768" spans="1:12" x14ac:dyDescent="0.3">
      <c r="A768" s="149">
        <f>'Scenario calculation'!J1230</f>
        <v>0.19602086680815201</v>
      </c>
      <c r="B768" s="47">
        <f>A768-'Summary Output'!$B$24</f>
        <v>8.8679041792491128E-2</v>
      </c>
      <c r="C768"/>
      <c r="I768" s="101">
        <f>'Scenario calculation'!D1230</f>
        <v>2.6483663183911306</v>
      </c>
      <c r="J768" s="101">
        <f t="shared" si="13"/>
        <v>1.1483663183911306</v>
      </c>
      <c r="K768" s="145"/>
      <c r="L768"/>
    </row>
    <row r="769" spans="1:12" x14ac:dyDescent="0.3">
      <c r="A769" s="149">
        <f>'Scenario calculation'!J1231</f>
        <v>0.25014540545644515</v>
      </c>
      <c r="B769" s="47">
        <f>A769-'Summary Output'!$B$24</f>
        <v>0.14280358044078428</v>
      </c>
      <c r="C769"/>
      <c r="I769" s="101">
        <f>'Scenario calculation'!D1231</f>
        <v>2.9217395365450929</v>
      </c>
      <c r="J769" s="101">
        <f t="shared" si="13"/>
        <v>1.4217395365450929</v>
      </c>
      <c r="K769" s="145"/>
      <c r="L769"/>
    </row>
    <row r="770" spans="1:12" x14ac:dyDescent="0.3">
      <c r="A770" s="149">
        <f>'Scenario calculation'!J1232</f>
        <v>0.18992884549402689</v>
      </c>
      <c r="B770" s="47">
        <f>A770-'Summary Output'!$B$24</f>
        <v>8.2587020478366011E-2</v>
      </c>
      <c r="C770"/>
      <c r="I770" s="101">
        <f>'Scenario calculation'!D1232</f>
        <v>2.7260615294801971</v>
      </c>
      <c r="J770" s="101">
        <f t="shared" si="13"/>
        <v>1.2260615294801971</v>
      </c>
      <c r="K770" s="145"/>
      <c r="L770"/>
    </row>
    <row r="771" spans="1:12" x14ac:dyDescent="0.3">
      <c r="A771" s="149">
        <f>'Scenario calculation'!J1233</f>
        <v>0.29288233100812544</v>
      </c>
      <c r="B771" s="47">
        <f>A771-'Summary Output'!$B$24</f>
        <v>0.18554050599246458</v>
      </c>
      <c r="C771"/>
      <c r="I771" s="101">
        <f>'Scenario calculation'!D1233</f>
        <v>2.9882728364346187</v>
      </c>
      <c r="J771" s="101">
        <f t="shared" si="13"/>
        <v>1.4882728364346187</v>
      </c>
      <c r="K771" s="145"/>
      <c r="L771"/>
    </row>
    <row r="772" spans="1:12" x14ac:dyDescent="0.3">
      <c r="A772" s="149">
        <f>'Scenario calculation'!J1234</f>
        <v>0.2112239552655133</v>
      </c>
      <c r="B772" s="47">
        <f>A772-'Summary Output'!$B$24</f>
        <v>0.10388213024985242</v>
      </c>
      <c r="C772"/>
      <c r="I772" s="101">
        <f>'Scenario calculation'!D1234</f>
        <v>3.1828176444287619</v>
      </c>
      <c r="J772" s="101">
        <f t="shared" si="13"/>
        <v>1.6828176444287619</v>
      </c>
      <c r="K772" s="145"/>
      <c r="L772"/>
    </row>
    <row r="773" spans="1:12" x14ac:dyDescent="0.3">
      <c r="A773" s="149">
        <f>'Scenario calculation'!J1235</f>
        <v>0.30138392614705256</v>
      </c>
      <c r="B773" s="47">
        <f>A773-'Summary Output'!$B$24</f>
        <v>0.1940421011313917</v>
      </c>
      <c r="C773"/>
      <c r="I773" s="101">
        <f>'Scenario calculation'!D1235</f>
        <v>2.6087387640041935</v>
      </c>
      <c r="J773" s="101">
        <f t="shared" si="13"/>
        <v>1.1087387640041935</v>
      </c>
      <c r="K773" s="145"/>
      <c r="L773"/>
    </row>
    <row r="774" spans="1:12" x14ac:dyDescent="0.3">
      <c r="A774" s="149">
        <f>'Scenario calculation'!J1236</f>
        <v>0.17928534739394708</v>
      </c>
      <c r="B774" s="47">
        <f>A774-'Summary Output'!$B$24</f>
        <v>7.1943522378286204E-2</v>
      </c>
      <c r="C774"/>
      <c r="I774" s="101">
        <f>'Scenario calculation'!D1236</f>
        <v>2.7135622423981074</v>
      </c>
      <c r="J774" s="101">
        <f t="shared" si="13"/>
        <v>1.2135622423981074</v>
      </c>
      <c r="K774" s="145"/>
      <c r="L774"/>
    </row>
    <row r="775" spans="1:12" x14ac:dyDescent="0.3">
      <c r="A775" s="149">
        <f>'Scenario calculation'!J1237</f>
        <v>6.5983576016006573E-2</v>
      </c>
      <c r="B775" s="47">
        <f>A775-'Summary Output'!$B$24</f>
        <v>-4.1358248999654304E-2</v>
      </c>
      <c r="C775"/>
      <c r="I775" s="101">
        <f>'Scenario calculation'!D1237</f>
        <v>2.7558804650326465</v>
      </c>
      <c r="J775" s="101">
        <f t="shared" si="13"/>
        <v>1.2558804650326465</v>
      </c>
      <c r="K775" s="145"/>
      <c r="L775"/>
    </row>
    <row r="776" spans="1:12" x14ac:dyDescent="0.3">
      <c r="A776" s="149">
        <f>'Scenario calculation'!J1238</f>
        <v>0.30209390648633749</v>
      </c>
      <c r="B776" s="47">
        <f>A776-'Summary Output'!$B$24</f>
        <v>0.19475208147067663</v>
      </c>
      <c r="C776"/>
      <c r="I776" s="101">
        <f>'Scenario calculation'!D1238</f>
        <v>2.656143770716942</v>
      </c>
      <c r="J776" s="101">
        <f t="shared" si="13"/>
        <v>1.156143770716942</v>
      </c>
      <c r="K776" s="145"/>
      <c r="L776"/>
    </row>
    <row r="777" spans="1:12" x14ac:dyDescent="0.3">
      <c r="A777" s="149">
        <f>'Scenario calculation'!J1239</f>
        <v>0.29343921381878046</v>
      </c>
      <c r="B777" s="47">
        <f>A777-'Summary Output'!$B$24</f>
        <v>0.1860973888031196</v>
      </c>
      <c r="C777"/>
      <c r="I777" s="101">
        <f>'Scenario calculation'!D1239</f>
        <v>2.1728720637049053</v>
      </c>
      <c r="J777" s="101">
        <f t="shared" si="13"/>
        <v>0.67287206370490527</v>
      </c>
      <c r="K777" s="145"/>
      <c r="L777"/>
    </row>
    <row r="778" spans="1:12" x14ac:dyDescent="0.3">
      <c r="A778" s="149">
        <f>'Scenario calculation'!J1240</f>
        <v>0.12608159849691636</v>
      </c>
      <c r="B778" s="47">
        <f>A778-'Summary Output'!$B$24</f>
        <v>1.8739773481255481E-2</v>
      </c>
      <c r="C778"/>
      <c r="I778" s="101">
        <f>'Scenario calculation'!D1240</f>
        <v>2.7693111841169675</v>
      </c>
      <c r="J778" s="101">
        <f t="shared" si="13"/>
        <v>1.2693111841169675</v>
      </c>
      <c r="K778" s="145"/>
      <c r="L778"/>
    </row>
    <row r="779" spans="1:12" x14ac:dyDescent="0.3">
      <c r="A779" s="149">
        <f>'Scenario calculation'!J1241</f>
        <v>0.22926698002770807</v>
      </c>
      <c r="B779" s="47">
        <f>A779-'Summary Output'!$B$24</f>
        <v>0.12192515501204719</v>
      </c>
      <c r="C779"/>
      <c r="I779" s="101">
        <f>'Scenario calculation'!D1241</f>
        <v>2.4332710386757235</v>
      </c>
      <c r="J779" s="101">
        <f t="shared" si="13"/>
        <v>0.93327103867572347</v>
      </c>
      <c r="K779" s="145"/>
      <c r="L779"/>
    </row>
    <row r="780" spans="1:12" x14ac:dyDescent="0.3">
      <c r="A780" s="149">
        <f>'Scenario calculation'!J1242</f>
        <v>0.31300569910908438</v>
      </c>
      <c r="B780" s="47">
        <f>A780-'Summary Output'!$B$24</f>
        <v>0.20566387409342352</v>
      </c>
      <c r="C780"/>
      <c r="I780" s="101">
        <f>'Scenario calculation'!D1242</f>
        <v>2.3968545295043118</v>
      </c>
      <c r="J780" s="101">
        <f t="shared" si="13"/>
        <v>0.89685452950431177</v>
      </c>
      <c r="K780" s="145"/>
      <c r="L780"/>
    </row>
    <row r="781" spans="1:12" x14ac:dyDescent="0.3">
      <c r="A781" s="149">
        <f>'Scenario calculation'!J1243</f>
        <v>0.21942298302215302</v>
      </c>
      <c r="B781" s="47">
        <f>A781-'Summary Output'!$B$24</f>
        <v>0.11208115800649214</v>
      </c>
      <c r="C781"/>
      <c r="I781" s="101">
        <f>'Scenario calculation'!D1243</f>
        <v>2.9549907021877493</v>
      </c>
      <c r="J781" s="101">
        <f t="shared" si="13"/>
        <v>1.4549907021877493</v>
      </c>
      <c r="K781" s="145"/>
      <c r="L781"/>
    </row>
    <row r="782" spans="1:12" x14ac:dyDescent="0.3">
      <c r="A782" s="149">
        <f>'Scenario calculation'!J1244</f>
        <v>0.14549043235816694</v>
      </c>
      <c r="B782" s="47">
        <f>A782-'Summary Output'!$B$24</f>
        <v>3.8148607342506066E-2</v>
      </c>
      <c r="C782"/>
      <c r="I782" s="101">
        <f>'Scenario calculation'!D1244</f>
        <v>2.095307199355255</v>
      </c>
      <c r="J782" s="101">
        <f t="shared" si="13"/>
        <v>0.595307199355255</v>
      </c>
      <c r="K782" s="145"/>
      <c r="L782"/>
    </row>
    <row r="783" spans="1:12" x14ac:dyDescent="0.3">
      <c r="A783" s="149">
        <f>'Scenario calculation'!J1245</f>
        <v>0.13076616970193133</v>
      </c>
      <c r="B783" s="47">
        <f>A783-'Summary Output'!$B$24</f>
        <v>2.3424344686270457E-2</v>
      </c>
      <c r="C783"/>
      <c r="I783" s="101">
        <f>'Scenario calculation'!D1245</f>
        <v>2.3789523673732464</v>
      </c>
      <c r="J783" s="101">
        <f t="shared" si="13"/>
        <v>0.87895236737324645</v>
      </c>
      <c r="K783" s="145"/>
      <c r="L783"/>
    </row>
    <row r="784" spans="1:12" x14ac:dyDescent="0.3">
      <c r="A784" s="149">
        <f>'Scenario calculation'!J1246</f>
        <v>0.21260914724752955</v>
      </c>
      <c r="B784" s="47">
        <f>A784-'Summary Output'!$B$24</f>
        <v>0.10526732223186867</v>
      </c>
      <c r="C784"/>
      <c r="I784" s="101">
        <f>'Scenario calculation'!D1246</f>
        <v>1.6104890028683314</v>
      </c>
      <c r="J784" s="101">
        <f t="shared" ref="J784:J847" si="14">I784-1.5</f>
        <v>0.11048900286833141</v>
      </c>
      <c r="K784" s="145"/>
      <c r="L784"/>
    </row>
    <row r="785" spans="1:12" x14ac:dyDescent="0.3">
      <c r="A785" s="149">
        <f>'Scenario calculation'!J1247</f>
        <v>0.2568314570264898</v>
      </c>
      <c r="B785" s="47">
        <f>A785-'Summary Output'!$B$24</f>
        <v>0.14948963201082893</v>
      </c>
      <c r="C785"/>
      <c r="I785" s="101">
        <f>'Scenario calculation'!D1247</f>
        <v>3.1505267607396918</v>
      </c>
      <c r="J785" s="101">
        <f t="shared" si="14"/>
        <v>1.6505267607396918</v>
      </c>
      <c r="K785" s="145"/>
      <c r="L785"/>
    </row>
    <row r="786" spans="1:12" x14ac:dyDescent="0.3">
      <c r="A786" s="149">
        <f>'Scenario calculation'!J1248</f>
        <v>0.1170331293668696</v>
      </c>
      <c r="B786" s="47">
        <f>A786-'Summary Output'!$B$24</f>
        <v>9.6913043512087266E-3</v>
      </c>
      <c r="C786"/>
      <c r="I786" s="101">
        <f>'Scenario calculation'!D1248</f>
        <v>2.9202125619067987</v>
      </c>
      <c r="J786" s="101">
        <f t="shared" si="14"/>
        <v>1.4202125619067987</v>
      </c>
      <c r="K786" s="145"/>
      <c r="L786"/>
    </row>
    <row r="787" spans="1:12" x14ac:dyDescent="0.3">
      <c r="A787" s="149">
        <f>'Scenario calculation'!J1249</f>
        <v>0.37922390041399479</v>
      </c>
      <c r="B787" s="47">
        <f>A787-'Summary Output'!$B$24</f>
        <v>0.27188207539833392</v>
      </c>
      <c r="C787"/>
      <c r="I787" s="101">
        <f>'Scenario calculation'!D1249</f>
        <v>2.7761813047610078</v>
      </c>
      <c r="J787" s="101">
        <f t="shared" si="14"/>
        <v>1.2761813047610078</v>
      </c>
      <c r="K787" s="145"/>
      <c r="L787"/>
    </row>
    <row r="788" spans="1:12" x14ac:dyDescent="0.3">
      <c r="A788" s="149">
        <f>'Scenario calculation'!J1250</f>
        <v>0.32978736014078636</v>
      </c>
      <c r="B788" s="47">
        <f>A788-'Summary Output'!$B$24</f>
        <v>0.22244553512512549</v>
      </c>
      <c r="C788"/>
      <c r="I788" s="101">
        <f>'Scenario calculation'!D1250</f>
        <v>3.3183935337029724</v>
      </c>
      <c r="J788" s="101">
        <f t="shared" si="14"/>
        <v>1.8183935337029724</v>
      </c>
      <c r="K788" s="145"/>
      <c r="L788"/>
    </row>
    <row r="789" spans="1:12" x14ac:dyDescent="0.3">
      <c r="A789" s="149">
        <f>'Scenario calculation'!J1251</f>
        <v>0.2415715020846827</v>
      </c>
      <c r="B789" s="47">
        <f>A789-'Summary Output'!$B$24</f>
        <v>0.13422967706902184</v>
      </c>
      <c r="C789"/>
      <c r="I789" s="101">
        <f>'Scenario calculation'!D1251</f>
        <v>2.8214918844618637</v>
      </c>
      <c r="J789" s="101">
        <f t="shared" si="14"/>
        <v>1.3214918844618637</v>
      </c>
      <c r="K789" s="145"/>
      <c r="L789"/>
    </row>
    <row r="790" spans="1:12" x14ac:dyDescent="0.3">
      <c r="A790" s="149">
        <f>'Scenario calculation'!J1252</f>
        <v>0.27358904023647734</v>
      </c>
      <c r="B790" s="47">
        <f>A790-'Summary Output'!$B$24</f>
        <v>0.16624721522081648</v>
      </c>
      <c r="C790"/>
      <c r="I790" s="101">
        <f>'Scenario calculation'!D1252</f>
        <v>1.952594124838577</v>
      </c>
      <c r="J790" s="101">
        <f t="shared" si="14"/>
        <v>0.45259412483857697</v>
      </c>
      <c r="K790" s="145"/>
      <c r="L790"/>
    </row>
    <row r="791" spans="1:12" x14ac:dyDescent="0.3">
      <c r="A791" s="149">
        <f>'Scenario calculation'!J1253</f>
        <v>0.13735944940603639</v>
      </c>
      <c r="B791" s="47">
        <f>A791-'Summary Output'!$B$24</f>
        <v>3.0017624390375516E-2</v>
      </c>
      <c r="C791"/>
      <c r="I791" s="101">
        <f>'Scenario calculation'!D1253</f>
        <v>3.577387519164172</v>
      </c>
      <c r="J791" s="101">
        <f t="shared" si="14"/>
        <v>2.077387519164172</v>
      </c>
      <c r="K791" s="145"/>
      <c r="L791"/>
    </row>
    <row r="792" spans="1:12" x14ac:dyDescent="0.3">
      <c r="A792" s="149">
        <f>'Scenario calculation'!J1254</f>
        <v>0.29480768139024982</v>
      </c>
      <c r="B792" s="47">
        <f>A792-'Summary Output'!$B$24</f>
        <v>0.18746585637458896</v>
      </c>
      <c r="C792"/>
      <c r="I792" s="101">
        <f>'Scenario calculation'!D1254</f>
        <v>2.9460779723089603</v>
      </c>
      <c r="J792" s="101">
        <f t="shared" si="14"/>
        <v>1.4460779723089603</v>
      </c>
      <c r="K792" s="145"/>
      <c r="L792"/>
    </row>
    <row r="793" spans="1:12" x14ac:dyDescent="0.3">
      <c r="A793" s="149">
        <f>'Scenario calculation'!J1255</f>
        <v>0.15166669976344505</v>
      </c>
      <c r="B793" s="47">
        <f>A793-'Summary Output'!$B$24</f>
        <v>4.4324874747784168E-2</v>
      </c>
      <c r="C793"/>
      <c r="I793" s="101">
        <f>'Scenario calculation'!D1255</f>
        <v>2.3533962290322905</v>
      </c>
      <c r="J793" s="101">
        <f t="shared" si="14"/>
        <v>0.85339622903229051</v>
      </c>
      <c r="K793" s="145"/>
      <c r="L793"/>
    </row>
    <row r="794" spans="1:12" x14ac:dyDescent="0.3">
      <c r="A794" s="149">
        <f>'Scenario calculation'!J1256</f>
        <v>0.16185452051366389</v>
      </c>
      <c r="B794" s="47">
        <f>A794-'Summary Output'!$B$24</f>
        <v>5.4512695498003014E-2</v>
      </c>
      <c r="C794"/>
      <c r="I794" s="101">
        <f>'Scenario calculation'!D1256</f>
        <v>2.9685758221091731</v>
      </c>
      <c r="J794" s="101">
        <f t="shared" si="14"/>
        <v>1.4685758221091731</v>
      </c>
      <c r="K794" s="145"/>
      <c r="L794"/>
    </row>
    <row r="795" spans="1:12" x14ac:dyDescent="0.3">
      <c r="A795" s="149">
        <f>'Scenario calculation'!J1257</f>
        <v>0.25176517760623351</v>
      </c>
      <c r="B795" s="47">
        <f>A795-'Summary Output'!$B$24</f>
        <v>0.14442335259057265</v>
      </c>
      <c r="C795"/>
      <c r="I795" s="101">
        <f>'Scenario calculation'!D1257</f>
        <v>2.5942127251119622</v>
      </c>
      <c r="J795" s="101">
        <f t="shared" si="14"/>
        <v>1.0942127251119622</v>
      </c>
      <c r="K795" s="145"/>
      <c r="L795"/>
    </row>
    <row r="796" spans="1:12" x14ac:dyDescent="0.3">
      <c r="A796" s="149">
        <f>'Scenario calculation'!J1258</f>
        <v>0.31513704687829569</v>
      </c>
      <c r="B796" s="47">
        <f>A796-'Summary Output'!$B$24</f>
        <v>0.20779522186263483</v>
      </c>
      <c r="C796"/>
      <c r="I796" s="101">
        <f>'Scenario calculation'!D1258</f>
        <v>1.4324435046453368</v>
      </c>
      <c r="J796" s="101">
        <f t="shared" si="14"/>
        <v>-6.7556495354663237E-2</v>
      </c>
      <c r="K796" s="145"/>
      <c r="L796"/>
    </row>
    <row r="797" spans="1:12" x14ac:dyDescent="0.3">
      <c r="A797" s="149">
        <f>'Scenario calculation'!J1259</f>
        <v>0.27833475267745689</v>
      </c>
      <c r="B797" s="47">
        <f>A797-'Summary Output'!$B$24</f>
        <v>0.17099292766179602</v>
      </c>
      <c r="C797"/>
      <c r="I797" s="101">
        <f>'Scenario calculation'!D1259</f>
        <v>2.4220604239182379</v>
      </c>
      <c r="J797" s="101">
        <f t="shared" si="14"/>
        <v>0.92206042391823795</v>
      </c>
      <c r="K797" s="145"/>
      <c r="L797"/>
    </row>
    <row r="798" spans="1:12" x14ac:dyDescent="0.3">
      <c r="A798" s="149">
        <f>'Scenario calculation'!J1260</f>
        <v>0.21378762357514702</v>
      </c>
      <c r="B798" s="47">
        <f>A798-'Summary Output'!$B$24</f>
        <v>0.10644579855948615</v>
      </c>
      <c r="C798"/>
      <c r="I798" s="101">
        <f>'Scenario calculation'!D1260</f>
        <v>2.3279165328704026</v>
      </c>
      <c r="J798" s="101">
        <f t="shared" si="14"/>
        <v>0.82791653287040257</v>
      </c>
      <c r="K798" s="145"/>
      <c r="L798"/>
    </row>
    <row r="799" spans="1:12" x14ac:dyDescent="0.3">
      <c r="A799" s="149">
        <f>'Scenario calculation'!J1261</f>
        <v>0.31323328467312006</v>
      </c>
      <c r="B799" s="47">
        <f>A799-'Summary Output'!$B$24</f>
        <v>0.2058914596574592</v>
      </c>
      <c r="C799"/>
      <c r="I799" s="101">
        <f>'Scenario calculation'!D1261</f>
        <v>2.6695254040668366</v>
      </c>
      <c r="J799" s="101">
        <f t="shared" si="14"/>
        <v>1.1695254040668366</v>
      </c>
      <c r="K799" s="145"/>
      <c r="L799"/>
    </row>
    <row r="800" spans="1:12" x14ac:dyDescent="0.3">
      <c r="A800" s="149">
        <f>'Scenario calculation'!J1262</f>
        <v>0.15781220443084831</v>
      </c>
      <c r="B800" s="47">
        <f>A800-'Summary Output'!$B$24</f>
        <v>5.0470379415187436E-2</v>
      </c>
      <c r="C800"/>
      <c r="I800" s="101">
        <f>'Scenario calculation'!D1262</f>
        <v>2.7254457093992785</v>
      </c>
      <c r="J800" s="101">
        <f t="shared" si="14"/>
        <v>1.2254457093992785</v>
      </c>
      <c r="K800" s="145"/>
      <c r="L800"/>
    </row>
    <row r="801" spans="1:12" x14ac:dyDescent="0.3">
      <c r="A801" s="149">
        <f>'Scenario calculation'!J1263</f>
        <v>0.26408140597446117</v>
      </c>
      <c r="B801" s="47">
        <f>A801-'Summary Output'!$B$24</f>
        <v>0.15673958095880031</v>
      </c>
      <c r="C801"/>
      <c r="I801" s="101">
        <f>'Scenario calculation'!D1263</f>
        <v>3.5222053797923598</v>
      </c>
      <c r="J801" s="101">
        <f t="shared" si="14"/>
        <v>2.0222053797923598</v>
      </c>
      <c r="K801" s="145"/>
      <c r="L801"/>
    </row>
    <row r="802" spans="1:12" x14ac:dyDescent="0.3">
      <c r="A802" s="149">
        <f>'Scenario calculation'!J1264</f>
        <v>0.33097314579620307</v>
      </c>
      <c r="B802" s="47">
        <f>A802-'Summary Output'!$B$24</f>
        <v>0.22363132078054221</v>
      </c>
      <c r="C802"/>
      <c r="I802" s="101">
        <f>'Scenario calculation'!D1264</f>
        <v>2.8395698288510722</v>
      </c>
      <c r="J802" s="101">
        <f t="shared" si="14"/>
        <v>1.3395698288510722</v>
      </c>
      <c r="K802" s="145"/>
      <c r="L802"/>
    </row>
    <row r="803" spans="1:12" x14ac:dyDescent="0.3">
      <c r="A803" s="149">
        <f>'Scenario calculation'!J1265</f>
        <v>0.2386281844401712</v>
      </c>
      <c r="B803" s="47">
        <f>A803-'Summary Output'!$B$24</f>
        <v>0.13128635942451033</v>
      </c>
      <c r="C803"/>
      <c r="I803" s="101">
        <f>'Scenario calculation'!D1265</f>
        <v>2.2368590932084254</v>
      </c>
      <c r="J803" s="101">
        <f t="shared" si="14"/>
        <v>0.73685909320842535</v>
      </c>
      <c r="K803" s="145"/>
      <c r="L803"/>
    </row>
    <row r="804" spans="1:12" x14ac:dyDescent="0.3">
      <c r="A804" s="149">
        <f>'Scenario calculation'!J1266</f>
        <v>0.10694765894016722</v>
      </c>
      <c r="B804" s="47">
        <f>A804-'Summary Output'!$B$24</f>
        <v>-3.9416607549365434E-4</v>
      </c>
      <c r="C804"/>
      <c r="I804" s="101">
        <f>'Scenario calculation'!D1266</f>
        <v>2.0904480408901405</v>
      </c>
      <c r="J804" s="101">
        <f t="shared" si="14"/>
        <v>0.59044804089014047</v>
      </c>
      <c r="K804" s="145"/>
      <c r="L804"/>
    </row>
    <row r="805" spans="1:12" x14ac:dyDescent="0.3">
      <c r="A805" s="149">
        <f>'Scenario calculation'!J1267</f>
        <v>0.27241000980319696</v>
      </c>
      <c r="B805" s="47">
        <f>A805-'Summary Output'!$B$24</f>
        <v>0.1650681847875361</v>
      </c>
      <c r="C805"/>
      <c r="I805" s="101">
        <f>'Scenario calculation'!D1267</f>
        <v>2.1880285894280602</v>
      </c>
      <c r="J805" s="101">
        <f t="shared" si="14"/>
        <v>0.68802858942806022</v>
      </c>
      <c r="K805" s="145"/>
      <c r="L805"/>
    </row>
    <row r="806" spans="1:12" x14ac:dyDescent="0.3">
      <c r="A806" s="149">
        <f>'Scenario calculation'!J1268</f>
        <v>0.13039404293105772</v>
      </c>
      <c r="B806" s="47">
        <f>A806-'Summary Output'!$B$24</f>
        <v>2.3052217915396842E-2</v>
      </c>
      <c r="C806"/>
      <c r="I806" s="101">
        <f>'Scenario calculation'!D1268</f>
        <v>2.971562334637512</v>
      </c>
      <c r="J806" s="101">
        <f t="shared" si="14"/>
        <v>1.471562334637512</v>
      </c>
      <c r="K806" s="145"/>
      <c r="L806"/>
    </row>
    <row r="807" spans="1:12" x14ac:dyDescent="0.3">
      <c r="A807" s="149">
        <f>'Scenario calculation'!J1269</f>
        <v>0.29443493896242412</v>
      </c>
      <c r="B807" s="47">
        <f>A807-'Summary Output'!$B$24</f>
        <v>0.18709311394676326</v>
      </c>
      <c r="C807"/>
      <c r="I807" s="101">
        <f>'Scenario calculation'!D1269</f>
        <v>2.1328492194888455</v>
      </c>
      <c r="J807" s="101">
        <f t="shared" si="14"/>
        <v>0.63284921948884554</v>
      </c>
      <c r="K807" s="145"/>
      <c r="L807"/>
    </row>
    <row r="808" spans="1:12" x14ac:dyDescent="0.3">
      <c r="A808" s="149">
        <f>'Scenario calculation'!J1270</f>
        <v>0.3476924579333851</v>
      </c>
      <c r="B808" s="47">
        <f>A808-'Summary Output'!$B$24</f>
        <v>0.24035063291772424</v>
      </c>
      <c r="C808"/>
      <c r="I808" s="101">
        <f>'Scenario calculation'!D1270</f>
        <v>1.8574207089052268</v>
      </c>
      <c r="J808" s="101">
        <f t="shared" si="14"/>
        <v>0.35742070890522681</v>
      </c>
      <c r="K808" s="145"/>
      <c r="L808"/>
    </row>
    <row r="809" spans="1:12" x14ac:dyDescent="0.3">
      <c r="A809" s="149">
        <f>'Scenario calculation'!J1271</f>
        <v>0.28024877334078058</v>
      </c>
      <c r="B809" s="47">
        <f>A809-'Summary Output'!$B$24</f>
        <v>0.17290694832511971</v>
      </c>
      <c r="C809"/>
      <c r="I809" s="101">
        <f>'Scenario calculation'!D1271</f>
        <v>3.1599750011930148</v>
      </c>
      <c r="J809" s="101">
        <f t="shared" si="14"/>
        <v>1.6599750011930148</v>
      </c>
      <c r="K809" s="145"/>
      <c r="L809"/>
    </row>
    <row r="810" spans="1:12" x14ac:dyDescent="0.3">
      <c r="A810" s="149">
        <f>'Scenario calculation'!J1272</f>
        <v>0.39447411947114031</v>
      </c>
      <c r="B810" s="47">
        <f>A810-'Summary Output'!$B$24</f>
        <v>0.28713229445547944</v>
      </c>
      <c r="C810"/>
      <c r="I810" s="101">
        <f>'Scenario calculation'!D1272</f>
        <v>2.9700921540804943</v>
      </c>
      <c r="J810" s="101">
        <f t="shared" si="14"/>
        <v>1.4700921540804943</v>
      </c>
      <c r="K810" s="145"/>
      <c r="L810"/>
    </row>
    <row r="811" spans="1:12" x14ac:dyDescent="0.3">
      <c r="A811" s="149">
        <f>'Scenario calculation'!J1273</f>
        <v>0.32050983595681193</v>
      </c>
      <c r="B811" s="47">
        <f>A811-'Summary Output'!$B$24</f>
        <v>0.21316801094115106</v>
      </c>
      <c r="C811"/>
      <c r="I811" s="101">
        <f>'Scenario calculation'!D1273</f>
        <v>3.2500566264861632</v>
      </c>
      <c r="J811" s="101">
        <f t="shared" si="14"/>
        <v>1.7500566264861632</v>
      </c>
      <c r="K811" s="145"/>
      <c r="L811"/>
    </row>
    <row r="812" spans="1:12" x14ac:dyDescent="0.3">
      <c r="A812" s="149">
        <f>'Scenario calculation'!J1274</f>
        <v>0.26546927763492567</v>
      </c>
      <c r="B812" s="47">
        <f>A812-'Summary Output'!$B$24</f>
        <v>0.15812745261926481</v>
      </c>
      <c r="C812"/>
      <c r="I812" s="101">
        <f>'Scenario calculation'!D1274</f>
        <v>1.9090149230820317</v>
      </c>
      <c r="J812" s="101">
        <f t="shared" si="14"/>
        <v>0.40901492308203169</v>
      </c>
      <c r="K812" s="145"/>
      <c r="L812"/>
    </row>
    <row r="813" spans="1:12" x14ac:dyDescent="0.3">
      <c r="A813" s="149">
        <f>'Scenario calculation'!J1275</f>
        <v>0.20215234895977985</v>
      </c>
      <c r="B813" s="47">
        <f>A813-'Summary Output'!$B$24</f>
        <v>9.4810523944118971E-2</v>
      </c>
      <c r="C813"/>
      <c r="I813" s="101">
        <f>'Scenario calculation'!D1275</f>
        <v>1.9887440298205719</v>
      </c>
      <c r="J813" s="101">
        <f t="shared" si="14"/>
        <v>0.48874402982057186</v>
      </c>
      <c r="K813" s="145"/>
      <c r="L813"/>
    </row>
    <row r="814" spans="1:12" x14ac:dyDescent="0.3">
      <c r="A814" s="149">
        <f>'Scenario calculation'!J1276</f>
        <v>0.38804359083389128</v>
      </c>
      <c r="B814" s="47">
        <f>A814-'Summary Output'!$B$24</f>
        <v>0.28070176581823042</v>
      </c>
      <c r="C814"/>
      <c r="I814" s="101">
        <f>'Scenario calculation'!D1276</f>
        <v>2.849947716368614</v>
      </c>
      <c r="J814" s="101">
        <f t="shared" si="14"/>
        <v>1.349947716368614</v>
      </c>
      <c r="K814" s="145"/>
      <c r="L814"/>
    </row>
    <row r="815" spans="1:12" x14ac:dyDescent="0.3">
      <c r="A815" s="149">
        <f>'Scenario calculation'!J1277</f>
        <v>0.1729046400852472</v>
      </c>
      <c r="B815" s="47">
        <f>A815-'Summary Output'!$B$24</f>
        <v>6.5562815069586319E-2</v>
      </c>
      <c r="C815"/>
      <c r="I815" s="101">
        <f>'Scenario calculation'!D1277</f>
        <v>2.3307421030888791</v>
      </c>
      <c r="J815" s="101">
        <f t="shared" si="14"/>
        <v>0.83074210308887908</v>
      </c>
      <c r="K815" s="145"/>
      <c r="L815"/>
    </row>
    <row r="816" spans="1:12" x14ac:dyDescent="0.3">
      <c r="A816" s="149">
        <f>'Scenario calculation'!J1278</f>
        <v>0.17268153901467698</v>
      </c>
      <c r="B816" s="47">
        <f>A816-'Summary Output'!$B$24</f>
        <v>6.53397139990161E-2</v>
      </c>
      <c r="C816"/>
      <c r="I816" s="101">
        <f>'Scenario calculation'!D1278</f>
        <v>2.2047563663111909</v>
      </c>
      <c r="J816" s="101">
        <f t="shared" si="14"/>
        <v>0.70475636631119087</v>
      </c>
      <c r="K816" s="145"/>
      <c r="L816"/>
    </row>
    <row r="817" spans="1:12" x14ac:dyDescent="0.3">
      <c r="A817" s="149">
        <f>'Scenario calculation'!J1279</f>
        <v>0.30195427122516549</v>
      </c>
      <c r="B817" s="47">
        <f>A817-'Summary Output'!$B$24</f>
        <v>0.19461244620950463</v>
      </c>
      <c r="C817"/>
      <c r="I817" s="101">
        <f>'Scenario calculation'!D1279</f>
        <v>2.6363687283766031</v>
      </c>
      <c r="J817" s="101">
        <f t="shared" si="14"/>
        <v>1.1363687283766031</v>
      </c>
      <c r="K817" s="145"/>
      <c r="L817"/>
    </row>
    <row r="818" spans="1:12" x14ac:dyDescent="0.3">
      <c r="A818" s="149">
        <f>'Scenario calculation'!J1280</f>
        <v>0.29475040265760466</v>
      </c>
      <c r="B818" s="47">
        <f>A818-'Summary Output'!$B$24</f>
        <v>0.1874085776419438</v>
      </c>
      <c r="C818"/>
      <c r="I818" s="101">
        <f>'Scenario calculation'!D1280</f>
        <v>2.9139157080476461</v>
      </c>
      <c r="J818" s="101">
        <f t="shared" si="14"/>
        <v>1.4139157080476461</v>
      </c>
      <c r="K818" s="145"/>
      <c r="L818"/>
    </row>
    <row r="819" spans="1:12" x14ac:dyDescent="0.3">
      <c r="A819" s="149">
        <f>'Scenario calculation'!J1281</f>
        <v>0.34061800169912693</v>
      </c>
      <c r="B819" s="47">
        <f>A819-'Summary Output'!$B$24</f>
        <v>0.23327617668346606</v>
      </c>
      <c r="C819"/>
      <c r="I819" s="101">
        <f>'Scenario calculation'!D1281</f>
        <v>2.9380027356122431</v>
      </c>
      <c r="J819" s="101">
        <f t="shared" si="14"/>
        <v>1.4380027356122431</v>
      </c>
      <c r="K819" s="145"/>
      <c r="L819"/>
    </row>
    <row r="820" spans="1:12" x14ac:dyDescent="0.3">
      <c r="A820" s="149">
        <f>'Scenario calculation'!J1282</f>
        <v>0.22162686771894102</v>
      </c>
      <c r="B820" s="47">
        <f>A820-'Summary Output'!$B$24</f>
        <v>0.11428504270328015</v>
      </c>
      <c r="C820"/>
      <c r="I820" s="101">
        <f>'Scenario calculation'!D1282</f>
        <v>2.1889620452316558</v>
      </c>
      <c r="J820" s="101">
        <f t="shared" si="14"/>
        <v>0.68896204523165583</v>
      </c>
      <c r="K820" s="145"/>
      <c r="L820"/>
    </row>
    <row r="821" spans="1:12" x14ac:dyDescent="0.3">
      <c r="A821" s="149">
        <f>'Scenario calculation'!J1283</f>
        <v>0.14303200497678081</v>
      </c>
      <c r="B821" s="47">
        <f>A821-'Summary Output'!$B$24</f>
        <v>3.5690179961119936E-2</v>
      </c>
      <c r="C821"/>
      <c r="I821" s="101">
        <f>'Scenario calculation'!D1283</f>
        <v>3.3210648951563351</v>
      </c>
      <c r="J821" s="101">
        <f t="shared" si="14"/>
        <v>1.8210648951563351</v>
      </c>
      <c r="K821" s="145"/>
      <c r="L821"/>
    </row>
    <row r="822" spans="1:12" x14ac:dyDescent="0.3">
      <c r="A822" s="149">
        <f>'Scenario calculation'!J1284</f>
        <v>0.21391572973432416</v>
      </c>
      <c r="B822" s="47">
        <f>A822-'Summary Output'!$B$24</f>
        <v>0.10657390471866328</v>
      </c>
      <c r="C822"/>
      <c r="I822" s="101">
        <f>'Scenario calculation'!D1284</f>
        <v>3.4100179469670899</v>
      </c>
      <c r="J822" s="101">
        <f t="shared" si="14"/>
        <v>1.9100179469670899</v>
      </c>
      <c r="K822" s="145"/>
      <c r="L822"/>
    </row>
    <row r="823" spans="1:12" x14ac:dyDescent="0.3">
      <c r="A823" s="149">
        <f>'Scenario calculation'!J1285</f>
        <v>0.26722471991362196</v>
      </c>
      <c r="B823" s="47">
        <f>A823-'Summary Output'!$B$24</f>
        <v>0.15988289489796109</v>
      </c>
      <c r="C823"/>
      <c r="I823" s="101">
        <f>'Scenario calculation'!D1285</f>
        <v>2.5096698122443177</v>
      </c>
      <c r="J823" s="101">
        <f t="shared" si="14"/>
        <v>1.0096698122443177</v>
      </c>
      <c r="K823" s="145"/>
      <c r="L823"/>
    </row>
    <row r="824" spans="1:12" x14ac:dyDescent="0.3">
      <c r="A824" s="149">
        <f>'Scenario calculation'!J1286</f>
        <v>0.20809842017121438</v>
      </c>
      <c r="B824" s="47">
        <f>A824-'Summary Output'!$B$24</f>
        <v>0.1007565951555535</v>
      </c>
      <c r="C824"/>
      <c r="I824" s="101">
        <f>'Scenario calculation'!D1286</f>
        <v>1.7593288705916295</v>
      </c>
      <c r="J824" s="101">
        <f t="shared" si="14"/>
        <v>0.25932887059162946</v>
      </c>
      <c r="K824" s="145"/>
      <c r="L824"/>
    </row>
    <row r="825" spans="1:12" x14ac:dyDescent="0.3">
      <c r="A825" s="149">
        <f>'Scenario calculation'!J1287</f>
        <v>0.21290240766594892</v>
      </c>
      <c r="B825" s="47">
        <f>A825-'Summary Output'!$B$24</f>
        <v>0.10556058265028805</v>
      </c>
      <c r="C825"/>
      <c r="I825" s="101">
        <f>'Scenario calculation'!D1287</f>
        <v>2.8265163122519583</v>
      </c>
      <c r="J825" s="101">
        <f t="shared" si="14"/>
        <v>1.3265163122519583</v>
      </c>
      <c r="K825" s="145"/>
      <c r="L825"/>
    </row>
    <row r="826" spans="1:12" x14ac:dyDescent="0.3">
      <c r="A826" s="149">
        <f>'Scenario calculation'!J1288</f>
        <v>0.15740280162235765</v>
      </c>
      <c r="B826" s="47">
        <f>A826-'Summary Output'!$B$24</f>
        <v>5.0060976606696769E-2</v>
      </c>
      <c r="C826"/>
      <c r="I826" s="101">
        <f>'Scenario calculation'!D1288</f>
        <v>2.8089322926767371</v>
      </c>
      <c r="J826" s="101">
        <f t="shared" si="14"/>
        <v>1.3089322926767371</v>
      </c>
      <c r="K826" s="145"/>
      <c r="L826"/>
    </row>
    <row r="827" spans="1:12" x14ac:dyDescent="0.3">
      <c r="A827" s="149">
        <f>'Scenario calculation'!J1289</f>
        <v>0.26895799052705227</v>
      </c>
      <c r="B827" s="47">
        <f>A827-'Summary Output'!$B$24</f>
        <v>0.16161616551139141</v>
      </c>
      <c r="C827"/>
      <c r="I827" s="101">
        <f>'Scenario calculation'!D1289</f>
        <v>2.2344923482545771</v>
      </c>
      <c r="J827" s="101">
        <f t="shared" si="14"/>
        <v>0.7344923482545771</v>
      </c>
      <c r="K827" s="145"/>
      <c r="L827"/>
    </row>
    <row r="828" spans="1:12" x14ac:dyDescent="0.3">
      <c r="A828" s="149">
        <f>'Scenario calculation'!J1290</f>
        <v>0.22882598810666388</v>
      </c>
      <c r="B828" s="47">
        <f>A828-'Summary Output'!$B$24</f>
        <v>0.121484163091003</v>
      </c>
      <c r="C828"/>
      <c r="I828" s="101">
        <f>'Scenario calculation'!D1290</f>
        <v>3.1271896639548986</v>
      </c>
      <c r="J828" s="101">
        <f t="shared" si="14"/>
        <v>1.6271896639548986</v>
      </c>
      <c r="K828" s="145"/>
      <c r="L828"/>
    </row>
    <row r="829" spans="1:12" x14ac:dyDescent="0.3">
      <c r="A829" s="149">
        <f>'Scenario calculation'!J1291</f>
        <v>0.27064594989337754</v>
      </c>
      <c r="B829" s="47">
        <f>A829-'Summary Output'!$B$24</f>
        <v>0.16330412487771667</v>
      </c>
      <c r="C829"/>
      <c r="I829" s="101">
        <f>'Scenario calculation'!D1291</f>
        <v>3.0030052271221161</v>
      </c>
      <c r="J829" s="101">
        <f t="shared" si="14"/>
        <v>1.5030052271221161</v>
      </c>
      <c r="K829" s="145"/>
      <c r="L829"/>
    </row>
    <row r="830" spans="1:12" x14ac:dyDescent="0.3">
      <c r="A830" s="149">
        <f>'Scenario calculation'!J1292</f>
        <v>0.30612474160001391</v>
      </c>
      <c r="B830" s="47">
        <f>A830-'Summary Output'!$B$24</f>
        <v>0.19878291658435304</v>
      </c>
      <c r="C830"/>
      <c r="I830" s="101">
        <f>'Scenario calculation'!D1292</f>
        <v>3.0682545098320282</v>
      </c>
      <c r="J830" s="101">
        <f t="shared" si="14"/>
        <v>1.5682545098320282</v>
      </c>
      <c r="K830" s="145"/>
      <c r="L830"/>
    </row>
    <row r="831" spans="1:12" x14ac:dyDescent="0.3">
      <c r="A831" s="149">
        <f>'Scenario calculation'!J1293</f>
        <v>0.22898008135272585</v>
      </c>
      <c r="B831" s="47">
        <f>A831-'Summary Output'!$B$24</f>
        <v>0.12163825633706497</v>
      </c>
      <c r="C831"/>
      <c r="I831" s="101">
        <f>'Scenario calculation'!D1293</f>
        <v>1.7189344505318154</v>
      </c>
      <c r="J831" s="101">
        <f t="shared" si="14"/>
        <v>0.21893445053181537</v>
      </c>
      <c r="K831" s="145"/>
      <c r="L831"/>
    </row>
    <row r="832" spans="1:12" x14ac:dyDescent="0.3">
      <c r="A832" s="149">
        <f>'Scenario calculation'!J1294</f>
        <v>0.14884893828331958</v>
      </c>
      <c r="B832" s="47">
        <f>A832-'Summary Output'!$B$24</f>
        <v>4.1507113267658699E-2</v>
      </c>
      <c r="C832"/>
      <c r="I832" s="101">
        <f>'Scenario calculation'!D1294</f>
        <v>2.8283631426747453</v>
      </c>
      <c r="J832" s="101">
        <f t="shared" si="14"/>
        <v>1.3283631426747453</v>
      </c>
      <c r="K832" s="145"/>
      <c r="L832"/>
    </row>
    <row r="833" spans="1:12" x14ac:dyDescent="0.3">
      <c r="A833" s="149">
        <f>'Scenario calculation'!J1295</f>
        <v>0.12560485765074714</v>
      </c>
      <c r="B833" s="47">
        <f>A833-'Summary Output'!$B$24</f>
        <v>1.826303263508626E-2</v>
      </c>
      <c r="C833"/>
      <c r="I833" s="101">
        <f>'Scenario calculation'!D1295</f>
        <v>1.9252849208212779</v>
      </c>
      <c r="J833" s="101">
        <f t="shared" si="14"/>
        <v>0.42528492082127789</v>
      </c>
      <c r="K833" s="145"/>
      <c r="L833"/>
    </row>
    <row r="834" spans="1:12" x14ac:dyDescent="0.3">
      <c r="A834" s="149">
        <f>'Scenario calculation'!J1296</f>
        <v>0.19867808422549382</v>
      </c>
      <c r="B834" s="47">
        <f>A834-'Summary Output'!$B$24</f>
        <v>9.1336259209832946E-2</v>
      </c>
      <c r="C834"/>
      <c r="I834" s="101">
        <f>'Scenario calculation'!D1296</f>
        <v>2.2606896861335155</v>
      </c>
      <c r="J834" s="101">
        <f t="shared" si="14"/>
        <v>0.76068968613351551</v>
      </c>
      <c r="K834" s="145"/>
      <c r="L834"/>
    </row>
    <row r="835" spans="1:12" x14ac:dyDescent="0.3">
      <c r="A835" s="149">
        <f>'Scenario calculation'!J1297</f>
        <v>0.27114905041584425</v>
      </c>
      <c r="B835" s="47">
        <f>A835-'Summary Output'!$B$24</f>
        <v>0.16380722540018339</v>
      </c>
      <c r="C835"/>
      <c r="I835" s="101">
        <f>'Scenario calculation'!D1297</f>
        <v>2.2582826128062132</v>
      </c>
      <c r="J835" s="101">
        <f t="shared" si="14"/>
        <v>0.75828261280621323</v>
      </c>
      <c r="K835" s="145"/>
      <c r="L835"/>
    </row>
    <row r="836" spans="1:12" x14ac:dyDescent="0.3">
      <c r="A836" s="149">
        <f>'Scenario calculation'!J1298</f>
        <v>0.20189371579694471</v>
      </c>
      <c r="B836" s="47">
        <f>A836-'Summary Output'!$B$24</f>
        <v>9.4551890781283829E-2</v>
      </c>
      <c r="C836"/>
      <c r="I836" s="101">
        <f>'Scenario calculation'!D1298</f>
        <v>2.2944976025410209</v>
      </c>
      <c r="J836" s="101">
        <f t="shared" si="14"/>
        <v>0.79449760254102086</v>
      </c>
      <c r="K836" s="145"/>
      <c r="L836"/>
    </row>
    <row r="837" spans="1:12" x14ac:dyDescent="0.3">
      <c r="A837" s="149">
        <f>'Scenario calculation'!J1299</f>
        <v>0.2490893627898112</v>
      </c>
      <c r="B837" s="47">
        <f>A837-'Summary Output'!$B$24</f>
        <v>0.14174753777415033</v>
      </c>
      <c r="C837"/>
      <c r="I837" s="101">
        <f>'Scenario calculation'!D1299</f>
        <v>2.9163016670528599</v>
      </c>
      <c r="J837" s="101">
        <f t="shared" si="14"/>
        <v>1.4163016670528599</v>
      </c>
      <c r="K837" s="145"/>
      <c r="L837"/>
    </row>
    <row r="838" spans="1:12" x14ac:dyDescent="0.3">
      <c r="A838" s="149">
        <f>'Scenario calculation'!J1300</f>
        <v>0.2746629178403297</v>
      </c>
      <c r="B838" s="47">
        <f>A838-'Summary Output'!$B$24</f>
        <v>0.16732109282466884</v>
      </c>
      <c r="C838"/>
      <c r="I838" s="101">
        <f>'Scenario calculation'!D1300</f>
        <v>2.9333197482828641</v>
      </c>
      <c r="J838" s="101">
        <f t="shared" si="14"/>
        <v>1.4333197482828641</v>
      </c>
      <c r="K838" s="145"/>
      <c r="L838"/>
    </row>
    <row r="839" spans="1:12" x14ac:dyDescent="0.3">
      <c r="A839" s="149">
        <f>'Scenario calculation'!J1301</f>
        <v>0.21304899825371781</v>
      </c>
      <c r="B839" s="47">
        <f>A839-'Summary Output'!$B$24</f>
        <v>0.10570717323805694</v>
      </c>
      <c r="C839"/>
      <c r="I839" s="101">
        <f>'Scenario calculation'!D1301</f>
        <v>1.9593834080476586</v>
      </c>
      <c r="J839" s="101">
        <f t="shared" si="14"/>
        <v>0.45938340804765865</v>
      </c>
      <c r="K839" s="145"/>
      <c r="L839"/>
    </row>
    <row r="840" spans="1:12" x14ac:dyDescent="0.3">
      <c r="A840" s="149">
        <f>'Scenario calculation'!J1302</f>
        <v>0.28233183125842198</v>
      </c>
      <c r="B840" s="47">
        <f>A840-'Summary Output'!$B$24</f>
        <v>0.17499000624276112</v>
      </c>
      <c r="C840"/>
      <c r="I840" s="101">
        <f>'Scenario calculation'!D1302</f>
        <v>2.203797354282675</v>
      </c>
      <c r="J840" s="101">
        <f t="shared" si="14"/>
        <v>0.70379735428267498</v>
      </c>
      <c r="K840" s="145"/>
      <c r="L840"/>
    </row>
    <row r="841" spans="1:12" x14ac:dyDescent="0.3">
      <c r="A841" s="149">
        <f>'Scenario calculation'!J1303</f>
        <v>0.15793403203362422</v>
      </c>
      <c r="B841" s="47">
        <f>A841-'Summary Output'!$B$24</f>
        <v>5.0592207017963339E-2</v>
      </c>
      <c r="C841"/>
      <c r="I841" s="101">
        <f>'Scenario calculation'!D1303</f>
        <v>1.4875924276111778</v>
      </c>
      <c r="J841" s="101">
        <f t="shared" si="14"/>
        <v>-1.2407572388822175E-2</v>
      </c>
      <c r="K841" s="145"/>
      <c r="L841"/>
    </row>
    <row r="842" spans="1:12" x14ac:dyDescent="0.3">
      <c r="A842" s="149">
        <f>'Scenario calculation'!J1304</f>
        <v>0.18963701785110487</v>
      </c>
      <c r="B842" s="47">
        <f>A842-'Summary Output'!$B$24</f>
        <v>8.2295192835443995E-2</v>
      </c>
      <c r="C842"/>
      <c r="I842" s="101">
        <f>'Scenario calculation'!D1304</f>
        <v>1.9158836954424685</v>
      </c>
      <c r="J842" s="101">
        <f t="shared" si="14"/>
        <v>0.4158836954424685</v>
      </c>
      <c r="K842" s="145"/>
      <c r="L842"/>
    </row>
    <row r="843" spans="1:12" x14ac:dyDescent="0.3">
      <c r="A843" s="149">
        <f>'Scenario calculation'!J1305</f>
        <v>0.24910279989788475</v>
      </c>
      <c r="B843" s="47">
        <f>A843-'Summary Output'!$B$24</f>
        <v>0.14176097488222389</v>
      </c>
      <c r="C843"/>
      <c r="I843" s="101">
        <f>'Scenario calculation'!D1305</f>
        <v>1.9050538976415325</v>
      </c>
      <c r="J843" s="101">
        <f t="shared" si="14"/>
        <v>0.40505389764153255</v>
      </c>
      <c r="K843" s="145"/>
      <c r="L843"/>
    </row>
    <row r="844" spans="1:12" x14ac:dyDescent="0.3">
      <c r="A844" s="149">
        <f>'Scenario calculation'!J1306</f>
        <v>0.22183842793138386</v>
      </c>
      <c r="B844" s="47">
        <f>A844-'Summary Output'!$B$24</f>
        <v>0.11449660291572299</v>
      </c>
      <c r="C844"/>
      <c r="I844" s="101">
        <f>'Scenario calculation'!D1306</f>
        <v>3.0109532620129227</v>
      </c>
      <c r="J844" s="101">
        <f t="shared" si="14"/>
        <v>1.5109532620129227</v>
      </c>
      <c r="K844" s="145"/>
      <c r="L844"/>
    </row>
    <row r="845" spans="1:12" x14ac:dyDescent="0.3">
      <c r="A845" s="149">
        <f>'Scenario calculation'!J1307</f>
        <v>0.12780505614461646</v>
      </c>
      <c r="B845" s="47">
        <f>A845-'Summary Output'!$B$24</f>
        <v>2.0463231128955581E-2</v>
      </c>
      <c r="C845"/>
      <c r="I845" s="101">
        <f>'Scenario calculation'!D1307</f>
        <v>2.3366485898868596</v>
      </c>
      <c r="J845" s="101">
        <f t="shared" si="14"/>
        <v>0.83664858988685964</v>
      </c>
      <c r="K845" s="145"/>
      <c r="L845"/>
    </row>
    <row r="846" spans="1:12" x14ac:dyDescent="0.3">
      <c r="A846" s="149">
        <f>'Scenario calculation'!J1308</f>
        <v>0.24364686706645644</v>
      </c>
      <c r="B846" s="47">
        <f>A846-'Summary Output'!$B$24</f>
        <v>0.13630504205079558</v>
      </c>
      <c r="C846"/>
      <c r="I846" s="101">
        <f>'Scenario calculation'!D1308</f>
        <v>1.8251051301756855</v>
      </c>
      <c r="J846" s="101">
        <f t="shared" si="14"/>
        <v>0.32510513017568554</v>
      </c>
      <c r="K846" s="145"/>
      <c r="L846"/>
    </row>
    <row r="847" spans="1:12" x14ac:dyDescent="0.3">
      <c r="A847" s="149">
        <f>'Scenario calculation'!J1309</f>
        <v>0.2965938468449909</v>
      </c>
      <c r="B847" s="47">
        <f>A847-'Summary Output'!$B$24</f>
        <v>0.18925202182933004</v>
      </c>
      <c r="C847"/>
      <c r="I847" s="101">
        <f>'Scenario calculation'!D1309</f>
        <v>2.8954499859534435</v>
      </c>
      <c r="J847" s="101">
        <f t="shared" si="14"/>
        <v>1.3954499859534435</v>
      </c>
      <c r="K847" s="145"/>
      <c r="L847"/>
    </row>
    <row r="848" spans="1:12" x14ac:dyDescent="0.3">
      <c r="A848" s="149">
        <f>'Scenario calculation'!J1310</f>
        <v>0.27470385764041749</v>
      </c>
      <c r="B848" s="47">
        <f>A848-'Summary Output'!$B$24</f>
        <v>0.16736203262475663</v>
      </c>
      <c r="C848"/>
      <c r="I848" s="101">
        <f>'Scenario calculation'!D1310</f>
        <v>2.3763459740525001</v>
      </c>
      <c r="J848" s="101">
        <f t="shared" ref="J848:J911" si="15">I848-1.5</f>
        <v>0.87634597405250014</v>
      </c>
      <c r="K848" s="145"/>
      <c r="L848"/>
    </row>
    <row r="849" spans="1:12" x14ac:dyDescent="0.3">
      <c r="A849" s="149">
        <f>'Scenario calculation'!J1311</f>
        <v>6.4278917459185791E-2</v>
      </c>
      <c r="B849" s="47">
        <f>A849-'Summary Output'!$B$24</f>
        <v>-4.3062907556475086E-2</v>
      </c>
      <c r="C849"/>
      <c r="I849" s="101">
        <f>'Scenario calculation'!D1311</f>
        <v>1.9664615589560701</v>
      </c>
      <c r="J849" s="101">
        <f t="shared" si="15"/>
        <v>0.46646155895607011</v>
      </c>
      <c r="K849" s="145"/>
      <c r="L849"/>
    </row>
    <row r="850" spans="1:12" x14ac:dyDescent="0.3">
      <c r="A850" s="149">
        <f>'Scenario calculation'!J1312</f>
        <v>0.16526348968813886</v>
      </c>
      <c r="B850" s="47">
        <f>A850-'Summary Output'!$B$24</f>
        <v>5.7921664672477988E-2</v>
      </c>
      <c r="C850"/>
      <c r="I850" s="101">
        <f>'Scenario calculation'!D1312</f>
        <v>2.6616999036815785</v>
      </c>
      <c r="J850" s="101">
        <f t="shared" si="15"/>
        <v>1.1616999036815785</v>
      </c>
      <c r="K850" s="145"/>
      <c r="L850"/>
    </row>
    <row r="851" spans="1:12" x14ac:dyDescent="0.3">
      <c r="A851" s="149">
        <f>'Scenario calculation'!J1313</f>
        <v>0.26418923916545123</v>
      </c>
      <c r="B851" s="47">
        <f>A851-'Summary Output'!$B$24</f>
        <v>0.15684741414979037</v>
      </c>
      <c r="C851"/>
      <c r="I851" s="101">
        <f>'Scenario calculation'!D1313</f>
        <v>2.7125511158125617</v>
      </c>
      <c r="J851" s="101">
        <f t="shared" si="15"/>
        <v>1.2125511158125617</v>
      </c>
      <c r="K851" s="145"/>
      <c r="L851"/>
    </row>
    <row r="852" spans="1:12" x14ac:dyDescent="0.3">
      <c r="A852" s="149">
        <f>'Scenario calculation'!J1314</f>
        <v>0.32050275212635038</v>
      </c>
      <c r="B852" s="47">
        <f>A852-'Summary Output'!$B$24</f>
        <v>0.21316092711068951</v>
      </c>
      <c r="C852"/>
      <c r="I852" s="101">
        <f>'Scenario calculation'!D1314</f>
        <v>2.128867494159274</v>
      </c>
      <c r="J852" s="101">
        <f t="shared" si="15"/>
        <v>0.62886749415927401</v>
      </c>
      <c r="K852" s="145"/>
      <c r="L852"/>
    </row>
    <row r="853" spans="1:12" x14ac:dyDescent="0.3">
      <c r="A853" s="149">
        <f>'Scenario calculation'!J1315</f>
        <v>0.39064886709134594</v>
      </c>
      <c r="B853" s="47">
        <f>A853-'Summary Output'!$B$24</f>
        <v>0.28330704207568508</v>
      </c>
      <c r="C853"/>
      <c r="I853" s="101">
        <f>'Scenario calculation'!D1315</f>
        <v>1.6288412542820914</v>
      </c>
      <c r="J853" s="101">
        <f t="shared" si="15"/>
        <v>0.12884125428209137</v>
      </c>
      <c r="K853" s="145"/>
      <c r="L853"/>
    </row>
    <row r="854" spans="1:12" x14ac:dyDescent="0.3">
      <c r="A854" s="149">
        <f>'Scenario calculation'!J1316</f>
        <v>0.1993591642988497</v>
      </c>
      <c r="B854" s="47">
        <f>A854-'Summary Output'!$B$24</f>
        <v>9.2017339283188823E-2</v>
      </c>
      <c r="C854"/>
      <c r="I854" s="101">
        <f>'Scenario calculation'!D1316</f>
        <v>1.9673953873494725</v>
      </c>
      <c r="J854" s="101">
        <f t="shared" si="15"/>
        <v>0.4673953873494725</v>
      </c>
      <c r="K854" s="145"/>
      <c r="L854"/>
    </row>
    <row r="855" spans="1:12" x14ac:dyDescent="0.3">
      <c r="A855" s="149">
        <f>'Scenario calculation'!J1317</f>
        <v>0.23441241083190567</v>
      </c>
      <c r="B855" s="47">
        <f>A855-'Summary Output'!$B$24</f>
        <v>0.12707058581624481</v>
      </c>
      <c r="C855"/>
      <c r="I855" s="101">
        <f>'Scenario calculation'!D1317</f>
        <v>3.6846402802359322</v>
      </c>
      <c r="J855" s="101">
        <f t="shared" si="15"/>
        <v>2.1846402802359322</v>
      </c>
      <c r="K855" s="145"/>
      <c r="L855"/>
    </row>
    <row r="856" spans="1:12" x14ac:dyDescent="0.3">
      <c r="A856" s="149">
        <f>'Scenario calculation'!J1318</f>
        <v>0.33263471795207655</v>
      </c>
      <c r="B856" s="47">
        <f>A856-'Summary Output'!$B$24</f>
        <v>0.22529289293641569</v>
      </c>
      <c r="C856"/>
      <c r="I856" s="101">
        <f>'Scenario calculation'!D1318</f>
        <v>2.2853919860108625</v>
      </c>
      <c r="J856" s="101">
        <f t="shared" si="15"/>
        <v>0.78539198601086246</v>
      </c>
      <c r="K856" s="145"/>
      <c r="L856"/>
    </row>
    <row r="857" spans="1:12" x14ac:dyDescent="0.3">
      <c r="A857" s="149">
        <f>'Scenario calculation'!J1319</f>
        <v>0.12389045408466326</v>
      </c>
      <c r="B857" s="47">
        <f>A857-'Summary Output'!$B$24</f>
        <v>1.6548629069002382E-2</v>
      </c>
      <c r="C857"/>
      <c r="I857" s="101">
        <f>'Scenario calculation'!D1319</f>
        <v>2.6936313894299415</v>
      </c>
      <c r="J857" s="101">
        <f t="shared" si="15"/>
        <v>1.1936313894299415</v>
      </c>
      <c r="K857" s="145"/>
      <c r="L857"/>
    </row>
    <row r="858" spans="1:12" x14ac:dyDescent="0.3">
      <c r="A858" s="149">
        <f>'Scenario calculation'!J1320</f>
        <v>4.5445516882236525E-2</v>
      </c>
      <c r="B858" s="47">
        <f>A858-'Summary Output'!$B$24</f>
        <v>-6.1896308133424352E-2</v>
      </c>
      <c r="C858"/>
      <c r="I858" s="101">
        <f>'Scenario calculation'!D1320</f>
        <v>2.845438365929049</v>
      </c>
      <c r="J858" s="101">
        <f t="shared" si="15"/>
        <v>1.345438365929049</v>
      </c>
      <c r="K858" s="145"/>
      <c r="L858"/>
    </row>
    <row r="859" spans="1:12" x14ac:dyDescent="0.3">
      <c r="A859" s="149">
        <f>'Scenario calculation'!J1321</f>
        <v>0.28037036208634936</v>
      </c>
      <c r="B859" s="47">
        <f>A859-'Summary Output'!$B$24</f>
        <v>0.17302853707068849</v>
      </c>
      <c r="C859"/>
      <c r="I859" s="101">
        <f>'Scenario calculation'!D1321</f>
        <v>2.722576732706421</v>
      </c>
      <c r="J859" s="101">
        <f t="shared" si="15"/>
        <v>1.222576732706421</v>
      </c>
      <c r="K859" s="145"/>
      <c r="L859"/>
    </row>
    <row r="860" spans="1:12" x14ac:dyDescent="0.3">
      <c r="A860" s="149">
        <f>'Scenario calculation'!J1322</f>
        <v>0.26543320343513299</v>
      </c>
      <c r="B860" s="47">
        <f>A860-'Summary Output'!$B$24</f>
        <v>0.15809137841947213</v>
      </c>
      <c r="C860"/>
      <c r="I860" s="101">
        <f>'Scenario calculation'!D1322</f>
        <v>3.0079848272057701</v>
      </c>
      <c r="J860" s="101">
        <f t="shared" si="15"/>
        <v>1.5079848272057701</v>
      </c>
      <c r="K860" s="145"/>
      <c r="L860"/>
    </row>
    <row r="861" spans="1:12" x14ac:dyDescent="0.3">
      <c r="A861" s="149">
        <f>'Scenario calculation'!J1323</f>
        <v>0.28446338506095148</v>
      </c>
      <c r="B861" s="47">
        <f>A861-'Summary Output'!$B$24</f>
        <v>0.17712156004529062</v>
      </c>
      <c r="C861"/>
      <c r="I861" s="101">
        <f>'Scenario calculation'!D1323</f>
        <v>2.8340192770591952</v>
      </c>
      <c r="J861" s="101">
        <f t="shared" si="15"/>
        <v>1.3340192770591952</v>
      </c>
      <c r="K861" s="145"/>
      <c r="L861"/>
    </row>
    <row r="862" spans="1:12" x14ac:dyDescent="0.3">
      <c r="A862" s="149">
        <f>'Scenario calculation'!J1324</f>
        <v>0.20607425929709522</v>
      </c>
      <c r="B862" s="47">
        <f>A862-'Summary Output'!$B$24</f>
        <v>9.8732434281434342E-2</v>
      </c>
      <c r="C862"/>
      <c r="I862" s="101">
        <f>'Scenario calculation'!D1324</f>
        <v>2.8166669674575395</v>
      </c>
      <c r="J862" s="101">
        <f t="shared" si="15"/>
        <v>1.3166669674575395</v>
      </c>
      <c r="K862" s="145"/>
      <c r="L862"/>
    </row>
    <row r="863" spans="1:12" x14ac:dyDescent="0.3">
      <c r="A863" s="149">
        <f>'Scenario calculation'!J1325</f>
        <v>0.31967368104240679</v>
      </c>
      <c r="B863" s="47">
        <f>A863-'Summary Output'!$B$24</f>
        <v>0.21233185602674592</v>
      </c>
      <c r="C863"/>
      <c r="I863" s="101">
        <f>'Scenario calculation'!D1325</f>
        <v>2.4355162398833285</v>
      </c>
      <c r="J863" s="101">
        <f t="shared" si="15"/>
        <v>0.93551623988332855</v>
      </c>
      <c r="K863" s="145"/>
      <c r="L863"/>
    </row>
    <row r="864" spans="1:12" x14ac:dyDescent="0.3">
      <c r="A864" s="149">
        <f>'Scenario calculation'!J1326</f>
        <v>0.20026780087892027</v>
      </c>
      <c r="B864" s="47">
        <f>A864-'Summary Output'!$B$24</f>
        <v>9.2925975863259389E-2</v>
      </c>
      <c r="C864"/>
      <c r="I864" s="101">
        <f>'Scenario calculation'!D1326</f>
        <v>3.0234756942896399</v>
      </c>
      <c r="J864" s="101">
        <f t="shared" si="15"/>
        <v>1.5234756942896399</v>
      </c>
      <c r="K864" s="145"/>
      <c r="L864"/>
    </row>
    <row r="865" spans="1:12" x14ac:dyDescent="0.3">
      <c r="A865" s="149">
        <f>'Scenario calculation'!J1327</f>
        <v>0.28025944271896619</v>
      </c>
      <c r="B865" s="47">
        <f>A865-'Summary Output'!$B$24</f>
        <v>0.17291761770330533</v>
      </c>
      <c r="C865"/>
      <c r="I865" s="101">
        <f>'Scenario calculation'!D1327</f>
        <v>3.2550819121406143</v>
      </c>
      <c r="J865" s="101">
        <f t="shared" si="15"/>
        <v>1.7550819121406143</v>
      </c>
      <c r="K865" s="145"/>
      <c r="L865"/>
    </row>
    <row r="866" spans="1:12" x14ac:dyDescent="0.3">
      <c r="A866" s="149">
        <f>'Scenario calculation'!J1328</f>
        <v>0.21340454010213938</v>
      </c>
      <c r="B866" s="47">
        <f>A866-'Summary Output'!$B$24</f>
        <v>0.10606271508647851</v>
      </c>
      <c r="C866"/>
      <c r="I866" s="101">
        <f>'Scenario calculation'!D1328</f>
        <v>1.8217937307624799</v>
      </c>
      <c r="J866" s="101">
        <f t="shared" si="15"/>
        <v>0.32179373076247986</v>
      </c>
      <c r="K866" s="145"/>
      <c r="L866"/>
    </row>
    <row r="867" spans="1:12" x14ac:dyDescent="0.3">
      <c r="A867" s="149">
        <f>'Scenario calculation'!J1329</f>
        <v>0.12546970980438399</v>
      </c>
      <c r="B867" s="47">
        <f>A867-'Summary Output'!$B$24</f>
        <v>1.8127884788723111E-2</v>
      </c>
      <c r="C867"/>
      <c r="I867" s="101">
        <f>'Scenario calculation'!D1329</f>
        <v>2.983802971003505</v>
      </c>
      <c r="J867" s="101">
        <f t="shared" si="15"/>
        <v>1.483802971003505</v>
      </c>
      <c r="K867" s="145"/>
      <c r="L867"/>
    </row>
    <row r="868" spans="1:12" x14ac:dyDescent="0.3">
      <c r="A868" s="149">
        <f>'Scenario calculation'!J1330</f>
        <v>0.18378698595282694</v>
      </c>
      <c r="B868" s="47">
        <f>A868-'Summary Output'!$B$24</f>
        <v>7.6445160937166065E-2</v>
      </c>
      <c r="C868"/>
      <c r="I868" s="101">
        <f>'Scenario calculation'!D1330</f>
        <v>2.9931240755020894</v>
      </c>
      <c r="J868" s="101">
        <f t="shared" si="15"/>
        <v>1.4931240755020894</v>
      </c>
      <c r="K868" s="145"/>
      <c r="L868"/>
    </row>
    <row r="869" spans="1:12" x14ac:dyDescent="0.3">
      <c r="A869" s="149">
        <f>'Scenario calculation'!J1331</f>
        <v>0.37171039173309062</v>
      </c>
      <c r="B869" s="47">
        <f>A869-'Summary Output'!$B$24</f>
        <v>0.26436856671742975</v>
      </c>
      <c r="C869"/>
      <c r="I869" s="101">
        <f>'Scenario calculation'!D1331</f>
        <v>1.8796188581599691</v>
      </c>
      <c r="J869" s="101">
        <f t="shared" si="15"/>
        <v>0.3796188581599691</v>
      </c>
      <c r="K869" s="145"/>
      <c r="L869"/>
    </row>
    <row r="870" spans="1:12" x14ac:dyDescent="0.3">
      <c r="A870" s="149">
        <f>'Scenario calculation'!J1332</f>
        <v>0.15838034726495964</v>
      </c>
      <c r="B870" s="47">
        <f>A870-'Summary Output'!$B$24</f>
        <v>5.1038522249298765E-2</v>
      </c>
      <c r="C870"/>
      <c r="I870" s="101">
        <f>'Scenario calculation'!D1332</f>
        <v>2.3172798880256584</v>
      </c>
      <c r="J870" s="101">
        <f t="shared" si="15"/>
        <v>0.81727988802565843</v>
      </c>
      <c r="K870" s="145"/>
      <c r="L870"/>
    </row>
    <row r="871" spans="1:12" x14ac:dyDescent="0.3">
      <c r="A871" s="149">
        <f>'Scenario calculation'!J1333</f>
        <v>0.25786809409453038</v>
      </c>
      <c r="B871" s="47">
        <f>A871-'Summary Output'!$B$24</f>
        <v>0.15052626907886951</v>
      </c>
      <c r="C871"/>
      <c r="I871" s="101">
        <f>'Scenario calculation'!D1333</f>
        <v>2.808390594071843</v>
      </c>
      <c r="J871" s="101">
        <f t="shared" si="15"/>
        <v>1.308390594071843</v>
      </c>
      <c r="K871" s="145"/>
      <c r="L871"/>
    </row>
    <row r="872" spans="1:12" x14ac:dyDescent="0.3">
      <c r="A872" s="149">
        <f>'Scenario calculation'!J1334</f>
        <v>0.17240847819939153</v>
      </c>
      <c r="B872" s="47">
        <f>A872-'Summary Output'!$B$24</f>
        <v>6.5066653183730658E-2</v>
      </c>
      <c r="C872"/>
      <c r="I872" s="101">
        <f>'Scenario calculation'!D1334</f>
        <v>2.4206073987519781</v>
      </c>
      <c r="J872" s="101">
        <f t="shared" si="15"/>
        <v>0.92060739875197806</v>
      </c>
      <c r="K872" s="145"/>
      <c r="L872"/>
    </row>
    <row r="873" spans="1:12" x14ac:dyDescent="0.3">
      <c r="A873" s="149">
        <f>'Scenario calculation'!J1335</f>
        <v>0.31767929321340937</v>
      </c>
      <c r="B873" s="47">
        <f>A873-'Summary Output'!$B$24</f>
        <v>0.21033746819774851</v>
      </c>
      <c r="C873"/>
      <c r="I873" s="101">
        <f>'Scenario calculation'!D1335</f>
        <v>2.9413113571449054</v>
      </c>
      <c r="J873" s="101">
        <f t="shared" si="15"/>
        <v>1.4413113571449054</v>
      </c>
      <c r="K873" s="145"/>
      <c r="L873"/>
    </row>
    <row r="874" spans="1:12" x14ac:dyDescent="0.3">
      <c r="A874" s="149">
        <f>'Scenario calculation'!J1336</f>
        <v>0.28548373672726912</v>
      </c>
      <c r="B874" s="47">
        <f>A874-'Summary Output'!$B$24</f>
        <v>0.17814191171160826</v>
      </c>
      <c r="C874"/>
      <c r="I874" s="101">
        <f>'Scenario calculation'!D1336</f>
        <v>2.0694043111215707</v>
      </c>
      <c r="J874" s="101">
        <f t="shared" si="15"/>
        <v>0.56940431112157075</v>
      </c>
      <c r="K874" s="145"/>
      <c r="L874"/>
    </row>
    <row r="875" spans="1:12" x14ac:dyDescent="0.3">
      <c r="A875" s="149">
        <f>'Scenario calculation'!J1337</f>
        <v>0.25818627778954362</v>
      </c>
      <c r="B875" s="47">
        <f>A875-'Summary Output'!$B$24</f>
        <v>0.15084445277388275</v>
      </c>
      <c r="C875"/>
      <c r="I875" s="101">
        <f>'Scenario calculation'!D1337</f>
        <v>2.9102759269801695</v>
      </c>
      <c r="J875" s="101">
        <f t="shared" si="15"/>
        <v>1.4102759269801695</v>
      </c>
      <c r="K875" s="145"/>
      <c r="L875"/>
    </row>
    <row r="876" spans="1:12" x14ac:dyDescent="0.3">
      <c r="A876" s="149">
        <f>'Scenario calculation'!J1338</f>
        <v>0.34466636586456323</v>
      </c>
      <c r="B876" s="47">
        <f>A876-'Summary Output'!$B$24</f>
        <v>0.23732454084890237</v>
      </c>
      <c r="C876"/>
      <c r="I876" s="101">
        <f>'Scenario calculation'!D1338</f>
        <v>2.5745034586933664</v>
      </c>
      <c r="J876" s="101">
        <f t="shared" si="15"/>
        <v>1.0745034586933664</v>
      </c>
      <c r="K876" s="145"/>
      <c r="L876"/>
    </row>
    <row r="877" spans="1:12" x14ac:dyDescent="0.3">
      <c r="A877" s="149">
        <f>'Scenario calculation'!J1339</f>
        <v>0.17351733011074</v>
      </c>
      <c r="B877" s="47">
        <f>A877-'Summary Output'!$B$24</f>
        <v>6.6175505095079121E-2</v>
      </c>
      <c r="C877"/>
      <c r="I877" s="101">
        <f>'Scenario calculation'!D1339</f>
        <v>2.6142382470282355</v>
      </c>
      <c r="J877" s="101">
        <f t="shared" si="15"/>
        <v>1.1142382470282355</v>
      </c>
      <c r="K877" s="145"/>
      <c r="L877"/>
    </row>
    <row r="878" spans="1:12" x14ac:dyDescent="0.3">
      <c r="A878" s="149">
        <f>'Scenario calculation'!J1340</f>
        <v>0.30717245034488339</v>
      </c>
      <c r="B878" s="47">
        <f>A878-'Summary Output'!$B$24</f>
        <v>0.19983062532922252</v>
      </c>
      <c r="C878"/>
      <c r="I878" s="101">
        <f>'Scenario calculation'!D1340</f>
        <v>2.07901162025358</v>
      </c>
      <c r="J878" s="101">
        <f t="shared" si="15"/>
        <v>0.57901162025357999</v>
      </c>
      <c r="K878" s="145"/>
      <c r="L878"/>
    </row>
    <row r="879" spans="1:12" x14ac:dyDescent="0.3">
      <c r="A879" s="149">
        <f>'Scenario calculation'!J1341</f>
        <v>0.20550196683934852</v>
      </c>
      <c r="B879" s="47">
        <f>A879-'Summary Output'!$B$24</f>
        <v>9.8160141823687638E-2</v>
      </c>
      <c r="C879"/>
      <c r="I879" s="101">
        <f>'Scenario calculation'!D1341</f>
        <v>2.7750366695148481</v>
      </c>
      <c r="J879" s="101">
        <f t="shared" si="15"/>
        <v>1.2750366695148481</v>
      </c>
      <c r="K879" s="145"/>
      <c r="L879"/>
    </row>
    <row r="880" spans="1:12" x14ac:dyDescent="0.3">
      <c r="A880" s="149">
        <f>'Scenario calculation'!J1342</f>
        <v>0.25702894428011769</v>
      </c>
      <c r="B880" s="47">
        <f>A880-'Summary Output'!$B$24</f>
        <v>0.14968711926445682</v>
      </c>
      <c r="C880"/>
      <c r="I880" s="101">
        <f>'Scenario calculation'!D1342</f>
        <v>2.8686676444266173</v>
      </c>
      <c r="J880" s="101">
        <f t="shared" si="15"/>
        <v>1.3686676444266173</v>
      </c>
      <c r="K880" s="145"/>
      <c r="L880"/>
    </row>
    <row r="881" spans="1:12" x14ac:dyDescent="0.3">
      <c r="A881" s="149">
        <f>'Scenario calculation'!J1343</f>
        <v>0.38323314089942206</v>
      </c>
      <c r="B881" s="47">
        <f>A881-'Summary Output'!$B$24</f>
        <v>0.2758913158837612</v>
      </c>
      <c r="C881"/>
      <c r="I881" s="101">
        <f>'Scenario calculation'!D1343</f>
        <v>1.6408685077914076</v>
      </c>
      <c r="J881" s="101">
        <f t="shared" si="15"/>
        <v>0.14086850779140758</v>
      </c>
      <c r="K881" s="145"/>
      <c r="L881"/>
    </row>
    <row r="882" spans="1:12" x14ac:dyDescent="0.3">
      <c r="A882" s="149">
        <f>'Scenario calculation'!J1344</f>
        <v>0.25399489766987937</v>
      </c>
      <c r="B882" s="47">
        <f>A882-'Summary Output'!$B$24</f>
        <v>0.14665307265421851</v>
      </c>
      <c r="C882"/>
      <c r="I882" s="101">
        <f>'Scenario calculation'!D1344</f>
        <v>2.5126317413073695</v>
      </c>
      <c r="J882" s="101">
        <f t="shared" si="15"/>
        <v>1.0126317413073695</v>
      </c>
      <c r="K882" s="145"/>
      <c r="L882"/>
    </row>
    <row r="883" spans="1:12" x14ac:dyDescent="0.3">
      <c r="A883" s="149">
        <f>'Scenario calculation'!J1345</f>
        <v>0.20835823943564313</v>
      </c>
      <c r="B883" s="47">
        <f>A883-'Summary Output'!$B$24</f>
        <v>0.10101641441998226</v>
      </c>
      <c r="C883"/>
      <c r="I883" s="101">
        <f>'Scenario calculation'!D1345</f>
        <v>3.057060999840266</v>
      </c>
      <c r="J883" s="101">
        <f t="shared" si="15"/>
        <v>1.557060999840266</v>
      </c>
      <c r="K883" s="145"/>
      <c r="L883"/>
    </row>
    <row r="884" spans="1:12" x14ac:dyDescent="0.3">
      <c r="A884" s="149">
        <f>'Scenario calculation'!J1346</f>
        <v>0.28807404320311791</v>
      </c>
      <c r="B884" s="47">
        <f>A884-'Summary Output'!$B$24</f>
        <v>0.18073221818745705</v>
      </c>
      <c r="C884"/>
      <c r="I884" s="101">
        <f>'Scenario calculation'!D1346</f>
        <v>2.3790456086442493</v>
      </c>
      <c r="J884" s="101">
        <f t="shared" si="15"/>
        <v>0.8790456086442493</v>
      </c>
      <c r="K884" s="145"/>
      <c r="L884"/>
    </row>
    <row r="885" spans="1:12" x14ac:dyDescent="0.3">
      <c r="A885" s="149">
        <f>'Scenario calculation'!J1347</f>
        <v>0.24563816627376056</v>
      </c>
      <c r="B885" s="47">
        <f>A885-'Summary Output'!$B$24</f>
        <v>0.1382963412580997</v>
      </c>
      <c r="C885"/>
      <c r="I885" s="101">
        <f>'Scenario calculation'!D1347</f>
        <v>2.1698145323530973</v>
      </c>
      <c r="J885" s="101">
        <f t="shared" si="15"/>
        <v>0.66981453235309729</v>
      </c>
      <c r="K885" s="145"/>
      <c r="L885"/>
    </row>
    <row r="886" spans="1:12" x14ac:dyDescent="0.3">
      <c r="A886" s="149">
        <f>'Scenario calculation'!J1348</f>
        <v>0.27002138189282965</v>
      </c>
      <c r="B886" s="47">
        <f>A886-'Summary Output'!$B$24</f>
        <v>0.16267955687716878</v>
      </c>
      <c r="C886"/>
      <c r="I886" s="101">
        <f>'Scenario calculation'!D1348</f>
        <v>2.8361506180457869</v>
      </c>
      <c r="J886" s="101">
        <f t="shared" si="15"/>
        <v>1.3361506180457869</v>
      </c>
      <c r="K886" s="145"/>
      <c r="L886"/>
    </row>
    <row r="887" spans="1:12" x14ac:dyDescent="0.3">
      <c r="A887" s="149">
        <f>'Scenario calculation'!J1349</f>
        <v>0.18843469508891264</v>
      </c>
      <c r="B887" s="47">
        <f>A887-'Summary Output'!$B$24</f>
        <v>8.1092870073251763E-2</v>
      </c>
      <c r="C887"/>
      <c r="I887" s="101">
        <f>'Scenario calculation'!D1349</f>
        <v>2.8109969349818456</v>
      </c>
      <c r="J887" s="101">
        <f t="shared" si="15"/>
        <v>1.3109969349818456</v>
      </c>
      <c r="K887" s="145"/>
      <c r="L887"/>
    </row>
    <row r="888" spans="1:12" x14ac:dyDescent="0.3">
      <c r="A888" s="149">
        <f>'Scenario calculation'!J1350</f>
        <v>0.37134164846012907</v>
      </c>
      <c r="B888" s="47">
        <f>A888-'Summary Output'!$B$24</f>
        <v>0.26399982344446821</v>
      </c>
      <c r="C888"/>
      <c r="I888" s="101">
        <f>'Scenario calculation'!D1350</f>
        <v>2.772573100696722</v>
      </c>
      <c r="J888" s="101">
        <f t="shared" si="15"/>
        <v>1.272573100696722</v>
      </c>
      <c r="K888" s="145"/>
      <c r="L888"/>
    </row>
    <row r="889" spans="1:12" x14ac:dyDescent="0.3">
      <c r="A889" s="149">
        <f>'Scenario calculation'!J1351</f>
        <v>0.26346551000441676</v>
      </c>
      <c r="B889" s="47">
        <f>A889-'Summary Output'!$B$24</f>
        <v>0.1561236849887559</v>
      </c>
      <c r="C889"/>
      <c r="I889" s="101">
        <f>'Scenario calculation'!D1351</f>
        <v>2.235330456510515</v>
      </c>
      <c r="J889" s="101">
        <f t="shared" si="15"/>
        <v>0.73533045651051498</v>
      </c>
      <c r="K889" s="145"/>
      <c r="L889"/>
    </row>
    <row r="890" spans="1:12" x14ac:dyDescent="0.3">
      <c r="A890" s="149">
        <f>'Scenario calculation'!J1352</f>
        <v>0.2153969479698199</v>
      </c>
      <c r="B890" s="47">
        <f>A890-'Summary Output'!$B$24</f>
        <v>0.10805512295415902</v>
      </c>
      <c r="C890"/>
      <c r="I890" s="101">
        <f>'Scenario calculation'!D1352</f>
        <v>2.0710950581698131</v>
      </c>
      <c r="J890" s="101">
        <f t="shared" si="15"/>
        <v>0.5710950581698131</v>
      </c>
      <c r="K890" s="145"/>
      <c r="L890"/>
    </row>
    <row r="891" spans="1:12" x14ac:dyDescent="0.3">
      <c r="A891" s="149">
        <f>'Scenario calculation'!J1353</f>
        <v>0.19396660359632456</v>
      </c>
      <c r="B891" s="47">
        <f>A891-'Summary Output'!$B$24</f>
        <v>8.6624778580663683E-2</v>
      </c>
      <c r="C891"/>
      <c r="I891" s="101">
        <f>'Scenario calculation'!D1353</f>
        <v>2.9033449384436762</v>
      </c>
      <c r="J891" s="101">
        <f t="shared" si="15"/>
        <v>1.4033449384436762</v>
      </c>
      <c r="K891" s="145"/>
      <c r="L891"/>
    </row>
    <row r="892" spans="1:12" x14ac:dyDescent="0.3">
      <c r="A892" s="149">
        <f>'Scenario calculation'!J1354</f>
        <v>0.14537389337859552</v>
      </c>
      <c r="B892" s="47">
        <f>A892-'Summary Output'!$B$24</f>
        <v>3.8032068362934643E-2</v>
      </c>
      <c r="C892"/>
      <c r="I892" s="101">
        <f>'Scenario calculation'!D1354</f>
        <v>1.7898106843528061</v>
      </c>
      <c r="J892" s="101">
        <f t="shared" si="15"/>
        <v>0.2898106843528061</v>
      </c>
      <c r="K892" s="145"/>
      <c r="L892"/>
    </row>
    <row r="893" spans="1:12" x14ac:dyDescent="0.3">
      <c r="A893" s="149">
        <f>'Scenario calculation'!J1355</f>
        <v>0.1268084715201967</v>
      </c>
      <c r="B893" s="47">
        <f>A893-'Summary Output'!$B$24</f>
        <v>1.946664650453582E-2</v>
      </c>
      <c r="C893"/>
      <c r="I893" s="101">
        <f>'Scenario calculation'!D1355</f>
        <v>1.775367326967054</v>
      </c>
      <c r="J893" s="101">
        <f t="shared" si="15"/>
        <v>0.27536732696705402</v>
      </c>
      <c r="K893" s="145"/>
      <c r="L893"/>
    </row>
    <row r="894" spans="1:12" x14ac:dyDescent="0.3">
      <c r="A894" s="149">
        <f>'Scenario calculation'!J1356</f>
        <v>0.22865555963590545</v>
      </c>
      <c r="B894" s="47">
        <f>A894-'Summary Output'!$B$24</f>
        <v>0.12131373462024457</v>
      </c>
      <c r="C894"/>
      <c r="I894" s="101">
        <f>'Scenario calculation'!D1356</f>
        <v>1.9106474444486934</v>
      </c>
      <c r="J894" s="101">
        <f t="shared" si="15"/>
        <v>0.41064744444869339</v>
      </c>
      <c r="K894" s="145"/>
      <c r="L894"/>
    </row>
    <row r="895" spans="1:12" x14ac:dyDescent="0.3">
      <c r="A895" s="149">
        <f>'Scenario calculation'!J1357</f>
        <v>0.26519292889903556</v>
      </c>
      <c r="B895" s="47">
        <f>A895-'Summary Output'!$B$24</f>
        <v>0.1578511038833747</v>
      </c>
      <c r="C895"/>
      <c r="I895" s="101">
        <f>'Scenario calculation'!D1357</f>
        <v>2.5172056504510794</v>
      </c>
      <c r="J895" s="101">
        <f t="shared" si="15"/>
        <v>1.0172056504510794</v>
      </c>
      <c r="K895" s="145"/>
      <c r="L895"/>
    </row>
    <row r="896" spans="1:12" x14ac:dyDescent="0.3">
      <c r="A896" s="149">
        <f>'Scenario calculation'!J1358</f>
        <v>0.39786296750633299</v>
      </c>
      <c r="B896" s="47">
        <f>A896-'Summary Output'!$B$24</f>
        <v>0.29052114249067212</v>
      </c>
      <c r="C896"/>
      <c r="I896" s="101">
        <f>'Scenario calculation'!D1358</f>
        <v>2.1244430999074586</v>
      </c>
      <c r="J896" s="101">
        <f t="shared" si="15"/>
        <v>0.62444309990745861</v>
      </c>
      <c r="K896" s="145"/>
      <c r="L896"/>
    </row>
    <row r="897" spans="1:12" x14ac:dyDescent="0.3">
      <c r="A897" s="149">
        <f>'Scenario calculation'!J1359</f>
        <v>0.14527268396432835</v>
      </c>
      <c r="B897" s="47">
        <f>A897-'Summary Output'!$B$24</f>
        <v>3.7930858948667476E-2</v>
      </c>
      <c r="C897"/>
      <c r="I897" s="101">
        <f>'Scenario calculation'!D1359</f>
        <v>3.065309705061606</v>
      </c>
      <c r="J897" s="101">
        <f t="shared" si="15"/>
        <v>1.565309705061606</v>
      </c>
      <c r="K897" s="145"/>
      <c r="L897"/>
    </row>
    <row r="898" spans="1:12" x14ac:dyDescent="0.3">
      <c r="A898" s="149">
        <f>'Scenario calculation'!J1360</f>
        <v>0.22373623618725458</v>
      </c>
      <c r="B898" s="47">
        <f>A898-'Summary Output'!$B$24</f>
        <v>0.1163944111715937</v>
      </c>
      <c r="C898"/>
      <c r="I898" s="101">
        <f>'Scenario calculation'!D1360</f>
        <v>3.510567991331385</v>
      </c>
      <c r="J898" s="101">
        <f t="shared" si="15"/>
        <v>2.010567991331385</v>
      </c>
      <c r="K898" s="145"/>
      <c r="L898"/>
    </row>
    <row r="899" spans="1:12" x14ac:dyDescent="0.3">
      <c r="A899" s="149">
        <f>'Scenario calculation'!J1361</f>
        <v>0.21535859590552286</v>
      </c>
      <c r="B899" s="47">
        <f>A899-'Summary Output'!$B$24</f>
        <v>0.10801677088986199</v>
      </c>
      <c r="C899"/>
      <c r="I899" s="101">
        <f>'Scenario calculation'!D1361</f>
        <v>3.3747610194287758</v>
      </c>
      <c r="J899" s="101">
        <f t="shared" si="15"/>
        <v>1.8747610194287758</v>
      </c>
      <c r="K899" s="145"/>
      <c r="L899"/>
    </row>
    <row r="900" spans="1:12" x14ac:dyDescent="0.3">
      <c r="A900" s="149">
        <f>'Scenario calculation'!J1362</f>
        <v>0.39069075984450241</v>
      </c>
      <c r="B900" s="47">
        <f>A900-'Summary Output'!$B$24</f>
        <v>0.28334893482884155</v>
      </c>
      <c r="C900"/>
      <c r="I900" s="101">
        <f>'Scenario calculation'!D1362</f>
        <v>2.652225046956374</v>
      </c>
      <c r="J900" s="101">
        <f t="shared" si="15"/>
        <v>1.152225046956374</v>
      </c>
      <c r="K900" s="145"/>
      <c r="L900"/>
    </row>
    <row r="901" spans="1:12" x14ac:dyDescent="0.3">
      <c r="A901" s="149">
        <f>'Scenario calculation'!J1363</f>
        <v>0.22907517625245366</v>
      </c>
      <c r="B901" s="47">
        <f>A901-'Summary Output'!$B$24</f>
        <v>0.12173335123679278</v>
      </c>
      <c r="C901"/>
      <c r="I901" s="101">
        <f>'Scenario calculation'!D1363</f>
        <v>3.4445040620105671</v>
      </c>
      <c r="J901" s="101">
        <f t="shared" si="15"/>
        <v>1.9445040620105671</v>
      </c>
      <c r="K901" s="145"/>
      <c r="L901"/>
    </row>
    <row r="902" spans="1:12" x14ac:dyDescent="0.3">
      <c r="A902" s="149">
        <f>'Scenario calculation'!J1364</f>
        <v>0.26609567879956031</v>
      </c>
      <c r="B902" s="47">
        <f>A902-'Summary Output'!$B$24</f>
        <v>0.15875385378389945</v>
      </c>
      <c r="C902"/>
      <c r="I902" s="101">
        <f>'Scenario calculation'!D1364</f>
        <v>2.550466527015911</v>
      </c>
      <c r="J902" s="101">
        <f t="shared" si="15"/>
        <v>1.050466527015911</v>
      </c>
      <c r="K902" s="145"/>
      <c r="L902"/>
    </row>
    <row r="903" spans="1:12" x14ac:dyDescent="0.3">
      <c r="A903" s="149">
        <f>'Scenario calculation'!J1365</f>
        <v>0.30283955486279712</v>
      </c>
      <c r="B903" s="47">
        <f>A903-'Summary Output'!$B$24</f>
        <v>0.19549772984713626</v>
      </c>
      <c r="C903"/>
      <c r="I903" s="101">
        <f>'Scenario calculation'!D1365</f>
        <v>2.2668820183465934</v>
      </c>
      <c r="J903" s="101">
        <f t="shared" si="15"/>
        <v>0.76688201834659342</v>
      </c>
      <c r="K903" s="145"/>
      <c r="L903"/>
    </row>
    <row r="904" spans="1:12" x14ac:dyDescent="0.3">
      <c r="A904" s="149">
        <f>'Scenario calculation'!J1366</f>
        <v>0.28483119590294348</v>
      </c>
      <c r="B904" s="47">
        <f>A904-'Summary Output'!$B$24</f>
        <v>0.17748937088728262</v>
      </c>
      <c r="C904"/>
      <c r="I904" s="101">
        <f>'Scenario calculation'!D1366</f>
        <v>2.8652780756190022</v>
      </c>
      <c r="J904" s="101">
        <f t="shared" si="15"/>
        <v>1.3652780756190022</v>
      </c>
      <c r="K904" s="145"/>
      <c r="L904"/>
    </row>
    <row r="905" spans="1:12" x14ac:dyDescent="0.3">
      <c r="A905" s="149">
        <f>'Scenario calculation'!J1367</f>
        <v>0.26225883130639538</v>
      </c>
      <c r="B905" s="47">
        <f>A905-'Summary Output'!$B$24</f>
        <v>0.15491700629073452</v>
      </c>
      <c r="C905"/>
      <c r="I905" s="101">
        <f>'Scenario calculation'!D1367</f>
        <v>2.9382323548960967</v>
      </c>
      <c r="J905" s="101">
        <f t="shared" si="15"/>
        <v>1.4382323548960967</v>
      </c>
      <c r="K905" s="145"/>
      <c r="L905"/>
    </row>
    <row r="906" spans="1:12" x14ac:dyDescent="0.3">
      <c r="A906" s="149">
        <f>'Scenario calculation'!J1368</f>
        <v>0.20834782369094818</v>
      </c>
      <c r="B906" s="47">
        <f>A906-'Summary Output'!$B$24</f>
        <v>0.1010059986752873</v>
      </c>
      <c r="C906"/>
      <c r="I906" s="101">
        <f>'Scenario calculation'!D1368</f>
        <v>1.6446226639382413</v>
      </c>
      <c r="J906" s="101">
        <f t="shared" si="15"/>
        <v>0.1446226639382413</v>
      </c>
      <c r="K906" s="145"/>
      <c r="L906"/>
    </row>
    <row r="907" spans="1:12" x14ac:dyDescent="0.3">
      <c r="A907" s="149">
        <f>'Scenario calculation'!J1369</f>
        <v>0.28624969390321797</v>
      </c>
      <c r="B907" s="47">
        <f>A907-'Summary Output'!$B$24</f>
        <v>0.17890786888755711</v>
      </c>
      <c r="C907"/>
      <c r="I907" s="101">
        <f>'Scenario calculation'!D1369</f>
        <v>3.1924333440603676</v>
      </c>
      <c r="J907" s="101">
        <f t="shared" si="15"/>
        <v>1.6924333440603676</v>
      </c>
      <c r="K907" s="145"/>
      <c r="L907"/>
    </row>
    <row r="908" spans="1:12" x14ac:dyDescent="0.3">
      <c r="A908" s="149">
        <f>'Scenario calculation'!J1370</f>
        <v>0.33568191627858623</v>
      </c>
      <c r="B908" s="47">
        <f>A908-'Summary Output'!$B$24</f>
        <v>0.22834009126292537</v>
      </c>
      <c r="C908"/>
      <c r="I908" s="101">
        <f>'Scenario calculation'!D1370</f>
        <v>2.0231746460564866</v>
      </c>
      <c r="J908" s="101">
        <f t="shared" si="15"/>
        <v>0.52317464605648656</v>
      </c>
      <c r="K908" s="145"/>
      <c r="L908"/>
    </row>
    <row r="909" spans="1:12" x14ac:dyDescent="0.3">
      <c r="A909" s="149">
        <f>'Scenario calculation'!J1371</f>
        <v>0.13512857793184896</v>
      </c>
      <c r="B909" s="47">
        <f>A909-'Summary Output'!$B$24</f>
        <v>2.7786752916188082E-2</v>
      </c>
      <c r="C909"/>
      <c r="I909" s="101">
        <f>'Scenario calculation'!D1371</f>
        <v>3.1105619688081405</v>
      </c>
      <c r="J909" s="101">
        <f t="shared" si="15"/>
        <v>1.6105619688081405</v>
      </c>
      <c r="K909" s="145"/>
      <c r="L909"/>
    </row>
    <row r="910" spans="1:12" x14ac:dyDescent="0.3">
      <c r="A910" s="149">
        <f>'Scenario calculation'!J1372</f>
        <v>0.22471357876013798</v>
      </c>
      <c r="B910" s="47">
        <f>A910-'Summary Output'!$B$24</f>
        <v>0.1173717537444771</v>
      </c>
      <c r="C910"/>
      <c r="I910" s="101">
        <f>'Scenario calculation'!D1372</f>
        <v>3.0610737323674551</v>
      </c>
      <c r="J910" s="101">
        <f t="shared" si="15"/>
        <v>1.5610737323674551</v>
      </c>
      <c r="K910" s="145"/>
      <c r="L910"/>
    </row>
    <row r="911" spans="1:12" x14ac:dyDescent="0.3">
      <c r="A911" s="149">
        <f>'Scenario calculation'!J1373</f>
        <v>0.25604300682437264</v>
      </c>
      <c r="B911" s="47">
        <f>A911-'Summary Output'!$B$24</f>
        <v>0.14870118180871178</v>
      </c>
      <c r="C911"/>
      <c r="I911" s="101">
        <f>'Scenario calculation'!D1373</f>
        <v>2.3463325588992334</v>
      </c>
      <c r="J911" s="101">
        <f t="shared" si="15"/>
        <v>0.84633255889923342</v>
      </c>
      <c r="K911" s="145"/>
      <c r="L911"/>
    </row>
    <row r="912" spans="1:12" x14ac:dyDescent="0.3">
      <c r="A912" s="149">
        <f>'Scenario calculation'!J1374</f>
        <v>0.15714091914885575</v>
      </c>
      <c r="B912" s="47">
        <f>A912-'Summary Output'!$B$24</f>
        <v>4.9799094133194874E-2</v>
      </c>
      <c r="C912"/>
      <c r="I912" s="101">
        <f>'Scenario calculation'!D1374</f>
        <v>3.0189877295985599</v>
      </c>
      <c r="J912" s="101">
        <f t="shared" ref="J912:J975" si="16">I912-1.5</f>
        <v>1.5189877295985599</v>
      </c>
      <c r="K912" s="145"/>
      <c r="L912"/>
    </row>
    <row r="913" spans="1:12" x14ac:dyDescent="0.3">
      <c r="A913" s="149">
        <f>'Scenario calculation'!J1375</f>
        <v>0.23672997542114449</v>
      </c>
      <c r="B913" s="47">
        <f>A913-'Summary Output'!$B$24</f>
        <v>0.12938815040548363</v>
      </c>
      <c r="C913"/>
      <c r="I913" s="101">
        <f>'Scenario calculation'!D1375</f>
        <v>2.3573600001605612</v>
      </c>
      <c r="J913" s="101">
        <f t="shared" si="16"/>
        <v>0.85736000016056124</v>
      </c>
      <c r="K913" s="145"/>
      <c r="L913"/>
    </row>
    <row r="914" spans="1:12" x14ac:dyDescent="0.3">
      <c r="A914" s="149">
        <f>'Scenario calculation'!J1376</f>
        <v>4.4424523856206655E-2</v>
      </c>
      <c r="B914" s="47">
        <f>A914-'Summary Output'!$B$24</f>
        <v>-6.2917301159454223E-2</v>
      </c>
      <c r="C914"/>
      <c r="I914" s="101">
        <f>'Scenario calculation'!D1376</f>
        <v>2.2093662312033198</v>
      </c>
      <c r="J914" s="101">
        <f t="shared" si="16"/>
        <v>0.70936623120331976</v>
      </c>
      <c r="K914" s="145"/>
      <c r="L914"/>
    </row>
    <row r="915" spans="1:12" x14ac:dyDescent="0.3">
      <c r="A915" s="149">
        <f>'Scenario calculation'!J1377</f>
        <v>0.21420627638674072</v>
      </c>
      <c r="B915" s="47">
        <f>A915-'Summary Output'!$B$24</f>
        <v>0.10686445137107985</v>
      </c>
      <c r="C915"/>
      <c r="I915" s="101">
        <f>'Scenario calculation'!D1377</f>
        <v>3.1827320302189488</v>
      </c>
      <c r="J915" s="101">
        <f t="shared" si="16"/>
        <v>1.6827320302189488</v>
      </c>
      <c r="K915" s="145"/>
      <c r="L915"/>
    </row>
    <row r="916" spans="1:12" x14ac:dyDescent="0.3">
      <c r="A916" s="149">
        <f>'Scenario calculation'!J1378</f>
        <v>0.22373453014914468</v>
      </c>
      <c r="B916" s="47">
        <f>A916-'Summary Output'!$B$24</f>
        <v>0.11639270513348381</v>
      </c>
      <c r="C916"/>
      <c r="I916" s="101">
        <f>'Scenario calculation'!D1378</f>
        <v>3.1652630161454782</v>
      </c>
      <c r="J916" s="101">
        <f t="shared" si="16"/>
        <v>1.6652630161454782</v>
      </c>
      <c r="K916" s="145"/>
      <c r="L916"/>
    </row>
    <row r="917" spans="1:12" x14ac:dyDescent="0.3">
      <c r="A917" s="149">
        <f>'Scenario calculation'!J1379</f>
        <v>0.2383756418723193</v>
      </c>
      <c r="B917" s="47">
        <f>A917-'Summary Output'!$B$24</f>
        <v>0.13103381685665844</v>
      </c>
      <c r="C917"/>
      <c r="I917" s="101">
        <f>'Scenario calculation'!D1379</f>
        <v>2.4064439472353656</v>
      </c>
      <c r="J917" s="101">
        <f t="shared" si="16"/>
        <v>0.90644394723536559</v>
      </c>
      <c r="K917" s="145"/>
      <c r="L917"/>
    </row>
    <row r="918" spans="1:12" x14ac:dyDescent="0.3">
      <c r="A918" s="149">
        <f>'Scenario calculation'!J1380</f>
        <v>0.32032687561287543</v>
      </c>
      <c r="B918" s="47">
        <f>A918-'Summary Output'!$B$24</f>
        <v>0.21298505059721456</v>
      </c>
      <c r="C918"/>
      <c r="I918" s="101">
        <f>'Scenario calculation'!D1380</f>
        <v>2.1288309781704191</v>
      </c>
      <c r="J918" s="101">
        <f t="shared" si="16"/>
        <v>0.62883097817041911</v>
      </c>
      <c r="K918" s="145"/>
      <c r="L918"/>
    </row>
    <row r="919" spans="1:12" x14ac:dyDescent="0.3">
      <c r="A919" s="149">
        <f>'Scenario calculation'!J1381</f>
        <v>0.24644191624419154</v>
      </c>
      <c r="B919" s="47">
        <f>A919-'Summary Output'!$B$24</f>
        <v>0.13910009122853068</v>
      </c>
      <c r="C919"/>
      <c r="I919" s="101">
        <f>'Scenario calculation'!D1381</f>
        <v>3.138780883738467</v>
      </c>
      <c r="J919" s="101">
        <f t="shared" si="16"/>
        <v>1.638780883738467</v>
      </c>
      <c r="K919" s="145"/>
      <c r="L919"/>
    </row>
    <row r="920" spans="1:12" x14ac:dyDescent="0.3">
      <c r="A920" s="149">
        <f>'Scenario calculation'!J1382</f>
        <v>0.24706497003674155</v>
      </c>
      <c r="B920" s="47">
        <f>A920-'Summary Output'!$B$24</f>
        <v>0.13972314502108069</v>
      </c>
      <c r="C920"/>
      <c r="I920" s="101">
        <f>'Scenario calculation'!D1382</f>
        <v>2.2173905934670168</v>
      </c>
      <c r="J920" s="101">
        <f t="shared" si="16"/>
        <v>0.71739059346701683</v>
      </c>
      <c r="K920" s="145"/>
      <c r="L920"/>
    </row>
    <row r="921" spans="1:12" x14ac:dyDescent="0.3">
      <c r="A921" s="149">
        <f>'Scenario calculation'!J1383</f>
        <v>0.36132761629810095</v>
      </c>
      <c r="B921" s="47">
        <f>A921-'Summary Output'!$B$24</f>
        <v>0.25398579128244009</v>
      </c>
      <c r="C921"/>
      <c r="I921" s="101">
        <f>'Scenario calculation'!D1383</f>
        <v>3.1258673791652898</v>
      </c>
      <c r="J921" s="101">
        <f t="shared" si="16"/>
        <v>1.6258673791652898</v>
      </c>
      <c r="K921" s="145"/>
      <c r="L921"/>
    </row>
    <row r="922" spans="1:12" x14ac:dyDescent="0.3">
      <c r="A922" s="149">
        <f>'Scenario calculation'!J1384</f>
        <v>0.22411766552253876</v>
      </c>
      <c r="B922" s="47">
        <f>A922-'Summary Output'!$B$24</f>
        <v>0.11677584050687788</v>
      </c>
      <c r="C922"/>
      <c r="I922" s="101">
        <f>'Scenario calculation'!D1384</f>
        <v>1.9217486356104003</v>
      </c>
      <c r="J922" s="101">
        <f t="shared" si="16"/>
        <v>0.42174863561040032</v>
      </c>
      <c r="K922" s="145"/>
      <c r="L922"/>
    </row>
    <row r="923" spans="1:12" x14ac:dyDescent="0.3">
      <c r="A923" s="149">
        <f>'Scenario calculation'!J1385</f>
        <v>0.19122754401527531</v>
      </c>
      <c r="B923" s="47">
        <f>A923-'Summary Output'!$B$24</f>
        <v>8.3885718999614431E-2</v>
      </c>
      <c r="C923"/>
      <c r="I923" s="101">
        <f>'Scenario calculation'!D1385</f>
        <v>2.0762910623030106</v>
      </c>
      <c r="J923" s="101">
        <f t="shared" si="16"/>
        <v>0.57629106230301064</v>
      </c>
      <c r="K923" s="145"/>
      <c r="L923"/>
    </row>
    <row r="924" spans="1:12" x14ac:dyDescent="0.3">
      <c r="A924" s="149">
        <f>'Scenario calculation'!J1386</f>
        <v>0.16524487629936968</v>
      </c>
      <c r="B924" s="47">
        <f>A924-'Summary Output'!$B$24</f>
        <v>5.7903051283708803E-2</v>
      </c>
      <c r="C924"/>
      <c r="I924" s="101">
        <f>'Scenario calculation'!D1386</f>
        <v>2.6060198463226492</v>
      </c>
      <c r="J924" s="101">
        <f t="shared" si="16"/>
        <v>1.1060198463226492</v>
      </c>
      <c r="K924" s="145"/>
      <c r="L924"/>
    </row>
    <row r="925" spans="1:12" x14ac:dyDescent="0.3">
      <c r="A925" s="149">
        <f>'Scenario calculation'!J1387</f>
        <v>0.28620837079037997</v>
      </c>
      <c r="B925" s="47">
        <f>A925-'Summary Output'!$B$24</f>
        <v>0.17886654577471911</v>
      </c>
      <c r="C925"/>
      <c r="I925" s="101">
        <f>'Scenario calculation'!D1387</f>
        <v>3.3053918483536222</v>
      </c>
      <c r="J925" s="101">
        <f t="shared" si="16"/>
        <v>1.8053918483536222</v>
      </c>
      <c r="K925" s="145"/>
      <c r="L925"/>
    </row>
    <row r="926" spans="1:12" x14ac:dyDescent="0.3">
      <c r="A926" s="149">
        <f>'Scenario calculation'!J1388</f>
        <v>0.2494330815768746</v>
      </c>
      <c r="B926" s="47">
        <f>A926-'Summary Output'!$B$24</f>
        <v>0.14209125656121374</v>
      </c>
      <c r="C926"/>
      <c r="I926" s="101">
        <f>'Scenario calculation'!D1388</f>
        <v>3.4610410465195445</v>
      </c>
      <c r="J926" s="101">
        <f t="shared" si="16"/>
        <v>1.9610410465195445</v>
      </c>
      <c r="K926" s="145"/>
      <c r="L926"/>
    </row>
    <row r="927" spans="1:12" x14ac:dyDescent="0.3">
      <c r="A927" s="149">
        <f>'Scenario calculation'!J1389</f>
        <v>0.10977487894301641</v>
      </c>
      <c r="B927" s="47">
        <f>A927-'Summary Output'!$B$24</f>
        <v>2.4330539273555302E-3</v>
      </c>
      <c r="C927"/>
      <c r="I927" s="101">
        <f>'Scenario calculation'!D1389</f>
        <v>2.2056763166615667</v>
      </c>
      <c r="J927" s="101">
        <f t="shared" si="16"/>
        <v>0.70567631666156672</v>
      </c>
      <c r="K927" s="145"/>
      <c r="L927"/>
    </row>
    <row r="928" spans="1:12" x14ac:dyDescent="0.3">
      <c r="A928" s="149">
        <f>'Scenario calculation'!J1390</f>
        <v>0.18964540094084903</v>
      </c>
      <c r="B928" s="47">
        <f>A928-'Summary Output'!$B$24</f>
        <v>8.2303575925188152E-2</v>
      </c>
      <c r="C928"/>
      <c r="I928" s="101">
        <f>'Scenario calculation'!D1390</f>
        <v>2.7194964331156681</v>
      </c>
      <c r="J928" s="101">
        <f t="shared" si="16"/>
        <v>1.2194964331156681</v>
      </c>
      <c r="K928" s="145"/>
      <c r="L928"/>
    </row>
    <row r="929" spans="1:12" x14ac:dyDescent="0.3">
      <c r="A929" s="149">
        <f>'Scenario calculation'!J1391</f>
        <v>0.11502136709035304</v>
      </c>
      <c r="B929" s="47">
        <f>A929-'Summary Output'!$B$24</f>
        <v>7.6795420746921667E-3</v>
      </c>
      <c r="C929"/>
      <c r="I929" s="101">
        <f>'Scenario calculation'!D1391</f>
        <v>2.401812248992873</v>
      </c>
      <c r="J929" s="101">
        <f t="shared" si="16"/>
        <v>0.90181224899287304</v>
      </c>
      <c r="K929" s="145"/>
      <c r="L929"/>
    </row>
    <row r="930" spans="1:12" x14ac:dyDescent="0.3">
      <c r="A930" s="149">
        <f>'Scenario calculation'!J1392</f>
        <v>0.23238378975723295</v>
      </c>
      <c r="B930" s="47">
        <f>A930-'Summary Output'!$B$24</f>
        <v>0.12504196474157209</v>
      </c>
      <c r="C930"/>
      <c r="I930" s="101">
        <f>'Scenario calculation'!D1392</f>
        <v>2.049392126294836</v>
      </c>
      <c r="J930" s="101">
        <f t="shared" si="16"/>
        <v>0.54939212629483603</v>
      </c>
      <c r="K930" s="145"/>
      <c r="L930"/>
    </row>
    <row r="931" spans="1:12" x14ac:dyDescent="0.3">
      <c r="A931" s="149">
        <f>'Scenario calculation'!J1393</f>
        <v>0.24830567897519695</v>
      </c>
      <c r="B931" s="47">
        <f>A931-'Summary Output'!$B$24</f>
        <v>0.14096385395953609</v>
      </c>
      <c r="C931"/>
      <c r="I931" s="101">
        <f>'Scenario calculation'!D1393</f>
        <v>3.5561480037882687</v>
      </c>
      <c r="J931" s="101">
        <f t="shared" si="16"/>
        <v>2.0561480037882687</v>
      </c>
      <c r="K931" s="145"/>
      <c r="L931"/>
    </row>
    <row r="932" spans="1:12" x14ac:dyDescent="0.3">
      <c r="A932" s="149">
        <f>'Scenario calculation'!J1394</f>
        <v>0.27495426128027822</v>
      </c>
      <c r="B932" s="47">
        <f>A932-'Summary Output'!$B$24</f>
        <v>0.16761243626461736</v>
      </c>
      <c r="C932"/>
      <c r="I932" s="101">
        <f>'Scenario calculation'!D1394</f>
        <v>1.9767088577172178</v>
      </c>
      <c r="J932" s="101">
        <f t="shared" si="16"/>
        <v>0.47670885771721783</v>
      </c>
      <c r="K932" s="145"/>
      <c r="L932"/>
    </row>
    <row r="933" spans="1:12" x14ac:dyDescent="0.3">
      <c r="A933" s="149">
        <f>'Scenario calculation'!J1395</f>
        <v>0.24937579247155961</v>
      </c>
      <c r="B933" s="47">
        <f>A933-'Summary Output'!$B$24</f>
        <v>0.14203396745589875</v>
      </c>
      <c r="C933"/>
      <c r="I933" s="101">
        <f>'Scenario calculation'!D1395</f>
        <v>2.0680541832743278</v>
      </c>
      <c r="J933" s="101">
        <f t="shared" si="16"/>
        <v>0.56805418327432777</v>
      </c>
      <c r="K933" s="145"/>
      <c r="L933"/>
    </row>
    <row r="934" spans="1:12" x14ac:dyDescent="0.3">
      <c r="A934" s="149">
        <f>'Scenario calculation'!J1396</f>
        <v>0.18959510810340641</v>
      </c>
      <c r="B934" s="47">
        <f>A934-'Summary Output'!$B$24</f>
        <v>8.225328308774553E-2</v>
      </c>
      <c r="C934"/>
      <c r="I934" s="101">
        <f>'Scenario calculation'!D1396</f>
        <v>2.3303481549615741</v>
      </c>
      <c r="J934" s="101">
        <f t="shared" si="16"/>
        <v>0.8303481549615741</v>
      </c>
      <c r="K934" s="145"/>
      <c r="L934"/>
    </row>
    <row r="935" spans="1:12" x14ac:dyDescent="0.3">
      <c r="A935" s="149">
        <f>'Scenario calculation'!J1397</f>
        <v>0.1270772081627709</v>
      </c>
      <c r="B935" s="47">
        <f>A935-'Summary Output'!$B$24</f>
        <v>1.9735383147110028E-2</v>
      </c>
      <c r="C935"/>
      <c r="I935" s="101">
        <f>'Scenario calculation'!D1397</f>
        <v>2.9757966052396725</v>
      </c>
      <c r="J935" s="101">
        <f t="shared" si="16"/>
        <v>1.4757966052396725</v>
      </c>
      <c r="K935" s="145"/>
      <c r="L935"/>
    </row>
    <row r="936" spans="1:12" x14ac:dyDescent="0.3">
      <c r="A936" s="149">
        <f>'Scenario calculation'!J1398</f>
        <v>0.22115290667737608</v>
      </c>
      <c r="B936" s="47">
        <f>A936-'Summary Output'!$B$24</f>
        <v>0.1138110816617152</v>
      </c>
      <c r="C936"/>
      <c r="I936" s="101">
        <f>'Scenario calculation'!D1398</f>
        <v>1.8655062010452539</v>
      </c>
      <c r="J936" s="101">
        <f t="shared" si="16"/>
        <v>0.36550620104525389</v>
      </c>
      <c r="K936" s="145"/>
      <c r="L936"/>
    </row>
    <row r="937" spans="1:12" x14ac:dyDescent="0.3">
      <c r="A937" s="149">
        <f>'Scenario calculation'!J1399</f>
        <v>0.14622437668975397</v>
      </c>
      <c r="B937" s="47">
        <f>A937-'Summary Output'!$B$24</f>
        <v>3.8882551674093088E-2</v>
      </c>
      <c r="C937"/>
      <c r="I937" s="101">
        <f>'Scenario calculation'!D1399</f>
        <v>2.4115437858810136</v>
      </c>
      <c r="J937" s="101">
        <f t="shared" si="16"/>
        <v>0.91154378588101359</v>
      </c>
      <c r="K937" s="145"/>
      <c r="L937"/>
    </row>
    <row r="938" spans="1:12" x14ac:dyDescent="0.3">
      <c r="A938" s="149">
        <f>'Scenario calculation'!J1400</f>
        <v>0.22383558004988791</v>
      </c>
      <c r="B938" s="47">
        <f>A938-'Summary Output'!$B$24</f>
        <v>0.11649375503422703</v>
      </c>
      <c r="C938"/>
      <c r="I938" s="101">
        <f>'Scenario calculation'!D1400</f>
        <v>3.2893012738662248</v>
      </c>
      <c r="J938" s="101">
        <f t="shared" si="16"/>
        <v>1.7893012738662248</v>
      </c>
      <c r="K938" s="145"/>
      <c r="L938"/>
    </row>
    <row r="939" spans="1:12" x14ac:dyDescent="0.3">
      <c r="A939" s="149">
        <f>'Scenario calculation'!J1401</f>
        <v>0.3263232589007079</v>
      </c>
      <c r="B939" s="47">
        <f>A939-'Summary Output'!$B$24</f>
        <v>0.21898143388504704</v>
      </c>
      <c r="C939"/>
      <c r="I939" s="101">
        <f>'Scenario calculation'!D1401</f>
        <v>2.3798514028778861</v>
      </c>
      <c r="J939" s="101">
        <f t="shared" si="16"/>
        <v>0.8798514028778861</v>
      </c>
      <c r="K939" s="145"/>
      <c r="L939"/>
    </row>
    <row r="940" spans="1:12" x14ac:dyDescent="0.3">
      <c r="A940" s="149">
        <f>'Scenario calculation'!J1402</f>
        <v>0.21806935894087265</v>
      </c>
      <c r="B940" s="47">
        <f>A940-'Summary Output'!$B$24</f>
        <v>0.11072753392521177</v>
      </c>
      <c r="C940"/>
      <c r="I940" s="101">
        <f>'Scenario calculation'!D1402</f>
        <v>1.7504505295801303</v>
      </c>
      <c r="J940" s="101">
        <f t="shared" si="16"/>
        <v>0.25045052958013025</v>
      </c>
      <c r="K940" s="145"/>
      <c r="L940"/>
    </row>
    <row r="941" spans="1:12" x14ac:dyDescent="0.3">
      <c r="A941" s="149">
        <f>'Scenario calculation'!J1403</f>
        <v>0.22301113340117329</v>
      </c>
      <c r="B941" s="47">
        <f>A941-'Summary Output'!$B$24</f>
        <v>0.11566930838551241</v>
      </c>
      <c r="C941"/>
      <c r="I941" s="101">
        <f>'Scenario calculation'!D1403</f>
        <v>2.7953812138775351</v>
      </c>
      <c r="J941" s="101">
        <f t="shared" si="16"/>
        <v>1.2953812138775351</v>
      </c>
      <c r="K941" s="145"/>
      <c r="L941"/>
    </row>
    <row r="942" spans="1:12" x14ac:dyDescent="0.3">
      <c r="A942" s="149">
        <f>'Scenario calculation'!J1404</f>
        <v>0.27057680133561313</v>
      </c>
      <c r="B942" s="47">
        <f>A942-'Summary Output'!$B$24</f>
        <v>0.16323497631995226</v>
      </c>
      <c r="C942"/>
      <c r="I942" s="101">
        <f>'Scenario calculation'!D1404</f>
        <v>2.3144826449255005</v>
      </c>
      <c r="J942" s="101">
        <f t="shared" si="16"/>
        <v>0.81448264492550049</v>
      </c>
      <c r="K942" s="145"/>
      <c r="L942"/>
    </row>
    <row r="943" spans="1:12" x14ac:dyDescent="0.3">
      <c r="A943" s="149">
        <f>'Scenario calculation'!J1405</f>
        <v>3.8748974600648189E-2</v>
      </c>
      <c r="B943" s="47">
        <f>A943-'Summary Output'!$B$24</f>
        <v>-6.8592850415012688E-2</v>
      </c>
      <c r="C943"/>
      <c r="I943" s="101">
        <f>'Scenario calculation'!D1405</f>
        <v>1.7737479326893433</v>
      </c>
      <c r="J943" s="101">
        <f t="shared" si="16"/>
        <v>0.27374793268934328</v>
      </c>
      <c r="K943" s="145"/>
      <c r="L943"/>
    </row>
    <row r="944" spans="1:12" x14ac:dyDescent="0.3">
      <c r="A944" s="149">
        <f>'Scenario calculation'!J1406</f>
        <v>0.13742074507037172</v>
      </c>
      <c r="B944" s="47">
        <f>A944-'Summary Output'!$B$24</f>
        <v>3.0078920054710842E-2</v>
      </c>
      <c r="C944"/>
      <c r="I944" s="101">
        <f>'Scenario calculation'!D1406</f>
        <v>2.6119668011135193</v>
      </c>
      <c r="J944" s="101">
        <f t="shared" si="16"/>
        <v>1.1119668011135193</v>
      </c>
      <c r="K944" s="145"/>
      <c r="L944"/>
    </row>
    <row r="945" spans="1:12" x14ac:dyDescent="0.3">
      <c r="A945" s="149">
        <f>'Scenario calculation'!J1407</f>
        <v>0.12016943976872474</v>
      </c>
      <c r="B945" s="47">
        <f>A945-'Summary Output'!$B$24</f>
        <v>1.2827614753063862E-2</v>
      </c>
      <c r="C945"/>
      <c r="I945" s="101">
        <f>'Scenario calculation'!D1407</f>
        <v>1.4742270953201948</v>
      </c>
      <c r="J945" s="101">
        <f t="shared" si="16"/>
        <v>-2.5772904679805198E-2</v>
      </c>
      <c r="K945" s="145"/>
      <c r="L945"/>
    </row>
    <row r="946" spans="1:12" x14ac:dyDescent="0.3">
      <c r="A946" s="149">
        <f>'Scenario calculation'!J1408</f>
        <v>0.24640467023558976</v>
      </c>
      <c r="B946" s="47">
        <f>A946-'Summary Output'!$B$24</f>
        <v>0.1390628452199289</v>
      </c>
      <c r="C946"/>
      <c r="I946" s="101">
        <f>'Scenario calculation'!D1408</f>
        <v>2.6161286159871997</v>
      </c>
      <c r="J946" s="101">
        <f t="shared" si="16"/>
        <v>1.1161286159871997</v>
      </c>
      <c r="K946" s="145"/>
      <c r="L946"/>
    </row>
    <row r="947" spans="1:12" x14ac:dyDescent="0.3">
      <c r="A947" s="149">
        <f>'Scenario calculation'!J1409</f>
        <v>0.36792744315911419</v>
      </c>
      <c r="B947" s="47">
        <f>A947-'Summary Output'!$B$24</f>
        <v>0.26058561814345332</v>
      </c>
      <c r="C947"/>
      <c r="I947" s="101">
        <f>'Scenario calculation'!D1409</f>
        <v>2.3570902800641695</v>
      </c>
      <c r="J947" s="101">
        <f t="shared" si="16"/>
        <v>0.85709028006416954</v>
      </c>
      <c r="K947" s="145"/>
      <c r="L947"/>
    </row>
    <row r="948" spans="1:12" x14ac:dyDescent="0.3">
      <c r="A948" s="149">
        <f>'Scenario calculation'!J1410</f>
        <v>0.24050753019878734</v>
      </c>
      <c r="B948" s="47">
        <f>A948-'Summary Output'!$B$24</f>
        <v>0.13316570518312648</v>
      </c>
      <c r="C948"/>
      <c r="I948" s="101">
        <f>'Scenario calculation'!D1410</f>
        <v>1.6974125463201417</v>
      </c>
      <c r="J948" s="101">
        <f t="shared" si="16"/>
        <v>0.19741254632014171</v>
      </c>
      <c r="K948" s="145"/>
      <c r="L948"/>
    </row>
    <row r="949" spans="1:12" x14ac:dyDescent="0.3">
      <c r="A949" s="149">
        <f>'Scenario calculation'!J1411</f>
        <v>0.26773730407561147</v>
      </c>
      <c r="B949" s="47">
        <f>A949-'Summary Output'!$B$24</f>
        <v>0.16039547905995061</v>
      </c>
      <c r="C949"/>
      <c r="I949" s="101">
        <f>'Scenario calculation'!D1411</f>
        <v>2.3341438862426647</v>
      </c>
      <c r="J949" s="101">
        <f t="shared" si="16"/>
        <v>0.83414388624266467</v>
      </c>
      <c r="K949" s="145"/>
      <c r="L949"/>
    </row>
    <row r="950" spans="1:12" x14ac:dyDescent="0.3">
      <c r="A950" s="149">
        <f>'Scenario calculation'!J1412</f>
        <v>0.25217765598770581</v>
      </c>
      <c r="B950" s="47">
        <f>A950-'Summary Output'!$B$24</f>
        <v>0.14483583097204494</v>
      </c>
      <c r="C950"/>
      <c r="I950" s="101">
        <f>'Scenario calculation'!D1412</f>
        <v>2.6984416399319047</v>
      </c>
      <c r="J950" s="101">
        <f t="shared" si="16"/>
        <v>1.1984416399319047</v>
      </c>
      <c r="K950" s="145"/>
      <c r="L950"/>
    </row>
    <row r="951" spans="1:12" x14ac:dyDescent="0.3">
      <c r="A951" s="149">
        <f>'Scenario calculation'!J1413</f>
        <v>0.27947133409471925</v>
      </c>
      <c r="B951" s="47">
        <f>A951-'Summary Output'!$B$24</f>
        <v>0.17212950907905838</v>
      </c>
      <c r="C951"/>
      <c r="I951" s="101">
        <f>'Scenario calculation'!D1413</f>
        <v>2.3688949772259833</v>
      </c>
      <c r="J951" s="101">
        <f t="shared" si="16"/>
        <v>0.8688949772259833</v>
      </c>
      <c r="K951" s="145"/>
      <c r="L951"/>
    </row>
    <row r="952" spans="1:12" x14ac:dyDescent="0.3">
      <c r="A952" s="149">
        <f>'Scenario calculation'!J1414</f>
        <v>0.18555885520340087</v>
      </c>
      <c r="B952" s="47">
        <f>A952-'Summary Output'!$B$24</f>
        <v>7.8217030187739997E-2</v>
      </c>
      <c r="C952"/>
      <c r="I952" s="101">
        <f>'Scenario calculation'!D1414</f>
        <v>3.0236372249246299</v>
      </c>
      <c r="J952" s="101">
        <f t="shared" si="16"/>
        <v>1.5236372249246299</v>
      </c>
      <c r="K952" s="145"/>
      <c r="L952"/>
    </row>
    <row r="953" spans="1:12" x14ac:dyDescent="0.3">
      <c r="A953" s="149">
        <f>'Scenario calculation'!J1415</f>
        <v>0.29480954462279607</v>
      </c>
      <c r="B953" s="47">
        <f>A953-'Summary Output'!$B$24</f>
        <v>0.18746771960713521</v>
      </c>
      <c r="C953"/>
      <c r="I953" s="101">
        <f>'Scenario calculation'!D1415</f>
        <v>2.032810545887505</v>
      </c>
      <c r="J953" s="101">
        <f t="shared" si="16"/>
        <v>0.53281054588750498</v>
      </c>
      <c r="K953" s="145"/>
      <c r="L953"/>
    </row>
    <row r="954" spans="1:12" x14ac:dyDescent="0.3">
      <c r="A954" s="149">
        <f>'Scenario calculation'!J1416</f>
        <v>0.19871617962458421</v>
      </c>
      <c r="B954" s="47">
        <f>A954-'Summary Output'!$B$24</f>
        <v>9.1374354608923333E-2</v>
      </c>
      <c r="C954"/>
      <c r="I954" s="101">
        <f>'Scenario calculation'!D1416</f>
        <v>1.7738396203754625</v>
      </c>
      <c r="J954" s="101">
        <f t="shared" si="16"/>
        <v>0.2738396203754625</v>
      </c>
      <c r="K954" s="145"/>
      <c r="L954"/>
    </row>
    <row r="955" spans="1:12" x14ac:dyDescent="0.3">
      <c r="A955" s="149">
        <f>'Scenario calculation'!J1417</f>
        <v>0.2958582472880591</v>
      </c>
      <c r="B955" s="47">
        <f>A955-'Summary Output'!$B$24</f>
        <v>0.18851642227239823</v>
      </c>
      <c r="C955"/>
      <c r="I955" s="101">
        <f>'Scenario calculation'!D1417</f>
        <v>1.5910080605309695</v>
      </c>
      <c r="J955" s="101">
        <f t="shared" si="16"/>
        <v>9.1008060530969548E-2</v>
      </c>
      <c r="K955" s="145"/>
      <c r="L955"/>
    </row>
    <row r="956" spans="1:12" x14ac:dyDescent="0.3">
      <c r="A956" s="149">
        <f>'Scenario calculation'!J1418</f>
        <v>0.25213615321568605</v>
      </c>
      <c r="B956" s="47">
        <f>A956-'Summary Output'!$B$24</f>
        <v>0.14479432820002519</v>
      </c>
      <c r="C956"/>
      <c r="I956" s="101">
        <f>'Scenario calculation'!D1418</f>
        <v>2.7962790421370141</v>
      </c>
      <c r="J956" s="101">
        <f t="shared" si="16"/>
        <v>1.2962790421370141</v>
      </c>
      <c r="K956" s="145"/>
      <c r="L956"/>
    </row>
    <row r="957" spans="1:12" x14ac:dyDescent="0.3">
      <c r="A957" s="149">
        <f>'Scenario calculation'!J1419</f>
        <v>0.18585143869757048</v>
      </c>
      <c r="B957" s="47">
        <f>A957-'Summary Output'!$B$24</f>
        <v>7.8509613681909604E-2</v>
      </c>
      <c r="C957"/>
      <c r="I957" s="101">
        <f>'Scenario calculation'!D1419</f>
        <v>3.0471352962582707</v>
      </c>
      <c r="J957" s="101">
        <f t="shared" si="16"/>
        <v>1.5471352962582707</v>
      </c>
      <c r="K957" s="145"/>
      <c r="L957"/>
    </row>
    <row r="958" spans="1:12" x14ac:dyDescent="0.3">
      <c r="A958" s="149">
        <f>'Scenario calculation'!J1420</f>
        <v>0.22960383185438182</v>
      </c>
      <c r="B958" s="47">
        <f>A958-'Summary Output'!$B$24</f>
        <v>0.12226200683872095</v>
      </c>
      <c r="C958"/>
      <c r="I958" s="101">
        <f>'Scenario calculation'!D1420</f>
        <v>2.860784281882613</v>
      </c>
      <c r="J958" s="101">
        <f t="shared" si="16"/>
        <v>1.360784281882613</v>
      </c>
      <c r="K958" s="145"/>
      <c r="L958"/>
    </row>
    <row r="959" spans="1:12" x14ac:dyDescent="0.3">
      <c r="A959" s="149">
        <f>'Scenario calculation'!J1421</f>
        <v>0.34429942318752382</v>
      </c>
      <c r="B959" s="47">
        <f>A959-'Summary Output'!$B$24</f>
        <v>0.23695759817186296</v>
      </c>
      <c r="C959"/>
      <c r="I959" s="101">
        <f>'Scenario calculation'!D1421</f>
        <v>2.8892730900364278</v>
      </c>
      <c r="J959" s="101">
        <f t="shared" si="16"/>
        <v>1.3892730900364278</v>
      </c>
      <c r="K959" s="145"/>
      <c r="L959"/>
    </row>
    <row r="960" spans="1:12" x14ac:dyDescent="0.3">
      <c r="A960" s="149">
        <f>'Scenario calculation'!J1422</f>
        <v>0.3018978086703461</v>
      </c>
      <c r="B960" s="47">
        <f>A960-'Summary Output'!$B$24</f>
        <v>0.19455598365468524</v>
      </c>
      <c r="C960"/>
      <c r="I960" s="101">
        <f>'Scenario calculation'!D1422</f>
        <v>2.0286489630849673</v>
      </c>
      <c r="J960" s="101">
        <f t="shared" si="16"/>
        <v>0.52864896308496734</v>
      </c>
      <c r="K960" s="145"/>
      <c r="L960"/>
    </row>
    <row r="961" spans="1:12" x14ac:dyDescent="0.3">
      <c r="A961" s="149">
        <f>'Scenario calculation'!J1423</f>
        <v>0.22109611182537137</v>
      </c>
      <c r="B961" s="47">
        <f>A961-'Summary Output'!$B$24</f>
        <v>0.11375428680971049</v>
      </c>
      <c r="C961"/>
      <c r="I961" s="101">
        <f>'Scenario calculation'!D1423</f>
        <v>2.9475778155824504</v>
      </c>
      <c r="J961" s="101">
        <f t="shared" si="16"/>
        <v>1.4475778155824504</v>
      </c>
      <c r="K961" s="145"/>
      <c r="L961"/>
    </row>
    <row r="962" spans="1:12" x14ac:dyDescent="0.3">
      <c r="A962" s="149">
        <f>'Scenario calculation'!J1424</f>
        <v>0.32532552040656459</v>
      </c>
      <c r="B962" s="47">
        <f>A962-'Summary Output'!$B$24</f>
        <v>0.21798369539090373</v>
      </c>
      <c r="C962"/>
      <c r="I962" s="101">
        <f>'Scenario calculation'!D1424</f>
        <v>2.4775957807324986</v>
      </c>
      <c r="J962" s="101">
        <f t="shared" si="16"/>
        <v>0.97759578073249864</v>
      </c>
      <c r="K962" s="145"/>
      <c r="L962"/>
    </row>
    <row r="963" spans="1:12" x14ac:dyDescent="0.3">
      <c r="A963" s="149">
        <f>'Scenario calculation'!J1425</f>
        <v>8.079921032594628E-2</v>
      </c>
      <c r="B963" s="47">
        <f>A963-'Summary Output'!$B$24</f>
        <v>-2.6542614689714597E-2</v>
      </c>
      <c r="C963"/>
      <c r="I963" s="101">
        <f>'Scenario calculation'!D1425</f>
        <v>2.0175546540205729</v>
      </c>
      <c r="J963" s="101">
        <f t="shared" si="16"/>
        <v>0.51755465402057288</v>
      </c>
      <c r="K963" s="145"/>
      <c r="L963"/>
    </row>
    <row r="964" spans="1:12" x14ac:dyDescent="0.3">
      <c r="A964" s="149">
        <f>'Scenario calculation'!J1426</f>
        <v>9.1847711175041757E-2</v>
      </c>
      <c r="B964" s="47">
        <f>A964-'Summary Output'!$B$24</f>
        <v>-1.549411384061912E-2</v>
      </c>
      <c r="C964"/>
      <c r="I964" s="101">
        <f>'Scenario calculation'!D1426</f>
        <v>1.7874337968243672</v>
      </c>
      <c r="J964" s="101">
        <f t="shared" si="16"/>
        <v>0.2874337968243672</v>
      </c>
      <c r="K964" s="145"/>
      <c r="L964"/>
    </row>
    <row r="965" spans="1:12" x14ac:dyDescent="0.3">
      <c r="A965" s="149">
        <f>'Scenario calculation'!J1427</f>
        <v>0.19550226840533202</v>
      </c>
      <c r="B965" s="47">
        <f>A965-'Summary Output'!$B$24</f>
        <v>8.8160443389671148E-2</v>
      </c>
      <c r="C965"/>
      <c r="I965" s="101">
        <f>'Scenario calculation'!D1427</f>
        <v>3.0738372798013893</v>
      </c>
      <c r="J965" s="101">
        <f t="shared" si="16"/>
        <v>1.5738372798013893</v>
      </c>
      <c r="K965" s="145"/>
      <c r="L965"/>
    </row>
    <row r="966" spans="1:12" x14ac:dyDescent="0.3">
      <c r="A966" s="149">
        <f>'Scenario calculation'!J1428</f>
        <v>0.34449392297197234</v>
      </c>
      <c r="B966" s="47">
        <f>A966-'Summary Output'!$B$24</f>
        <v>0.23715209795631148</v>
      </c>
      <c r="C966"/>
      <c r="I966" s="101">
        <f>'Scenario calculation'!D1428</f>
        <v>2.7205376995774997</v>
      </c>
      <c r="J966" s="101">
        <f t="shared" si="16"/>
        <v>1.2205376995774997</v>
      </c>
      <c r="K966" s="145"/>
      <c r="L966"/>
    </row>
    <row r="967" spans="1:12" x14ac:dyDescent="0.3">
      <c r="A967" s="149">
        <f>'Scenario calculation'!J1429</f>
        <v>0.17476022140388059</v>
      </c>
      <c r="B967" s="47">
        <f>A967-'Summary Output'!$B$24</f>
        <v>6.7418396388219712E-2</v>
      </c>
      <c r="C967"/>
      <c r="I967" s="101">
        <f>'Scenario calculation'!D1429</f>
        <v>2.7593460422149665</v>
      </c>
      <c r="J967" s="101">
        <f t="shared" si="16"/>
        <v>1.2593460422149665</v>
      </c>
      <c r="K967" s="145"/>
      <c r="L967"/>
    </row>
    <row r="968" spans="1:12" x14ac:dyDescent="0.3">
      <c r="A968" s="149">
        <f>'Scenario calculation'!J1430</f>
        <v>0.24551939794107902</v>
      </c>
      <c r="B968" s="47">
        <f>A968-'Summary Output'!$B$24</f>
        <v>0.13817757292541816</v>
      </c>
      <c r="C968"/>
      <c r="I968" s="101">
        <f>'Scenario calculation'!D1430</f>
        <v>2.2747207703544134</v>
      </c>
      <c r="J968" s="101">
        <f t="shared" si="16"/>
        <v>0.77472077035441345</v>
      </c>
      <c r="K968" s="145"/>
      <c r="L968"/>
    </row>
    <row r="969" spans="1:12" x14ac:dyDescent="0.3">
      <c r="A969" s="149">
        <f>'Scenario calculation'!J1431</f>
        <v>0.28119568435605347</v>
      </c>
      <c r="B969" s="47">
        <f>A969-'Summary Output'!$B$24</f>
        <v>0.1738538593403926</v>
      </c>
      <c r="C969"/>
      <c r="I969" s="101">
        <f>'Scenario calculation'!D1431</f>
        <v>3.2118626061074691</v>
      </c>
      <c r="J969" s="101">
        <f t="shared" si="16"/>
        <v>1.7118626061074691</v>
      </c>
      <c r="K969" s="145"/>
      <c r="L969"/>
    </row>
    <row r="970" spans="1:12" x14ac:dyDescent="0.3">
      <c r="A970" s="149">
        <f>'Scenario calculation'!J1432</f>
        <v>0.18575213690053261</v>
      </c>
      <c r="B970" s="47">
        <f>A970-'Summary Output'!$B$24</f>
        <v>7.8410311884871728E-2</v>
      </c>
      <c r="C970"/>
      <c r="I970" s="101">
        <f>'Scenario calculation'!D1432</f>
        <v>1.6924461757051685</v>
      </c>
      <c r="J970" s="101">
        <f t="shared" si="16"/>
        <v>0.19244617570516853</v>
      </c>
      <c r="K970" s="145"/>
      <c r="L970"/>
    </row>
    <row r="971" spans="1:12" x14ac:dyDescent="0.3">
      <c r="A971" s="149">
        <f>'Scenario calculation'!J1433</f>
        <v>0.2274272197449001</v>
      </c>
      <c r="B971" s="47">
        <f>A971-'Summary Output'!$B$24</f>
        <v>0.12008539472923922</v>
      </c>
      <c r="C971"/>
      <c r="I971" s="101">
        <f>'Scenario calculation'!D1433</f>
        <v>2.2659726617033331</v>
      </c>
      <c r="J971" s="101">
        <f t="shared" si="16"/>
        <v>0.76597266170333311</v>
      </c>
      <c r="K971" s="145"/>
      <c r="L971"/>
    </row>
    <row r="972" spans="1:12" x14ac:dyDescent="0.3">
      <c r="A972" s="149">
        <f>'Scenario calculation'!J1434</f>
        <v>0.14988264181478583</v>
      </c>
      <c r="B972" s="47">
        <f>A972-'Summary Output'!$B$24</f>
        <v>4.2540816799124956E-2</v>
      </c>
      <c r="C972"/>
      <c r="I972" s="101">
        <f>'Scenario calculation'!D1434</f>
        <v>2.9238543446333312</v>
      </c>
      <c r="J972" s="101">
        <f t="shared" si="16"/>
        <v>1.4238543446333312</v>
      </c>
      <c r="K972" s="145"/>
      <c r="L972"/>
    </row>
    <row r="973" spans="1:12" x14ac:dyDescent="0.3">
      <c r="A973" s="149">
        <f>'Scenario calculation'!J1435</f>
        <v>0.2749881946670838</v>
      </c>
      <c r="B973" s="47">
        <f>A973-'Summary Output'!$B$24</f>
        <v>0.16764636965142293</v>
      </c>
      <c r="C973"/>
      <c r="I973" s="101">
        <f>'Scenario calculation'!D1435</f>
        <v>3.0200354205920132</v>
      </c>
      <c r="J973" s="101">
        <f t="shared" si="16"/>
        <v>1.5200354205920132</v>
      </c>
      <c r="K973" s="145"/>
      <c r="L973"/>
    </row>
    <row r="974" spans="1:12" x14ac:dyDescent="0.3">
      <c r="A974" s="149">
        <f>'Scenario calculation'!J1436</f>
        <v>0.31500800352953107</v>
      </c>
      <c r="B974" s="47">
        <f>A974-'Summary Output'!$B$24</f>
        <v>0.2076661785138702</v>
      </c>
      <c r="C974"/>
      <c r="I974" s="101">
        <f>'Scenario calculation'!D1436</f>
        <v>2.6415982544539247</v>
      </c>
      <c r="J974" s="101">
        <f t="shared" si="16"/>
        <v>1.1415982544539247</v>
      </c>
      <c r="K974" s="145"/>
      <c r="L974"/>
    </row>
    <row r="975" spans="1:12" x14ac:dyDescent="0.3">
      <c r="A975" s="149">
        <f>'Scenario calculation'!J1437</f>
        <v>0.17500056373908701</v>
      </c>
      <c r="B975" s="47">
        <f>A975-'Summary Output'!$B$24</f>
        <v>6.7658738723426134E-2</v>
      </c>
      <c r="C975"/>
      <c r="I975" s="101">
        <f>'Scenario calculation'!D1437</f>
        <v>2.1349362087845458</v>
      </c>
      <c r="J975" s="101">
        <f t="shared" si="16"/>
        <v>0.63493620878454582</v>
      </c>
      <c r="K975" s="145"/>
      <c r="L975"/>
    </row>
    <row r="976" spans="1:12" x14ac:dyDescent="0.3">
      <c r="A976" s="149">
        <f>'Scenario calculation'!J1438</f>
        <v>0.35855996529377943</v>
      </c>
      <c r="B976" s="47">
        <f>A976-'Summary Output'!$B$24</f>
        <v>0.25121814027811856</v>
      </c>
      <c r="C976"/>
      <c r="I976" s="101">
        <f>'Scenario calculation'!D1438</f>
        <v>2.2919474885689848</v>
      </c>
      <c r="J976" s="101">
        <f t="shared" ref="J976:J1014" si="17">I976-1.5</f>
        <v>0.79194748856898478</v>
      </c>
      <c r="K976" s="145"/>
      <c r="L976"/>
    </row>
    <row r="977" spans="1:12" x14ac:dyDescent="0.3">
      <c r="A977" s="149">
        <f>'Scenario calculation'!J1439</f>
        <v>0.13082204691727495</v>
      </c>
      <c r="B977" s="47">
        <f>A977-'Summary Output'!$B$24</f>
        <v>2.3480221901614071E-2</v>
      </c>
      <c r="C977"/>
      <c r="I977" s="101">
        <f>'Scenario calculation'!D1439</f>
        <v>2.8428968239672612</v>
      </c>
      <c r="J977" s="101">
        <f t="shared" si="17"/>
        <v>1.3428968239672612</v>
      </c>
      <c r="K977" s="145"/>
      <c r="L977"/>
    </row>
    <row r="978" spans="1:12" x14ac:dyDescent="0.3">
      <c r="A978" s="149">
        <f>'Scenario calculation'!J1440</f>
        <v>0.17041743906221218</v>
      </c>
      <c r="B978" s="47">
        <f>A978-'Summary Output'!$B$24</f>
        <v>6.3075614046551307E-2</v>
      </c>
      <c r="C978"/>
      <c r="I978" s="101">
        <f>'Scenario calculation'!D1440</f>
        <v>2.5928624936600473</v>
      </c>
      <c r="J978" s="101">
        <f t="shared" si="17"/>
        <v>1.0928624936600473</v>
      </c>
      <c r="K978" s="145"/>
      <c r="L978"/>
    </row>
    <row r="979" spans="1:12" x14ac:dyDescent="0.3">
      <c r="A979" s="149">
        <f>'Scenario calculation'!J1441</f>
        <v>0.13312299766172164</v>
      </c>
      <c r="B979" s="47">
        <f>A979-'Summary Output'!$B$24</f>
        <v>2.5781172646060765E-2</v>
      </c>
      <c r="C979"/>
      <c r="I979" s="101">
        <f>'Scenario calculation'!D1441</f>
        <v>2.6959380688969525</v>
      </c>
      <c r="J979" s="101">
        <f t="shared" si="17"/>
        <v>1.1959380688969525</v>
      </c>
      <c r="K979" s="145"/>
      <c r="L979"/>
    </row>
    <row r="980" spans="1:12" x14ac:dyDescent="0.3">
      <c r="A980" s="149">
        <f>'Scenario calculation'!J1442</f>
        <v>0.20963178508256908</v>
      </c>
      <c r="B980" s="47">
        <f>A980-'Summary Output'!$B$24</f>
        <v>0.1022899600669082</v>
      </c>
      <c r="C980"/>
      <c r="I980" s="101">
        <f>'Scenario calculation'!D1442</f>
        <v>3.4109046372496268</v>
      </c>
      <c r="J980" s="101">
        <f t="shared" si="17"/>
        <v>1.9109046372496268</v>
      </c>
      <c r="K980" s="145"/>
      <c r="L980"/>
    </row>
    <row r="981" spans="1:12" x14ac:dyDescent="0.3">
      <c r="A981" s="149">
        <f>'Scenario calculation'!J1443</f>
        <v>0.19110411384170023</v>
      </c>
      <c r="B981" s="47">
        <f>A981-'Summary Output'!$B$24</f>
        <v>8.3762288826039352E-2</v>
      </c>
      <c r="C981"/>
      <c r="I981" s="101">
        <f>'Scenario calculation'!D1443</f>
        <v>1.7435408685614437</v>
      </c>
      <c r="J981" s="101">
        <f t="shared" si="17"/>
        <v>0.24354086856144375</v>
      </c>
      <c r="K981" s="145"/>
      <c r="L981"/>
    </row>
    <row r="982" spans="1:12" x14ac:dyDescent="0.3">
      <c r="A982" s="149">
        <f>'Scenario calculation'!J1444</f>
        <v>0.27140619912188169</v>
      </c>
      <c r="B982" s="47">
        <f>A982-'Summary Output'!$B$24</f>
        <v>0.16406437410622082</v>
      </c>
      <c r="C982"/>
      <c r="I982" s="101">
        <f>'Scenario calculation'!D1444</f>
        <v>1.6898295536404784</v>
      </c>
      <c r="J982" s="101">
        <f t="shared" si="17"/>
        <v>0.18982955364047838</v>
      </c>
      <c r="K982" s="145"/>
      <c r="L982"/>
    </row>
    <row r="983" spans="1:12" x14ac:dyDescent="0.3">
      <c r="A983" s="149">
        <f>'Scenario calculation'!J1445</f>
        <v>0.20486514456869998</v>
      </c>
      <c r="B983" s="47">
        <f>A983-'Summary Output'!$B$24</f>
        <v>9.7523319553039098E-2</v>
      </c>
      <c r="C983"/>
      <c r="I983" s="101">
        <f>'Scenario calculation'!D1445</f>
        <v>2.4011695843236298</v>
      </c>
      <c r="J983" s="101">
        <f t="shared" si="17"/>
        <v>0.90116958432362981</v>
      </c>
      <c r="K983" s="145"/>
      <c r="L983"/>
    </row>
    <row r="984" spans="1:12" x14ac:dyDescent="0.3">
      <c r="A984" s="149">
        <f>'Scenario calculation'!J1446</f>
        <v>0.30755689718726731</v>
      </c>
      <c r="B984" s="47">
        <f>A984-'Summary Output'!$B$24</f>
        <v>0.20021507217160645</v>
      </c>
      <c r="C984"/>
      <c r="I984" s="101">
        <f>'Scenario calculation'!D1446</f>
        <v>2.1052216671724455</v>
      </c>
      <c r="J984" s="101">
        <f t="shared" si="17"/>
        <v>0.60522166717244552</v>
      </c>
      <c r="K984" s="145"/>
      <c r="L984"/>
    </row>
    <row r="985" spans="1:12" x14ac:dyDescent="0.3">
      <c r="A985" s="149">
        <f>'Scenario calculation'!J1447</f>
        <v>0.28436365765273841</v>
      </c>
      <c r="B985" s="47">
        <f>A985-'Summary Output'!$B$24</f>
        <v>0.17702183263707755</v>
      </c>
      <c r="C985"/>
      <c r="I985" s="101">
        <f>'Scenario calculation'!D1447</f>
        <v>3.021327286935414</v>
      </c>
      <c r="J985" s="101">
        <f t="shared" si="17"/>
        <v>1.521327286935414</v>
      </c>
      <c r="K985" s="145"/>
      <c r="L985"/>
    </row>
    <row r="986" spans="1:12" x14ac:dyDescent="0.3">
      <c r="A986" s="149">
        <f>'Scenario calculation'!J1448</f>
        <v>0.20699931874593824</v>
      </c>
      <c r="B986" s="47">
        <f>A986-'Summary Output'!$B$24</f>
        <v>9.9657493730277366E-2</v>
      </c>
      <c r="C986"/>
      <c r="I986" s="101">
        <f>'Scenario calculation'!D1448</f>
        <v>1.7274102311327515</v>
      </c>
      <c r="J986" s="101">
        <f t="shared" si="17"/>
        <v>0.22741023113275149</v>
      </c>
      <c r="K986" s="145"/>
      <c r="L986"/>
    </row>
    <row r="987" spans="1:12" x14ac:dyDescent="0.3">
      <c r="A987" s="149">
        <f>'Scenario calculation'!J1449</f>
        <v>0.27289263887826354</v>
      </c>
      <c r="B987" s="47">
        <f>A987-'Summary Output'!$B$24</f>
        <v>0.16555081386260267</v>
      </c>
      <c r="C987"/>
      <c r="I987" s="101">
        <f>'Scenario calculation'!D1449</f>
        <v>2.3684427451230743</v>
      </c>
      <c r="J987" s="101">
        <f t="shared" si="17"/>
        <v>0.86844274512307429</v>
      </c>
      <c r="K987" s="145"/>
      <c r="L987"/>
    </row>
    <row r="988" spans="1:12" x14ac:dyDescent="0.3">
      <c r="A988" s="149">
        <f>'Scenario calculation'!J1450</f>
        <v>0.19850410001127416</v>
      </c>
      <c r="B988" s="47">
        <f>A988-'Summary Output'!$B$24</f>
        <v>9.1162274995613288E-2</v>
      </c>
      <c r="C988"/>
      <c r="I988" s="101">
        <f>'Scenario calculation'!D1450</f>
        <v>2.6723729682813926</v>
      </c>
      <c r="J988" s="101">
        <f t="shared" si="17"/>
        <v>1.1723729682813926</v>
      </c>
      <c r="K988" s="145"/>
      <c r="L988"/>
    </row>
    <row r="989" spans="1:12" x14ac:dyDescent="0.3">
      <c r="A989" s="149">
        <f>'Scenario calculation'!J1451</f>
        <v>0.14523901327042976</v>
      </c>
      <c r="B989" s="47">
        <f>A989-'Summary Output'!$B$24</f>
        <v>3.7897188254768885E-2</v>
      </c>
      <c r="C989"/>
      <c r="I989" s="101">
        <f>'Scenario calculation'!D1451</f>
        <v>2.405565549174836</v>
      </c>
      <c r="J989" s="101">
        <f t="shared" si="17"/>
        <v>0.905565549174836</v>
      </c>
      <c r="K989" s="145"/>
      <c r="L989"/>
    </row>
    <row r="990" spans="1:12" x14ac:dyDescent="0.3">
      <c r="A990" s="149">
        <f>'Scenario calculation'!J1452</f>
        <v>0.18203579616947452</v>
      </c>
      <c r="B990" s="47">
        <f>A990-'Summary Output'!$B$24</f>
        <v>7.469397115381364E-2</v>
      </c>
      <c r="C990"/>
      <c r="I990" s="101">
        <f>'Scenario calculation'!D1452</f>
        <v>2.5640845358374778</v>
      </c>
      <c r="J990" s="101">
        <f t="shared" si="17"/>
        <v>1.0640845358374778</v>
      </c>
      <c r="K990" s="145"/>
      <c r="L990"/>
    </row>
    <row r="991" spans="1:12" x14ac:dyDescent="0.3">
      <c r="A991" s="149">
        <f>'Scenario calculation'!J1453</f>
        <v>0.24146453817498603</v>
      </c>
      <c r="B991" s="47">
        <f>A991-'Summary Output'!$B$24</f>
        <v>0.13412271315932517</v>
      </c>
      <c r="C991"/>
      <c r="I991" s="101">
        <f>'Scenario calculation'!D1453</f>
        <v>3.3654110708299094</v>
      </c>
      <c r="J991" s="101">
        <f t="shared" si="17"/>
        <v>1.8654110708299094</v>
      </c>
      <c r="K991" s="145"/>
      <c r="L991"/>
    </row>
    <row r="992" spans="1:12" x14ac:dyDescent="0.3">
      <c r="A992" s="149">
        <f>'Scenario calculation'!J1454</f>
        <v>0.30734675124131705</v>
      </c>
      <c r="B992" s="47">
        <f>A992-'Summary Output'!$B$24</f>
        <v>0.20000492622565619</v>
      </c>
      <c r="C992"/>
      <c r="I992" s="101">
        <f>'Scenario calculation'!D1454</f>
        <v>3.2753272626249839</v>
      </c>
      <c r="J992" s="101">
        <f t="shared" si="17"/>
        <v>1.7753272626249839</v>
      </c>
      <c r="K992" s="145"/>
      <c r="L992"/>
    </row>
    <row r="993" spans="1:12" x14ac:dyDescent="0.3">
      <c r="A993" s="149">
        <f>'Scenario calculation'!J1455</f>
        <v>0.21650895266452719</v>
      </c>
      <c r="B993" s="47">
        <f>A993-'Summary Output'!$B$24</f>
        <v>0.10916712764886631</v>
      </c>
      <c r="C993"/>
      <c r="I993" s="101">
        <f>'Scenario calculation'!D1455</f>
        <v>2.1246621017438851</v>
      </c>
      <c r="J993" s="101">
        <f t="shared" si="17"/>
        <v>0.62466210174388515</v>
      </c>
      <c r="K993" s="145"/>
      <c r="L993"/>
    </row>
    <row r="994" spans="1:12" x14ac:dyDescent="0.3">
      <c r="A994" s="149">
        <f>'Scenario calculation'!J1456</f>
        <v>0.13902132275892054</v>
      </c>
      <c r="B994" s="47">
        <f>A994-'Summary Output'!$B$24</f>
        <v>3.1679497743259663E-2</v>
      </c>
      <c r="C994"/>
      <c r="I994" s="101">
        <f>'Scenario calculation'!D1456</f>
        <v>3.1934416815793853</v>
      </c>
      <c r="J994" s="101">
        <f t="shared" si="17"/>
        <v>1.6934416815793853</v>
      </c>
      <c r="K994" s="145"/>
      <c r="L994"/>
    </row>
    <row r="995" spans="1:12" x14ac:dyDescent="0.3">
      <c r="A995" s="149">
        <f>'Scenario calculation'!J1457</f>
        <v>0.1757716881551783</v>
      </c>
      <c r="B995" s="47">
        <f>A995-'Summary Output'!$B$24</f>
        <v>6.8429863139517419E-2</v>
      </c>
      <c r="C995"/>
      <c r="I995" s="101">
        <f>'Scenario calculation'!D1457</f>
        <v>2.3531993039057673</v>
      </c>
      <c r="J995" s="101">
        <f t="shared" si="17"/>
        <v>0.85319930390576726</v>
      </c>
      <c r="K995" s="145"/>
      <c r="L995"/>
    </row>
    <row r="996" spans="1:12" x14ac:dyDescent="0.3">
      <c r="A996" s="149">
        <f>'Scenario calculation'!J1458</f>
        <v>0.25303395043044086</v>
      </c>
      <c r="B996" s="47">
        <f>A996-'Summary Output'!$B$24</f>
        <v>0.14569212541477999</v>
      </c>
      <c r="C996"/>
      <c r="I996" s="101">
        <f>'Scenario calculation'!D1458</f>
        <v>2.4424617930130244</v>
      </c>
      <c r="J996" s="101">
        <f t="shared" si="17"/>
        <v>0.94246179301302435</v>
      </c>
      <c r="K996" s="145"/>
      <c r="L996"/>
    </row>
    <row r="997" spans="1:12" x14ac:dyDescent="0.3">
      <c r="A997" s="149">
        <f>'Scenario calculation'!J1459</f>
        <v>0.23486409499123728</v>
      </c>
      <c r="B997" s="47">
        <f>A997-'Summary Output'!$B$24</f>
        <v>0.12752226997557642</v>
      </c>
      <c r="C997"/>
      <c r="I997" s="101">
        <f>'Scenario calculation'!D1459</f>
        <v>2.4980964393397391</v>
      </c>
      <c r="J997" s="101">
        <f t="shared" si="17"/>
        <v>0.99809643933973913</v>
      </c>
      <c r="K997" s="145"/>
      <c r="L997"/>
    </row>
    <row r="998" spans="1:12" x14ac:dyDescent="0.3">
      <c r="A998" s="149">
        <f>'Scenario calculation'!J1460</f>
        <v>0.17051769723659116</v>
      </c>
      <c r="B998" s="47">
        <f>A998-'Summary Output'!$B$24</f>
        <v>6.3175872220930282E-2</v>
      </c>
      <c r="C998"/>
      <c r="I998" s="101">
        <f>'Scenario calculation'!D1460</f>
        <v>2.4737638390884156</v>
      </c>
      <c r="J998" s="101">
        <f t="shared" si="17"/>
        <v>0.97376383908841557</v>
      </c>
      <c r="K998" s="145"/>
      <c r="L998"/>
    </row>
    <row r="999" spans="1:12" x14ac:dyDescent="0.3">
      <c r="A999" s="149">
        <f>'Scenario calculation'!J1461</f>
        <v>0.19036941942283558</v>
      </c>
      <c r="B999" s="47">
        <f>A999-'Summary Output'!$B$24</f>
        <v>8.3027594407174707E-2</v>
      </c>
      <c r="C999"/>
      <c r="I999" s="101">
        <f>'Scenario calculation'!D1461</f>
        <v>3.2401454132474732</v>
      </c>
      <c r="J999" s="101">
        <f t="shared" si="17"/>
        <v>1.7401454132474732</v>
      </c>
      <c r="K999" s="145"/>
      <c r="L999"/>
    </row>
    <row r="1000" spans="1:12" x14ac:dyDescent="0.3">
      <c r="A1000" s="149">
        <f>'Scenario calculation'!J1462</f>
        <v>0.26821587484859966</v>
      </c>
      <c r="B1000" s="47">
        <f>A1000-'Summary Output'!$B$24</f>
        <v>0.16087404983293879</v>
      </c>
      <c r="C1000"/>
      <c r="I1000" s="101">
        <f>'Scenario calculation'!D1462</f>
        <v>2.5669852790027079</v>
      </c>
      <c r="J1000" s="101">
        <f t="shared" si="17"/>
        <v>1.0669852790027079</v>
      </c>
      <c r="K1000" s="145"/>
      <c r="L1000"/>
    </row>
    <row r="1001" spans="1:12" x14ac:dyDescent="0.3">
      <c r="A1001" s="149">
        <f>'Scenario calculation'!J1463</f>
        <v>0.22034117537139464</v>
      </c>
      <c r="B1001" s="47">
        <f>A1001-'Summary Output'!$B$24</f>
        <v>0.11299935035573376</v>
      </c>
      <c r="C1001"/>
      <c r="I1001" s="101">
        <f>'Scenario calculation'!D1463</f>
        <v>2.0074035788916449</v>
      </c>
      <c r="J1001" s="101">
        <f t="shared" si="17"/>
        <v>0.50740357889164489</v>
      </c>
      <c r="K1001" s="145"/>
      <c r="L1001"/>
    </row>
    <row r="1002" spans="1:12" x14ac:dyDescent="0.3">
      <c r="A1002" s="149">
        <f>'Scenario calculation'!J1464</f>
        <v>0.14458781882894423</v>
      </c>
      <c r="B1002" s="47">
        <f>A1002-'Summary Output'!$B$24</f>
        <v>3.7245993813283348E-2</v>
      </c>
      <c r="C1002"/>
      <c r="I1002" s="101">
        <f>'Scenario calculation'!D1464</f>
        <v>2.8760920877851341</v>
      </c>
      <c r="J1002" s="101">
        <f t="shared" si="17"/>
        <v>1.3760920877851341</v>
      </c>
      <c r="K1002" s="145"/>
      <c r="L1002"/>
    </row>
    <row r="1003" spans="1:12" x14ac:dyDescent="0.3">
      <c r="A1003" s="149">
        <f>'Scenario calculation'!J1465</f>
        <v>0.33812004773486803</v>
      </c>
      <c r="B1003" s="47">
        <f>A1003-'Summary Output'!$B$24</f>
        <v>0.23077822271920717</v>
      </c>
      <c r="C1003"/>
      <c r="I1003" s="101">
        <f>'Scenario calculation'!D1465</f>
        <v>2.576389174944377</v>
      </c>
      <c r="J1003" s="101">
        <f t="shared" si="17"/>
        <v>1.076389174944377</v>
      </c>
      <c r="K1003" s="145"/>
      <c r="L1003"/>
    </row>
    <row r="1004" spans="1:12" x14ac:dyDescent="0.3">
      <c r="A1004" s="149">
        <f>'Scenario calculation'!J1466</f>
        <v>0.28984650471099038</v>
      </c>
      <c r="B1004" s="47">
        <f>A1004-'Summary Output'!$B$24</f>
        <v>0.18250467969532952</v>
      </c>
      <c r="C1004"/>
      <c r="I1004" s="101">
        <f>'Scenario calculation'!D1466</f>
        <v>2.5323439605008984</v>
      </c>
      <c r="J1004" s="101">
        <f t="shared" si="17"/>
        <v>1.0323439605008984</v>
      </c>
      <c r="K1004" s="145"/>
      <c r="L1004"/>
    </row>
    <row r="1005" spans="1:12" x14ac:dyDescent="0.3">
      <c r="A1005" s="149">
        <f>'Scenario calculation'!J1467</f>
        <v>0.1832268851801433</v>
      </c>
      <c r="B1005" s="47">
        <f>A1005-'Summary Output'!$B$24</f>
        <v>7.5885060164482418E-2</v>
      </c>
      <c r="C1005"/>
      <c r="I1005" s="101">
        <f>'Scenario calculation'!D1467</f>
        <v>2.8285705490765425</v>
      </c>
      <c r="J1005" s="101">
        <f t="shared" si="17"/>
        <v>1.3285705490765425</v>
      </c>
      <c r="K1005" s="145"/>
      <c r="L1005"/>
    </row>
    <row r="1006" spans="1:12" x14ac:dyDescent="0.3">
      <c r="A1006" s="149">
        <f>'Scenario calculation'!J1468</f>
        <v>0.31607429904428441</v>
      </c>
      <c r="B1006" s="47">
        <f>A1006-'Summary Output'!$B$24</f>
        <v>0.20873247402862355</v>
      </c>
      <c r="C1006"/>
      <c r="I1006" s="101">
        <f>'Scenario calculation'!D1468</f>
        <v>1.8900258943164592</v>
      </c>
      <c r="J1006" s="101">
        <f t="shared" si="17"/>
        <v>0.39002589431645918</v>
      </c>
      <c r="K1006" s="145"/>
      <c r="L1006"/>
    </row>
    <row r="1007" spans="1:12" x14ac:dyDescent="0.3">
      <c r="A1007" s="149">
        <f>'Scenario calculation'!J1469</f>
        <v>0.30103507270018381</v>
      </c>
      <c r="B1007" s="47">
        <f>A1007-'Summary Output'!$B$24</f>
        <v>0.19369324768452295</v>
      </c>
      <c r="C1007"/>
      <c r="I1007" s="101">
        <f>'Scenario calculation'!D1469</f>
        <v>2.5664102775188193</v>
      </c>
      <c r="J1007" s="101">
        <f t="shared" si="17"/>
        <v>1.0664102775188193</v>
      </c>
      <c r="K1007" s="145"/>
      <c r="L1007"/>
    </row>
    <row r="1008" spans="1:12" x14ac:dyDescent="0.3">
      <c r="A1008" s="149">
        <f>'Scenario calculation'!J1470</f>
        <v>0.2495116947177487</v>
      </c>
      <c r="B1008" s="47">
        <f>A1008-'Summary Output'!$B$24</f>
        <v>0.14216986970208784</v>
      </c>
      <c r="C1008"/>
      <c r="I1008" s="101">
        <f>'Scenario calculation'!D1470</f>
        <v>3.225550811419116</v>
      </c>
      <c r="J1008" s="101">
        <f t="shared" si="17"/>
        <v>1.725550811419116</v>
      </c>
      <c r="K1008" s="145"/>
      <c r="L1008"/>
    </row>
    <row r="1009" spans="1:12" x14ac:dyDescent="0.3">
      <c r="A1009" s="149">
        <f>'Scenario calculation'!J1471</f>
        <v>8.2553838011528269E-2</v>
      </c>
      <c r="B1009" s="47">
        <f>A1009-'Summary Output'!$B$24</f>
        <v>-2.4787987004132608E-2</v>
      </c>
      <c r="C1009"/>
      <c r="I1009" s="101">
        <f>'Scenario calculation'!D1471</f>
        <v>3.2721331429251825</v>
      </c>
      <c r="J1009" s="101">
        <f t="shared" si="17"/>
        <v>1.7721331429251825</v>
      </c>
      <c r="K1009" s="145"/>
      <c r="L1009"/>
    </row>
    <row r="1010" spans="1:12" x14ac:dyDescent="0.3">
      <c r="A1010" s="149">
        <f>'Scenario calculation'!J1472</f>
        <v>0.16747713414868826</v>
      </c>
      <c r="B1010" s="47">
        <f>A1010-'Summary Output'!$B$24</f>
        <v>6.0135309133027379E-2</v>
      </c>
      <c r="C1010"/>
      <c r="I1010" s="101">
        <f>'Scenario calculation'!D1472</f>
        <v>2.748425810024008</v>
      </c>
      <c r="J1010" s="101">
        <f t="shared" si="17"/>
        <v>1.248425810024008</v>
      </c>
      <c r="K1010" s="145"/>
      <c r="L1010"/>
    </row>
    <row r="1011" spans="1:12" x14ac:dyDescent="0.3">
      <c r="A1011" s="149">
        <f>'Scenario calculation'!J1473</f>
        <v>0.1296745070507932</v>
      </c>
      <c r="B1011" s="47">
        <f>A1011-'Summary Output'!$B$24</f>
        <v>2.233268203513232E-2</v>
      </c>
      <c r="C1011"/>
      <c r="I1011" s="101">
        <f>'Scenario calculation'!D1473</f>
        <v>2.8573043208636348</v>
      </c>
      <c r="J1011" s="101">
        <f t="shared" si="17"/>
        <v>1.3573043208636348</v>
      </c>
      <c r="K1011" s="145"/>
      <c r="L1011"/>
    </row>
    <row r="1012" spans="1:12" x14ac:dyDescent="0.3">
      <c r="A1012" s="149">
        <f>'Scenario calculation'!J1474</f>
        <v>0.30783756152634512</v>
      </c>
      <c r="B1012" s="47">
        <f>A1012-'Summary Output'!$B$24</f>
        <v>0.20049573651068425</v>
      </c>
      <c r="C1012"/>
      <c r="I1012" s="101">
        <f>'Scenario calculation'!D1474</f>
        <v>2.6494557096685716</v>
      </c>
      <c r="J1012" s="101">
        <f t="shared" si="17"/>
        <v>1.1494557096685716</v>
      </c>
      <c r="K1012" s="145"/>
      <c r="L1012"/>
    </row>
    <row r="1013" spans="1:12" x14ac:dyDescent="0.3">
      <c r="A1013" s="149">
        <f>'Scenario calculation'!J1475</f>
        <v>0.28769306995283173</v>
      </c>
      <c r="B1013" s="47">
        <f>A1013-'Summary Output'!$B$24</f>
        <v>0.18035124493717086</v>
      </c>
      <c r="C1013"/>
      <c r="I1013" s="101">
        <f>'Scenario calculation'!D1475</f>
        <v>2.8242483572031878</v>
      </c>
      <c r="J1013" s="101">
        <f t="shared" si="17"/>
        <v>1.3242483572031878</v>
      </c>
      <c r="K1013" s="145"/>
      <c r="L1013"/>
    </row>
    <row r="1014" spans="1:12" x14ac:dyDescent="0.3">
      <c r="A1014" s="149">
        <f>'Scenario calculation'!J1476</f>
        <v>0.16719558862563044</v>
      </c>
      <c r="B1014" s="47">
        <f>A1014-'Summary Output'!$B$24</f>
        <v>5.9853763609969565E-2</v>
      </c>
      <c r="C1014"/>
      <c r="I1014" s="101">
        <f>'Scenario calculation'!D1476</f>
        <v>2.8681183101571555</v>
      </c>
      <c r="J1014" s="101">
        <f t="shared" si="17"/>
        <v>1.3681183101571555</v>
      </c>
      <c r="K1014" s="145"/>
      <c r="L1014"/>
    </row>
    <row r="1015" spans="1:12" x14ac:dyDescent="0.3">
      <c r="A1015" s="149">
        <f>'Scenario calculation'!J1477</f>
        <v>0.29380070045987194</v>
      </c>
      <c r="B1015" s="47">
        <f>A1015-'Summary Output'!$B$24</f>
        <v>0.18645887544421108</v>
      </c>
      <c r="I1015" s="101">
        <f>'Scenario calculation'!D1477</f>
        <v>2.6864613812347842</v>
      </c>
      <c r="J1015" s="101">
        <f t="shared" ref="J1015:J1049" si="18">I1015-1.5</f>
        <v>1.1864613812347842</v>
      </c>
    </row>
    <row r="1016" spans="1:12" x14ac:dyDescent="0.3">
      <c r="A1016" s="149">
        <f>'Scenario calculation'!J1478</f>
        <v>0.26898695448997634</v>
      </c>
      <c r="B1016" s="47">
        <f>A1016-'Summary Output'!$B$24</f>
        <v>0.16164512947431547</v>
      </c>
      <c r="I1016" s="101">
        <f>'Scenario calculation'!D1478</f>
        <v>2.6210290846102255</v>
      </c>
      <c r="J1016" s="101">
        <f t="shared" si="18"/>
        <v>1.1210290846102255</v>
      </c>
    </row>
    <row r="1017" spans="1:12" x14ac:dyDescent="0.3">
      <c r="A1017" s="149">
        <f>'Scenario calculation'!J1479</f>
        <v>0.16278056180847766</v>
      </c>
      <c r="B1017" s="47">
        <f>A1017-'Summary Output'!$B$24</f>
        <v>5.5438736792816787E-2</v>
      </c>
      <c r="I1017" s="101">
        <f>'Scenario calculation'!D1479</f>
        <v>2.9628755463340921</v>
      </c>
      <c r="J1017" s="101">
        <f t="shared" si="18"/>
        <v>1.4628755463340921</v>
      </c>
    </row>
    <row r="1018" spans="1:12" x14ac:dyDescent="0.3">
      <c r="A1018" s="149">
        <f>'Scenario calculation'!J1480</f>
        <v>0.25006748995005146</v>
      </c>
      <c r="B1018" s="47">
        <f>A1018-'Summary Output'!$B$24</f>
        <v>0.14272566493439059</v>
      </c>
      <c r="I1018" s="101">
        <f>'Scenario calculation'!D1480</f>
        <v>3.1403247893026189</v>
      </c>
      <c r="J1018" s="101">
        <f t="shared" si="18"/>
        <v>1.6403247893026189</v>
      </c>
    </row>
    <row r="1019" spans="1:12" x14ac:dyDescent="0.3">
      <c r="A1019" s="149">
        <f>'Scenario calculation'!J1481</f>
        <v>0.29794325630760632</v>
      </c>
      <c r="B1019" s="47">
        <f>A1019-'Summary Output'!$B$24</f>
        <v>0.19060143129194546</v>
      </c>
      <c r="I1019" s="101">
        <f>'Scenario calculation'!D1481</f>
        <v>2.9371409717232853</v>
      </c>
      <c r="J1019" s="101">
        <f t="shared" si="18"/>
        <v>1.4371409717232853</v>
      </c>
    </row>
    <row r="1020" spans="1:12" x14ac:dyDescent="0.3">
      <c r="A1020" s="149">
        <f>'Scenario calculation'!J1482</f>
        <v>0.26452351668006191</v>
      </c>
      <c r="B1020" s="47">
        <f>A1020-'Summary Output'!$B$24</f>
        <v>0.15718169166440105</v>
      </c>
      <c r="I1020" s="101">
        <f>'Scenario calculation'!D1482</f>
        <v>2.6644306365506938</v>
      </c>
      <c r="J1020" s="101">
        <f t="shared" si="18"/>
        <v>1.1644306365506938</v>
      </c>
    </row>
    <row r="1021" spans="1:12" x14ac:dyDescent="0.3">
      <c r="A1021" s="149">
        <f>'Scenario calculation'!J1483</f>
        <v>8.1183885210048823E-2</v>
      </c>
      <c r="B1021" s="47">
        <f>A1021-'Summary Output'!$B$24</f>
        <v>-2.6157939805612054E-2</v>
      </c>
      <c r="I1021" s="101">
        <f>'Scenario calculation'!D1483</f>
        <v>3.2424329436934323</v>
      </c>
      <c r="J1021" s="101">
        <f t="shared" si="18"/>
        <v>1.7424329436934323</v>
      </c>
    </row>
    <row r="1022" spans="1:12" x14ac:dyDescent="0.3">
      <c r="A1022" s="149">
        <f>'Scenario calculation'!J1484</f>
        <v>0.27637193127722592</v>
      </c>
      <c r="B1022" s="47">
        <f>A1022-'Summary Output'!$B$24</f>
        <v>0.16903010626156506</v>
      </c>
      <c r="I1022" s="101">
        <f>'Scenario calculation'!D1484</f>
        <v>2.7541495503568973</v>
      </c>
      <c r="J1022" s="101">
        <f t="shared" si="18"/>
        <v>1.2541495503568973</v>
      </c>
    </row>
    <row r="1023" spans="1:12" x14ac:dyDescent="0.3">
      <c r="A1023" s="149">
        <f>'Scenario calculation'!J1485</f>
        <v>0.21849409287331656</v>
      </c>
      <c r="B1023" s="47">
        <f>A1023-'Summary Output'!$B$24</f>
        <v>0.11115226785765568</v>
      </c>
      <c r="I1023" s="101">
        <f>'Scenario calculation'!D1485</f>
        <v>2.3470041770183405</v>
      </c>
      <c r="J1023" s="101">
        <f t="shared" si="18"/>
        <v>0.84700417701834052</v>
      </c>
    </row>
    <row r="1024" spans="1:12" x14ac:dyDescent="0.3">
      <c r="A1024" s="149">
        <f>'Scenario calculation'!J1486</f>
        <v>0.28047650087829434</v>
      </c>
      <c r="B1024" s="47">
        <f>A1024-'Summary Output'!$B$24</f>
        <v>0.17313467586263348</v>
      </c>
      <c r="I1024" s="101">
        <f>'Scenario calculation'!D1486</f>
        <v>2.8012961574221675</v>
      </c>
      <c r="J1024" s="101">
        <f t="shared" si="18"/>
        <v>1.3012961574221675</v>
      </c>
    </row>
    <row r="1025" spans="1:10" x14ac:dyDescent="0.3">
      <c r="A1025" s="149">
        <f>'Scenario calculation'!J1487</f>
        <v>0.21103467142850119</v>
      </c>
      <c r="B1025" s="47">
        <f>A1025-'Summary Output'!$B$24</f>
        <v>0.10369284641284031</v>
      </c>
      <c r="I1025" s="101">
        <f>'Scenario calculation'!D1487</f>
        <v>2.7234025726257687</v>
      </c>
      <c r="J1025" s="101">
        <f t="shared" si="18"/>
        <v>1.2234025726257687</v>
      </c>
    </row>
    <row r="1026" spans="1:10" x14ac:dyDescent="0.3">
      <c r="A1026" s="149">
        <f>'Scenario calculation'!J1488</f>
        <v>0.29881886655215339</v>
      </c>
      <c r="B1026" s="47">
        <f>A1026-'Summary Output'!$B$24</f>
        <v>0.19147704153649253</v>
      </c>
      <c r="I1026" s="101">
        <f>'Scenario calculation'!D1488</f>
        <v>2.5974784251305305</v>
      </c>
      <c r="J1026" s="101">
        <f t="shared" si="18"/>
        <v>1.0974784251305305</v>
      </c>
    </row>
    <row r="1027" spans="1:10" x14ac:dyDescent="0.3">
      <c r="A1027" s="149">
        <f>'Scenario calculation'!J1489</f>
        <v>0.24672177971183284</v>
      </c>
      <c r="B1027" s="47">
        <f>A1027-'Summary Output'!$B$24</f>
        <v>0.13937995469617198</v>
      </c>
      <c r="I1027" s="101">
        <f>'Scenario calculation'!D1489</f>
        <v>1.7719198398798899</v>
      </c>
      <c r="J1027" s="101">
        <f t="shared" si="18"/>
        <v>0.27191983987988988</v>
      </c>
    </row>
    <row r="1028" spans="1:10" x14ac:dyDescent="0.3">
      <c r="A1028" s="149">
        <f>'Scenario calculation'!J1490</f>
        <v>0.2388298603243495</v>
      </c>
      <c r="B1028" s="47">
        <f>A1028-'Summary Output'!$B$24</f>
        <v>0.13148803530868863</v>
      </c>
      <c r="I1028" s="101">
        <f>'Scenario calculation'!D1490</f>
        <v>3.0453712162901541</v>
      </c>
      <c r="J1028" s="101">
        <f t="shared" si="18"/>
        <v>1.5453712162901541</v>
      </c>
    </row>
    <row r="1029" spans="1:10" x14ac:dyDescent="0.3">
      <c r="A1029" s="149">
        <f>'Scenario calculation'!J1491</f>
        <v>0.25191298631106473</v>
      </c>
      <c r="B1029" s="47">
        <f>A1029-'Summary Output'!$B$24</f>
        <v>0.14457116129540387</v>
      </c>
      <c r="I1029" s="101">
        <f>'Scenario calculation'!D1491</f>
        <v>1.8538689831070709</v>
      </c>
      <c r="J1029" s="101">
        <f t="shared" si="18"/>
        <v>0.35386898310707093</v>
      </c>
    </row>
    <row r="1030" spans="1:10" x14ac:dyDescent="0.3">
      <c r="A1030" s="149">
        <f>'Scenario calculation'!J1492</f>
        <v>0.17248122875934402</v>
      </c>
      <c r="B1030" s="47">
        <f>A1030-'Summary Output'!$B$24</f>
        <v>6.5139403743683141E-2</v>
      </c>
      <c r="I1030" s="101">
        <f>'Scenario calculation'!D1492</f>
        <v>2.1831822142575144</v>
      </c>
      <c r="J1030" s="101">
        <f t="shared" si="18"/>
        <v>0.68318221425751435</v>
      </c>
    </row>
    <row r="1031" spans="1:10" x14ac:dyDescent="0.3">
      <c r="A1031" s="149">
        <f>'Scenario calculation'!J1493</f>
        <v>0.13689750387736366</v>
      </c>
      <c r="B1031" s="47">
        <f>A1031-'Summary Output'!$B$24</f>
        <v>2.955567886170278E-2</v>
      </c>
      <c r="I1031" s="101">
        <f>'Scenario calculation'!D1493</f>
        <v>2.5706193208338712</v>
      </c>
      <c r="J1031" s="101">
        <f t="shared" si="18"/>
        <v>1.0706193208338712</v>
      </c>
    </row>
    <row r="1032" spans="1:10" x14ac:dyDescent="0.3">
      <c r="A1032" s="149">
        <f>'Scenario calculation'!J1494</f>
        <v>0.16289725865260274</v>
      </c>
      <c r="B1032" s="47">
        <f>A1032-'Summary Output'!$B$24</f>
        <v>5.5555433636941862E-2</v>
      </c>
      <c r="I1032" s="101">
        <f>'Scenario calculation'!D1494</f>
        <v>2.3671235482821285</v>
      </c>
      <c r="J1032" s="101">
        <f t="shared" si="18"/>
        <v>0.86712354828212845</v>
      </c>
    </row>
    <row r="1033" spans="1:10" x14ac:dyDescent="0.3">
      <c r="A1033" s="149">
        <f>'Scenario calculation'!J1495</f>
        <v>0.25527338662392363</v>
      </c>
      <c r="B1033" s="47">
        <f>A1033-'Summary Output'!$B$24</f>
        <v>0.14793156160826276</v>
      </c>
      <c r="I1033" s="101">
        <f>'Scenario calculation'!D1495</f>
        <v>3.0756977438357369</v>
      </c>
      <c r="J1033" s="101">
        <f t="shared" si="18"/>
        <v>1.5756977438357369</v>
      </c>
    </row>
    <row r="1034" spans="1:10" x14ac:dyDescent="0.3">
      <c r="A1034" s="149">
        <f>'Scenario calculation'!J1496</f>
        <v>0.36632096950462611</v>
      </c>
      <c r="B1034" s="47">
        <f>A1034-'Summary Output'!$B$24</f>
        <v>0.25897914448896525</v>
      </c>
      <c r="I1034" s="101">
        <f>'Scenario calculation'!D1496</f>
        <v>2.7698110210773885</v>
      </c>
      <c r="J1034" s="101">
        <f t="shared" si="18"/>
        <v>1.2698110210773885</v>
      </c>
    </row>
    <row r="1035" spans="1:10" x14ac:dyDescent="0.3">
      <c r="A1035" s="149">
        <f>'Scenario calculation'!J1497</f>
        <v>0.28339738503437428</v>
      </c>
      <c r="B1035" s="47">
        <f>A1035-'Summary Output'!$B$24</f>
        <v>0.17605556001871342</v>
      </c>
      <c r="I1035" s="101">
        <f>'Scenario calculation'!D1497</f>
        <v>3.5511722656948748</v>
      </c>
      <c r="J1035" s="101">
        <f t="shared" si="18"/>
        <v>2.0511722656948748</v>
      </c>
    </row>
    <row r="1036" spans="1:10" x14ac:dyDescent="0.3">
      <c r="A1036" s="149">
        <f>'Scenario calculation'!J1498</f>
        <v>0.29274203594449522</v>
      </c>
      <c r="B1036" s="47">
        <f>A1036-'Summary Output'!$B$24</f>
        <v>0.18540021092883435</v>
      </c>
      <c r="I1036" s="101">
        <f>'Scenario calculation'!D1498</f>
        <v>3.2590145370589463</v>
      </c>
      <c r="J1036" s="101">
        <f t="shared" si="18"/>
        <v>1.7590145370589463</v>
      </c>
    </row>
    <row r="1037" spans="1:10" x14ac:dyDescent="0.3">
      <c r="A1037" s="149">
        <f>'Scenario calculation'!J1499</f>
        <v>0.24328632220534785</v>
      </c>
      <c r="B1037" s="47">
        <f>A1037-'Summary Output'!$B$24</f>
        <v>0.13594449718968699</v>
      </c>
      <c r="I1037" s="101">
        <f>'Scenario calculation'!D1499</f>
        <v>2.5021057489888547</v>
      </c>
      <c r="J1037" s="101">
        <f t="shared" si="18"/>
        <v>1.0021057489888547</v>
      </c>
    </row>
    <row r="1038" spans="1:10" x14ac:dyDescent="0.3">
      <c r="A1038" s="149">
        <f>'Scenario calculation'!J1500</f>
        <v>0.24983172426917721</v>
      </c>
      <c r="B1038" s="47">
        <f>A1038-'Summary Output'!$B$24</f>
        <v>0.14248989925351635</v>
      </c>
      <c r="I1038" s="101">
        <f>'Scenario calculation'!D1500</f>
        <v>2.6371248918498917</v>
      </c>
      <c r="J1038" s="101">
        <f t="shared" si="18"/>
        <v>1.1371248918498917</v>
      </c>
    </row>
    <row r="1039" spans="1:10" x14ac:dyDescent="0.3">
      <c r="A1039" s="149">
        <f>'Scenario calculation'!J1501</f>
        <v>0.22003003195218884</v>
      </c>
      <c r="B1039" s="47">
        <f>A1039-'Summary Output'!$B$24</f>
        <v>0.11268820693652797</v>
      </c>
      <c r="I1039" s="101">
        <f>'Scenario calculation'!D1501</f>
        <v>3.5424947194066205</v>
      </c>
      <c r="J1039" s="101">
        <f t="shared" si="18"/>
        <v>2.0424947194066205</v>
      </c>
    </row>
    <row r="1040" spans="1:10" x14ac:dyDescent="0.3">
      <c r="A1040" s="149">
        <f>'Scenario calculation'!J1502</f>
        <v>0.35552980234872988</v>
      </c>
      <c r="B1040" s="47">
        <f>A1040-'Summary Output'!$B$24</f>
        <v>0.24818797733306902</v>
      </c>
      <c r="I1040" s="101">
        <f>'Scenario calculation'!D1502</f>
        <v>1.6553430080098892</v>
      </c>
      <c r="J1040" s="101">
        <f t="shared" si="18"/>
        <v>0.15534300800988921</v>
      </c>
    </row>
    <row r="1041" spans="1:12" x14ac:dyDescent="0.3">
      <c r="A1041" s="149">
        <f>'Scenario calculation'!J1503</f>
        <v>0.26999547514423972</v>
      </c>
      <c r="B1041" s="47">
        <f>A1041-'Summary Output'!$B$24</f>
        <v>0.16265365012857885</v>
      </c>
      <c r="I1041" s="101">
        <f>'Scenario calculation'!D1503</f>
        <v>2.3442356263650344</v>
      </c>
      <c r="J1041" s="101">
        <f t="shared" si="18"/>
        <v>0.84423562636503435</v>
      </c>
    </row>
    <row r="1042" spans="1:12" x14ac:dyDescent="0.3">
      <c r="A1042" s="149">
        <f>'Scenario calculation'!J1504</f>
        <v>7.4824051834634586E-2</v>
      </c>
      <c r="B1042" s="47">
        <f>A1042-'Summary Output'!$B$24</f>
        <v>-3.2517773181026291E-2</v>
      </c>
      <c r="I1042" s="101">
        <f>'Scenario calculation'!D1504</f>
        <v>2.0456288822691344</v>
      </c>
      <c r="J1042" s="101">
        <f t="shared" si="18"/>
        <v>0.54562888226913442</v>
      </c>
    </row>
    <row r="1043" spans="1:12" x14ac:dyDescent="0.3">
      <c r="A1043" s="149">
        <f>'Scenario calculation'!J1505</f>
        <v>0.12029731802294452</v>
      </c>
      <c r="B1043" s="47">
        <f>A1043-'Summary Output'!$B$24</f>
        <v>1.2955493007283644E-2</v>
      </c>
      <c r="I1043" s="101">
        <f>'Scenario calculation'!D1505</f>
        <v>2.0541392126325757</v>
      </c>
      <c r="J1043" s="101">
        <f t="shared" si="18"/>
        <v>0.55413921263257571</v>
      </c>
    </row>
    <row r="1044" spans="1:12" x14ac:dyDescent="0.3">
      <c r="A1044" s="149">
        <f>'Scenario calculation'!J1506</f>
        <v>0.34405345235927776</v>
      </c>
      <c r="B1044" s="47">
        <f>A1044-'Summary Output'!$B$24</f>
        <v>0.23671162734361689</v>
      </c>
      <c r="I1044" s="101">
        <f>'Scenario calculation'!D1506</f>
        <v>2.4746627257936042</v>
      </c>
      <c r="J1044" s="101">
        <f t="shared" si="18"/>
        <v>0.97466272579360425</v>
      </c>
    </row>
    <row r="1045" spans="1:12" x14ac:dyDescent="0.3">
      <c r="A1045" s="149">
        <f>'Scenario calculation'!J1507</f>
        <v>0.23841762979378744</v>
      </c>
      <c r="B1045" s="47">
        <f>A1045-'Summary Output'!$B$24</f>
        <v>0.13107580477812658</v>
      </c>
      <c r="I1045" s="101">
        <f>'Scenario calculation'!D1507</f>
        <v>2.1595184066026127</v>
      </c>
      <c r="J1045" s="101">
        <f t="shared" si="18"/>
        <v>0.65951840660261274</v>
      </c>
    </row>
    <row r="1046" spans="1:12" x14ac:dyDescent="0.3">
      <c r="A1046" s="149">
        <f>'Scenario calculation'!J1508</f>
        <v>0.26994802741191015</v>
      </c>
      <c r="B1046" s="47">
        <f>A1046-'Summary Output'!$B$24</f>
        <v>0.16260620239624929</v>
      </c>
      <c r="I1046" s="101">
        <f>'Scenario calculation'!D1508</f>
        <v>2.4158350985189552</v>
      </c>
      <c r="J1046" s="101">
        <f t="shared" si="18"/>
        <v>0.91583509851895517</v>
      </c>
    </row>
    <row r="1047" spans="1:12" x14ac:dyDescent="0.3">
      <c r="A1047" s="149">
        <f>'Scenario calculation'!J1509</f>
        <v>0.18703867783299866</v>
      </c>
      <c r="B1047" s="47">
        <f>A1047-'Summary Output'!$B$24</f>
        <v>7.9696852817337779E-2</v>
      </c>
      <c r="I1047" s="101">
        <f>'Scenario calculation'!D1509</f>
        <v>1.9532455329830107</v>
      </c>
      <c r="J1047" s="101">
        <f t="shared" si="18"/>
        <v>0.45324553298301073</v>
      </c>
    </row>
    <row r="1048" spans="1:12" x14ac:dyDescent="0.3">
      <c r="A1048" s="149">
        <f>'Scenario calculation'!J1510</f>
        <v>0.28632275573117338</v>
      </c>
      <c r="B1048" s="47">
        <f>A1048-'Summary Output'!$B$24</f>
        <v>0.17898093071551252</v>
      </c>
      <c r="I1048" s="101">
        <f>'Scenario calculation'!D1510</f>
        <v>2.8274531361179465</v>
      </c>
      <c r="J1048" s="101">
        <f t="shared" si="18"/>
        <v>1.3274531361179465</v>
      </c>
    </row>
    <row r="1049" spans="1:12" x14ac:dyDescent="0.3">
      <c r="A1049" s="149">
        <f>'Scenario calculation'!J1511</f>
        <v>0.13935112373684833</v>
      </c>
      <c r="B1049" s="47">
        <f>A1049-'Summary Output'!$B$24</f>
        <v>3.2009298721187449E-2</v>
      </c>
      <c r="I1049" s="101">
        <f>'Scenario calculation'!D1511</f>
        <v>2.3624807317979815</v>
      </c>
      <c r="J1049" s="101">
        <f t="shared" si="18"/>
        <v>0.86248073179798146</v>
      </c>
    </row>
    <row r="1050" spans="1:12" x14ac:dyDescent="0.3">
      <c r="B1050" s="145"/>
      <c r="C1050"/>
      <c r="K1050" s="8"/>
      <c r="L1050"/>
    </row>
    <row r="1051" spans="1:12" x14ac:dyDescent="0.3">
      <c r="B1051" s="145"/>
      <c r="C1051"/>
      <c r="K1051" s="8"/>
      <c r="L1051"/>
    </row>
    <row r="1052" spans="1:12" x14ac:dyDescent="0.3">
      <c r="B1052" s="145"/>
      <c r="C1052"/>
      <c r="K1052" s="8"/>
      <c r="L1052"/>
    </row>
    <row r="1053" spans="1:12" x14ac:dyDescent="0.3">
      <c r="B1053" s="145"/>
      <c r="C1053"/>
      <c r="K1053" s="8"/>
      <c r="L1053"/>
    </row>
    <row r="1054" spans="1:12" x14ac:dyDescent="0.3">
      <c r="B1054" s="145"/>
      <c r="C1054"/>
      <c r="K1054" s="8"/>
      <c r="L1054"/>
    </row>
    <row r="1055" spans="1:12" x14ac:dyDescent="0.3">
      <c r="B1055" s="145"/>
      <c r="C1055"/>
      <c r="K1055" s="8"/>
      <c r="L1055"/>
    </row>
    <row r="1056" spans="1:12" x14ac:dyDescent="0.3">
      <c r="B1056" s="145"/>
      <c r="C1056"/>
      <c r="K1056" s="8"/>
      <c r="L1056"/>
    </row>
    <row r="1057" spans="2:12" x14ac:dyDescent="0.3">
      <c r="B1057" s="145"/>
      <c r="C1057"/>
      <c r="K1057" s="8"/>
      <c r="L1057"/>
    </row>
    <row r="1058" spans="2:12" x14ac:dyDescent="0.3">
      <c r="B1058" s="145"/>
      <c r="C1058"/>
      <c r="K1058" s="8"/>
      <c r="L1058"/>
    </row>
    <row r="1059" spans="2:12" x14ac:dyDescent="0.3">
      <c r="B1059" s="145"/>
      <c r="C1059"/>
      <c r="K1059" s="8"/>
      <c r="L1059"/>
    </row>
    <row r="1060" spans="2:12" x14ac:dyDescent="0.3">
      <c r="B1060" s="145"/>
      <c r="C1060"/>
      <c r="K1060" s="8"/>
      <c r="L1060"/>
    </row>
    <row r="1061" spans="2:12" x14ac:dyDescent="0.3">
      <c r="B1061" s="145"/>
      <c r="C1061"/>
      <c r="K1061" s="8"/>
      <c r="L1061"/>
    </row>
    <row r="1062" spans="2:12" x14ac:dyDescent="0.3">
      <c r="B1062" s="145"/>
      <c r="C1062"/>
      <c r="K1062" s="8"/>
      <c r="L1062"/>
    </row>
    <row r="1063" spans="2:12" x14ac:dyDescent="0.3">
      <c r="B1063" s="145"/>
      <c r="C1063"/>
      <c r="K1063" s="8"/>
      <c r="L1063"/>
    </row>
    <row r="1064" spans="2:12" x14ac:dyDescent="0.3">
      <c r="B1064" s="145"/>
      <c r="C1064"/>
      <c r="K1064" s="8"/>
      <c r="L1064"/>
    </row>
    <row r="1065" spans="2:12" x14ac:dyDescent="0.3">
      <c r="B1065" s="145"/>
      <c r="C1065"/>
      <c r="K1065" s="8"/>
      <c r="L1065"/>
    </row>
    <row r="1066" spans="2:12" x14ac:dyDescent="0.3">
      <c r="B1066" s="145"/>
      <c r="C1066"/>
      <c r="K1066" s="8"/>
      <c r="L1066"/>
    </row>
    <row r="1067" spans="2:12" x14ac:dyDescent="0.3">
      <c r="B1067" s="145"/>
      <c r="C1067"/>
      <c r="K1067" s="8"/>
      <c r="L1067"/>
    </row>
    <row r="1068" spans="2:12" x14ac:dyDescent="0.3">
      <c r="B1068" s="145"/>
      <c r="C1068"/>
      <c r="K1068" s="8"/>
      <c r="L1068"/>
    </row>
    <row r="1069" spans="2:12" x14ac:dyDescent="0.3">
      <c r="B1069" s="145"/>
      <c r="C1069"/>
      <c r="K1069" s="8"/>
      <c r="L1069"/>
    </row>
    <row r="1070" spans="2:12" x14ac:dyDescent="0.3">
      <c r="B1070" s="145"/>
      <c r="C1070"/>
      <c r="K1070" s="8"/>
      <c r="L1070"/>
    </row>
    <row r="1071" spans="2:12" x14ac:dyDescent="0.3">
      <c r="B1071" s="145"/>
      <c r="C1071"/>
      <c r="K1071" s="8"/>
      <c r="L1071"/>
    </row>
    <row r="1072" spans="2:12" x14ac:dyDescent="0.3">
      <c r="B1072" s="145"/>
      <c r="C1072"/>
      <c r="K1072" s="8"/>
      <c r="L1072"/>
    </row>
    <row r="1073" spans="2:12" x14ac:dyDescent="0.3">
      <c r="B1073" s="145"/>
      <c r="C1073"/>
      <c r="K1073" s="8"/>
      <c r="L1073"/>
    </row>
    <row r="1074" spans="2:12" x14ac:dyDescent="0.3">
      <c r="B1074" s="145"/>
      <c r="C1074"/>
      <c r="K1074" s="8"/>
      <c r="L1074"/>
    </row>
    <row r="1075" spans="2:12" x14ac:dyDescent="0.3">
      <c r="B1075" s="145"/>
      <c r="C1075"/>
      <c r="K1075" s="8"/>
      <c r="L1075"/>
    </row>
    <row r="1076" spans="2:12" x14ac:dyDescent="0.3">
      <c r="B1076" s="145"/>
      <c r="C1076"/>
      <c r="K1076" s="8"/>
      <c r="L1076"/>
    </row>
    <row r="1077" spans="2:12" x14ac:dyDescent="0.3">
      <c r="B1077" s="145"/>
      <c r="C1077"/>
      <c r="K1077" s="8"/>
      <c r="L1077"/>
    </row>
    <row r="1078" spans="2:12" x14ac:dyDescent="0.3">
      <c r="B1078" s="145"/>
      <c r="C1078"/>
      <c r="K1078" s="8"/>
      <c r="L1078"/>
    </row>
    <row r="1079" spans="2:12" x14ac:dyDescent="0.3">
      <c r="B1079" s="145"/>
      <c r="C1079"/>
      <c r="K1079" s="8"/>
      <c r="L1079"/>
    </row>
    <row r="1080" spans="2:12" x14ac:dyDescent="0.3">
      <c r="B1080" s="145"/>
      <c r="C1080"/>
      <c r="K1080" s="8"/>
      <c r="L1080"/>
    </row>
    <row r="1081" spans="2:12" x14ac:dyDescent="0.3">
      <c r="B1081" s="145"/>
      <c r="C1081"/>
      <c r="K1081" s="8"/>
      <c r="L1081"/>
    </row>
    <row r="1082" spans="2:12" x14ac:dyDescent="0.3">
      <c r="B1082" s="145"/>
      <c r="C1082"/>
      <c r="K1082" s="8"/>
      <c r="L1082"/>
    </row>
    <row r="1083" spans="2:12" x14ac:dyDescent="0.3">
      <c r="B1083" s="145"/>
      <c r="C1083"/>
      <c r="K1083" s="8"/>
      <c r="L1083"/>
    </row>
    <row r="1084" spans="2:12" x14ac:dyDescent="0.3">
      <c r="B1084" s="145"/>
      <c r="C1084"/>
      <c r="K1084" s="8"/>
      <c r="L1084"/>
    </row>
  </sheetData>
  <mergeCells count="11">
    <mergeCell ref="I5:K5"/>
    <mergeCell ref="L5:P5"/>
    <mergeCell ref="A5:A11"/>
    <mergeCell ref="B4:G4"/>
    <mergeCell ref="B5:G5"/>
    <mergeCell ref="I6:K6"/>
    <mergeCell ref="L9:P9"/>
    <mergeCell ref="I9:K9"/>
    <mergeCell ref="L7:P8"/>
    <mergeCell ref="L6:P6"/>
    <mergeCell ref="I7:K8"/>
  </mergeCells>
  <conditionalFormatting sqref="C7:G11">
    <cfRule type="cellIs" dxfId="0" priority="1" operator="lessThan">
      <formula>0.1073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8"/>
  <sheetViews>
    <sheetView showGridLines="0"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D6" sqref="D6"/>
    </sheetView>
  </sheetViews>
  <sheetFormatPr defaultRowHeight="14.4" x14ac:dyDescent="0.3"/>
  <cols>
    <col min="1" max="1" width="36" bestFit="1" customWidth="1"/>
    <col min="2" max="2" width="9.44140625" customWidth="1"/>
    <col min="3" max="3" width="9.33203125" customWidth="1"/>
    <col min="4" max="14" width="11.6640625" customWidth="1"/>
  </cols>
  <sheetData>
    <row r="1" spans="1:14" s="6" customFormat="1" ht="18" x14ac:dyDescent="0.35">
      <c r="A1" s="6" t="s">
        <v>259</v>
      </c>
      <c r="D1" s="92"/>
    </row>
    <row r="2" spans="1:14" x14ac:dyDescent="0.3">
      <c r="A2" t="s">
        <v>3</v>
      </c>
      <c r="D2" s="93"/>
    </row>
    <row r="3" spans="1:14" x14ac:dyDescent="0.3">
      <c r="A3" s="181" t="s">
        <v>41</v>
      </c>
      <c r="B3" s="48"/>
      <c r="C3" s="48"/>
      <c r="D3" s="182" t="s">
        <v>15</v>
      </c>
      <c r="E3" s="182"/>
      <c r="F3" s="182"/>
      <c r="G3" s="182"/>
      <c r="H3" s="182"/>
      <c r="I3" s="182"/>
      <c r="J3" s="182"/>
      <c r="K3" s="182"/>
      <c r="L3" s="182"/>
      <c r="M3" s="182"/>
      <c r="N3" s="182"/>
    </row>
    <row r="4" spans="1:14" x14ac:dyDescent="0.3">
      <c r="A4" s="181"/>
      <c r="B4" s="48"/>
      <c r="C4" s="48"/>
      <c r="D4" s="49">
        <v>0</v>
      </c>
      <c r="E4" s="49">
        <v>1</v>
      </c>
      <c r="F4" s="49">
        <v>2</v>
      </c>
      <c r="G4" s="49">
        <v>3</v>
      </c>
      <c r="H4" s="49">
        <v>4</v>
      </c>
      <c r="I4" s="49">
        <v>5</v>
      </c>
      <c r="J4" s="49">
        <v>6</v>
      </c>
      <c r="K4" s="49">
        <v>7</v>
      </c>
      <c r="L4" s="49">
        <v>8</v>
      </c>
      <c r="M4" s="49">
        <v>9</v>
      </c>
      <c r="N4" s="49">
        <v>10</v>
      </c>
    </row>
    <row r="5" spans="1:14" x14ac:dyDescent="0.3">
      <c r="A5" s="16" t="s">
        <v>251</v>
      </c>
      <c r="B5" s="99"/>
      <c r="D5" s="100">
        <f>'Imp Fin Parameters'!D10</f>
        <v>0.17499999999999999</v>
      </c>
      <c r="E5" s="100">
        <f>'Imp Fin Parameters'!E10</f>
        <v>0.17499999999999999</v>
      </c>
      <c r="F5" s="100">
        <f>'Imp Fin Parameters'!F10</f>
        <v>0.17499999999999999</v>
      </c>
      <c r="G5" s="100">
        <f>'Imp Fin Parameters'!G10</f>
        <v>0.17499999999999999</v>
      </c>
      <c r="H5" s="100">
        <f>'Imp Fin Parameters'!H10</f>
        <v>0.17499999999999999</v>
      </c>
      <c r="I5" s="100">
        <f>'Imp Fin Parameters'!I10</f>
        <v>0.17499999999999999</v>
      </c>
      <c r="J5" s="100">
        <f>'Imp Fin Parameters'!J10</f>
        <v>0.17499999999999999</v>
      </c>
      <c r="K5" s="100">
        <f>'Imp Fin Parameters'!K10</f>
        <v>0.17499999999999999</v>
      </c>
      <c r="L5" s="100">
        <f>'Imp Fin Parameters'!L10</f>
        <v>0.17499999999999999</v>
      </c>
      <c r="M5" s="100">
        <f>'Imp Fin Parameters'!M10</f>
        <v>0.17499999999999999</v>
      </c>
      <c r="N5" s="100">
        <f>'Imp Fin Parameters'!N10</f>
        <v>0.17499999999999999</v>
      </c>
    </row>
    <row r="6" spans="1:14" x14ac:dyDescent="0.3">
      <c r="A6" s="16" t="s">
        <v>252</v>
      </c>
      <c r="B6" s="99"/>
      <c r="D6" s="90">
        <f>'Imp Fin Parameters'!D7</f>
        <v>1.9411764705882353</v>
      </c>
      <c r="E6" s="90">
        <f>'Imp Fin Parameters'!E7</f>
        <v>1.6683307797277009</v>
      </c>
      <c r="F6" s="90">
        <f>'Imp Fin Parameters'!F7</f>
        <v>1.2949720052451239</v>
      </c>
      <c r="G6" s="90">
        <f>'Imp Fin Parameters'!G7</f>
        <v>0.92530808879510318</v>
      </c>
      <c r="H6" s="90">
        <f>'Imp Fin Parameters'!H7</f>
        <v>0.67329003839185175</v>
      </c>
      <c r="I6" s="90">
        <f>'Imp Fin Parameters'!I7</f>
        <v>0.48897696233001609</v>
      </c>
      <c r="J6" s="90">
        <f>'Imp Fin Parameters'!J7</f>
        <v>0.35492523693557176</v>
      </c>
      <c r="K6" s="90">
        <f>'Imp Fin Parameters'!K7</f>
        <v>0.25839169346368768</v>
      </c>
      <c r="L6" s="90">
        <f>'Imp Fin Parameters'!L7</f>
        <v>0.18563924973004722</v>
      </c>
      <c r="M6" s="90">
        <f>'Imp Fin Parameters'!M7</f>
        <v>0.12893108634440234</v>
      </c>
      <c r="N6" s="90">
        <f>'Imp Fin Parameters'!N7</f>
        <v>8.3567101200545293E-2</v>
      </c>
    </row>
    <row r="7" spans="1:14" x14ac:dyDescent="0.3">
      <c r="A7" s="16" t="s">
        <v>253</v>
      </c>
      <c r="B7" s="99"/>
      <c r="D7" s="90" t="str">
        <f>'Imp Fin Parameters'!D8</f>
        <v/>
      </c>
      <c r="E7" s="90">
        <f>'Imp Fin Parameters'!E8</f>
        <v>2.9856413602697094</v>
      </c>
      <c r="F7" s="90">
        <f>'Imp Fin Parameters'!F8</f>
        <v>3.9443257615429688</v>
      </c>
      <c r="G7" s="90">
        <f>'Imp Fin Parameters'!G8</f>
        <v>4.4101495473357906</v>
      </c>
      <c r="H7" s="90">
        <f>'Imp Fin Parameters'!H8</f>
        <v>4.9160502798741224</v>
      </c>
      <c r="I7" s="90">
        <f>'Imp Fin Parameters'!I8</f>
        <v>5.8640557978190868</v>
      </c>
      <c r="J7" s="90">
        <f>'Imp Fin Parameters'!J8</f>
        <v>6.9252567181352473</v>
      </c>
      <c r="K7" s="90">
        <f>'Imp Fin Parameters'!K8</f>
        <v>7.9454397176659475</v>
      </c>
      <c r="L7" s="90">
        <f>'Imp Fin Parameters'!L8</f>
        <v>8.9843837018779062</v>
      </c>
      <c r="M7" s="90">
        <f>'Imp Fin Parameters'!M8</f>
        <v>10.042691769762699</v>
      </c>
      <c r="N7" s="90">
        <f>'Imp Fin Parameters'!N8</f>
        <v>11.120466722504062</v>
      </c>
    </row>
    <row r="8" spans="1:14" x14ac:dyDescent="0.3">
      <c r="A8" s="16" t="s">
        <v>254</v>
      </c>
      <c r="B8" s="99"/>
      <c r="D8" s="100">
        <f>'Imp Fin Parameters'!D9</f>
        <v>0.244419004006869</v>
      </c>
      <c r="E8" s="100">
        <f>'Imp Fin Parameters'!E9</f>
        <v>0.18424162466438038</v>
      </c>
      <c r="F8" s="100">
        <f>'Imp Fin Parameters'!F9</f>
        <v>0.11364923769805593</v>
      </c>
      <c r="G8" s="100">
        <f>'Imp Fin Parameters'!G9</f>
        <v>0.16507398203542836</v>
      </c>
      <c r="H8" s="100">
        <f>'Imp Fin Parameters'!H9</f>
        <v>0.22379563464233018</v>
      </c>
      <c r="I8" s="100">
        <f>'Imp Fin Parameters'!I9</f>
        <v>0.29214686279489599</v>
      </c>
      <c r="J8" s="100">
        <f>'Imp Fin Parameters'!J9</f>
        <v>0.37353599633689416</v>
      </c>
      <c r="K8" s="100">
        <f>'Imp Fin Parameters'!K9</f>
        <v>0.48572678856430923</v>
      </c>
      <c r="L8" s="100">
        <f>'Imp Fin Parameters'!L9</f>
        <v>0.61958321075459011</v>
      </c>
      <c r="M8" s="100">
        <f>'Imp Fin Parameters'!M9</f>
        <v>0.78525992919043774</v>
      </c>
      <c r="N8" s="100">
        <f>'Imp Fin Parameters'!N9</f>
        <v>1</v>
      </c>
    </row>
    <row r="9" spans="1:14" x14ac:dyDescent="0.3">
      <c r="A9" s="16" t="s">
        <v>256</v>
      </c>
      <c r="B9" s="99"/>
      <c r="D9" s="90" t="str">
        <f>'Imp Fin Parameters'!D50</f>
        <v/>
      </c>
      <c r="E9" s="90">
        <f>'Imp Fin Parameters'!E50</f>
        <v>3.0718422116084421</v>
      </c>
      <c r="F9" s="90">
        <f>'Imp Fin Parameters'!F50</f>
        <v>3.5273491855974983</v>
      </c>
      <c r="G9" s="90">
        <f>'Imp Fin Parameters'!G50</f>
        <v>2.2197072977173349</v>
      </c>
      <c r="H9" s="90">
        <f>'Imp Fin Parameters'!H50</f>
        <v>2.5868856780294709</v>
      </c>
      <c r="I9" s="90">
        <f>'Imp Fin Parameters'!I50</f>
        <v>2.7610838024329185</v>
      </c>
      <c r="J9" s="90">
        <f>'Imp Fin Parameters'!J50</f>
        <v>3.0499213181551372</v>
      </c>
      <c r="K9" s="90">
        <f>'Imp Fin Parameters'!K50</f>
        <v>3.2359018371721677</v>
      </c>
      <c r="L9" s="90">
        <f>'Imp Fin Parameters'!L50</f>
        <v>3.4552025908845372</v>
      </c>
      <c r="M9" s="90">
        <f>'Imp Fin Parameters'!M50</f>
        <v>3.7158487647815508</v>
      </c>
      <c r="N9" s="90">
        <f>'Imp Fin Parameters'!N50</f>
        <v>4.0293649114355894</v>
      </c>
    </row>
    <row r="10" spans="1:14" x14ac:dyDescent="0.3">
      <c r="A10" s="16"/>
      <c r="B10" s="99"/>
      <c r="D10" s="90"/>
      <c r="E10" s="15"/>
      <c r="F10" s="15"/>
      <c r="G10" s="15"/>
      <c r="H10" s="15"/>
      <c r="I10" s="15"/>
      <c r="J10" s="15"/>
      <c r="K10" s="15"/>
      <c r="L10" s="15"/>
      <c r="M10" s="15"/>
      <c r="N10" s="15"/>
    </row>
    <row r="11" spans="1:14" x14ac:dyDescent="0.3">
      <c r="A11" s="16" t="s">
        <v>255</v>
      </c>
      <c r="B11" s="99"/>
      <c r="D11" s="90">
        <f>'Imp Fin Parameters'!D42</f>
        <v>0</v>
      </c>
      <c r="E11" s="90">
        <f>'Imp Fin Parameters'!E42</f>
        <v>34.830324641382845</v>
      </c>
      <c r="F11" s="90">
        <f>'Imp Fin Parameters'!F42</f>
        <v>30.873099958140131</v>
      </c>
      <c r="G11" s="90">
        <f>'Imp Fin Parameters'!G42</f>
        <v>30.943524851958763</v>
      </c>
      <c r="H11" s="90">
        <f>'Imp Fin Parameters'!H42</f>
        <v>30.941723631270314</v>
      </c>
      <c r="I11" s="90">
        <f>'Imp Fin Parameters'!I42</f>
        <v>29.06772002537263</v>
      </c>
      <c r="J11" s="90">
        <f>'Imp Fin Parameters'!J42</f>
        <v>26.824454736390742</v>
      </c>
      <c r="K11" s="90">
        <f>'Imp Fin Parameters'!K42</f>
        <v>26.049026297600619</v>
      </c>
      <c r="L11" s="90">
        <f>'Imp Fin Parameters'!L42</f>
        <v>25.298720326049057</v>
      </c>
      <c r="M11" s="90">
        <f>'Imp Fin Parameters'!M42</f>
        <v>24.575917849115879</v>
      </c>
      <c r="N11" s="90">
        <f>'Imp Fin Parameters'!N42</f>
        <v>23.883246440234128</v>
      </c>
    </row>
    <row r="12" spans="1:14" x14ac:dyDescent="0.3">
      <c r="A12" s="16" t="s">
        <v>257</v>
      </c>
      <c r="B12" s="90">
        <f>H11</f>
        <v>30.941723631270314</v>
      </c>
      <c r="E12" s="15"/>
      <c r="F12" s="15"/>
      <c r="G12" s="15"/>
      <c r="H12" s="15"/>
      <c r="I12" s="15"/>
      <c r="J12" s="15"/>
      <c r="K12" s="15"/>
      <c r="L12" s="15"/>
      <c r="M12" s="15"/>
      <c r="N12" s="15"/>
    </row>
    <row r="13" spans="1:14" x14ac:dyDescent="0.3">
      <c r="A13" s="16" t="s">
        <v>423</v>
      </c>
      <c r="B13" s="90"/>
      <c r="E13" s="107">
        <f>ROUND('Imp Fin Parameters'!E43,0)</f>
        <v>254261</v>
      </c>
      <c r="F13" s="107">
        <f>ROUND('Imp Fin Parameters'!F43,0)</f>
        <v>225374</v>
      </c>
      <c r="G13" s="107">
        <f>ROUND('Imp Fin Parameters'!G43,0)</f>
        <v>225888</v>
      </c>
      <c r="H13" s="107">
        <f>ROUND('Imp Fin Parameters'!H43,0)</f>
        <v>225875</v>
      </c>
      <c r="I13" s="107">
        <f>ROUND('Imp Fin Parameters'!I43,0)</f>
        <v>212194</v>
      </c>
      <c r="J13" s="107">
        <f>ROUND('Imp Fin Parameters'!J43,0)</f>
        <v>195819</v>
      </c>
      <c r="K13" s="107">
        <f>ROUND('Imp Fin Parameters'!K43,0)</f>
        <v>190158</v>
      </c>
      <c r="L13" s="107">
        <f>ROUND('Imp Fin Parameters'!L43,0)</f>
        <v>184681</v>
      </c>
      <c r="M13" s="107">
        <f>ROUND('Imp Fin Parameters'!M43,0)</f>
        <v>179404</v>
      </c>
      <c r="N13" s="107">
        <f>ROUND('Imp Fin Parameters'!N43,0)</f>
        <v>174348</v>
      </c>
    </row>
    <row r="14" spans="1:14" x14ac:dyDescent="0.3">
      <c r="A14" s="16" t="s">
        <v>422</v>
      </c>
      <c r="B14" s="90"/>
      <c r="E14" s="15">
        <f>('Imp Fin Parameters'!E39/('Annual Sales'!E9-'Imp Fin Parameters'!E26))*'Annual Sales'!E9</f>
        <v>127.13068494104739</v>
      </c>
      <c r="F14" s="15">
        <f>('Imp Fin Parameters'!F39/('Annual Sales'!F9-'Imp Fin Parameters'!F26))*'Annual Sales'!F9</f>
        <v>112.68681484721149</v>
      </c>
      <c r="G14" s="15">
        <f>('Imp Fin Parameters'!G39/('Annual Sales'!G9-'Imp Fin Parameters'!G26))*'Annual Sales'!G9</f>
        <v>112.94386570964949</v>
      </c>
      <c r="H14" s="15">
        <f>('Imp Fin Parameters'!H39/('Annual Sales'!H9-'Imp Fin Parameters'!H26))*'Annual Sales'!H9</f>
        <v>112.93729125413664</v>
      </c>
      <c r="I14" s="15">
        <f>('Imp Fin Parameters'!I39/('Annual Sales'!I9-'Imp Fin Parameters'!I26))*'Annual Sales'!I9</f>
        <v>106.09717809261009</v>
      </c>
      <c r="J14" s="15">
        <f>('Imp Fin Parameters'!J39/('Annual Sales'!J9-'Imp Fin Parameters'!J26))*'Annual Sales'!J9</f>
        <v>97.909259787826187</v>
      </c>
      <c r="K14" s="15">
        <f>('Imp Fin Parameters'!K39/('Annual Sales'!K9-'Imp Fin Parameters'!K26))*'Annual Sales'!K9</f>
        <v>95.07894598624226</v>
      </c>
      <c r="L14" s="15">
        <f>('Imp Fin Parameters'!L39/('Annual Sales'!L9-'Imp Fin Parameters'!L26))*'Annual Sales'!L9</f>
        <v>92.340329190079046</v>
      </c>
      <c r="M14" s="15">
        <f>('Imp Fin Parameters'!M39/('Annual Sales'!M9-'Imp Fin Parameters'!M26))*'Annual Sales'!M9</f>
        <v>89.702100149272951</v>
      </c>
      <c r="N14" s="15">
        <f>('Imp Fin Parameters'!N39/('Annual Sales'!N9-'Imp Fin Parameters'!N26))*'Annual Sales'!N9</f>
        <v>87.173849506854566</v>
      </c>
    </row>
    <row r="15" spans="1:14" x14ac:dyDescent="0.3">
      <c r="A15" s="16"/>
      <c r="B15" s="90"/>
      <c r="E15" s="15"/>
      <c r="F15" s="15"/>
      <c r="G15" s="15"/>
      <c r="H15" s="15"/>
      <c r="I15" s="15"/>
      <c r="J15" s="15"/>
      <c r="K15" s="15"/>
      <c r="L15" s="15"/>
      <c r="M15" s="15"/>
      <c r="N15" s="15"/>
    </row>
    <row r="16" spans="1:14" x14ac:dyDescent="0.3">
      <c r="A16" s="16" t="s">
        <v>258</v>
      </c>
      <c r="B16" s="90">
        <f>AVERAGE(D9:N9)</f>
        <v>3.1653107597814647</v>
      </c>
      <c r="E16" s="15"/>
      <c r="F16" s="15"/>
      <c r="G16" s="15"/>
      <c r="H16" s="15"/>
      <c r="I16" s="15"/>
      <c r="J16" s="15"/>
      <c r="K16" s="15"/>
      <c r="L16" s="15"/>
      <c r="M16" s="15"/>
      <c r="N16" s="15"/>
    </row>
    <row r="17" spans="1:14" x14ac:dyDescent="0.3">
      <c r="A17" s="16" t="s">
        <v>31</v>
      </c>
      <c r="B17" s="100">
        <f>IRR('Imp Fin Parameters'!D71:N71,0.2)</f>
        <v>0.33567199908269885</v>
      </c>
      <c r="E17" s="15"/>
      <c r="F17" s="15"/>
      <c r="G17" s="15"/>
      <c r="H17" s="15"/>
      <c r="I17" s="15"/>
      <c r="J17" s="15"/>
      <c r="K17" s="15"/>
      <c r="L17" s="15"/>
      <c r="M17" s="15"/>
      <c r="N17" s="15"/>
    </row>
    <row r="19" spans="1:14" x14ac:dyDescent="0.3">
      <c r="A19" s="16" t="s">
        <v>281</v>
      </c>
    </row>
    <row r="20" spans="1:14" x14ac:dyDescent="0.3">
      <c r="A20" s="16" t="s">
        <v>50</v>
      </c>
      <c r="B20" s="118" t="s">
        <v>114</v>
      </c>
      <c r="C20" s="118" t="s">
        <v>282</v>
      </c>
    </row>
    <row r="21" spans="1:14" x14ac:dyDescent="0.3">
      <c r="A21" s="5" t="s">
        <v>283</v>
      </c>
      <c r="B21" s="119">
        <f>Assumptions!B20</f>
        <v>132</v>
      </c>
      <c r="C21" s="117">
        <f>0.13*(1-0.25)</f>
        <v>9.7500000000000003E-2</v>
      </c>
    </row>
    <row r="22" spans="1:14" x14ac:dyDescent="0.3">
      <c r="A22" s="5" t="s">
        <v>284</v>
      </c>
      <c r="B22" s="119">
        <f>SUM(Assumptions!G41:P41)</f>
        <v>280.39999999999998</v>
      </c>
      <c r="C22" s="117">
        <f>0.12*(1-0.25)</f>
        <v>0.09</v>
      </c>
    </row>
    <row r="23" spans="1:14" x14ac:dyDescent="0.3">
      <c r="A23" s="5" t="s">
        <v>0</v>
      </c>
      <c r="B23" s="119">
        <f>Assumptions!B17</f>
        <v>66.5</v>
      </c>
      <c r="C23" s="117">
        <v>0.2</v>
      </c>
    </row>
    <row r="24" spans="1:14" x14ac:dyDescent="0.3">
      <c r="A24" s="72" t="s">
        <v>281</v>
      </c>
      <c r="B24" s="161">
        <f>SUMPRODUCT(B21:B23,C21:C23)/SUM(B21:B23)</f>
        <v>0.10734182501566088</v>
      </c>
      <c r="C24" s="142"/>
    </row>
    <row r="26" spans="1:14" x14ac:dyDescent="0.3">
      <c r="A26" s="1" t="str">
        <f>'Imp Fin Parameters'!A75</f>
        <v>Discounted pay back period</v>
      </c>
      <c r="B26" s="16"/>
      <c r="C26" s="16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</row>
    <row r="27" spans="1:14" x14ac:dyDescent="0.3">
      <c r="A27" s="5" t="str">
        <f>'Imp Fin Parameters'!A76</f>
        <v>Discounted cash flows</v>
      </c>
      <c r="B27" s="5"/>
      <c r="C27" s="5"/>
      <c r="D27" s="160">
        <f>'Imp Fin Parameters'!D76</f>
        <v>186.50000000000003</v>
      </c>
      <c r="E27" s="160">
        <f>'Imp Fin Parameters'!E76</f>
        <v>25.739637155037375</v>
      </c>
      <c r="F27" s="160">
        <f>'Imp Fin Parameters'!F76</f>
        <v>47.647703276870132</v>
      </c>
      <c r="G27" s="160">
        <f>'Imp Fin Parameters'!G76</f>
        <v>53.332577036108795</v>
      </c>
      <c r="H27" s="160">
        <f>'Imp Fin Parameters'!H76</f>
        <v>57.28192031762017</v>
      </c>
      <c r="I27" s="160">
        <f>'Imp Fin Parameters'!I76</f>
        <v>54.756290415005473</v>
      </c>
      <c r="J27" s="160">
        <f>'Imp Fin Parameters'!J76</f>
        <v>52.189472100380065</v>
      </c>
      <c r="K27" s="160">
        <f>'Imp Fin Parameters'!K76</f>
        <v>45.396996791598468</v>
      </c>
      <c r="L27" s="160">
        <f>'Imp Fin Parameters'!L76</f>
        <v>40.51256272464186</v>
      </c>
      <c r="M27" s="160">
        <f>'Imp Fin Parameters'!M76</f>
        <v>36.124672933486487</v>
      </c>
      <c r="N27" s="160">
        <f>'Imp Fin Parameters'!N76</f>
        <v>56.198404174061054</v>
      </c>
    </row>
    <row r="28" spans="1:14" x14ac:dyDescent="0.3">
      <c r="A28" s="5" t="str">
        <f>'Imp Fin Parameters'!A77</f>
        <v>Cumulative DCF</v>
      </c>
      <c r="B28" s="5"/>
      <c r="C28" s="5"/>
      <c r="D28" s="160">
        <f>'Imp Fin Parameters'!D77</f>
        <v>0</v>
      </c>
      <c r="E28" s="160">
        <f>'Imp Fin Parameters'!E77</f>
        <v>25.739637155037375</v>
      </c>
      <c r="F28" s="160">
        <f>'Imp Fin Parameters'!F77</f>
        <v>73.387340431907504</v>
      </c>
      <c r="G28" s="160">
        <f>'Imp Fin Parameters'!G77</f>
        <v>126.71991746801629</v>
      </c>
      <c r="H28" s="160">
        <f>'Imp Fin Parameters'!H77</f>
        <v>184.00183778563647</v>
      </c>
      <c r="I28" s="160">
        <f>'Imp Fin Parameters'!I77</f>
        <v>238.75812820064195</v>
      </c>
      <c r="J28" s="160">
        <f>'Imp Fin Parameters'!J77</f>
        <v>290.94760030102202</v>
      </c>
      <c r="K28" s="160">
        <f>'Imp Fin Parameters'!K77</f>
        <v>336.34459709262046</v>
      </c>
      <c r="L28" s="160">
        <f>'Imp Fin Parameters'!L77</f>
        <v>376.8571598172623</v>
      </c>
      <c r="M28" s="160">
        <f>'Imp Fin Parameters'!M77</f>
        <v>412.98183275074877</v>
      </c>
      <c r="N28" s="160">
        <f>'Imp Fin Parameters'!N77</f>
        <v>469.18023692480983</v>
      </c>
    </row>
    <row r="29" spans="1:14" x14ac:dyDescent="0.3">
      <c r="A29" s="5" t="str">
        <f>'Imp Fin Parameters'!A78</f>
        <v>Pay back period</v>
      </c>
      <c r="B29" s="158">
        <f>G4+(((D27-G28)*1)/H28)</f>
        <v>3.3248885079160351</v>
      </c>
      <c r="C29" s="5"/>
      <c r="D29" s="160">
        <f>'Imp Fin Parameters'!D78</f>
        <v>0</v>
      </c>
      <c r="E29" s="160">
        <f>'Imp Fin Parameters'!E78</f>
        <v>0</v>
      </c>
      <c r="F29" s="160">
        <f>'Imp Fin Parameters'!F78</f>
        <v>0</v>
      </c>
      <c r="G29" s="160">
        <f>'Imp Fin Parameters'!G78</f>
        <v>0</v>
      </c>
      <c r="H29" s="160">
        <f>'Imp Fin Parameters'!H78</f>
        <v>0</v>
      </c>
      <c r="I29" s="160">
        <f>'Imp Fin Parameters'!I78</f>
        <v>0</v>
      </c>
      <c r="J29" s="160">
        <f>'Imp Fin Parameters'!J78</f>
        <v>0</v>
      </c>
      <c r="K29" s="160">
        <f>'Imp Fin Parameters'!K78</f>
        <v>0</v>
      </c>
      <c r="L29" s="160">
        <f>'Imp Fin Parameters'!L78</f>
        <v>0</v>
      </c>
      <c r="M29" s="160">
        <f>'Imp Fin Parameters'!M78</f>
        <v>0</v>
      </c>
      <c r="N29" s="160">
        <f>'Imp Fin Parameters'!N78</f>
        <v>0</v>
      </c>
    </row>
    <row r="30" spans="1:14" x14ac:dyDescent="0.3">
      <c r="A30" s="16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</row>
    <row r="31" spans="1:14" x14ac:dyDescent="0.3">
      <c r="A31" s="1" t="str">
        <f>'Imp Fin Parameters'!A80</f>
        <v>Discounted pay back period - Principal</v>
      </c>
      <c r="C31" s="16"/>
      <c r="D31" s="15"/>
      <c r="E31" s="97"/>
      <c r="F31" s="15"/>
      <c r="G31" s="97"/>
      <c r="H31" s="15"/>
      <c r="I31" s="97"/>
      <c r="J31" s="15"/>
      <c r="K31" s="97"/>
      <c r="L31" s="15"/>
      <c r="M31" s="97"/>
      <c r="N31" s="97"/>
    </row>
    <row r="32" spans="1:14" x14ac:dyDescent="0.3">
      <c r="A32" s="5" t="str">
        <f>'Imp Fin Parameters'!A81</f>
        <v>Principal amount</v>
      </c>
      <c r="C32" s="5"/>
      <c r="D32" s="160">
        <f>'Imp Fin Parameters'!D81</f>
        <v>132</v>
      </c>
      <c r="E32" s="160">
        <f>'Imp Fin Parameters'!E81</f>
        <v>17.3</v>
      </c>
      <c r="F32" s="160">
        <f>'Imp Fin Parameters'!F81</f>
        <v>22.9</v>
      </c>
      <c r="G32" s="160">
        <f>'Imp Fin Parameters'!G81</f>
        <v>26.7</v>
      </c>
      <c r="H32" s="160">
        <f>'Imp Fin Parameters'!H81</f>
        <v>30.5</v>
      </c>
      <c r="I32" s="160">
        <f>'Imp Fin Parameters'!I81</f>
        <v>30.5</v>
      </c>
      <c r="J32" s="160">
        <f>'Imp Fin Parameters'!J81</f>
        <v>30.5</v>
      </c>
      <c r="K32" s="160">
        <f>'Imp Fin Parameters'!K81</f>
        <v>30.5</v>
      </c>
      <c r="L32" s="160">
        <f>'Imp Fin Parameters'!L81</f>
        <v>30.5</v>
      </c>
      <c r="M32" s="160">
        <f>'Imp Fin Parameters'!M81</f>
        <v>30.5</v>
      </c>
      <c r="N32" s="160">
        <f>'Imp Fin Parameters'!N81</f>
        <v>30.5</v>
      </c>
    </row>
    <row r="33" spans="1:14" x14ac:dyDescent="0.3">
      <c r="A33" s="5" t="str">
        <f>'Imp Fin Parameters'!A82</f>
        <v>PV of principal</v>
      </c>
      <c r="B33" s="15">
        <f>SUM(D33:N33)</f>
        <v>292.72437684917611</v>
      </c>
      <c r="C33" s="5"/>
      <c r="D33" s="160">
        <f>'Imp Fin Parameters'!D82</f>
        <v>132</v>
      </c>
      <c r="E33" s="160">
        <f>'Imp Fin Parameters'!E82</f>
        <v>15.622998796921024</v>
      </c>
      <c r="F33" s="160">
        <f>'Imp Fin Parameters'!F82</f>
        <v>18.675492977569725</v>
      </c>
      <c r="G33" s="160">
        <f>'Imp Fin Parameters'!G82</f>
        <v>19.663741210482332</v>
      </c>
      <c r="H33" s="160">
        <f>'Imp Fin Parameters'!H82</f>
        <v>20.284907148291055</v>
      </c>
      <c r="I33" s="160">
        <f>'Imp Fin Parameters'!I82</f>
        <v>18.318559536035021</v>
      </c>
      <c r="J33" s="160">
        <f>'Imp Fin Parameters'!J82</f>
        <v>16.542822751028975</v>
      </c>
      <c r="K33" s="160">
        <f>'Imp Fin Parameters'!K82</f>
        <v>14.939219649537769</v>
      </c>
      <c r="L33" s="160">
        <f>'Imp Fin Parameters'!L82</f>
        <v>13.491064197206216</v>
      </c>
      <c r="M33" s="160">
        <f>'Imp Fin Parameters'!M82</f>
        <v>12.183287845210232</v>
      </c>
      <c r="N33" s="160">
        <f>'Imp Fin Parameters'!N82</f>
        <v>11.002282736893758</v>
      </c>
    </row>
    <row r="34" spans="1:14" x14ac:dyDescent="0.3">
      <c r="A34" s="5" t="str">
        <f>'Imp Fin Parameters'!A83</f>
        <v>Gross cash accruals (Income statement)</v>
      </c>
      <c r="C34" s="5"/>
      <c r="D34" s="160">
        <f>'Imp Fin Parameters'!D83</f>
        <v>0</v>
      </c>
      <c r="E34" s="160">
        <f>'Imp Fin Parameters'!E83</f>
        <v>38.853956782499999</v>
      </c>
      <c r="F34" s="160">
        <f>'Imp Fin Parameters'!F83</f>
        <v>53.014467586875</v>
      </c>
      <c r="G34" s="160">
        <f>'Imp Fin Parameters'!G83</f>
        <v>61.955153746249977</v>
      </c>
      <c r="H34" s="160">
        <f>'Imp Fin Parameters'!H83</f>
        <v>72.316768835000019</v>
      </c>
      <c r="I34" s="160">
        <f>'Imp Fin Parameters'!I83</f>
        <v>72.779835616250011</v>
      </c>
      <c r="J34" s="160">
        <f>'Imp Fin Parameters'!J83</f>
        <v>77.613279297500029</v>
      </c>
      <c r="K34" s="160">
        <f>'Imp Fin Parameters'!K83</f>
        <v>78.361814079960951</v>
      </c>
      <c r="L34" s="160">
        <f>'Imp Fin Parameters'!L83</f>
        <v>79.162908125850606</v>
      </c>
      <c r="M34" s="160">
        <f>'Imp Fin Parameters'!M83</f>
        <v>79.989754498680696</v>
      </c>
      <c r="N34" s="160">
        <f>'Imp Fin Parameters'!N83</f>
        <v>80.820990482056175</v>
      </c>
    </row>
    <row r="35" spans="1:14" x14ac:dyDescent="0.3">
      <c r="A35" s="5" t="str">
        <f>'Imp Fin Parameters'!A84</f>
        <v>PV of Gross cash accruals</v>
      </c>
      <c r="C35" s="5"/>
      <c r="D35" s="160">
        <f>'Imp Fin Parameters'!D84</f>
        <v>0</v>
      </c>
      <c r="E35" s="160">
        <f>'Imp Fin Parameters'!E84</f>
        <v>35.087590755411497</v>
      </c>
      <c r="F35" s="160">
        <f>'Imp Fin Parameters'!F84</f>
        <v>43.234555333112745</v>
      </c>
      <c r="G35" s="160">
        <f>'Imp Fin Parameters'!G84</f>
        <v>45.62809400456571</v>
      </c>
      <c r="H35" s="160">
        <f>'Imp Fin Parameters'!H84</f>
        <v>48.096358724013236</v>
      </c>
      <c r="I35" s="160">
        <f>'Imp Fin Parameters'!I84</f>
        <v>43.712188582266165</v>
      </c>
      <c r="J35" s="160">
        <f>'Imp Fin Parameters'!J84</f>
        <v>42.096482706381956</v>
      </c>
      <c r="K35" s="160">
        <f>'Imp Fin Parameters'!K84</f>
        <v>38.382437792681252</v>
      </c>
      <c r="L35" s="160">
        <f>'Imp Fin Parameters'!L84</f>
        <v>35.016127067652072</v>
      </c>
      <c r="M35" s="160">
        <f>'Imp Fin Parameters'!M84</f>
        <v>31.95207225328285</v>
      </c>
      <c r="N35" s="160">
        <f>'Imp Fin Parameters'!N84</f>
        <v>29.154602897028894</v>
      </c>
    </row>
    <row r="36" spans="1:14" x14ac:dyDescent="0.3">
      <c r="A36" s="5" t="str">
        <f>'Imp Fin Parameters'!A85</f>
        <v>Cumulative DCF</v>
      </c>
      <c r="C36" s="5"/>
      <c r="D36" s="160">
        <f>'Imp Fin Parameters'!D85</f>
        <v>0</v>
      </c>
      <c r="E36" s="160">
        <f>'Imp Fin Parameters'!E85</f>
        <v>35.087590755411497</v>
      </c>
      <c r="F36" s="160">
        <f>'Imp Fin Parameters'!F85</f>
        <v>78.322146088524249</v>
      </c>
      <c r="G36" s="160">
        <f>'Imp Fin Parameters'!G85</f>
        <v>123.95024009308996</v>
      </c>
      <c r="H36" s="160">
        <f>'Imp Fin Parameters'!H85</f>
        <v>172.04659881710319</v>
      </c>
      <c r="I36" s="160">
        <f>'Imp Fin Parameters'!I85</f>
        <v>215.75878739936934</v>
      </c>
      <c r="J36" s="160">
        <f>'Imp Fin Parameters'!J85</f>
        <v>257.85527010575129</v>
      </c>
      <c r="K36" s="160">
        <f>'Imp Fin Parameters'!K85</f>
        <v>296.23770789843252</v>
      </c>
      <c r="L36" s="160">
        <f>'Imp Fin Parameters'!L85</f>
        <v>331.25383496608458</v>
      </c>
      <c r="M36" s="160">
        <f>'Imp Fin Parameters'!M85</f>
        <v>363.20590721936742</v>
      </c>
      <c r="N36" s="160">
        <f>'Imp Fin Parameters'!N85</f>
        <v>392.36051011639631</v>
      </c>
    </row>
    <row r="37" spans="1:14" x14ac:dyDescent="0.3">
      <c r="A37" s="5" t="str">
        <f>'Imp Fin Parameters'!A86</f>
        <v>Payback period</v>
      </c>
      <c r="B37" s="158">
        <f>J4+(((B33-J36)*1))/K36</f>
        <v>6.1177065100550267</v>
      </c>
      <c r="C37" s="5"/>
      <c r="E37" s="5"/>
      <c r="G37" s="5"/>
      <c r="I37" s="5"/>
      <c r="K37" s="5"/>
      <c r="M37" s="5"/>
      <c r="N37" s="5"/>
    </row>
    <row r="38" spans="1:14" x14ac:dyDescent="0.3">
      <c r="A38" s="16"/>
    </row>
  </sheetData>
  <mergeCells count="2">
    <mergeCell ref="A3:A4"/>
    <mergeCell ref="D3:N3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81"/>
  <sheetViews>
    <sheetView workbookViewId="0"/>
  </sheetViews>
  <sheetFormatPr defaultRowHeight="14.4" x14ac:dyDescent="0.3"/>
  <cols>
    <col min="1" max="1" width="43.88671875" bestFit="1" customWidth="1"/>
    <col min="2" max="2" width="19.33203125" bestFit="1" customWidth="1"/>
    <col min="3" max="3" width="19.88671875" bestFit="1" customWidth="1"/>
    <col min="4" max="4" width="44" bestFit="1" customWidth="1"/>
    <col min="5" max="5" width="1.5546875" customWidth="1"/>
    <col min="6" max="7" width="6.109375" style="8" bestFit="1" customWidth="1"/>
    <col min="8" max="16" width="5" style="8" bestFit="1" customWidth="1"/>
  </cols>
  <sheetData>
    <row r="1" spans="1:16" s="6" customFormat="1" ht="18" x14ac:dyDescent="0.35">
      <c r="A1" s="6" t="s">
        <v>33</v>
      </c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</row>
    <row r="4" spans="1:16" x14ac:dyDescent="0.3">
      <c r="A4" s="1" t="s">
        <v>40</v>
      </c>
      <c r="C4" s="183" t="s">
        <v>15</v>
      </c>
      <c r="D4" s="184"/>
      <c r="E4" s="184"/>
      <c r="F4" s="184"/>
      <c r="G4" s="184"/>
      <c r="H4" s="184"/>
      <c r="I4" s="184"/>
      <c r="J4" s="184"/>
      <c r="K4" s="184"/>
      <c r="L4" s="184"/>
      <c r="M4" s="185"/>
    </row>
    <row r="5" spans="1:16" x14ac:dyDescent="0.3">
      <c r="A5" s="19" t="s">
        <v>41</v>
      </c>
      <c r="B5" s="34" t="s">
        <v>51</v>
      </c>
      <c r="C5" s="34">
        <v>0</v>
      </c>
      <c r="D5" s="34">
        <f>C5+1</f>
        <v>1</v>
      </c>
      <c r="E5" s="34">
        <f t="shared" ref="E5" si="0">D5+1</f>
        <v>2</v>
      </c>
      <c r="F5" s="34">
        <f t="shared" ref="F5" si="1">E5+1</f>
        <v>3</v>
      </c>
      <c r="G5" s="34">
        <f t="shared" ref="G5" si="2">F5+1</f>
        <v>4</v>
      </c>
      <c r="H5" s="34">
        <f t="shared" ref="H5" si="3">G5+1</f>
        <v>5</v>
      </c>
      <c r="I5" s="34">
        <f t="shared" ref="I5" si="4">H5+1</f>
        <v>6</v>
      </c>
      <c r="J5" s="34">
        <f t="shared" ref="J5" si="5">I5+1</f>
        <v>7</v>
      </c>
      <c r="K5" s="34">
        <f t="shared" ref="K5" si="6">J5+1</f>
        <v>8</v>
      </c>
      <c r="L5" s="34">
        <f t="shared" ref="L5" si="7">K5+1</f>
        <v>9</v>
      </c>
      <c r="M5" s="73">
        <f t="shared" ref="M5" si="8">L5+1</f>
        <v>10</v>
      </c>
    </row>
    <row r="6" spans="1:16" x14ac:dyDescent="0.3">
      <c r="A6" s="17" t="s">
        <v>42</v>
      </c>
      <c r="B6" s="25">
        <v>9</v>
      </c>
      <c r="C6" s="17"/>
      <c r="D6" s="17"/>
      <c r="E6" s="17"/>
      <c r="F6" s="25"/>
      <c r="G6" s="25"/>
      <c r="H6" s="25"/>
      <c r="I6" s="25"/>
      <c r="J6" s="25"/>
      <c r="K6" s="25"/>
      <c r="L6" s="25"/>
      <c r="M6" s="25"/>
    </row>
    <row r="7" spans="1:16" x14ac:dyDescent="0.3">
      <c r="A7" s="17" t="s">
        <v>43</v>
      </c>
      <c r="B7" s="25">
        <v>10.9</v>
      </c>
      <c r="C7" s="17"/>
      <c r="D7" s="17"/>
      <c r="E7" s="17"/>
      <c r="F7" s="25"/>
      <c r="G7" s="25"/>
      <c r="H7" s="25"/>
      <c r="I7" s="25"/>
      <c r="J7" s="25"/>
      <c r="K7" s="25"/>
      <c r="L7" s="25"/>
      <c r="M7" s="25"/>
    </row>
    <row r="8" spans="1:16" x14ac:dyDescent="0.3">
      <c r="A8" s="17" t="s">
        <v>44</v>
      </c>
      <c r="B8" s="25">
        <v>154.80000000000001</v>
      </c>
      <c r="C8" s="17"/>
      <c r="D8" s="17"/>
      <c r="E8" s="17"/>
      <c r="F8" s="25"/>
      <c r="G8" s="25"/>
      <c r="H8" s="25"/>
      <c r="I8" s="25"/>
      <c r="J8" s="25"/>
      <c r="K8" s="25"/>
      <c r="L8" s="25"/>
      <c r="M8" s="25"/>
    </row>
    <row r="9" spans="1:16" x14ac:dyDescent="0.3">
      <c r="A9" s="17" t="s">
        <v>48</v>
      </c>
      <c r="B9" s="25">
        <v>16.3</v>
      </c>
      <c r="C9" s="17"/>
      <c r="D9" s="17"/>
      <c r="E9" s="17"/>
      <c r="F9" s="25"/>
      <c r="G9" s="25"/>
      <c r="H9" s="25"/>
      <c r="I9" s="25"/>
      <c r="J9" s="25"/>
      <c r="K9" s="25"/>
      <c r="L9" s="25"/>
      <c r="M9" s="25"/>
    </row>
    <row r="10" spans="1:16" x14ac:dyDescent="0.3">
      <c r="A10" s="17" t="s">
        <v>45</v>
      </c>
      <c r="B10" s="25">
        <v>9</v>
      </c>
      <c r="C10" s="17"/>
      <c r="D10" s="17"/>
      <c r="E10" s="17"/>
      <c r="F10" s="25"/>
      <c r="G10" s="25"/>
      <c r="H10" s="25"/>
      <c r="I10" s="25"/>
      <c r="J10" s="25"/>
      <c r="K10" s="25"/>
      <c r="L10" s="25"/>
      <c r="M10" s="25"/>
    </row>
    <row r="11" spans="1:16" x14ac:dyDescent="0.3">
      <c r="A11" s="21" t="s">
        <v>46</v>
      </c>
      <c r="B11" s="26">
        <f>SUM(B6:B10)</f>
        <v>200.00000000000003</v>
      </c>
      <c r="C11" s="17"/>
      <c r="D11" s="17"/>
      <c r="E11" s="17"/>
      <c r="F11" s="25"/>
      <c r="G11" s="25"/>
      <c r="H11" s="25"/>
      <c r="I11" s="25"/>
      <c r="J11" s="25"/>
      <c r="K11" s="25"/>
      <c r="L11" s="25"/>
      <c r="M11" s="25"/>
    </row>
    <row r="12" spans="1:16" x14ac:dyDescent="0.3">
      <c r="A12" s="20" t="s">
        <v>47</v>
      </c>
      <c r="B12" s="51">
        <v>13.5</v>
      </c>
    </row>
    <row r="14" spans="1:16" x14ac:dyDescent="0.3">
      <c r="A14" s="1" t="s">
        <v>49</v>
      </c>
    </row>
    <row r="15" spans="1:16" x14ac:dyDescent="0.3">
      <c r="A15" s="19" t="s">
        <v>50</v>
      </c>
      <c r="B15" s="24" t="s">
        <v>51</v>
      </c>
      <c r="D15" s="183" t="s">
        <v>41</v>
      </c>
      <c r="E15" s="86"/>
      <c r="F15" s="183" t="s">
        <v>15</v>
      </c>
      <c r="G15" s="184"/>
      <c r="H15" s="184"/>
      <c r="I15" s="184"/>
      <c r="J15" s="184"/>
      <c r="K15" s="184"/>
      <c r="L15" s="184"/>
      <c r="M15" s="184"/>
      <c r="N15" s="184"/>
      <c r="O15" s="184"/>
      <c r="P15" s="185"/>
    </row>
    <row r="16" spans="1:16" x14ac:dyDescent="0.3">
      <c r="A16" s="78" t="s">
        <v>80</v>
      </c>
      <c r="B16" s="79">
        <v>0</v>
      </c>
      <c r="D16" s="183"/>
      <c r="E16" s="87"/>
      <c r="F16" s="73">
        <v>0</v>
      </c>
      <c r="G16" s="24">
        <f>F16+1</f>
        <v>1</v>
      </c>
      <c r="H16" s="24">
        <f t="shared" ref="H16:P16" si="9">G16+1</f>
        <v>2</v>
      </c>
      <c r="I16" s="24">
        <f t="shared" si="9"/>
        <v>3</v>
      </c>
      <c r="J16" s="24">
        <f t="shared" si="9"/>
        <v>4</v>
      </c>
      <c r="K16" s="24">
        <f t="shared" si="9"/>
        <v>5</v>
      </c>
      <c r="L16" s="24">
        <f t="shared" si="9"/>
        <v>6</v>
      </c>
      <c r="M16" s="24">
        <f t="shared" si="9"/>
        <v>7</v>
      </c>
      <c r="N16" s="24">
        <f t="shared" si="9"/>
        <v>8</v>
      </c>
      <c r="O16" s="24">
        <f t="shared" si="9"/>
        <v>9</v>
      </c>
      <c r="P16" s="24">
        <f t="shared" si="9"/>
        <v>10</v>
      </c>
    </row>
    <row r="17" spans="1:16" x14ac:dyDescent="0.3">
      <c r="A17" s="17" t="s">
        <v>0</v>
      </c>
      <c r="B17" s="25">
        <v>66.5</v>
      </c>
      <c r="D17" s="35" t="s">
        <v>66</v>
      </c>
      <c r="E17" s="85"/>
      <c r="F17" s="25"/>
      <c r="G17" s="33">
        <v>0.45</v>
      </c>
      <c r="H17" s="33">
        <v>0.6</v>
      </c>
      <c r="I17" s="33">
        <v>0.7</v>
      </c>
      <c r="J17" s="33">
        <v>0.8</v>
      </c>
      <c r="K17" s="33">
        <f>J17</f>
        <v>0.8</v>
      </c>
      <c r="L17" s="33">
        <f t="shared" ref="L17:P17" si="10">K17</f>
        <v>0.8</v>
      </c>
      <c r="M17" s="33">
        <f t="shared" si="10"/>
        <v>0.8</v>
      </c>
      <c r="N17" s="33">
        <f t="shared" si="10"/>
        <v>0.8</v>
      </c>
      <c r="O17" s="33">
        <f t="shared" si="10"/>
        <v>0.8</v>
      </c>
      <c r="P17" s="33">
        <f t="shared" si="10"/>
        <v>0.8</v>
      </c>
    </row>
    <row r="18" spans="1:16" x14ac:dyDescent="0.3">
      <c r="A18" s="22" t="s">
        <v>52</v>
      </c>
      <c r="B18" s="25">
        <v>35</v>
      </c>
      <c r="D18" s="17" t="s">
        <v>67</v>
      </c>
      <c r="E18" s="17"/>
      <c r="F18" s="25"/>
      <c r="G18" s="25">
        <v>0</v>
      </c>
      <c r="H18" s="25">
        <v>0</v>
      </c>
      <c r="I18" s="25">
        <v>0</v>
      </c>
      <c r="J18" s="25">
        <v>0</v>
      </c>
      <c r="K18" s="25">
        <v>0</v>
      </c>
      <c r="L18" s="25">
        <v>0</v>
      </c>
      <c r="M18" s="25">
        <v>0</v>
      </c>
      <c r="N18" s="25">
        <v>0</v>
      </c>
      <c r="O18" s="25">
        <v>0</v>
      </c>
      <c r="P18" s="25">
        <v>0</v>
      </c>
    </row>
    <row r="19" spans="1:16" x14ac:dyDescent="0.3">
      <c r="A19" s="22" t="s">
        <v>53</v>
      </c>
      <c r="B19" s="25">
        <v>31.5</v>
      </c>
      <c r="D19" s="17" t="s">
        <v>68</v>
      </c>
      <c r="E19" s="17"/>
      <c r="F19" s="25"/>
      <c r="G19" s="25">
        <v>0</v>
      </c>
      <c r="H19" s="25">
        <v>0</v>
      </c>
      <c r="I19" s="25">
        <v>0</v>
      </c>
      <c r="J19" s="25">
        <v>0</v>
      </c>
      <c r="K19" s="25">
        <v>0</v>
      </c>
      <c r="L19" s="25">
        <v>0</v>
      </c>
      <c r="M19" s="25">
        <v>0</v>
      </c>
      <c r="N19" s="25">
        <v>0</v>
      </c>
      <c r="O19" s="25">
        <v>0</v>
      </c>
      <c r="P19" s="25">
        <v>0</v>
      </c>
    </row>
    <row r="20" spans="1:16" x14ac:dyDescent="0.3">
      <c r="A20" s="17" t="s">
        <v>54</v>
      </c>
      <c r="B20" s="25">
        <v>132</v>
      </c>
      <c r="D20" s="17" t="s">
        <v>69</v>
      </c>
      <c r="E20" s="17"/>
      <c r="F20" s="25"/>
      <c r="G20" s="25">
        <v>0</v>
      </c>
      <c r="H20" s="25">
        <v>0</v>
      </c>
      <c r="I20" s="25">
        <v>0</v>
      </c>
      <c r="J20" s="25">
        <v>0</v>
      </c>
      <c r="K20" s="25">
        <v>0</v>
      </c>
      <c r="L20" s="25">
        <v>0</v>
      </c>
      <c r="M20" s="25">
        <v>0</v>
      </c>
      <c r="N20" s="25">
        <v>0</v>
      </c>
      <c r="O20" s="25">
        <v>0</v>
      </c>
      <c r="P20" s="25">
        <v>0</v>
      </c>
    </row>
    <row r="21" spans="1:16" x14ac:dyDescent="0.3">
      <c r="A21" s="17" t="s">
        <v>55</v>
      </c>
      <c r="B21" s="25">
        <v>1.5</v>
      </c>
      <c r="D21" s="17" t="s">
        <v>70</v>
      </c>
      <c r="E21" s="17"/>
      <c r="F21" s="25"/>
      <c r="G21" s="25">
        <v>0</v>
      </c>
      <c r="H21" s="25">
        <v>0</v>
      </c>
      <c r="I21" s="25">
        <v>0</v>
      </c>
      <c r="J21" s="25">
        <v>0</v>
      </c>
      <c r="K21" s="25">
        <v>0</v>
      </c>
      <c r="L21" s="25">
        <v>0</v>
      </c>
      <c r="M21" s="25">
        <v>0</v>
      </c>
      <c r="N21" s="25">
        <v>0</v>
      </c>
      <c r="O21" s="25">
        <v>0</v>
      </c>
      <c r="P21" s="25">
        <v>0</v>
      </c>
    </row>
    <row r="22" spans="1:16" x14ac:dyDescent="0.3">
      <c r="A22" s="21" t="s">
        <v>46</v>
      </c>
      <c r="B22" s="26">
        <f>SUM(B18:B21)</f>
        <v>200</v>
      </c>
      <c r="D22" s="17" t="s">
        <v>71</v>
      </c>
      <c r="E22" s="17"/>
      <c r="F22" s="25"/>
      <c r="G22" s="25">
        <v>0</v>
      </c>
      <c r="H22" s="25">
        <v>0</v>
      </c>
      <c r="I22" s="25">
        <v>0</v>
      </c>
      <c r="J22" s="25">
        <v>0</v>
      </c>
      <c r="K22" s="25">
        <v>0</v>
      </c>
      <c r="L22" s="25">
        <v>0</v>
      </c>
      <c r="M22" s="25">
        <v>0</v>
      </c>
      <c r="N22" s="25">
        <v>0</v>
      </c>
      <c r="O22" s="25">
        <v>0</v>
      </c>
      <c r="P22" s="25">
        <v>0</v>
      </c>
    </row>
    <row r="23" spans="1:16" x14ac:dyDescent="0.3">
      <c r="D23" s="17" t="s">
        <v>72</v>
      </c>
      <c r="E23" s="17"/>
      <c r="F23" s="25"/>
      <c r="G23" s="25">
        <v>0</v>
      </c>
      <c r="H23" s="25">
        <v>0</v>
      </c>
      <c r="I23" s="25">
        <v>0</v>
      </c>
      <c r="J23" s="25">
        <v>0</v>
      </c>
      <c r="K23" s="25">
        <v>0</v>
      </c>
      <c r="L23" s="25">
        <v>0</v>
      </c>
      <c r="M23" s="25">
        <v>0</v>
      </c>
      <c r="N23" s="25">
        <v>0</v>
      </c>
      <c r="O23" s="25">
        <v>0</v>
      </c>
      <c r="P23" s="25">
        <v>0</v>
      </c>
    </row>
    <row r="24" spans="1:16" x14ac:dyDescent="0.3">
      <c r="A24" s="1" t="s">
        <v>56</v>
      </c>
      <c r="D24" s="17" t="s">
        <v>73</v>
      </c>
      <c r="E24" s="17"/>
      <c r="F24" s="25"/>
      <c r="G24" s="25">
        <v>0</v>
      </c>
      <c r="H24" s="25">
        <v>0</v>
      </c>
      <c r="I24" s="25">
        <v>0</v>
      </c>
      <c r="J24" s="25">
        <v>0</v>
      </c>
      <c r="K24" s="25">
        <v>0</v>
      </c>
      <c r="L24" s="25">
        <v>0</v>
      </c>
      <c r="M24" s="25">
        <v>0</v>
      </c>
      <c r="N24" s="25">
        <v>0</v>
      </c>
      <c r="O24" s="25">
        <v>0</v>
      </c>
      <c r="P24" s="25">
        <v>0</v>
      </c>
    </row>
    <row r="25" spans="1:16" x14ac:dyDescent="0.3">
      <c r="A25" s="27" t="s">
        <v>41</v>
      </c>
      <c r="B25" s="24" t="s">
        <v>59</v>
      </c>
      <c r="D25" s="17" t="s">
        <v>74</v>
      </c>
      <c r="E25" s="17"/>
      <c r="F25" s="25"/>
      <c r="G25" s="25">
        <v>0</v>
      </c>
      <c r="H25" s="25">
        <v>0</v>
      </c>
      <c r="I25" s="25">
        <v>0</v>
      </c>
      <c r="J25" s="25">
        <v>0</v>
      </c>
      <c r="K25" s="25">
        <v>0</v>
      </c>
      <c r="L25" s="25">
        <v>0</v>
      </c>
      <c r="M25" s="25">
        <v>0</v>
      </c>
      <c r="N25" s="25">
        <v>0</v>
      </c>
      <c r="O25" s="25">
        <v>0</v>
      </c>
      <c r="P25" s="25">
        <v>0</v>
      </c>
    </row>
    <row r="26" spans="1:16" x14ac:dyDescent="0.3">
      <c r="A26" s="28" t="s">
        <v>133</v>
      </c>
      <c r="B26" s="25"/>
      <c r="D26" s="17" t="s">
        <v>75</v>
      </c>
      <c r="E26" s="17"/>
      <c r="F26" s="25"/>
      <c r="G26" s="25">
        <v>0</v>
      </c>
      <c r="H26" s="25">
        <v>0</v>
      </c>
      <c r="I26" s="25">
        <v>0</v>
      </c>
      <c r="J26" s="25">
        <v>0</v>
      </c>
      <c r="K26" s="25">
        <v>0</v>
      </c>
      <c r="L26" s="25">
        <v>0</v>
      </c>
      <c r="M26" s="25">
        <v>0</v>
      </c>
      <c r="N26" s="25">
        <v>0</v>
      </c>
      <c r="O26" s="25">
        <v>0</v>
      </c>
      <c r="P26" s="25">
        <v>0</v>
      </c>
    </row>
    <row r="27" spans="1:16" x14ac:dyDescent="0.3">
      <c r="A27" s="28" t="s">
        <v>57</v>
      </c>
      <c r="B27" s="25">
        <v>300</v>
      </c>
      <c r="D27" s="17" t="s">
        <v>76</v>
      </c>
      <c r="E27" s="17"/>
      <c r="F27" s="25"/>
      <c r="G27" s="25">
        <v>0</v>
      </c>
      <c r="H27" s="25">
        <v>0</v>
      </c>
      <c r="I27" s="25">
        <v>0</v>
      </c>
      <c r="J27" s="25">
        <v>0</v>
      </c>
      <c r="K27" s="25">
        <v>0</v>
      </c>
      <c r="L27" s="25">
        <v>0</v>
      </c>
      <c r="M27" s="25">
        <v>0</v>
      </c>
      <c r="N27" s="25">
        <v>0</v>
      </c>
      <c r="O27" s="25">
        <v>0</v>
      </c>
      <c r="P27" s="25">
        <v>0</v>
      </c>
    </row>
    <row r="28" spans="1:16" x14ac:dyDescent="0.3">
      <c r="A28" s="29" t="s">
        <v>58</v>
      </c>
      <c r="B28" s="25">
        <v>2</v>
      </c>
      <c r="D28" s="17" t="s">
        <v>77</v>
      </c>
      <c r="E28" s="17"/>
      <c r="F28" s="25"/>
      <c r="G28" s="25">
        <v>0</v>
      </c>
      <c r="H28" s="25">
        <v>0</v>
      </c>
      <c r="I28" s="25">
        <v>0</v>
      </c>
      <c r="J28" s="25">
        <v>0</v>
      </c>
      <c r="K28" s="25">
        <v>0</v>
      </c>
      <c r="L28" s="25">
        <v>0</v>
      </c>
      <c r="M28" s="25">
        <v>0</v>
      </c>
      <c r="N28" s="25">
        <v>0</v>
      </c>
      <c r="O28" s="25">
        <v>0</v>
      </c>
      <c r="P28" s="25">
        <v>0</v>
      </c>
    </row>
    <row r="29" spans="1:16" x14ac:dyDescent="0.3">
      <c r="A29" s="30" t="s">
        <v>260</v>
      </c>
      <c r="B29" s="38">
        <f>B30/B27</f>
        <v>2433.3333333333335</v>
      </c>
      <c r="D29" s="17" t="s">
        <v>157</v>
      </c>
      <c r="E29" s="17"/>
      <c r="F29" s="25"/>
      <c r="G29" s="25">
        <v>0</v>
      </c>
      <c r="H29" s="25">
        <v>0</v>
      </c>
      <c r="I29" s="25">
        <v>0</v>
      </c>
      <c r="J29" s="25">
        <v>0</v>
      </c>
      <c r="K29" s="25">
        <v>0</v>
      </c>
      <c r="L29" s="25">
        <v>0</v>
      </c>
      <c r="M29" s="25">
        <v>0</v>
      </c>
      <c r="N29" s="25">
        <v>0</v>
      </c>
      <c r="O29" s="25">
        <v>0</v>
      </c>
      <c r="P29" s="25">
        <v>0</v>
      </c>
    </row>
    <row r="30" spans="1:16" x14ac:dyDescent="0.3">
      <c r="A30" s="103" t="s">
        <v>261</v>
      </c>
      <c r="B30" s="25">
        <v>730000</v>
      </c>
      <c r="D30" s="17" t="s">
        <v>78</v>
      </c>
      <c r="E30" s="17"/>
      <c r="F30" s="25"/>
      <c r="G30" s="25">
        <v>0</v>
      </c>
      <c r="H30" s="25">
        <v>0</v>
      </c>
      <c r="I30" s="25">
        <v>0</v>
      </c>
      <c r="J30" s="25">
        <v>0</v>
      </c>
      <c r="K30" s="25">
        <v>0</v>
      </c>
      <c r="L30" s="25">
        <v>0</v>
      </c>
      <c r="M30" s="25">
        <v>0</v>
      </c>
      <c r="N30" s="25">
        <v>0</v>
      </c>
      <c r="O30" s="25">
        <v>0</v>
      </c>
      <c r="P30" s="25">
        <v>0</v>
      </c>
    </row>
    <row r="31" spans="1:16" x14ac:dyDescent="0.3">
      <c r="D31" s="20" t="s">
        <v>95</v>
      </c>
      <c r="E31" s="106">
        <v>0.1</v>
      </c>
      <c r="F31" s="25"/>
      <c r="G31" s="25">
        <f>(150000*12)/10^6</f>
        <v>1.8</v>
      </c>
      <c r="H31" s="102">
        <f>G31*(1+$E$31)</f>
        <v>1.9800000000000002</v>
      </c>
      <c r="I31" s="102">
        <f t="shared" ref="I31:P31" si="11">H31*(1+$E$31)</f>
        <v>2.1780000000000004</v>
      </c>
      <c r="J31" s="102">
        <f t="shared" si="11"/>
        <v>2.3958000000000008</v>
      </c>
      <c r="K31" s="102">
        <f t="shared" si="11"/>
        <v>2.6353800000000009</v>
      </c>
      <c r="L31" s="102">
        <f t="shared" si="11"/>
        <v>2.8989180000000014</v>
      </c>
      <c r="M31" s="102">
        <f t="shared" si="11"/>
        <v>3.1888098000000018</v>
      </c>
      <c r="N31" s="102">
        <f t="shared" si="11"/>
        <v>3.5076907800000021</v>
      </c>
      <c r="O31" s="102">
        <f t="shared" si="11"/>
        <v>3.8584598580000025</v>
      </c>
      <c r="P31" s="102">
        <f t="shared" si="11"/>
        <v>4.244305843800003</v>
      </c>
    </row>
    <row r="32" spans="1:16" x14ac:dyDescent="0.3">
      <c r="A32" s="16" t="s">
        <v>60</v>
      </c>
      <c r="D32" s="18" t="s">
        <v>79</v>
      </c>
      <c r="E32" s="18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</row>
    <row r="33" spans="1:16" x14ac:dyDescent="0.3">
      <c r="A33" s="19" t="s">
        <v>41</v>
      </c>
      <c r="B33" s="19" t="s">
        <v>280</v>
      </c>
      <c r="C33" s="19" t="s">
        <v>277</v>
      </c>
      <c r="D33" s="31" t="s">
        <v>80</v>
      </c>
      <c r="E33" s="31"/>
      <c r="F33" s="25"/>
      <c r="G33" s="25">
        <v>0</v>
      </c>
      <c r="H33" s="25">
        <v>0</v>
      </c>
      <c r="I33" s="25">
        <v>0</v>
      </c>
      <c r="J33" s="25">
        <v>0</v>
      </c>
      <c r="K33" s="25">
        <v>0</v>
      </c>
      <c r="L33" s="25">
        <v>0</v>
      </c>
      <c r="M33" s="25">
        <v>0</v>
      </c>
      <c r="N33" s="25">
        <v>0</v>
      </c>
      <c r="O33" s="25">
        <v>0</v>
      </c>
      <c r="P33" s="25">
        <v>0</v>
      </c>
    </row>
    <row r="34" spans="1:16" x14ac:dyDescent="0.3">
      <c r="A34" s="17" t="s">
        <v>262</v>
      </c>
      <c r="B34" s="25">
        <v>187</v>
      </c>
      <c r="C34" s="101">
        <v>49455</v>
      </c>
      <c r="D34" s="31" t="s">
        <v>0</v>
      </c>
      <c r="E34" s="31"/>
      <c r="F34" s="25"/>
      <c r="G34" s="25">
        <v>0</v>
      </c>
      <c r="H34" s="33">
        <v>0.1</v>
      </c>
      <c r="I34" s="33">
        <v>0.15</v>
      </c>
      <c r="J34" s="33">
        <v>0.2</v>
      </c>
      <c r="K34" s="33">
        <f>J34</f>
        <v>0.2</v>
      </c>
      <c r="L34" s="33">
        <f t="shared" ref="L34:P34" si="12">K34</f>
        <v>0.2</v>
      </c>
      <c r="M34" s="33">
        <f t="shared" si="12"/>
        <v>0.2</v>
      </c>
      <c r="N34" s="33">
        <f t="shared" si="12"/>
        <v>0.2</v>
      </c>
      <c r="O34" s="33">
        <f t="shared" si="12"/>
        <v>0.2</v>
      </c>
      <c r="P34" s="33">
        <f t="shared" si="12"/>
        <v>0.2</v>
      </c>
    </row>
    <row r="35" spans="1:16" x14ac:dyDescent="0.3">
      <c r="A35" s="17" t="s">
        <v>263</v>
      </c>
      <c r="B35" s="25">
        <v>72</v>
      </c>
      <c r="C35" s="101">
        <v>39780</v>
      </c>
      <c r="D35" s="17" t="s">
        <v>82</v>
      </c>
      <c r="E35" s="17"/>
      <c r="F35" s="25"/>
      <c r="G35" s="25">
        <v>0</v>
      </c>
      <c r="H35" s="25">
        <v>0</v>
      </c>
      <c r="I35" s="25">
        <v>2.5</v>
      </c>
      <c r="J35" s="25">
        <f>I35</f>
        <v>2.5</v>
      </c>
      <c r="K35" s="25">
        <f t="shared" ref="K35:L35" si="13">J35</f>
        <v>2.5</v>
      </c>
      <c r="L35" s="25">
        <f t="shared" si="13"/>
        <v>2.5</v>
      </c>
      <c r="M35" s="25">
        <v>5</v>
      </c>
      <c r="N35" s="25">
        <f>M35</f>
        <v>5</v>
      </c>
      <c r="O35" s="25">
        <f t="shared" ref="O35:P35" si="14">N35</f>
        <v>5</v>
      </c>
      <c r="P35" s="25">
        <f t="shared" si="14"/>
        <v>5</v>
      </c>
    </row>
    <row r="36" spans="1:16" x14ac:dyDescent="0.3">
      <c r="A36" s="17" t="s">
        <v>264</v>
      </c>
      <c r="B36" s="25">
        <v>27</v>
      </c>
      <c r="C36" s="101">
        <v>89455</v>
      </c>
      <c r="D36" s="17" t="s">
        <v>81</v>
      </c>
      <c r="E36" s="17"/>
      <c r="F36" s="25"/>
      <c r="G36" s="25">
        <v>0</v>
      </c>
      <c r="H36" s="25">
        <v>0</v>
      </c>
      <c r="I36" s="25">
        <v>0</v>
      </c>
      <c r="J36" s="25">
        <v>0</v>
      </c>
      <c r="K36" s="25">
        <v>0</v>
      </c>
      <c r="L36" s="25">
        <v>0</v>
      </c>
      <c r="M36" s="25">
        <v>0</v>
      </c>
      <c r="N36" s="25">
        <v>0</v>
      </c>
      <c r="O36" s="25">
        <v>0</v>
      </c>
      <c r="P36" s="25">
        <v>0</v>
      </c>
    </row>
    <row r="37" spans="1:16" x14ac:dyDescent="0.3">
      <c r="A37" s="17" t="s">
        <v>265</v>
      </c>
      <c r="B37" s="25">
        <v>205</v>
      </c>
      <c r="C37" s="101">
        <v>32065</v>
      </c>
      <c r="D37" s="17" t="s">
        <v>48</v>
      </c>
      <c r="E37" s="17"/>
      <c r="F37" s="25">
        <f>B9</f>
        <v>16.3</v>
      </c>
      <c r="G37" s="25">
        <v>0</v>
      </c>
      <c r="H37" s="25">
        <v>0</v>
      </c>
      <c r="I37" s="25">
        <v>0</v>
      </c>
      <c r="J37" s="25">
        <v>0</v>
      </c>
      <c r="K37" s="25">
        <v>0</v>
      </c>
      <c r="L37" s="25">
        <v>0</v>
      </c>
      <c r="M37" s="25">
        <v>0</v>
      </c>
      <c r="N37" s="25">
        <v>0</v>
      </c>
      <c r="O37" s="25">
        <v>0</v>
      </c>
      <c r="P37" s="25">
        <v>0</v>
      </c>
    </row>
    <row r="38" spans="1:16" x14ac:dyDescent="0.3">
      <c r="A38" s="17" t="s">
        <v>266</v>
      </c>
      <c r="B38" s="25">
        <v>214</v>
      </c>
      <c r="C38" s="101">
        <v>12935</v>
      </c>
      <c r="D38" s="36" t="s">
        <v>83</v>
      </c>
      <c r="E38" s="36"/>
      <c r="F38" s="25">
        <f>B10</f>
        <v>9</v>
      </c>
      <c r="G38" s="25">
        <v>32.1</v>
      </c>
      <c r="H38" s="25">
        <v>42.7</v>
      </c>
      <c r="I38" s="25">
        <v>49.8</v>
      </c>
      <c r="J38" s="25">
        <v>56.9</v>
      </c>
      <c r="K38" s="25">
        <f t="shared" ref="K38:P39" si="15">J38</f>
        <v>56.9</v>
      </c>
      <c r="L38" s="25">
        <f t="shared" si="15"/>
        <v>56.9</v>
      </c>
      <c r="M38" s="25">
        <f t="shared" si="15"/>
        <v>56.9</v>
      </c>
      <c r="N38" s="25">
        <f t="shared" si="15"/>
        <v>56.9</v>
      </c>
      <c r="O38" s="25">
        <f t="shared" si="15"/>
        <v>56.9</v>
      </c>
      <c r="P38" s="25">
        <f t="shared" si="15"/>
        <v>56.9</v>
      </c>
    </row>
    <row r="39" spans="1:16" x14ac:dyDescent="0.3">
      <c r="A39" s="17" t="s">
        <v>267</v>
      </c>
      <c r="B39" s="25">
        <v>19</v>
      </c>
      <c r="C39" s="101">
        <v>48150</v>
      </c>
      <c r="D39" s="17" t="s">
        <v>84</v>
      </c>
      <c r="E39" s="17"/>
      <c r="F39" s="25"/>
      <c r="G39" s="25">
        <v>13</v>
      </c>
      <c r="H39" s="25">
        <f>G39+4.2</f>
        <v>17.2</v>
      </c>
      <c r="I39" s="25">
        <f>H39+2.8</f>
        <v>20</v>
      </c>
      <c r="J39" s="25">
        <f t="shared" ref="J39" si="16">I39+2.8</f>
        <v>22.8</v>
      </c>
      <c r="K39" s="25">
        <f>J39</f>
        <v>22.8</v>
      </c>
      <c r="L39" s="25">
        <f t="shared" si="15"/>
        <v>22.8</v>
      </c>
      <c r="M39" s="25">
        <f t="shared" si="15"/>
        <v>22.8</v>
      </c>
      <c r="N39" s="25">
        <f t="shared" si="15"/>
        <v>22.8</v>
      </c>
      <c r="O39" s="25">
        <f t="shared" si="15"/>
        <v>22.8</v>
      </c>
      <c r="P39" s="25">
        <f t="shared" si="15"/>
        <v>22.8</v>
      </c>
    </row>
    <row r="40" spans="1:16" x14ac:dyDescent="0.3">
      <c r="A40" s="17" t="s">
        <v>268</v>
      </c>
      <c r="B40" s="25">
        <v>2</v>
      </c>
      <c r="C40" s="101">
        <v>19675</v>
      </c>
      <c r="D40" s="17" t="s">
        <v>85</v>
      </c>
      <c r="E40" s="17"/>
      <c r="F40" s="25"/>
      <c r="G40" s="25">
        <v>6.8</v>
      </c>
      <c r="H40" s="25">
        <v>9.1</v>
      </c>
      <c r="I40" s="25">
        <v>10.6</v>
      </c>
      <c r="J40" s="25">
        <v>12.2</v>
      </c>
      <c r="K40" s="25">
        <f t="shared" ref="K40:P40" si="17">J40</f>
        <v>12.2</v>
      </c>
      <c r="L40" s="25">
        <f t="shared" si="17"/>
        <v>12.2</v>
      </c>
      <c r="M40" s="25">
        <f t="shared" si="17"/>
        <v>12.2</v>
      </c>
      <c r="N40" s="25">
        <f t="shared" si="17"/>
        <v>12.2</v>
      </c>
      <c r="O40" s="25">
        <f t="shared" si="17"/>
        <v>12.2</v>
      </c>
      <c r="P40" s="25">
        <f t="shared" si="17"/>
        <v>12.2</v>
      </c>
    </row>
    <row r="41" spans="1:16" x14ac:dyDescent="0.3">
      <c r="A41" s="17" t="s">
        <v>269</v>
      </c>
      <c r="B41" s="25">
        <v>1</v>
      </c>
      <c r="C41" s="101">
        <v>175760</v>
      </c>
      <c r="D41" s="17" t="s">
        <v>86</v>
      </c>
      <c r="E41" s="17"/>
      <c r="F41" s="25"/>
      <c r="G41" s="25">
        <v>17.3</v>
      </c>
      <c r="H41" s="25">
        <v>22.9</v>
      </c>
      <c r="I41" s="25">
        <v>26.7</v>
      </c>
      <c r="J41" s="25">
        <v>30.5</v>
      </c>
      <c r="K41" s="25">
        <f t="shared" ref="K41:P41" si="18">J41</f>
        <v>30.5</v>
      </c>
      <c r="L41" s="25">
        <f t="shared" si="18"/>
        <v>30.5</v>
      </c>
      <c r="M41" s="25">
        <f t="shared" si="18"/>
        <v>30.5</v>
      </c>
      <c r="N41" s="25">
        <f t="shared" si="18"/>
        <v>30.5</v>
      </c>
      <c r="O41" s="25">
        <f t="shared" si="18"/>
        <v>30.5</v>
      </c>
      <c r="P41" s="25">
        <f t="shared" si="18"/>
        <v>30.5</v>
      </c>
    </row>
    <row r="42" spans="1:16" x14ac:dyDescent="0.3">
      <c r="A42" s="21" t="s">
        <v>276</v>
      </c>
      <c r="B42" s="104">
        <f>SUMPRODUCT(B34:B41,C34:C41)/100000</f>
        <v>249.98904999999999</v>
      </c>
      <c r="C42" s="104"/>
    </row>
    <row r="44" spans="1:16" x14ac:dyDescent="0.3">
      <c r="A44" s="16" t="s">
        <v>61</v>
      </c>
    </row>
    <row r="45" spans="1:16" x14ac:dyDescent="0.3">
      <c r="A45" s="19" t="s">
        <v>41</v>
      </c>
      <c r="B45" s="34" t="s">
        <v>279</v>
      </c>
    </row>
    <row r="46" spans="1:16" x14ac:dyDescent="0.3">
      <c r="A46" s="20" t="s">
        <v>270</v>
      </c>
      <c r="B46" s="25">
        <v>4</v>
      </c>
    </row>
    <row r="48" spans="1:16" x14ac:dyDescent="0.3">
      <c r="A48" s="1" t="s">
        <v>62</v>
      </c>
    </row>
    <row r="49" spans="1:8" x14ac:dyDescent="0.3">
      <c r="A49" s="19" t="s">
        <v>41</v>
      </c>
      <c r="B49" s="34" t="s">
        <v>114</v>
      </c>
    </row>
    <row r="50" spans="1:8" x14ac:dyDescent="0.3">
      <c r="A50" s="17" t="s">
        <v>63</v>
      </c>
      <c r="B50" s="25">
        <f>(200000/(10^6))*12</f>
        <v>2.4000000000000004</v>
      </c>
    </row>
    <row r="51" spans="1:8" x14ac:dyDescent="0.3">
      <c r="A51" s="17" t="s">
        <v>64</v>
      </c>
      <c r="B51" s="101">
        <f>(1/3)*B50</f>
        <v>0.8</v>
      </c>
    </row>
    <row r="52" spans="1:8" x14ac:dyDescent="0.3">
      <c r="A52" s="17" t="s">
        <v>65</v>
      </c>
      <c r="B52" s="105">
        <v>7.4999999999999997E-2</v>
      </c>
    </row>
    <row r="53" spans="1:8" x14ac:dyDescent="0.3">
      <c r="C53" s="40"/>
      <c r="D53" s="16" t="s">
        <v>96</v>
      </c>
      <c r="E53" s="16"/>
    </row>
    <row r="54" spans="1:8" x14ac:dyDescent="0.3">
      <c r="A54" s="41" t="s">
        <v>90</v>
      </c>
      <c r="B54" s="23"/>
      <c r="C54" s="40"/>
      <c r="D54" s="19" t="s">
        <v>41</v>
      </c>
      <c r="E54" s="19"/>
      <c r="F54" s="43" t="s">
        <v>98</v>
      </c>
    </row>
    <row r="55" spans="1:8" x14ac:dyDescent="0.3">
      <c r="A55" s="27" t="s">
        <v>41</v>
      </c>
      <c r="B55" s="24" t="s">
        <v>59</v>
      </c>
      <c r="D55" s="17" t="s">
        <v>88</v>
      </c>
      <c r="E55" s="17"/>
      <c r="F55" s="33">
        <v>0.13</v>
      </c>
    </row>
    <row r="56" spans="1:8" x14ac:dyDescent="0.3">
      <c r="A56" s="42" t="s">
        <v>91</v>
      </c>
      <c r="B56" s="38">
        <v>2</v>
      </c>
      <c r="D56" s="17" t="s">
        <v>97</v>
      </c>
      <c r="E56" s="17"/>
      <c r="F56" s="33">
        <v>0.12</v>
      </c>
    </row>
    <row r="57" spans="1:8" x14ac:dyDescent="0.3">
      <c r="A57" s="42" t="s">
        <v>92</v>
      </c>
      <c r="B57" s="38">
        <v>32</v>
      </c>
    </row>
    <row r="58" spans="1:8" x14ac:dyDescent="0.3">
      <c r="A58" s="42" t="s">
        <v>93</v>
      </c>
      <c r="B58" s="38">
        <v>4</v>
      </c>
    </row>
    <row r="59" spans="1:8" x14ac:dyDescent="0.3">
      <c r="D59" s="23" t="s">
        <v>99</v>
      </c>
      <c r="E59" s="23"/>
      <c r="F59"/>
      <c r="G59"/>
      <c r="H59"/>
    </row>
    <row r="60" spans="1:8" x14ac:dyDescent="0.3">
      <c r="A60" s="52" t="s">
        <v>94</v>
      </c>
      <c r="B60" s="108">
        <v>0.25</v>
      </c>
      <c r="D60" s="17" t="s">
        <v>100</v>
      </c>
      <c r="E60" s="17"/>
      <c r="F60" s="44">
        <v>1</v>
      </c>
      <c r="G60" s="45">
        <v>2</v>
      </c>
      <c r="H60"/>
    </row>
    <row r="61" spans="1:8" x14ac:dyDescent="0.3">
      <c r="A61" s="18" t="s">
        <v>271</v>
      </c>
      <c r="B61" s="53">
        <v>500</v>
      </c>
      <c r="D61" s="17" t="s">
        <v>101</v>
      </c>
      <c r="E61" s="17"/>
      <c r="F61" s="46">
        <v>3.3399999999999999E-2</v>
      </c>
      <c r="G61" s="46">
        <v>3.3399999999999999E-2</v>
      </c>
      <c r="H61"/>
    </row>
    <row r="62" spans="1:8" x14ac:dyDescent="0.3">
      <c r="D62" s="17" t="s">
        <v>102</v>
      </c>
      <c r="E62" s="17"/>
      <c r="F62" s="47">
        <v>5.1499999999999997E-2</v>
      </c>
      <c r="G62" s="47">
        <v>8.09E-2</v>
      </c>
      <c r="H62"/>
    </row>
    <row r="63" spans="1:8" x14ac:dyDescent="0.3">
      <c r="A63" s="16" t="s">
        <v>113</v>
      </c>
      <c r="H63"/>
    </row>
    <row r="64" spans="1:8" x14ac:dyDescent="0.3">
      <c r="A64" s="27" t="s">
        <v>41</v>
      </c>
      <c r="B64" s="34" t="s">
        <v>51</v>
      </c>
      <c r="H64"/>
    </row>
    <row r="65" spans="1:8" x14ac:dyDescent="0.3">
      <c r="A65" s="29" t="s">
        <v>108</v>
      </c>
      <c r="B65" s="38"/>
      <c r="D65" s="23" t="s">
        <v>103</v>
      </c>
      <c r="E65" s="23"/>
      <c r="H65"/>
    </row>
    <row r="66" spans="1:8" x14ac:dyDescent="0.3">
      <c r="A66" s="29" t="s">
        <v>109</v>
      </c>
      <c r="B66" s="25"/>
      <c r="D66" s="17" t="s">
        <v>101</v>
      </c>
      <c r="E66" s="17"/>
      <c r="F66" s="14">
        <v>0.1</v>
      </c>
      <c r="G66" s="14">
        <v>0.1</v>
      </c>
      <c r="H66"/>
    </row>
    <row r="67" spans="1:8" x14ac:dyDescent="0.3">
      <c r="A67" s="29" t="s">
        <v>110</v>
      </c>
      <c r="B67" s="25">
        <v>5</v>
      </c>
      <c r="D67" s="17" t="s">
        <v>102</v>
      </c>
      <c r="E67" s="17"/>
      <c r="F67" s="14">
        <v>0.25</v>
      </c>
      <c r="G67" s="14">
        <v>0.25</v>
      </c>
      <c r="H67"/>
    </row>
    <row r="68" spans="1:8" x14ac:dyDescent="0.3">
      <c r="A68" s="29" t="s">
        <v>111</v>
      </c>
      <c r="B68" s="25"/>
    </row>
    <row r="69" spans="1:8" x14ac:dyDescent="0.3">
      <c r="A69" s="29" t="s">
        <v>112</v>
      </c>
      <c r="B69" s="25"/>
    </row>
    <row r="70" spans="1:8" x14ac:dyDescent="0.3">
      <c r="A70" s="17" t="s">
        <v>115</v>
      </c>
      <c r="B70" s="51">
        <f>400000/10^6</f>
        <v>0.4</v>
      </c>
    </row>
    <row r="72" spans="1:8" x14ac:dyDescent="0.3">
      <c r="A72" s="16" t="s">
        <v>118</v>
      </c>
    </row>
    <row r="73" spans="1:8" x14ac:dyDescent="0.3">
      <c r="A73" s="5" t="s">
        <v>120</v>
      </c>
      <c r="B73" s="4">
        <v>0.02</v>
      </c>
    </row>
    <row r="74" spans="1:8" x14ac:dyDescent="0.3">
      <c r="A74" s="5" t="s">
        <v>121</v>
      </c>
      <c r="B74">
        <v>5</v>
      </c>
    </row>
    <row r="76" spans="1:8" x14ac:dyDescent="0.3">
      <c r="A76" s="1" t="s">
        <v>236</v>
      </c>
    </row>
    <row r="77" spans="1:8" x14ac:dyDescent="0.3">
      <c r="A77" s="19" t="s">
        <v>41</v>
      </c>
      <c r="B77" s="34" t="s">
        <v>237</v>
      </c>
    </row>
    <row r="78" spans="1:8" x14ac:dyDescent="0.3">
      <c r="A78" s="17" t="s">
        <v>42</v>
      </c>
      <c r="B78" s="33">
        <v>1</v>
      </c>
    </row>
    <row r="79" spans="1:8" x14ac:dyDescent="0.3">
      <c r="A79" s="17" t="s">
        <v>43</v>
      </c>
      <c r="B79" s="47">
        <v>0.33333333333333337</v>
      </c>
    </row>
    <row r="80" spans="1:8" x14ac:dyDescent="0.3">
      <c r="A80" s="17" t="s">
        <v>238</v>
      </c>
      <c r="B80" s="33">
        <v>0.05</v>
      </c>
    </row>
    <row r="81" spans="1:2" x14ac:dyDescent="0.3">
      <c r="A81" s="17" t="s">
        <v>239</v>
      </c>
      <c r="B81" s="33">
        <v>1</v>
      </c>
    </row>
  </sheetData>
  <mergeCells count="3">
    <mergeCell ref="D15:D16"/>
    <mergeCell ref="F15:P15"/>
    <mergeCell ref="C4:M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9"/>
  <sheetViews>
    <sheetView showGridLines="0" workbookViewId="0">
      <pane xSplit="3" ySplit="4" topLeftCell="D5" activePane="bottomRight" state="frozen"/>
      <selection activeCell="P5" sqref="P5"/>
      <selection pane="topRight" activeCell="P5" sqref="P5"/>
      <selection pane="bottomLeft" activeCell="P5" sqref="P5"/>
      <selection pane="bottomRight" activeCell="E6" sqref="E6"/>
    </sheetView>
  </sheetViews>
  <sheetFormatPr defaultColWidth="8.88671875" defaultRowHeight="14.4" x14ac:dyDescent="0.3"/>
  <cols>
    <col min="1" max="1" width="35.33203125" customWidth="1"/>
    <col min="2" max="2" width="4.88671875" customWidth="1"/>
    <col min="3" max="3" width="1.109375" customWidth="1"/>
    <col min="4" max="4" width="10.6640625" bestFit="1" customWidth="1"/>
    <col min="5" max="14" width="11.5546875" bestFit="1" customWidth="1"/>
  </cols>
  <sheetData>
    <row r="1" spans="1:14" s="6" customFormat="1" ht="18" x14ac:dyDescent="0.35">
      <c r="A1" s="6" t="s">
        <v>16</v>
      </c>
    </row>
    <row r="2" spans="1:14" x14ac:dyDescent="0.3">
      <c r="A2" t="s">
        <v>3</v>
      </c>
    </row>
    <row r="3" spans="1:14" x14ac:dyDescent="0.3">
      <c r="A3" s="181" t="s">
        <v>41</v>
      </c>
      <c r="B3" s="48"/>
      <c r="C3" s="48"/>
      <c r="D3" s="182" t="s">
        <v>15</v>
      </c>
      <c r="E3" s="182"/>
      <c r="F3" s="182"/>
      <c r="G3" s="182"/>
      <c r="H3" s="182"/>
      <c r="I3" s="182"/>
      <c r="J3" s="182"/>
      <c r="K3" s="182"/>
      <c r="L3" s="182"/>
      <c r="M3" s="182"/>
      <c r="N3" s="182"/>
    </row>
    <row r="4" spans="1:14" x14ac:dyDescent="0.3">
      <c r="A4" s="181"/>
      <c r="B4" s="48"/>
      <c r="C4" s="48"/>
      <c r="D4" s="49">
        <v>0</v>
      </c>
      <c r="E4" s="49">
        <v>1</v>
      </c>
      <c r="F4" s="49">
        <v>2</v>
      </c>
      <c r="G4" s="49">
        <v>3</v>
      </c>
      <c r="H4" s="49">
        <v>4</v>
      </c>
      <c r="I4" s="49">
        <v>5</v>
      </c>
      <c r="J4" s="49">
        <v>6</v>
      </c>
      <c r="K4" s="49">
        <v>7</v>
      </c>
      <c r="L4" s="49">
        <v>8</v>
      </c>
      <c r="M4" s="49">
        <v>9</v>
      </c>
      <c r="N4" s="49">
        <v>10</v>
      </c>
    </row>
    <row r="6" spans="1:14" x14ac:dyDescent="0.3">
      <c r="A6" t="s">
        <v>272</v>
      </c>
      <c r="E6" s="107">
        <f>Assumptions!B30</f>
        <v>730000</v>
      </c>
      <c r="F6" s="107">
        <f>E6</f>
        <v>730000</v>
      </c>
      <c r="G6" s="107">
        <f t="shared" ref="G6:N6" si="0">F6</f>
        <v>730000</v>
      </c>
      <c r="H6" s="107">
        <f t="shared" si="0"/>
        <v>730000</v>
      </c>
      <c r="I6" s="107">
        <f t="shared" si="0"/>
        <v>730000</v>
      </c>
      <c r="J6" s="107">
        <f t="shared" si="0"/>
        <v>730000</v>
      </c>
      <c r="K6" s="107">
        <f t="shared" si="0"/>
        <v>730000</v>
      </c>
      <c r="L6" s="107">
        <f t="shared" si="0"/>
        <v>730000</v>
      </c>
      <c r="M6" s="107">
        <f t="shared" si="0"/>
        <v>730000</v>
      </c>
      <c r="N6" s="107">
        <f t="shared" si="0"/>
        <v>730000</v>
      </c>
    </row>
    <row r="7" spans="1:14" x14ac:dyDescent="0.3">
      <c r="A7" t="s">
        <v>1</v>
      </c>
      <c r="E7" s="32">
        <f>Assumptions!G17</f>
        <v>0.45</v>
      </c>
      <c r="F7" s="32">
        <f>Assumptions!H17</f>
        <v>0.6</v>
      </c>
      <c r="G7" s="32">
        <f>Assumptions!I17</f>
        <v>0.7</v>
      </c>
      <c r="H7" s="32">
        <f>Assumptions!J17</f>
        <v>0.8</v>
      </c>
      <c r="I7" s="32">
        <f>Assumptions!K17</f>
        <v>0.8</v>
      </c>
      <c r="J7" s="32">
        <f>Assumptions!L17</f>
        <v>0.8</v>
      </c>
      <c r="K7" s="32">
        <f>Assumptions!M17</f>
        <v>0.8</v>
      </c>
      <c r="L7" s="32">
        <f>Assumptions!N17</f>
        <v>0.8</v>
      </c>
      <c r="M7" s="32">
        <f>Assumptions!O17</f>
        <v>0.8</v>
      </c>
      <c r="N7" s="32">
        <f>Assumptions!P17</f>
        <v>0.8</v>
      </c>
    </row>
    <row r="8" spans="1:14" x14ac:dyDescent="0.3">
      <c r="A8" t="s">
        <v>273</v>
      </c>
      <c r="E8" s="107">
        <f>E6*E7</f>
        <v>328500</v>
      </c>
      <c r="F8" s="107">
        <f t="shared" ref="F8:N8" si="1">F6*F7</f>
        <v>438000</v>
      </c>
      <c r="G8" s="107">
        <f t="shared" si="1"/>
        <v>510999.99999999994</v>
      </c>
      <c r="H8" s="107">
        <f t="shared" si="1"/>
        <v>584000</v>
      </c>
      <c r="I8" s="107">
        <f t="shared" si="1"/>
        <v>584000</v>
      </c>
      <c r="J8" s="107">
        <f t="shared" si="1"/>
        <v>584000</v>
      </c>
      <c r="K8" s="107">
        <f t="shared" si="1"/>
        <v>584000</v>
      </c>
      <c r="L8" s="107">
        <f t="shared" si="1"/>
        <v>584000</v>
      </c>
      <c r="M8" s="107">
        <f t="shared" si="1"/>
        <v>584000</v>
      </c>
      <c r="N8" s="107">
        <f t="shared" si="1"/>
        <v>584000</v>
      </c>
    </row>
    <row r="9" spans="1:14" x14ac:dyDescent="0.3">
      <c r="A9" s="50" t="s">
        <v>274</v>
      </c>
      <c r="B9" s="50"/>
      <c r="C9" s="50"/>
      <c r="D9" s="50"/>
      <c r="E9" s="58">
        <f>(E8*Assumptions!$B$61)/10^6</f>
        <v>164.25</v>
      </c>
      <c r="F9" s="58">
        <f>(F8*Assumptions!$B$61)/10^6</f>
        <v>219</v>
      </c>
      <c r="G9" s="58">
        <f>(G8*Assumptions!$B$61)/10^6</f>
        <v>255.49999999999997</v>
      </c>
      <c r="H9" s="58">
        <f>(H8*Assumptions!$B$61)/10^6</f>
        <v>292</v>
      </c>
      <c r="I9" s="58">
        <f>(I8*Assumptions!$B$61)/10^6</f>
        <v>292</v>
      </c>
      <c r="J9" s="58">
        <f>(J8*Assumptions!$B$61)/10^6</f>
        <v>292</v>
      </c>
      <c r="K9" s="58">
        <f>(K8*Assumptions!$B$61)/10^6</f>
        <v>292</v>
      </c>
      <c r="L9" s="58">
        <f>(L8*Assumptions!$B$61)/10^6</f>
        <v>292</v>
      </c>
      <c r="M9" s="58">
        <f>(M8*Assumptions!$B$61)/10^6</f>
        <v>292</v>
      </c>
      <c r="N9" s="58">
        <f>(N8*Assumptions!$B$61)/10^6</f>
        <v>292</v>
      </c>
    </row>
  </sheetData>
  <mergeCells count="2">
    <mergeCell ref="A3:A4"/>
    <mergeCell ref="D3:N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68"/>
  <sheetViews>
    <sheetView showGridLines="0" workbookViewId="0">
      <pane xSplit="3" ySplit="4" topLeftCell="D16" activePane="bottomRight" state="frozen"/>
      <selection activeCell="P5" sqref="P5"/>
      <selection pane="topRight" activeCell="P5" sqref="P5"/>
      <selection pane="bottomLeft" activeCell="P5" sqref="P5"/>
      <selection pane="bottomRight" activeCell="I26" sqref="I26"/>
    </sheetView>
  </sheetViews>
  <sheetFormatPr defaultColWidth="8.88671875" defaultRowHeight="14.4" x14ac:dyDescent="0.3"/>
  <cols>
    <col min="1" max="1" width="35.33203125" customWidth="1"/>
    <col min="2" max="2" width="6.109375" bestFit="1" customWidth="1"/>
    <col min="3" max="3" width="1.109375" customWidth="1"/>
    <col min="4" max="4" width="8" bestFit="1" customWidth="1"/>
    <col min="5" max="14" width="11.5546875" bestFit="1" customWidth="1"/>
  </cols>
  <sheetData>
    <row r="1" spans="1:14" s="6" customFormat="1" ht="18" x14ac:dyDescent="0.35">
      <c r="A1" s="6" t="s">
        <v>17</v>
      </c>
    </row>
    <row r="2" spans="1:14" x14ac:dyDescent="0.3">
      <c r="A2" t="s">
        <v>3</v>
      </c>
    </row>
    <row r="3" spans="1:14" x14ac:dyDescent="0.3">
      <c r="A3" s="181" t="s">
        <v>41</v>
      </c>
      <c r="B3" s="48"/>
      <c r="C3" s="48"/>
      <c r="D3" s="182" t="s">
        <v>15</v>
      </c>
      <c r="E3" s="182"/>
      <c r="F3" s="182"/>
      <c r="G3" s="182"/>
      <c r="H3" s="182"/>
      <c r="I3" s="182"/>
      <c r="J3" s="182"/>
      <c r="K3" s="182"/>
      <c r="L3" s="182"/>
      <c r="M3" s="182"/>
      <c r="N3" s="182"/>
    </row>
    <row r="4" spans="1:14" x14ac:dyDescent="0.3">
      <c r="A4" s="181"/>
      <c r="B4" s="48"/>
      <c r="C4" s="48"/>
      <c r="D4" s="49">
        <v>0</v>
      </c>
      <c r="E4" s="49">
        <v>1</v>
      </c>
      <c r="F4" s="49">
        <v>2</v>
      </c>
      <c r="G4" s="49">
        <v>3</v>
      </c>
      <c r="H4" s="49">
        <v>4</v>
      </c>
      <c r="I4" s="49">
        <v>5</v>
      </c>
      <c r="J4" s="49">
        <v>6</v>
      </c>
      <c r="K4" s="49">
        <v>7</v>
      </c>
      <c r="L4" s="49">
        <v>8</v>
      </c>
      <c r="M4" s="49">
        <v>9</v>
      </c>
      <c r="N4" s="49">
        <v>10</v>
      </c>
    </row>
    <row r="6" spans="1:14" x14ac:dyDescent="0.3">
      <c r="A6" t="s">
        <v>275</v>
      </c>
      <c r="D6" s="15"/>
      <c r="E6" s="15">
        <f>'Annual Sales'!E8</f>
        <v>328500</v>
      </c>
      <c r="F6" s="15">
        <f>'Annual Sales'!F8</f>
        <v>438000</v>
      </c>
      <c r="G6" s="15">
        <f>'Annual Sales'!G8</f>
        <v>510999.99999999994</v>
      </c>
      <c r="H6" s="15">
        <f>'Annual Sales'!H8</f>
        <v>584000</v>
      </c>
      <c r="I6" s="15">
        <f>'Annual Sales'!I8</f>
        <v>584000</v>
      </c>
      <c r="J6" s="15">
        <f>'Annual Sales'!J8</f>
        <v>584000</v>
      </c>
      <c r="K6" s="15">
        <f>'Annual Sales'!K8</f>
        <v>584000</v>
      </c>
      <c r="L6" s="15">
        <f>'Annual Sales'!L8</f>
        <v>584000</v>
      </c>
      <c r="M6" s="15">
        <f>'Annual Sales'!M8</f>
        <v>584000</v>
      </c>
      <c r="N6" s="15">
        <f>'Annual Sales'!N8</f>
        <v>584000</v>
      </c>
    </row>
    <row r="7" spans="1:14" x14ac:dyDescent="0.3">
      <c r="A7" t="s">
        <v>104</v>
      </c>
      <c r="D7" s="15"/>
      <c r="E7" s="15">
        <f>((E6*Assumptions!$B$42)/10^6)+Assumptions!G39-Assumptions!F39</f>
        <v>95.121402924999998</v>
      </c>
      <c r="F7" s="15">
        <f>((F6*Assumptions!$B$42)/10^6)+Assumptions!H39-Assumptions!G39</f>
        <v>113.6952039</v>
      </c>
      <c r="G7" s="15">
        <f>((G6*Assumptions!$B$42)/10^6)+Assumptions!I39-Assumptions!H39</f>
        <v>130.54440455</v>
      </c>
      <c r="H7" s="15">
        <f>((H6*Assumptions!$B$42)/10^6)+Assumptions!J39-Assumptions!I39</f>
        <v>148.7936052</v>
      </c>
      <c r="I7" s="15">
        <f>((I6*Assumptions!$B$42)/10^6)+Assumptions!K39-Assumptions!J39</f>
        <v>145.99360519999999</v>
      </c>
      <c r="J7" s="15">
        <f>((J6*Assumptions!$B$42)/10^6)+Assumptions!L39-Assumptions!K39</f>
        <v>145.99360519999999</v>
      </c>
      <c r="K7" s="15">
        <f>((K6*Assumptions!$B$42)/10^6)+Assumptions!M39-Assumptions!L39</f>
        <v>145.99360519999999</v>
      </c>
      <c r="L7" s="15">
        <f>((L6*Assumptions!$B$42)/10^6)+Assumptions!N39-Assumptions!M39</f>
        <v>145.99360519999999</v>
      </c>
      <c r="M7" s="15">
        <f>((M6*Assumptions!$B$42)/10^6)+Assumptions!O39-Assumptions!N39</f>
        <v>145.99360519999999</v>
      </c>
      <c r="N7" s="15">
        <f>((N6*Assumptions!$B$42)/10^6)+Assumptions!P39-Assumptions!O39</f>
        <v>145.99360519999999</v>
      </c>
    </row>
    <row r="8" spans="1:14" x14ac:dyDescent="0.3">
      <c r="A8" t="s">
        <v>105</v>
      </c>
      <c r="D8" s="15"/>
      <c r="E8" s="15">
        <f>(E6*Assumptions!$B$46)/10^6</f>
        <v>1.3140000000000001</v>
      </c>
      <c r="F8" s="15">
        <f>(F6*Assumptions!$B$46)/10^6</f>
        <v>1.752</v>
      </c>
      <c r="G8" s="15">
        <f>(G6*Assumptions!$B$46)/10^6</f>
        <v>2.0439999999999996</v>
      </c>
      <c r="H8" s="15">
        <f>(H6*Assumptions!$B$46)/10^6</f>
        <v>2.3359999999999999</v>
      </c>
      <c r="I8" s="15">
        <f>(I6*Assumptions!$B$46)/10^6</f>
        <v>2.3359999999999999</v>
      </c>
      <c r="J8" s="15">
        <f>(J6*Assumptions!$B$46)/10^6</f>
        <v>2.3359999999999999</v>
      </c>
      <c r="K8" s="15">
        <f>(K6*Assumptions!$B$46)/10^6</f>
        <v>2.3359999999999999</v>
      </c>
      <c r="L8" s="15">
        <f>(L6*Assumptions!$B$46)/10^6</f>
        <v>2.3359999999999999</v>
      </c>
      <c r="M8" s="15">
        <f>(M6*Assumptions!$B$46)/10^6</f>
        <v>2.3359999999999999</v>
      </c>
      <c r="N8" s="15">
        <f>(N6*Assumptions!$B$46)/10^6</f>
        <v>2.3359999999999999</v>
      </c>
    </row>
    <row r="9" spans="1:14" x14ac:dyDescent="0.3">
      <c r="A9" t="s">
        <v>106</v>
      </c>
      <c r="B9" s="11">
        <f>Assumptions!B52</f>
        <v>7.4999999999999997E-2</v>
      </c>
      <c r="D9" s="15"/>
      <c r="E9" s="15">
        <f>Assumptions!B50+Assumptions!B51</f>
        <v>3.2</v>
      </c>
      <c r="F9" s="15">
        <f>E9*(1+$B$9)</f>
        <v>3.44</v>
      </c>
      <c r="G9" s="15">
        <f t="shared" ref="G9:N9" si="0">F9*(1+$B$9)</f>
        <v>3.698</v>
      </c>
      <c r="H9" s="15">
        <f t="shared" si="0"/>
        <v>3.9753499999999997</v>
      </c>
      <c r="I9" s="15">
        <f t="shared" si="0"/>
        <v>4.2735012499999998</v>
      </c>
      <c r="J9" s="15">
        <f t="shared" si="0"/>
        <v>4.59401384375</v>
      </c>
      <c r="K9" s="15">
        <f t="shared" si="0"/>
        <v>4.9385648820312502</v>
      </c>
      <c r="L9" s="15">
        <f t="shared" si="0"/>
        <v>5.308957248183594</v>
      </c>
      <c r="M9" s="15">
        <f t="shared" si="0"/>
        <v>5.707129041797363</v>
      </c>
      <c r="N9" s="15">
        <f t="shared" si="0"/>
        <v>6.1351637199321649</v>
      </c>
    </row>
    <row r="10" spans="1:14" x14ac:dyDescent="0.3">
      <c r="A10" t="s">
        <v>107</v>
      </c>
      <c r="B10" s="4">
        <v>0.1</v>
      </c>
      <c r="D10" s="15"/>
      <c r="E10" s="15">
        <f>$B$10*E7</f>
        <v>9.5121402924999998</v>
      </c>
      <c r="F10" s="15">
        <f t="shared" ref="F10:N10" si="1">$B$10*F7</f>
        <v>11.36952039</v>
      </c>
      <c r="G10" s="15">
        <f t="shared" si="1"/>
        <v>13.054440455</v>
      </c>
      <c r="H10" s="15">
        <f t="shared" si="1"/>
        <v>14.879360520000001</v>
      </c>
      <c r="I10" s="15">
        <f t="shared" si="1"/>
        <v>14.599360519999999</v>
      </c>
      <c r="J10" s="15">
        <f t="shared" si="1"/>
        <v>14.599360519999999</v>
      </c>
      <c r="K10" s="15">
        <f t="shared" si="1"/>
        <v>14.599360519999999</v>
      </c>
      <c r="L10" s="15">
        <f t="shared" si="1"/>
        <v>14.599360519999999</v>
      </c>
      <c r="M10" s="15">
        <f t="shared" si="1"/>
        <v>14.599360519999999</v>
      </c>
      <c r="N10" s="15">
        <f t="shared" si="1"/>
        <v>14.599360519999999</v>
      </c>
    </row>
    <row r="11" spans="1:14" x14ac:dyDescent="0.3">
      <c r="A11" s="54" t="s">
        <v>116</v>
      </c>
      <c r="D11" s="15"/>
      <c r="E11" s="15">
        <f>(E6*Assumptions!$B$66)/10^6</f>
        <v>0</v>
      </c>
      <c r="F11" s="15">
        <f>(F6*Assumptions!$B$66)/10^6</f>
        <v>0</v>
      </c>
      <c r="G11" s="15">
        <f>(G6*Assumptions!$B$66)/10^6</f>
        <v>0</v>
      </c>
      <c r="H11" s="15">
        <f>(H6*Assumptions!$B$66)/10^6</f>
        <v>0</v>
      </c>
      <c r="I11" s="15">
        <f>(I6*Assumptions!$B$66)/10^6</f>
        <v>0</v>
      </c>
      <c r="J11" s="15">
        <f>(J6*Assumptions!$B$66)/10^6</f>
        <v>0</v>
      </c>
      <c r="K11" s="15">
        <f>(K6*Assumptions!$B$66)/10^6</f>
        <v>0</v>
      </c>
      <c r="L11" s="15">
        <f>(L6*Assumptions!$B$66)/10^6</f>
        <v>0</v>
      </c>
      <c r="M11" s="15">
        <f>(M6*Assumptions!$B$66)/10^6</f>
        <v>0</v>
      </c>
      <c r="N11" s="15">
        <f>(N6*Assumptions!$B$66)/10^6</f>
        <v>0</v>
      </c>
    </row>
    <row r="12" spans="1:14" x14ac:dyDescent="0.3">
      <c r="A12" s="54" t="s">
        <v>110</v>
      </c>
      <c r="D12" s="15"/>
      <c r="E12" s="15">
        <f>(E6*Assumptions!$B$67)/10^6</f>
        <v>1.6425000000000001</v>
      </c>
      <c r="F12" s="15">
        <f>(F6*Assumptions!$B$67)/10^6</f>
        <v>2.19</v>
      </c>
      <c r="G12" s="15">
        <f>(G6*Assumptions!$B$67)/10^6</f>
        <v>2.5549999999999997</v>
      </c>
      <c r="H12" s="15">
        <f>(H6*Assumptions!$B$67)/10^6</f>
        <v>2.92</v>
      </c>
      <c r="I12" s="15">
        <f>(I6*Assumptions!$B$67)/10^6</f>
        <v>2.92</v>
      </c>
      <c r="J12" s="15">
        <f>(J6*Assumptions!$B$67)/10^6</f>
        <v>2.92</v>
      </c>
      <c r="K12" s="15">
        <f>(K6*Assumptions!$B$67)/10^6</f>
        <v>2.92</v>
      </c>
      <c r="L12" s="15">
        <f>(L6*Assumptions!$B$67)/10^6</f>
        <v>2.92</v>
      </c>
      <c r="M12" s="15">
        <f>(M6*Assumptions!$B$67)/10^6</f>
        <v>2.92</v>
      </c>
      <c r="N12" s="15">
        <f>(N6*Assumptions!$B$67)/10^6</f>
        <v>2.92</v>
      </c>
    </row>
    <row r="13" spans="1:14" x14ac:dyDescent="0.3">
      <c r="A13" s="54" t="s">
        <v>111</v>
      </c>
      <c r="D13" s="15"/>
      <c r="E13" s="15">
        <f>(E6*Assumptions!$B$68)/10^6</f>
        <v>0</v>
      </c>
      <c r="F13" s="15">
        <f>(F6*Assumptions!$B$68)/10^6</f>
        <v>0</v>
      </c>
      <c r="G13" s="15">
        <f>(G6*Assumptions!$B$68)/10^6</f>
        <v>0</v>
      </c>
      <c r="H13" s="15">
        <f>(H6*Assumptions!$B$68)/10^6</f>
        <v>0</v>
      </c>
      <c r="I13" s="15">
        <f>(I6*Assumptions!$B$68)/10^6</f>
        <v>0</v>
      </c>
      <c r="J13" s="15">
        <f>(J6*Assumptions!$B$68)/10^6</f>
        <v>0</v>
      </c>
      <c r="K13" s="15">
        <f>(K6*Assumptions!$B$68)/10^6</f>
        <v>0</v>
      </c>
      <c r="L13" s="15">
        <f>(L6*Assumptions!$B$68)/10^6</f>
        <v>0</v>
      </c>
      <c r="M13" s="15">
        <f>(M6*Assumptions!$B$68)/10^6</f>
        <v>0</v>
      </c>
      <c r="N13" s="15">
        <f>(N6*Assumptions!$B$68)/10^6</f>
        <v>0</v>
      </c>
    </row>
    <row r="14" spans="1:14" x14ac:dyDescent="0.3">
      <c r="A14" s="54" t="s">
        <v>278</v>
      </c>
      <c r="B14" s="4">
        <v>0.02</v>
      </c>
      <c r="D14" s="15"/>
      <c r="E14" s="15">
        <f>$B$14*'Annual Sales'!E9</f>
        <v>3.2850000000000001</v>
      </c>
      <c r="F14" s="15">
        <f>$B$14*'Annual Sales'!F9</f>
        <v>4.38</v>
      </c>
      <c r="G14" s="15">
        <f>$B$14*'Annual Sales'!G9</f>
        <v>5.1099999999999994</v>
      </c>
      <c r="H14" s="15">
        <f>$B$14*'Annual Sales'!H9</f>
        <v>5.84</v>
      </c>
      <c r="I14" s="15">
        <f>$B$14*'Annual Sales'!I9</f>
        <v>5.84</v>
      </c>
      <c r="J14" s="15">
        <f>$B$14*'Annual Sales'!J9</f>
        <v>5.84</v>
      </c>
      <c r="K14" s="15">
        <f>$B$14*'Annual Sales'!K9</f>
        <v>5.84</v>
      </c>
      <c r="L14" s="15">
        <f>$B$14*'Annual Sales'!L9</f>
        <v>5.84</v>
      </c>
      <c r="M14" s="15">
        <f>$B$14*'Annual Sales'!M9</f>
        <v>5.84</v>
      </c>
      <c r="N14" s="15">
        <f>$B$14*'Annual Sales'!N9</f>
        <v>5.84</v>
      </c>
    </row>
    <row r="15" spans="1:14" x14ac:dyDescent="0.3">
      <c r="A15" t="s">
        <v>118</v>
      </c>
      <c r="D15" s="15"/>
      <c r="E15" s="15">
        <f>IF(E4&gt;Assumptions!$B$74,0,'Annual Sales'!E9*Assumptions!$B$73)</f>
        <v>3.2850000000000001</v>
      </c>
      <c r="F15" s="15">
        <f>IF(F4&gt;Assumptions!$B$74,0,'Annual Sales'!F9*Assumptions!$B$73)</f>
        <v>4.38</v>
      </c>
      <c r="G15" s="15">
        <f>IF(G4&gt;Assumptions!$B$74,0,'Annual Sales'!G9*Assumptions!$B$73)</f>
        <v>5.1099999999999994</v>
      </c>
      <c r="H15" s="15">
        <f>IF(H4&gt;Assumptions!$B$74,0,'Annual Sales'!H9*Assumptions!$B$73)</f>
        <v>5.84</v>
      </c>
      <c r="I15" s="15">
        <f>IF(I4&gt;Assumptions!$B$74,0,'Annual Sales'!I9*Assumptions!$B$73)</f>
        <v>5.84</v>
      </c>
      <c r="J15" s="15">
        <f>IF(J4&gt;Assumptions!$B$74,0,'Annual Sales'!J9*Assumptions!$B$73)</f>
        <v>0</v>
      </c>
      <c r="K15" s="15">
        <f>IF(K4&gt;Assumptions!$B$74,0,'Annual Sales'!K9*Assumptions!$B$73)</f>
        <v>0</v>
      </c>
      <c r="L15" s="15">
        <f>IF(L4&gt;Assumptions!$B$74,0,'Annual Sales'!L9*Assumptions!$B$73)</f>
        <v>0</v>
      </c>
      <c r="M15" s="15">
        <f>IF(M4&gt;Assumptions!$B$74,0,'Annual Sales'!M9*Assumptions!$B$73)</f>
        <v>0</v>
      </c>
      <c r="N15" s="15">
        <f>IF(N4&gt;Assumptions!$B$74,0,'Annual Sales'!N9*Assumptions!$B$73)</f>
        <v>0</v>
      </c>
    </row>
    <row r="16" spans="1:14" x14ac:dyDescent="0.3">
      <c r="A16" t="s">
        <v>119</v>
      </c>
      <c r="B16" s="4">
        <v>0.1</v>
      </c>
      <c r="D16" s="15"/>
      <c r="E16" s="15">
        <f>Assumptions!G31</f>
        <v>1.8</v>
      </c>
      <c r="F16" s="15">
        <f>E16*(1+$B$16)</f>
        <v>1.9800000000000002</v>
      </c>
      <c r="G16" s="15">
        <f t="shared" ref="G16:N16" si="2">F16*(1+$B$16)</f>
        <v>2.1780000000000004</v>
      </c>
      <c r="H16" s="15">
        <f t="shared" si="2"/>
        <v>2.3958000000000008</v>
      </c>
      <c r="I16" s="15">
        <f t="shared" si="2"/>
        <v>2.6353800000000009</v>
      </c>
      <c r="J16" s="15">
        <f t="shared" si="2"/>
        <v>2.8989180000000014</v>
      </c>
      <c r="K16" s="15">
        <f t="shared" si="2"/>
        <v>3.1888098000000018</v>
      </c>
      <c r="L16" s="15">
        <f t="shared" si="2"/>
        <v>3.5076907800000021</v>
      </c>
      <c r="M16" s="15">
        <f t="shared" si="2"/>
        <v>3.8584598580000025</v>
      </c>
      <c r="N16" s="15">
        <f t="shared" si="2"/>
        <v>4.244305843800003</v>
      </c>
    </row>
    <row r="17" spans="1:14" x14ac:dyDescent="0.3">
      <c r="A17" s="55" t="s">
        <v>122</v>
      </c>
      <c r="D17" s="15"/>
      <c r="E17" s="15">
        <f>IF((Assumptions!$B$9-D17)&gt;0,MIN(Assumptions!$B$70,(Assumptions!$B$9-D17)),0)</f>
        <v>0.4</v>
      </c>
      <c r="F17" s="15">
        <f>IF((Assumptions!$B$9-E17)&gt;0,MIN(Assumptions!$B$70,(Assumptions!$B$9-E17)),0)</f>
        <v>0.4</v>
      </c>
      <c r="G17" s="15">
        <f>IF((Assumptions!$B$9-F17)&gt;0,MIN(Assumptions!$B$70,(Assumptions!$B$9-F17)),0)</f>
        <v>0.4</v>
      </c>
      <c r="H17" s="15">
        <f>IF((Assumptions!$B$9-G17)&gt;0,MIN(Assumptions!$B$70,(Assumptions!$B$9-G17)),0)</f>
        <v>0.4</v>
      </c>
      <c r="I17" s="15">
        <f>IF((Assumptions!$B$9-H17)&gt;0,MIN(Assumptions!$B$70,(Assumptions!$B$9-H17)),0)</f>
        <v>0.4</v>
      </c>
      <c r="J17" s="15">
        <f>IF((Assumptions!$B$9-I17)&gt;0,MIN(Assumptions!$B$70,(Assumptions!$B$9-I17)),0)</f>
        <v>0.4</v>
      </c>
      <c r="K17" s="15">
        <f>IF((Assumptions!$B$9-J17)&gt;0,MIN(Assumptions!$B$70,(Assumptions!$B$9-J17)),0)</f>
        <v>0.4</v>
      </c>
      <c r="L17" s="15">
        <f>IF((Assumptions!$B$9-K17)&gt;0,MIN(Assumptions!$B$70,(Assumptions!$B$9-K17)),0)</f>
        <v>0.4</v>
      </c>
      <c r="M17" s="15">
        <f>IF((Assumptions!$B$9-L17)&gt;0,MIN(Assumptions!$B$70,(Assumptions!$B$9-L17)),0)</f>
        <v>0.4</v>
      </c>
      <c r="N17" s="15">
        <f>IF((Assumptions!$B$9-M17)&gt;0,MIN(Assumptions!$B$70,(Assumptions!$B$9-M17)),0)</f>
        <v>0.4</v>
      </c>
    </row>
    <row r="18" spans="1:14" x14ac:dyDescent="0.3">
      <c r="A18" s="5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</row>
    <row r="19" spans="1:14" x14ac:dyDescent="0.3">
      <c r="A19" s="56" t="s">
        <v>87</v>
      </c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</row>
    <row r="20" spans="1:14" x14ac:dyDescent="0.3">
      <c r="A20" t="s">
        <v>18</v>
      </c>
      <c r="D20" s="15"/>
      <c r="E20" s="57">
        <f>D22</f>
        <v>132</v>
      </c>
      <c r="F20" s="57">
        <f t="shared" ref="F20:G20" si="3">E22</f>
        <v>132</v>
      </c>
      <c r="G20" s="57">
        <f t="shared" si="3"/>
        <v>132</v>
      </c>
      <c r="H20" s="57">
        <f t="shared" ref="H20:N20" si="4">G22</f>
        <v>115.5</v>
      </c>
      <c r="I20" s="57">
        <f t="shared" si="4"/>
        <v>99</v>
      </c>
      <c r="J20" s="57">
        <f t="shared" si="4"/>
        <v>82.5</v>
      </c>
      <c r="K20" s="57">
        <f t="shared" si="4"/>
        <v>66</v>
      </c>
      <c r="L20" s="57">
        <f t="shared" si="4"/>
        <v>49.5</v>
      </c>
      <c r="M20" s="57">
        <f t="shared" si="4"/>
        <v>33</v>
      </c>
      <c r="N20" s="57">
        <f t="shared" si="4"/>
        <v>16.5</v>
      </c>
    </row>
    <row r="21" spans="1:14" x14ac:dyDescent="0.3">
      <c r="A21" s="39" t="s">
        <v>89</v>
      </c>
      <c r="D21" s="15"/>
      <c r="E21" s="57">
        <f>IF(E4&gt;Assumptions!$B$56,Assumptions!$B$20/Assumptions!$B$57*Assumptions!$B$58,0)</f>
        <v>0</v>
      </c>
      <c r="F21" s="57">
        <f>IF(F4&gt;Assumptions!$B$56,Assumptions!$B$20/Assumptions!$B$57*Assumptions!$B$58,0)</f>
        <v>0</v>
      </c>
      <c r="G21" s="57">
        <f>IF(G4&gt;Assumptions!$B$56,Assumptions!$B$20/Assumptions!$B$57*Assumptions!$B$58,0)</f>
        <v>16.5</v>
      </c>
      <c r="H21" s="57">
        <f>IF(H4&gt;Assumptions!$B$56,Assumptions!$B$20/Assumptions!$B$57*Assumptions!$B$58,0)</f>
        <v>16.5</v>
      </c>
      <c r="I21" s="57">
        <f>IF(I4&gt;Assumptions!$B$56,Assumptions!$B$20/Assumptions!$B$57*Assumptions!$B$58,0)</f>
        <v>16.5</v>
      </c>
      <c r="J21" s="57">
        <f>IF(J4&gt;Assumptions!$B$56,Assumptions!$B$20/Assumptions!$B$57*Assumptions!$B$58,0)</f>
        <v>16.5</v>
      </c>
      <c r="K21" s="57">
        <f>IF(K4&gt;Assumptions!$B$56,Assumptions!$B$20/Assumptions!$B$57*Assumptions!$B$58,0)</f>
        <v>16.5</v>
      </c>
      <c r="L21" s="57">
        <f>IF(L4&gt;Assumptions!$B$56,Assumptions!$B$20/Assumptions!$B$57*Assumptions!$B$58,0)</f>
        <v>16.5</v>
      </c>
      <c r="M21" s="57">
        <f>IF(M4&gt;Assumptions!$B$56,Assumptions!$B$20/Assumptions!$B$57*Assumptions!$B$58,0)</f>
        <v>16.5</v>
      </c>
      <c r="N21" s="57">
        <f>IF(N4&gt;Assumptions!$B$56,Assumptions!$B$20/Assumptions!$B$57*Assumptions!$B$58,0)</f>
        <v>16.5</v>
      </c>
    </row>
    <row r="22" spans="1:14" x14ac:dyDescent="0.3">
      <c r="A22" s="3" t="s">
        <v>19</v>
      </c>
      <c r="B22" s="3"/>
      <c r="C22" s="3"/>
      <c r="D22" s="61">
        <f>Assumptions!B20</f>
        <v>132</v>
      </c>
      <c r="E22" s="67">
        <f>E20-E21</f>
        <v>132</v>
      </c>
      <c r="F22" s="67">
        <f t="shared" ref="F22:N22" si="5">F20-F21</f>
        <v>132</v>
      </c>
      <c r="G22" s="67">
        <f t="shared" si="5"/>
        <v>115.5</v>
      </c>
      <c r="H22" s="67">
        <f t="shared" si="5"/>
        <v>99</v>
      </c>
      <c r="I22" s="67">
        <f t="shared" si="5"/>
        <v>82.5</v>
      </c>
      <c r="J22" s="67">
        <f t="shared" si="5"/>
        <v>66</v>
      </c>
      <c r="K22" s="67">
        <f t="shared" si="5"/>
        <v>49.5</v>
      </c>
      <c r="L22" s="67">
        <f t="shared" si="5"/>
        <v>33</v>
      </c>
      <c r="M22" s="67">
        <f t="shared" si="5"/>
        <v>16.5</v>
      </c>
      <c r="N22" s="67">
        <f t="shared" si="5"/>
        <v>0</v>
      </c>
    </row>
    <row r="23" spans="1:14" x14ac:dyDescent="0.3">
      <c r="A23" t="s">
        <v>20</v>
      </c>
      <c r="D23" s="15"/>
      <c r="E23" s="15">
        <f>AVERAGE(E22,E20)*Assumptions!$F$55</f>
        <v>17.16</v>
      </c>
      <c r="F23" s="15">
        <f>AVERAGE(F22,F20)*Assumptions!$F$55</f>
        <v>17.16</v>
      </c>
      <c r="G23" s="15">
        <f>AVERAGE(G22,G20)*Assumptions!$F$55</f>
        <v>16.087500000000002</v>
      </c>
      <c r="H23" s="15">
        <f>AVERAGE(H22,H20)*Assumptions!$F$55</f>
        <v>13.942500000000001</v>
      </c>
      <c r="I23" s="15">
        <f>AVERAGE(I22,I20)*Assumptions!$F$55</f>
        <v>11.797500000000001</v>
      </c>
      <c r="J23" s="15">
        <f>AVERAGE(J22,J20)*Assumptions!$F$55</f>
        <v>9.6524999999999999</v>
      </c>
      <c r="K23" s="15">
        <f>AVERAGE(K22,K20)*Assumptions!$F$55</f>
        <v>7.5075000000000003</v>
      </c>
      <c r="L23" s="15">
        <f>AVERAGE(L22,L20)*Assumptions!$F$55</f>
        <v>5.3624999999999998</v>
      </c>
      <c r="M23" s="15">
        <f>AVERAGE(M22,M20)*Assumptions!$F$55</f>
        <v>3.2175000000000002</v>
      </c>
      <c r="N23" s="15">
        <f>AVERAGE(N22,N20)*Assumptions!$F$55</f>
        <v>1.0725</v>
      </c>
    </row>
    <row r="24" spans="1:14" x14ac:dyDescent="0.3"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</row>
    <row r="25" spans="1:14" x14ac:dyDescent="0.3">
      <c r="A25" s="23" t="s">
        <v>123</v>
      </c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</row>
    <row r="26" spans="1:14" x14ac:dyDescent="0.3">
      <c r="A26" t="s">
        <v>124</v>
      </c>
      <c r="D26" s="15"/>
      <c r="E26" s="15">
        <f>Assumptions!G41</f>
        <v>17.3</v>
      </c>
      <c r="F26" s="15">
        <f>Assumptions!H41</f>
        <v>22.9</v>
      </c>
      <c r="G26" s="15">
        <f>Assumptions!I41</f>
        <v>26.7</v>
      </c>
      <c r="H26" s="15">
        <f>Assumptions!J41</f>
        <v>30.5</v>
      </c>
      <c r="I26" s="15">
        <f>Assumptions!K41</f>
        <v>30.5</v>
      </c>
      <c r="J26" s="15">
        <f>Assumptions!L41</f>
        <v>30.5</v>
      </c>
      <c r="K26" s="15">
        <f>Assumptions!M41</f>
        <v>30.5</v>
      </c>
      <c r="L26" s="15">
        <f>Assumptions!N41</f>
        <v>30.5</v>
      </c>
      <c r="M26" s="15">
        <f>Assumptions!O41</f>
        <v>30.5</v>
      </c>
      <c r="N26" s="15">
        <f>Assumptions!P41</f>
        <v>30.5</v>
      </c>
    </row>
    <row r="27" spans="1:14" x14ac:dyDescent="0.3">
      <c r="A27" t="s">
        <v>125</v>
      </c>
      <c r="D27" s="15"/>
      <c r="E27" s="15">
        <f>E26*Assumptions!$F$56</f>
        <v>2.0760000000000001</v>
      </c>
      <c r="F27" s="15">
        <f>F26*Assumptions!$F$56</f>
        <v>2.7479999999999998</v>
      </c>
      <c r="G27" s="15">
        <f>G26*Assumptions!$F$56</f>
        <v>3.2039999999999997</v>
      </c>
      <c r="H27" s="15">
        <f>H26*Assumptions!$F$56</f>
        <v>3.6599999999999997</v>
      </c>
      <c r="I27" s="15">
        <f>I26*Assumptions!$F$56</f>
        <v>3.6599999999999997</v>
      </c>
      <c r="J27" s="15">
        <f>J26*Assumptions!$F$56</f>
        <v>3.6599999999999997</v>
      </c>
      <c r="K27" s="15">
        <f>K26*Assumptions!$F$56</f>
        <v>3.6599999999999997</v>
      </c>
      <c r="L27" s="15">
        <f>L26*Assumptions!$F$56</f>
        <v>3.6599999999999997</v>
      </c>
      <c r="M27" s="15">
        <f>M26*Assumptions!$F$56</f>
        <v>3.6599999999999997</v>
      </c>
      <c r="N27" s="15">
        <f>N26*Assumptions!$F$56</f>
        <v>3.6599999999999997</v>
      </c>
    </row>
    <row r="28" spans="1:14" x14ac:dyDescent="0.3"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</row>
    <row r="29" spans="1:14" x14ac:dyDescent="0.3">
      <c r="A29" s="9" t="s">
        <v>126</v>
      </c>
      <c r="B29" s="9"/>
      <c r="C29" s="9"/>
      <c r="D29" s="58"/>
      <c r="E29" s="58">
        <f>E23+E27</f>
        <v>19.236000000000001</v>
      </c>
      <c r="F29" s="58">
        <f t="shared" ref="F29:N29" si="6">F23+F27</f>
        <v>19.908000000000001</v>
      </c>
      <c r="G29" s="58">
        <f t="shared" si="6"/>
        <v>19.291500000000003</v>
      </c>
      <c r="H29" s="58">
        <f t="shared" si="6"/>
        <v>17.602499999999999</v>
      </c>
      <c r="I29" s="58">
        <f t="shared" si="6"/>
        <v>15.457500000000001</v>
      </c>
      <c r="J29" s="58">
        <f t="shared" si="6"/>
        <v>13.3125</v>
      </c>
      <c r="K29" s="58">
        <f t="shared" si="6"/>
        <v>11.1675</v>
      </c>
      <c r="L29" s="58">
        <f t="shared" si="6"/>
        <v>9.0224999999999991</v>
      </c>
      <c r="M29" s="58">
        <f t="shared" si="6"/>
        <v>6.8774999999999995</v>
      </c>
      <c r="N29" s="58">
        <f t="shared" si="6"/>
        <v>4.7324999999999999</v>
      </c>
    </row>
    <row r="30" spans="1:14" x14ac:dyDescent="0.3"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</row>
    <row r="31" spans="1:14" x14ac:dyDescent="0.3">
      <c r="A31" s="1" t="s">
        <v>127</v>
      </c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</row>
    <row r="32" spans="1:14" x14ac:dyDescent="0.3">
      <c r="A32" s="16" t="s">
        <v>43</v>
      </c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</row>
    <row r="33" spans="1:14" x14ac:dyDescent="0.3">
      <c r="A33" t="s">
        <v>128</v>
      </c>
      <c r="D33" s="15"/>
      <c r="E33" s="15">
        <f>D35</f>
        <v>10.9</v>
      </c>
      <c r="F33" s="15">
        <f t="shared" ref="F33:N33" si="7">E35</f>
        <v>10.9</v>
      </c>
      <c r="G33" s="15">
        <f t="shared" si="7"/>
        <v>10.9</v>
      </c>
      <c r="H33" s="15">
        <f t="shared" si="7"/>
        <v>10.9</v>
      </c>
      <c r="I33" s="15">
        <f t="shared" si="7"/>
        <v>10.9</v>
      </c>
      <c r="J33" s="15">
        <f t="shared" si="7"/>
        <v>10.9</v>
      </c>
      <c r="K33" s="15">
        <f t="shared" si="7"/>
        <v>10.9</v>
      </c>
      <c r="L33" s="15">
        <f t="shared" si="7"/>
        <v>10.9</v>
      </c>
      <c r="M33" s="15">
        <f t="shared" si="7"/>
        <v>10.9</v>
      </c>
      <c r="N33" s="15">
        <f t="shared" si="7"/>
        <v>10.9</v>
      </c>
    </row>
    <row r="34" spans="1:14" x14ac:dyDescent="0.3">
      <c r="A34" t="s">
        <v>129</v>
      </c>
      <c r="D34" s="15"/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</row>
    <row r="35" spans="1:14" x14ac:dyDescent="0.3">
      <c r="A35" s="3" t="s">
        <v>130</v>
      </c>
      <c r="B35" s="3"/>
      <c r="C35" s="3"/>
      <c r="D35" s="61">
        <f>Assumptions!B7</f>
        <v>10.9</v>
      </c>
      <c r="E35" s="61">
        <f>SUM(E33:E34)</f>
        <v>10.9</v>
      </c>
      <c r="F35" s="61">
        <f t="shared" ref="F35:N35" si="8">SUM(F33:F34)</f>
        <v>10.9</v>
      </c>
      <c r="G35" s="61">
        <f t="shared" si="8"/>
        <v>10.9</v>
      </c>
      <c r="H35" s="61">
        <f t="shared" si="8"/>
        <v>10.9</v>
      </c>
      <c r="I35" s="61">
        <f t="shared" si="8"/>
        <v>10.9</v>
      </c>
      <c r="J35" s="61">
        <f t="shared" si="8"/>
        <v>10.9</v>
      </c>
      <c r="K35" s="61">
        <f t="shared" si="8"/>
        <v>10.9</v>
      </c>
      <c r="L35" s="61">
        <f t="shared" si="8"/>
        <v>10.9</v>
      </c>
      <c r="M35" s="61">
        <f t="shared" si="8"/>
        <v>10.9</v>
      </c>
      <c r="N35" s="61">
        <f t="shared" si="8"/>
        <v>10.9</v>
      </c>
    </row>
    <row r="36" spans="1:14" x14ac:dyDescent="0.3">
      <c r="A36" t="s">
        <v>131</v>
      </c>
      <c r="D36" s="15"/>
      <c r="E36" s="88">
        <f>IF(Assumptions!$B$28&gt;1,IF(Assumptions!$B$28&gt;2,Assumptions!$H$61,Assumptions!$G$61),Assumptions!$F$61)</f>
        <v>3.3399999999999999E-2</v>
      </c>
      <c r="F36" s="88">
        <f>IF(Assumptions!$B$28&gt;1,IF(Assumptions!$B$28&gt;2,Assumptions!$H$61,Assumptions!$G$61),Assumptions!$F$61)</f>
        <v>3.3399999999999999E-2</v>
      </c>
      <c r="G36" s="88">
        <f>IF(Assumptions!$B$28&gt;1,IF(Assumptions!$B$28&gt;2,Assumptions!$H$61,Assumptions!$G$61),Assumptions!$F$61)</f>
        <v>3.3399999999999999E-2</v>
      </c>
      <c r="H36" s="88">
        <f>IF(Assumptions!$B$28&gt;1,IF(Assumptions!$B$28&gt;2,Assumptions!$H$61,Assumptions!$G$61),Assumptions!$F$61)</f>
        <v>3.3399999999999999E-2</v>
      </c>
      <c r="I36" s="88">
        <f>IF(Assumptions!$B$28&gt;1,IF(Assumptions!$B$28&gt;2,Assumptions!$H$61,Assumptions!$G$61),Assumptions!$F$61)</f>
        <v>3.3399999999999999E-2</v>
      </c>
      <c r="J36" s="88">
        <f>IF(Assumptions!$B$28&gt;1,IF(Assumptions!$B$28&gt;2,Assumptions!$H$61,Assumptions!$G$61),Assumptions!$F$61)</f>
        <v>3.3399999999999999E-2</v>
      </c>
      <c r="K36" s="88">
        <f>IF(Assumptions!$B$28&gt;1,IF(Assumptions!$B$28&gt;2,Assumptions!$H$61,Assumptions!$G$61),Assumptions!$F$61)</f>
        <v>3.3399999999999999E-2</v>
      </c>
      <c r="L36" s="88">
        <f>IF(Assumptions!$B$28&gt;1,IF(Assumptions!$B$28&gt;2,Assumptions!$H$61,Assumptions!$G$61),Assumptions!$F$61)</f>
        <v>3.3399999999999999E-2</v>
      </c>
      <c r="M36" s="88">
        <f>IF(Assumptions!$B$28&gt;1,IF(Assumptions!$B$28&gt;2,Assumptions!$H$61,Assumptions!$G$61),Assumptions!$F$61)</f>
        <v>3.3399999999999999E-2</v>
      </c>
      <c r="N36" s="88">
        <f>IF(Assumptions!$B$28&gt;1,IF(Assumptions!$B$28&gt;2,Assumptions!$H$61,Assumptions!$G$61),Assumptions!$F$61)</f>
        <v>3.3399999999999999E-2</v>
      </c>
    </row>
    <row r="37" spans="1:14" x14ac:dyDescent="0.3">
      <c r="A37" t="s">
        <v>21</v>
      </c>
      <c r="D37" s="15"/>
      <c r="E37" s="15">
        <f>E35*E36</f>
        <v>0.36405999999999999</v>
      </c>
      <c r="F37" s="15">
        <f t="shared" ref="F37:N37" si="9">F35*F36</f>
        <v>0.36405999999999999</v>
      </c>
      <c r="G37" s="15">
        <f t="shared" si="9"/>
        <v>0.36405999999999999</v>
      </c>
      <c r="H37" s="15">
        <f t="shared" si="9"/>
        <v>0.36405999999999999</v>
      </c>
      <c r="I37" s="15">
        <f t="shared" si="9"/>
        <v>0.36405999999999999</v>
      </c>
      <c r="J37" s="15">
        <f t="shared" si="9"/>
        <v>0.36405999999999999</v>
      </c>
      <c r="K37" s="15">
        <f t="shared" si="9"/>
        <v>0.36405999999999999</v>
      </c>
      <c r="L37" s="15">
        <f t="shared" si="9"/>
        <v>0.36405999999999999</v>
      </c>
      <c r="M37" s="15">
        <f t="shared" si="9"/>
        <v>0.36405999999999999</v>
      </c>
      <c r="N37" s="15">
        <f t="shared" si="9"/>
        <v>0.36405999999999999</v>
      </c>
    </row>
    <row r="38" spans="1:14" x14ac:dyDescent="0.3"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</row>
    <row r="39" spans="1:14" x14ac:dyDescent="0.3">
      <c r="A39" s="16" t="s">
        <v>44</v>
      </c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</row>
    <row r="40" spans="1:14" x14ac:dyDescent="0.3">
      <c r="A40" t="s">
        <v>128</v>
      </c>
      <c r="D40" s="15"/>
      <c r="E40" s="15">
        <f>D42</f>
        <v>154.80000000000001</v>
      </c>
      <c r="F40" s="15">
        <f t="shared" ref="F40:N40" si="10">E42</f>
        <v>154.80000000000001</v>
      </c>
      <c r="G40" s="15">
        <f t="shared" si="10"/>
        <v>154.80000000000001</v>
      </c>
      <c r="H40" s="15">
        <f t="shared" si="10"/>
        <v>157.30000000000001</v>
      </c>
      <c r="I40" s="15">
        <f t="shared" si="10"/>
        <v>159.80000000000001</v>
      </c>
      <c r="J40" s="15">
        <f t="shared" si="10"/>
        <v>162.30000000000001</v>
      </c>
      <c r="K40" s="15">
        <f t="shared" si="10"/>
        <v>164.8</v>
      </c>
      <c r="L40" s="15">
        <f t="shared" si="10"/>
        <v>169.8</v>
      </c>
      <c r="M40" s="15">
        <f t="shared" si="10"/>
        <v>174.8</v>
      </c>
      <c r="N40" s="15">
        <f t="shared" si="10"/>
        <v>179.8</v>
      </c>
    </row>
    <row r="41" spans="1:14" x14ac:dyDescent="0.3">
      <c r="A41" t="s">
        <v>129</v>
      </c>
      <c r="D41" s="15"/>
      <c r="E41" s="15">
        <f>Assumptions!G35</f>
        <v>0</v>
      </c>
      <c r="F41" s="15">
        <f>Assumptions!H35</f>
        <v>0</v>
      </c>
      <c r="G41" s="15">
        <f>Assumptions!I35</f>
        <v>2.5</v>
      </c>
      <c r="H41" s="15">
        <f>Assumptions!J35</f>
        <v>2.5</v>
      </c>
      <c r="I41" s="15">
        <f>Assumptions!K35</f>
        <v>2.5</v>
      </c>
      <c r="J41" s="15">
        <f>Assumptions!L35</f>
        <v>2.5</v>
      </c>
      <c r="K41" s="15">
        <f>Assumptions!M35</f>
        <v>5</v>
      </c>
      <c r="L41" s="15">
        <f>Assumptions!N35</f>
        <v>5</v>
      </c>
      <c r="M41" s="15">
        <f>Assumptions!O35</f>
        <v>5</v>
      </c>
      <c r="N41" s="15">
        <f>Assumptions!P35</f>
        <v>5</v>
      </c>
    </row>
    <row r="42" spans="1:14" x14ac:dyDescent="0.3">
      <c r="A42" s="3" t="s">
        <v>130</v>
      </c>
      <c r="B42" s="3"/>
      <c r="C42" s="3"/>
      <c r="D42" s="61">
        <f>Assumptions!B8</f>
        <v>154.80000000000001</v>
      </c>
      <c r="E42" s="61">
        <f>SUM(E40:E41)</f>
        <v>154.80000000000001</v>
      </c>
      <c r="F42" s="61">
        <f t="shared" ref="F42" si="11">SUM(F40:F41)</f>
        <v>154.80000000000001</v>
      </c>
      <c r="G42" s="61">
        <f t="shared" ref="G42" si="12">SUM(G40:G41)</f>
        <v>157.30000000000001</v>
      </c>
      <c r="H42" s="61">
        <f t="shared" ref="H42" si="13">SUM(H40:H41)</f>
        <v>159.80000000000001</v>
      </c>
      <c r="I42" s="61">
        <f t="shared" ref="I42" si="14">SUM(I40:I41)</f>
        <v>162.30000000000001</v>
      </c>
      <c r="J42" s="61">
        <f t="shared" ref="J42" si="15">SUM(J40:J41)</f>
        <v>164.8</v>
      </c>
      <c r="K42" s="61">
        <f t="shared" ref="K42" si="16">SUM(K40:K41)</f>
        <v>169.8</v>
      </c>
      <c r="L42" s="61">
        <f t="shared" ref="L42" si="17">SUM(L40:L41)</f>
        <v>174.8</v>
      </c>
      <c r="M42" s="61">
        <f t="shared" ref="M42" si="18">SUM(M40:M41)</f>
        <v>179.8</v>
      </c>
      <c r="N42" s="61">
        <f t="shared" ref="N42" si="19">SUM(N40:N41)</f>
        <v>184.8</v>
      </c>
    </row>
    <row r="43" spans="1:14" x14ac:dyDescent="0.3">
      <c r="A43" t="s">
        <v>131</v>
      </c>
      <c r="D43" s="15"/>
      <c r="E43" s="88">
        <f>IF(Assumptions!$B$28&gt;1,IF(Assumptions!$B$28&gt;2,Assumptions!$H$62,Assumptions!$G$62),Assumptions!$F$62)</f>
        <v>8.09E-2</v>
      </c>
      <c r="F43" s="88">
        <f>IF(Assumptions!$B$28&gt;1,IF(Assumptions!$B$28&gt;2,Assumptions!$H$62,Assumptions!$G$62),Assumptions!$F$62)</f>
        <v>8.09E-2</v>
      </c>
      <c r="G43" s="88">
        <f>IF(Assumptions!$B$28&gt;1,IF(Assumptions!$B$28&gt;2,Assumptions!$H$62,Assumptions!$G$62),Assumptions!$F$62)</f>
        <v>8.09E-2</v>
      </c>
      <c r="H43" s="88">
        <f>IF(Assumptions!$B$28&gt;1,IF(Assumptions!$B$28&gt;2,Assumptions!$H$62,Assumptions!$G$62),Assumptions!$F$62)</f>
        <v>8.09E-2</v>
      </c>
      <c r="I43" s="88">
        <f>IF(Assumptions!$B$28&gt;1,IF(Assumptions!$B$28&gt;2,Assumptions!$H$62,Assumptions!$G$62),Assumptions!$F$62)</f>
        <v>8.09E-2</v>
      </c>
      <c r="J43" s="88">
        <f>IF(Assumptions!$B$28&gt;1,IF(Assumptions!$B$28&gt;2,Assumptions!$H$62,Assumptions!$G$62),Assumptions!$F$62)</f>
        <v>8.09E-2</v>
      </c>
      <c r="K43" s="88">
        <f>IF(Assumptions!$B$28&gt;1,IF(Assumptions!$B$28&gt;2,Assumptions!$H$62,Assumptions!$G$62),Assumptions!$F$62)</f>
        <v>8.09E-2</v>
      </c>
      <c r="L43" s="88">
        <f>IF(Assumptions!$B$28&gt;1,IF(Assumptions!$B$28&gt;2,Assumptions!$H$62,Assumptions!$G$62),Assumptions!$F$62)</f>
        <v>8.09E-2</v>
      </c>
      <c r="M43" s="88">
        <f>IF(Assumptions!$B$28&gt;1,IF(Assumptions!$B$28&gt;2,Assumptions!$H$62,Assumptions!$G$62),Assumptions!$F$62)</f>
        <v>8.09E-2</v>
      </c>
      <c r="N43" s="88">
        <f>IF(Assumptions!$B$28&gt;1,IF(Assumptions!$B$28&gt;2,Assumptions!$H$62,Assumptions!$G$62),Assumptions!$F$62)</f>
        <v>8.09E-2</v>
      </c>
    </row>
    <row r="44" spans="1:14" s="156" customFormat="1" x14ac:dyDescent="0.3">
      <c r="A44" s="156" t="s">
        <v>21</v>
      </c>
      <c r="D44" s="157"/>
      <c r="E44" s="157">
        <f>E42*E43</f>
        <v>12.52332</v>
      </c>
      <c r="F44" s="157">
        <f>F42*Assumptions!$G$62</f>
        <v>12.52332</v>
      </c>
      <c r="G44" s="157">
        <f>G42*Assumptions!$G$62</f>
        <v>12.725570000000001</v>
      </c>
      <c r="H44" s="157">
        <f>H42*Assumptions!$G$62</f>
        <v>12.927820000000001</v>
      </c>
      <c r="I44" s="157">
        <f>I42*Assumptions!$G$62</f>
        <v>13.130070000000002</v>
      </c>
      <c r="J44" s="157">
        <f>J42*Assumptions!$G$62</f>
        <v>13.332320000000001</v>
      </c>
      <c r="K44" s="157">
        <f>K42*Assumptions!$G$62</f>
        <v>13.736820000000002</v>
      </c>
      <c r="L44" s="157">
        <f>L42*Assumptions!$G$62</f>
        <v>14.14132</v>
      </c>
      <c r="M44" s="157">
        <f>M42*Assumptions!$G$62</f>
        <v>14.545820000000001</v>
      </c>
      <c r="N44" s="157">
        <f>N42*Assumptions!$G$62</f>
        <v>14.950320000000001</v>
      </c>
    </row>
    <row r="45" spans="1:14" x14ac:dyDescent="0.3"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</row>
    <row r="46" spans="1:14" x14ac:dyDescent="0.3">
      <c r="A46" s="9" t="s">
        <v>136</v>
      </c>
      <c r="B46" s="9"/>
      <c r="C46" s="9"/>
      <c r="D46" s="58"/>
      <c r="E46" s="58">
        <f>E37+E44</f>
        <v>12.88738</v>
      </c>
      <c r="F46" s="58">
        <f t="shared" ref="F46:N46" si="20">F37+F44</f>
        <v>12.88738</v>
      </c>
      <c r="G46" s="58">
        <f t="shared" si="20"/>
        <v>13.089630000000001</v>
      </c>
      <c r="H46" s="58">
        <f t="shared" si="20"/>
        <v>13.291880000000001</v>
      </c>
      <c r="I46" s="58">
        <f t="shared" si="20"/>
        <v>13.494130000000002</v>
      </c>
      <c r="J46" s="58">
        <f t="shared" si="20"/>
        <v>13.696380000000001</v>
      </c>
      <c r="K46" s="58">
        <f t="shared" si="20"/>
        <v>14.100880000000002</v>
      </c>
      <c r="L46" s="58">
        <f t="shared" si="20"/>
        <v>14.505380000000001</v>
      </c>
      <c r="M46" s="58">
        <f t="shared" si="20"/>
        <v>14.909880000000001</v>
      </c>
      <c r="N46" s="58">
        <f t="shared" si="20"/>
        <v>15.314380000000002</v>
      </c>
    </row>
    <row r="47" spans="1:14" x14ac:dyDescent="0.3">
      <c r="A47" s="10"/>
      <c r="B47" s="10"/>
      <c r="C47" s="10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</row>
    <row r="48" spans="1:14" x14ac:dyDescent="0.3">
      <c r="A48" s="1" t="s">
        <v>132</v>
      </c>
      <c r="B48" s="10"/>
      <c r="C48" s="10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</row>
    <row r="49" spans="1:14" x14ac:dyDescent="0.3">
      <c r="A49" s="16" t="s">
        <v>43</v>
      </c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</row>
    <row r="50" spans="1:14" x14ac:dyDescent="0.3">
      <c r="A50" t="s">
        <v>128</v>
      </c>
      <c r="D50" s="15"/>
      <c r="E50" s="15">
        <f>D55</f>
        <v>10.9</v>
      </c>
      <c r="F50" s="15">
        <f>E55</f>
        <v>9.81</v>
      </c>
      <c r="G50" s="15">
        <f t="shared" ref="G50:N50" si="21">F55</f>
        <v>8.8290000000000006</v>
      </c>
      <c r="H50" s="15">
        <f t="shared" si="21"/>
        <v>7.9461000000000004</v>
      </c>
      <c r="I50" s="15">
        <f t="shared" si="21"/>
        <v>7.1514900000000008</v>
      </c>
      <c r="J50" s="15">
        <f t="shared" si="21"/>
        <v>6.4363410000000005</v>
      </c>
      <c r="K50" s="15">
        <f t="shared" si="21"/>
        <v>5.7927069000000007</v>
      </c>
      <c r="L50" s="15">
        <f t="shared" si="21"/>
        <v>5.2134362100000002</v>
      </c>
      <c r="M50" s="15">
        <f t="shared" si="21"/>
        <v>4.6920925890000005</v>
      </c>
      <c r="N50" s="15">
        <f t="shared" si="21"/>
        <v>4.2228833301000002</v>
      </c>
    </row>
    <row r="51" spans="1:14" x14ac:dyDescent="0.3">
      <c r="A51" t="s">
        <v>129</v>
      </c>
      <c r="D51" s="15"/>
      <c r="E51" s="15">
        <f>E34</f>
        <v>0</v>
      </c>
      <c r="F51" s="15">
        <f t="shared" ref="F51:N51" si="22">F34</f>
        <v>0</v>
      </c>
      <c r="G51" s="15">
        <f t="shared" si="22"/>
        <v>0</v>
      </c>
      <c r="H51" s="15">
        <f t="shared" si="22"/>
        <v>0</v>
      </c>
      <c r="I51" s="15">
        <f t="shared" si="22"/>
        <v>0</v>
      </c>
      <c r="J51" s="15">
        <f t="shared" si="22"/>
        <v>0</v>
      </c>
      <c r="K51" s="15">
        <f t="shared" si="22"/>
        <v>0</v>
      </c>
      <c r="L51" s="15">
        <f t="shared" si="22"/>
        <v>0</v>
      </c>
      <c r="M51" s="15">
        <f t="shared" si="22"/>
        <v>0</v>
      </c>
      <c r="N51" s="15">
        <f t="shared" si="22"/>
        <v>0</v>
      </c>
    </row>
    <row r="52" spans="1:14" x14ac:dyDescent="0.3">
      <c r="A52" s="3" t="s">
        <v>134</v>
      </c>
      <c r="B52" s="3"/>
      <c r="C52" s="3"/>
      <c r="D52" s="61"/>
      <c r="E52" s="61">
        <f>SUM(E50:E51)</f>
        <v>10.9</v>
      </c>
      <c r="F52" s="61">
        <f t="shared" ref="F52:N52" si="23">SUM(F50:F51)</f>
        <v>9.81</v>
      </c>
      <c r="G52" s="61">
        <f t="shared" si="23"/>
        <v>8.8290000000000006</v>
      </c>
      <c r="H52" s="61">
        <f t="shared" si="23"/>
        <v>7.9461000000000004</v>
      </c>
      <c r="I52" s="61">
        <f t="shared" si="23"/>
        <v>7.1514900000000008</v>
      </c>
      <c r="J52" s="61">
        <f t="shared" si="23"/>
        <v>6.4363410000000005</v>
      </c>
      <c r="K52" s="61">
        <f t="shared" si="23"/>
        <v>5.7927069000000007</v>
      </c>
      <c r="L52" s="61">
        <f t="shared" si="23"/>
        <v>5.2134362100000002</v>
      </c>
      <c r="M52" s="61">
        <f t="shared" si="23"/>
        <v>4.6920925890000005</v>
      </c>
      <c r="N52" s="61">
        <f t="shared" si="23"/>
        <v>4.2228833301000002</v>
      </c>
    </row>
    <row r="53" spans="1:14" x14ac:dyDescent="0.3">
      <c r="A53" t="s">
        <v>131</v>
      </c>
      <c r="D53" s="15"/>
      <c r="E53" s="88">
        <f>IF(Assumptions!$B$28&gt;1,IF(Assumptions!$B$28&gt;2,Assumptions!$H$66,Assumptions!$G$66),Assumptions!$F$66)</f>
        <v>0.1</v>
      </c>
      <c r="F53" s="88">
        <f>IF(Assumptions!$B$28&gt;1,IF(Assumptions!$B$28&gt;2,Assumptions!$H$66,Assumptions!$G$66),Assumptions!$F$66)</f>
        <v>0.1</v>
      </c>
      <c r="G53" s="88">
        <f>IF(Assumptions!$B$28&gt;1,IF(Assumptions!$B$28&gt;2,Assumptions!$H$66,Assumptions!$G$66),Assumptions!$F$66)</f>
        <v>0.1</v>
      </c>
      <c r="H53" s="88">
        <f>IF(Assumptions!$B$28&gt;1,IF(Assumptions!$B$28&gt;2,Assumptions!$H$66,Assumptions!$G$66),Assumptions!$F$66)</f>
        <v>0.1</v>
      </c>
      <c r="I53" s="88">
        <f>IF(Assumptions!$B$28&gt;1,IF(Assumptions!$B$28&gt;2,Assumptions!$H$66,Assumptions!$G$66),Assumptions!$F$66)</f>
        <v>0.1</v>
      </c>
      <c r="J53" s="88">
        <f>IF(Assumptions!$B$28&gt;1,IF(Assumptions!$B$28&gt;2,Assumptions!$H$66,Assumptions!$G$66),Assumptions!$F$66)</f>
        <v>0.1</v>
      </c>
      <c r="K53" s="88">
        <f>IF(Assumptions!$B$28&gt;1,IF(Assumptions!$B$28&gt;2,Assumptions!$H$66,Assumptions!$G$66),Assumptions!$F$66)</f>
        <v>0.1</v>
      </c>
      <c r="L53" s="88">
        <f>IF(Assumptions!$B$28&gt;1,IF(Assumptions!$B$28&gt;2,Assumptions!$H$66,Assumptions!$G$66),Assumptions!$F$66)</f>
        <v>0.1</v>
      </c>
      <c r="M53" s="88">
        <f>IF(Assumptions!$B$28&gt;1,IF(Assumptions!$B$28&gt;2,Assumptions!$H$66,Assumptions!$G$66),Assumptions!$F$66)</f>
        <v>0.1</v>
      </c>
      <c r="N53" s="88">
        <f>IF(Assumptions!$B$28&gt;1,IF(Assumptions!$B$28&gt;2,Assumptions!$H$66,Assumptions!$G$66),Assumptions!$F$66)</f>
        <v>0.1</v>
      </c>
    </row>
    <row r="54" spans="1:14" x14ac:dyDescent="0.3">
      <c r="A54" t="s">
        <v>21</v>
      </c>
      <c r="D54" s="15"/>
      <c r="E54" s="15">
        <f>E52*E53</f>
        <v>1.0900000000000001</v>
      </c>
      <c r="F54" s="15">
        <f t="shared" ref="F54:N54" si="24">F52*F53</f>
        <v>0.98100000000000009</v>
      </c>
      <c r="G54" s="15">
        <f t="shared" si="24"/>
        <v>0.88290000000000013</v>
      </c>
      <c r="H54" s="15">
        <f t="shared" si="24"/>
        <v>0.79461000000000004</v>
      </c>
      <c r="I54" s="15">
        <f t="shared" si="24"/>
        <v>0.71514900000000015</v>
      </c>
      <c r="J54" s="15">
        <f t="shared" si="24"/>
        <v>0.6436341000000001</v>
      </c>
      <c r="K54" s="15">
        <f t="shared" si="24"/>
        <v>0.57927069000000009</v>
      </c>
      <c r="L54" s="15">
        <f t="shared" si="24"/>
        <v>0.52134362100000009</v>
      </c>
      <c r="M54" s="15">
        <f t="shared" si="24"/>
        <v>0.46920925890000009</v>
      </c>
      <c r="N54" s="15">
        <f t="shared" si="24"/>
        <v>0.42228833301000002</v>
      </c>
    </row>
    <row r="55" spans="1:14" x14ac:dyDescent="0.3">
      <c r="A55" s="3" t="s">
        <v>130</v>
      </c>
      <c r="B55" s="3"/>
      <c r="C55" s="3"/>
      <c r="D55" s="61">
        <f>Assumptions!B7</f>
        <v>10.9</v>
      </c>
      <c r="E55" s="61">
        <f>E52-E54</f>
        <v>9.81</v>
      </c>
      <c r="F55" s="61">
        <f t="shared" ref="F55:N55" si="25">F52-F54</f>
        <v>8.8290000000000006</v>
      </c>
      <c r="G55" s="61">
        <f t="shared" si="25"/>
        <v>7.9461000000000004</v>
      </c>
      <c r="H55" s="61">
        <f t="shared" si="25"/>
        <v>7.1514900000000008</v>
      </c>
      <c r="I55" s="61">
        <f t="shared" si="25"/>
        <v>6.4363410000000005</v>
      </c>
      <c r="J55" s="61">
        <f t="shared" si="25"/>
        <v>5.7927069000000007</v>
      </c>
      <c r="K55" s="61">
        <f t="shared" si="25"/>
        <v>5.2134362100000002</v>
      </c>
      <c r="L55" s="61">
        <f t="shared" si="25"/>
        <v>4.6920925890000005</v>
      </c>
      <c r="M55" s="61">
        <f t="shared" si="25"/>
        <v>4.2228833301000002</v>
      </c>
      <c r="N55" s="61">
        <f t="shared" si="25"/>
        <v>3.8005949970900001</v>
      </c>
    </row>
    <row r="56" spans="1:14" x14ac:dyDescent="0.3">
      <c r="A56" s="10"/>
      <c r="B56" s="10"/>
      <c r="C56" s="10"/>
      <c r="D56" s="65"/>
      <c r="E56" s="65"/>
      <c r="F56" s="65"/>
      <c r="G56" s="65"/>
      <c r="H56" s="65"/>
      <c r="I56" s="65"/>
      <c r="J56" s="65"/>
      <c r="K56" s="65"/>
      <c r="L56" s="65"/>
      <c r="M56" s="65"/>
      <c r="N56" s="65"/>
    </row>
    <row r="57" spans="1:14" x14ac:dyDescent="0.3">
      <c r="A57" s="59" t="s">
        <v>44</v>
      </c>
      <c r="B57" s="10"/>
      <c r="C57" s="10"/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</row>
    <row r="58" spans="1:14" x14ac:dyDescent="0.3">
      <c r="A58" t="s">
        <v>128</v>
      </c>
      <c r="D58" s="15"/>
      <c r="E58" s="15">
        <f>D63</f>
        <v>154.80000000000001</v>
      </c>
      <c r="F58" s="15">
        <f>E63</f>
        <v>116.10000000000001</v>
      </c>
      <c r="G58" s="15">
        <f t="shared" ref="G58:N58" si="26">F63</f>
        <v>87.075000000000003</v>
      </c>
      <c r="H58" s="15">
        <f t="shared" si="26"/>
        <v>67.181250000000006</v>
      </c>
      <c r="I58" s="15">
        <f t="shared" si="26"/>
        <v>52.260937500000004</v>
      </c>
      <c r="J58" s="15">
        <f t="shared" si="26"/>
        <v>41.070703125000001</v>
      </c>
      <c r="K58" s="15">
        <f t="shared" si="26"/>
        <v>32.678027343750003</v>
      </c>
      <c r="L58" s="15">
        <f t="shared" si="26"/>
        <v>28.258520507812502</v>
      </c>
      <c r="M58" s="15">
        <f t="shared" si="26"/>
        <v>24.943890380859379</v>
      </c>
      <c r="N58" s="15">
        <f t="shared" si="26"/>
        <v>22.457917785644533</v>
      </c>
    </row>
    <row r="59" spans="1:14" x14ac:dyDescent="0.3">
      <c r="A59" t="s">
        <v>129</v>
      </c>
      <c r="D59" s="15"/>
      <c r="E59" s="15">
        <f>E41</f>
        <v>0</v>
      </c>
      <c r="F59" s="15">
        <f t="shared" ref="F59:N59" si="27">F41</f>
        <v>0</v>
      </c>
      <c r="G59" s="15">
        <f t="shared" si="27"/>
        <v>2.5</v>
      </c>
      <c r="H59" s="15">
        <f t="shared" si="27"/>
        <v>2.5</v>
      </c>
      <c r="I59" s="15">
        <f t="shared" si="27"/>
        <v>2.5</v>
      </c>
      <c r="J59" s="15">
        <f t="shared" si="27"/>
        <v>2.5</v>
      </c>
      <c r="K59" s="15">
        <f t="shared" si="27"/>
        <v>5</v>
      </c>
      <c r="L59" s="15">
        <f t="shared" si="27"/>
        <v>5</v>
      </c>
      <c r="M59" s="15">
        <f t="shared" si="27"/>
        <v>5</v>
      </c>
      <c r="N59" s="15">
        <f t="shared" si="27"/>
        <v>5</v>
      </c>
    </row>
    <row r="60" spans="1:14" x14ac:dyDescent="0.3">
      <c r="A60" s="3" t="s">
        <v>134</v>
      </c>
      <c r="B60" s="3"/>
      <c r="C60" s="3"/>
      <c r="D60" s="61"/>
      <c r="E60" s="61">
        <f>SUM(E58:E59)</f>
        <v>154.80000000000001</v>
      </c>
      <c r="F60" s="61">
        <f t="shared" ref="F60" si="28">SUM(F58:F59)</f>
        <v>116.10000000000001</v>
      </c>
      <c r="G60" s="61">
        <f t="shared" ref="G60" si="29">SUM(G58:G59)</f>
        <v>89.575000000000003</v>
      </c>
      <c r="H60" s="61">
        <f t="shared" ref="H60" si="30">SUM(H58:H59)</f>
        <v>69.681250000000006</v>
      </c>
      <c r="I60" s="61">
        <f t="shared" ref="I60" si="31">SUM(I58:I59)</f>
        <v>54.760937500000004</v>
      </c>
      <c r="J60" s="61">
        <f t="shared" ref="J60" si="32">SUM(J58:J59)</f>
        <v>43.570703125000001</v>
      </c>
      <c r="K60" s="61">
        <f t="shared" ref="K60" si="33">SUM(K58:K59)</f>
        <v>37.678027343750003</v>
      </c>
      <c r="L60" s="61">
        <f t="shared" ref="L60" si="34">SUM(L58:L59)</f>
        <v>33.258520507812506</v>
      </c>
      <c r="M60" s="61">
        <f t="shared" ref="M60" si="35">SUM(M58:M59)</f>
        <v>29.943890380859379</v>
      </c>
      <c r="N60" s="61">
        <f t="shared" ref="N60" si="36">SUM(N58:N59)</f>
        <v>27.457917785644533</v>
      </c>
    </row>
    <row r="61" spans="1:14" x14ac:dyDescent="0.3">
      <c r="A61" t="s">
        <v>131</v>
      </c>
      <c r="D61" s="15"/>
      <c r="E61" s="88">
        <f>IF(Assumptions!$B$28&gt;1,IF(Assumptions!$B$28&gt;2,Assumptions!$H$67,Assumptions!$G$67),Assumptions!$F$67)</f>
        <v>0.25</v>
      </c>
      <c r="F61" s="88">
        <f>IF(Assumptions!$B$28&gt;1,IF(Assumptions!$B$28&gt;2,Assumptions!$H$67,Assumptions!$G$67),Assumptions!$F$67)</f>
        <v>0.25</v>
      </c>
      <c r="G61" s="88">
        <f>IF(Assumptions!$B$28&gt;1,IF(Assumptions!$B$28&gt;2,Assumptions!$H$67,Assumptions!$G$67),Assumptions!$F$67)</f>
        <v>0.25</v>
      </c>
      <c r="H61" s="88">
        <f>IF(Assumptions!$B$28&gt;1,IF(Assumptions!$B$28&gt;2,Assumptions!$H$67,Assumptions!$G$67),Assumptions!$F$67)</f>
        <v>0.25</v>
      </c>
      <c r="I61" s="88">
        <f>IF(Assumptions!$B$28&gt;1,IF(Assumptions!$B$28&gt;2,Assumptions!$H$67,Assumptions!$G$67),Assumptions!$F$67)</f>
        <v>0.25</v>
      </c>
      <c r="J61" s="88">
        <f>IF(Assumptions!$B$28&gt;1,IF(Assumptions!$B$28&gt;2,Assumptions!$H$67,Assumptions!$G$67),Assumptions!$F$67)</f>
        <v>0.25</v>
      </c>
      <c r="K61" s="88">
        <f>IF(Assumptions!$B$28&gt;1,IF(Assumptions!$B$28&gt;2,Assumptions!$H$67,Assumptions!$G$67),Assumptions!$F$67)</f>
        <v>0.25</v>
      </c>
      <c r="L61" s="88">
        <f>IF(Assumptions!$B$28&gt;1,IF(Assumptions!$B$28&gt;2,Assumptions!$H$67,Assumptions!$G$67),Assumptions!$F$67)</f>
        <v>0.25</v>
      </c>
      <c r="M61" s="88">
        <f>IF(Assumptions!$B$28&gt;1,IF(Assumptions!$B$28&gt;2,Assumptions!$H$67,Assumptions!$G$67),Assumptions!$F$67)</f>
        <v>0.25</v>
      </c>
      <c r="N61" s="88">
        <f>IF(Assumptions!$B$28&gt;1,IF(Assumptions!$B$28&gt;2,Assumptions!$H$67,Assumptions!$G$67),Assumptions!$F$67)</f>
        <v>0.25</v>
      </c>
    </row>
    <row r="62" spans="1:14" x14ac:dyDescent="0.3">
      <c r="A62" t="s">
        <v>21</v>
      </c>
      <c r="D62" s="15"/>
      <c r="E62" s="15">
        <f>E60*E61</f>
        <v>38.700000000000003</v>
      </c>
      <c r="F62" s="15">
        <f t="shared" ref="F62" si="37">F60*F61</f>
        <v>29.025000000000002</v>
      </c>
      <c r="G62" s="15">
        <f t="shared" ref="G62" si="38">G60*G61</f>
        <v>22.393750000000001</v>
      </c>
      <c r="H62" s="15">
        <f t="shared" ref="H62" si="39">H60*H61</f>
        <v>17.420312500000001</v>
      </c>
      <c r="I62" s="15">
        <f t="shared" ref="I62" si="40">I60*I61</f>
        <v>13.690234375000001</v>
      </c>
      <c r="J62" s="15">
        <f t="shared" ref="J62" si="41">J60*J61</f>
        <v>10.89267578125</v>
      </c>
      <c r="K62" s="15">
        <f t="shared" ref="K62" si="42">K60*K61</f>
        <v>9.4195068359375007</v>
      </c>
      <c r="L62" s="15">
        <f t="shared" ref="L62" si="43">L60*L61</f>
        <v>8.3146301269531264</v>
      </c>
      <c r="M62" s="15">
        <f t="shared" ref="M62" si="44">M60*M61</f>
        <v>7.4859725952148448</v>
      </c>
      <c r="N62" s="15">
        <f t="shared" ref="N62" si="45">N60*N61</f>
        <v>6.8644794464111332</v>
      </c>
    </row>
    <row r="63" spans="1:14" x14ac:dyDescent="0.3">
      <c r="A63" s="3" t="s">
        <v>130</v>
      </c>
      <c r="B63" s="3"/>
      <c r="C63" s="3"/>
      <c r="D63" s="61">
        <f>D42</f>
        <v>154.80000000000001</v>
      </c>
      <c r="E63" s="61">
        <f>E60-E62</f>
        <v>116.10000000000001</v>
      </c>
      <c r="F63" s="61">
        <f t="shared" ref="F63" si="46">F60-F62</f>
        <v>87.075000000000003</v>
      </c>
      <c r="G63" s="61">
        <f t="shared" ref="G63" si="47">G60-G62</f>
        <v>67.181250000000006</v>
      </c>
      <c r="H63" s="61">
        <f t="shared" ref="H63" si="48">H60-H62</f>
        <v>52.260937500000004</v>
      </c>
      <c r="I63" s="61">
        <f t="shared" ref="I63" si="49">I60-I62</f>
        <v>41.070703125000001</v>
      </c>
      <c r="J63" s="61">
        <f t="shared" ref="J63" si="50">J60-J62</f>
        <v>32.678027343750003</v>
      </c>
      <c r="K63" s="61">
        <f t="shared" ref="K63" si="51">K60-K62</f>
        <v>28.258520507812502</v>
      </c>
      <c r="L63" s="61">
        <f t="shared" ref="L63" si="52">L60-L62</f>
        <v>24.943890380859379</v>
      </c>
      <c r="M63" s="61">
        <f t="shared" ref="M63" si="53">M60-M62</f>
        <v>22.457917785644533</v>
      </c>
      <c r="N63" s="61">
        <f t="shared" ref="N63" si="54">N60-N62</f>
        <v>20.593438339233401</v>
      </c>
    </row>
    <row r="64" spans="1:14" x14ac:dyDescent="0.3">
      <c r="A64" s="10"/>
      <c r="B64" s="10"/>
      <c r="C64" s="10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</row>
    <row r="65" spans="1:14" x14ac:dyDescent="0.3">
      <c r="A65" s="60" t="s">
        <v>135</v>
      </c>
      <c r="B65" s="9"/>
      <c r="C65" s="9"/>
      <c r="D65" s="58"/>
      <c r="E65" s="58">
        <f>E54+E62</f>
        <v>39.790000000000006</v>
      </c>
      <c r="F65" s="58">
        <f t="shared" ref="F65:N65" si="55">F54+F62</f>
        <v>30.006000000000004</v>
      </c>
      <c r="G65" s="58">
        <f t="shared" si="55"/>
        <v>23.27665</v>
      </c>
      <c r="H65" s="58">
        <f t="shared" si="55"/>
        <v>18.2149225</v>
      </c>
      <c r="I65" s="58">
        <f t="shared" si="55"/>
        <v>14.405383375000001</v>
      </c>
      <c r="J65" s="58">
        <f t="shared" si="55"/>
        <v>11.53630988125</v>
      </c>
      <c r="K65" s="58">
        <f t="shared" si="55"/>
        <v>9.9987775259375002</v>
      </c>
      <c r="L65" s="58">
        <f t="shared" si="55"/>
        <v>8.8359737479531262</v>
      </c>
      <c r="M65" s="58">
        <f t="shared" si="55"/>
        <v>7.9551818541148451</v>
      </c>
      <c r="N65" s="58">
        <f t="shared" si="55"/>
        <v>7.2867677794211332</v>
      </c>
    </row>
    <row r="66" spans="1:14" x14ac:dyDescent="0.3">
      <c r="A66" s="13"/>
    </row>
    <row r="67" spans="1:14" x14ac:dyDescent="0.3">
      <c r="A67" s="13"/>
    </row>
    <row r="68" spans="1:14" x14ac:dyDescent="0.3">
      <c r="A68" s="13"/>
    </row>
  </sheetData>
  <mergeCells count="2">
    <mergeCell ref="A3:A4"/>
    <mergeCell ref="D3:N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0"/>
  <sheetViews>
    <sheetView showGridLines="0" workbookViewId="0">
      <pane xSplit="3" ySplit="4" topLeftCell="D5" activePane="bottomRight" state="frozen"/>
      <selection activeCell="P5" sqref="P5"/>
      <selection pane="topRight" activeCell="P5" sqref="P5"/>
      <selection pane="bottomLeft" activeCell="P5" sqref="P5"/>
      <selection pane="bottomRight" activeCell="I15" sqref="I15"/>
    </sheetView>
  </sheetViews>
  <sheetFormatPr defaultColWidth="8.88671875" defaultRowHeight="14.4" x14ac:dyDescent="0.3"/>
  <cols>
    <col min="1" max="1" width="35.33203125" customWidth="1"/>
    <col min="2" max="2" width="6.109375" bestFit="1" customWidth="1"/>
    <col min="3" max="3" width="1.109375" customWidth="1"/>
    <col min="4" max="4" width="10.6640625" bestFit="1" customWidth="1"/>
  </cols>
  <sheetData>
    <row r="1" spans="1:14" s="6" customFormat="1" ht="18" x14ac:dyDescent="0.35">
      <c r="A1" s="6" t="s">
        <v>36</v>
      </c>
    </row>
    <row r="2" spans="1:14" x14ac:dyDescent="0.3">
      <c r="A2" t="s">
        <v>3</v>
      </c>
    </row>
    <row r="3" spans="1:14" x14ac:dyDescent="0.3">
      <c r="A3" s="181" t="s">
        <v>41</v>
      </c>
      <c r="B3" s="48"/>
      <c r="C3" s="48"/>
      <c r="D3" s="182" t="s">
        <v>15</v>
      </c>
      <c r="E3" s="182"/>
      <c r="F3" s="182"/>
      <c r="G3" s="182"/>
      <c r="H3" s="182"/>
      <c r="I3" s="182"/>
      <c r="J3" s="182"/>
      <c r="K3" s="182"/>
      <c r="L3" s="182"/>
      <c r="M3" s="182"/>
      <c r="N3" s="182"/>
    </row>
    <row r="4" spans="1:14" x14ac:dyDescent="0.3">
      <c r="A4" s="181"/>
      <c r="B4" s="48"/>
      <c r="C4" s="48"/>
      <c r="D4" s="49">
        <v>0</v>
      </c>
      <c r="E4" s="49">
        <v>1</v>
      </c>
      <c r="F4" s="49">
        <v>2</v>
      </c>
      <c r="G4" s="49">
        <v>3</v>
      </c>
      <c r="H4" s="49">
        <v>4</v>
      </c>
      <c r="I4" s="49">
        <v>5</v>
      </c>
      <c r="J4" s="49">
        <v>6</v>
      </c>
      <c r="K4" s="49">
        <v>7</v>
      </c>
      <c r="L4" s="49">
        <v>8</v>
      </c>
      <c r="M4" s="49">
        <v>9</v>
      </c>
      <c r="N4" s="49">
        <v>10</v>
      </c>
    </row>
    <row r="6" spans="1:14" x14ac:dyDescent="0.3">
      <c r="A6" t="s">
        <v>25</v>
      </c>
      <c r="D6" s="15"/>
      <c r="E6" s="57">
        <f>'Income Statement'!E42</f>
        <v>25.566576782499997</v>
      </c>
      <c r="F6" s="57">
        <f>'Income Statement'!F42</f>
        <v>46.817895710000002</v>
      </c>
      <c r="G6" s="57">
        <f>'Income Statement'!G42</f>
        <v>61.22502499499997</v>
      </c>
      <c r="H6" s="57">
        <f>'Income Statement'!H42</f>
        <v>76.525504280000007</v>
      </c>
      <c r="I6" s="57">
        <f>'Income Statement'!I42</f>
        <v>78.210523030000004</v>
      </c>
      <c r="J6" s="57">
        <f>'Income Statement'!J42</f>
        <v>85.409222436250019</v>
      </c>
      <c r="K6" s="57">
        <f>'Income Statement'!K42</f>
        <v>86.515279597968757</v>
      </c>
      <c r="L6" s="57">
        <f>'Income Statement'!L42</f>
        <v>87.566506251816421</v>
      </c>
      <c r="M6" s="57">
        <f>'Income Statement'!M42</f>
        <v>88.558065380202635</v>
      </c>
      <c r="N6" s="57">
        <f>'Income Statement'!N42</f>
        <v>89.484684716267836</v>
      </c>
    </row>
    <row r="7" spans="1:14" x14ac:dyDescent="0.3">
      <c r="A7" s="12" t="s">
        <v>26</v>
      </c>
      <c r="D7" s="15"/>
      <c r="E7" s="57">
        <f>'Income Statement'!E32</f>
        <v>12.88738</v>
      </c>
      <c r="F7" s="57">
        <f>'Income Statement'!F32</f>
        <v>12.88738</v>
      </c>
      <c r="G7" s="57">
        <f>'Income Statement'!G32</f>
        <v>13.089630000000001</v>
      </c>
      <c r="H7" s="57">
        <f>'Income Statement'!H32</f>
        <v>13.291880000000001</v>
      </c>
      <c r="I7" s="57">
        <f>'Income Statement'!I32</f>
        <v>13.494130000000002</v>
      </c>
      <c r="J7" s="57">
        <f>'Income Statement'!J32</f>
        <v>13.696380000000001</v>
      </c>
      <c r="K7" s="57">
        <f>'Income Statement'!K32</f>
        <v>14.100880000000002</v>
      </c>
      <c r="L7" s="57">
        <f>'Income Statement'!L32</f>
        <v>14.505380000000001</v>
      </c>
      <c r="M7" s="57">
        <f>'Income Statement'!M32</f>
        <v>14.909880000000001</v>
      </c>
      <c r="N7" s="57">
        <f>'Income Statement'!N32</f>
        <v>15.314380000000002</v>
      </c>
    </row>
    <row r="8" spans="1:14" x14ac:dyDescent="0.3">
      <c r="A8" s="12" t="s">
        <v>27</v>
      </c>
      <c r="D8" s="15"/>
      <c r="E8" s="57">
        <f>-'Annual Expenses'!E65</f>
        <v>-39.790000000000006</v>
      </c>
      <c r="F8" s="57">
        <f>-'Annual Expenses'!F65</f>
        <v>-30.006000000000004</v>
      </c>
      <c r="G8" s="57">
        <f>-'Annual Expenses'!G65</f>
        <v>-23.27665</v>
      </c>
      <c r="H8" s="57">
        <f>-'Annual Expenses'!H65</f>
        <v>-18.2149225</v>
      </c>
      <c r="I8" s="57">
        <f>-'Annual Expenses'!I65</f>
        <v>-14.405383375000001</v>
      </c>
      <c r="J8" s="57">
        <f>-'Annual Expenses'!J65</f>
        <v>-11.53630988125</v>
      </c>
      <c r="K8" s="57">
        <f>-'Annual Expenses'!K65</f>
        <v>-9.9987775259375002</v>
      </c>
      <c r="L8" s="57">
        <f>-'Annual Expenses'!L65</f>
        <v>-8.8359737479531262</v>
      </c>
      <c r="M8" s="57">
        <f>-'Annual Expenses'!M65</f>
        <v>-7.9551818541148451</v>
      </c>
      <c r="N8" s="57">
        <f>-'Annual Expenses'!N65</f>
        <v>-7.2867677794211332</v>
      </c>
    </row>
    <row r="9" spans="1:14" x14ac:dyDescent="0.3">
      <c r="A9" s="3" t="s">
        <v>165</v>
      </c>
      <c r="B9" s="3"/>
      <c r="C9" s="3"/>
      <c r="D9" s="61"/>
      <c r="E9" s="67">
        <f>SUM(E6:E8)</f>
        <v>-1.3360432175000057</v>
      </c>
      <c r="F9" s="67">
        <f t="shared" ref="F9:N9" si="0">SUM(F6:F8)</f>
        <v>29.699275709999998</v>
      </c>
      <c r="G9" s="67">
        <f t="shared" si="0"/>
        <v>51.038004994999966</v>
      </c>
      <c r="H9" s="67">
        <f t="shared" si="0"/>
        <v>71.602461780000013</v>
      </c>
      <c r="I9" s="67">
        <f t="shared" si="0"/>
        <v>77.299269655000003</v>
      </c>
      <c r="J9" s="67">
        <f t="shared" si="0"/>
        <v>87.569292555000018</v>
      </c>
      <c r="K9" s="67">
        <f t="shared" si="0"/>
        <v>90.617382072031262</v>
      </c>
      <c r="L9" s="67">
        <f t="shared" si="0"/>
        <v>93.23591250386329</v>
      </c>
      <c r="M9" s="67">
        <f t="shared" si="0"/>
        <v>95.512763526087795</v>
      </c>
      <c r="N9" s="67">
        <f t="shared" si="0"/>
        <v>97.512296936846695</v>
      </c>
    </row>
    <row r="10" spans="1:14" x14ac:dyDescent="0.3">
      <c r="A10" s="13" t="s">
        <v>166</v>
      </c>
      <c r="D10" s="15"/>
      <c r="E10" s="15">
        <f>IF(D10&lt;=0,MIN(D10+E9),E9)</f>
        <v>-1.3360432175000057</v>
      </c>
      <c r="F10" s="15">
        <f t="shared" ref="F10:N10" si="1">IF(E10&lt;=0,MIN(E10+F9),F9)</f>
        <v>28.363232492499993</v>
      </c>
      <c r="G10" s="15">
        <f t="shared" si="1"/>
        <v>51.038004994999966</v>
      </c>
      <c r="H10" s="15">
        <f t="shared" si="1"/>
        <v>71.602461780000013</v>
      </c>
      <c r="I10" s="15">
        <f t="shared" si="1"/>
        <v>77.299269655000003</v>
      </c>
      <c r="J10" s="15">
        <f t="shared" si="1"/>
        <v>87.569292555000018</v>
      </c>
      <c r="K10" s="15">
        <f t="shared" si="1"/>
        <v>90.617382072031262</v>
      </c>
      <c r="L10" s="15">
        <f t="shared" si="1"/>
        <v>93.23591250386329</v>
      </c>
      <c r="M10" s="15">
        <f t="shared" si="1"/>
        <v>95.512763526087795</v>
      </c>
      <c r="N10" s="15">
        <f t="shared" si="1"/>
        <v>97.512296936846695</v>
      </c>
    </row>
    <row r="11" spans="1:14" x14ac:dyDescent="0.3">
      <c r="A11" s="60" t="s">
        <v>167</v>
      </c>
      <c r="B11" s="9"/>
      <c r="C11" s="9"/>
      <c r="D11" s="58"/>
      <c r="E11" s="58">
        <f>IF(E10&lt;0,0,E10*Assumptions!$B$60)</f>
        <v>0</v>
      </c>
      <c r="F11" s="58">
        <f>IF(F10&lt;0,0,F10*Assumptions!$B$60)</f>
        <v>7.0908081231249982</v>
      </c>
      <c r="G11" s="58">
        <f>IF(G10&lt;0,0,G10*Assumptions!$B$60)</f>
        <v>12.759501248749991</v>
      </c>
      <c r="H11" s="58">
        <f>IF(H10&lt;0,0,H10*Assumptions!$B$60)</f>
        <v>17.900615445000003</v>
      </c>
      <c r="I11" s="58">
        <f>IF(I10&lt;0,0,I10*Assumptions!$B$60)</f>
        <v>19.324817413750001</v>
      </c>
      <c r="J11" s="58">
        <f>IF(J10&lt;0,0,J10*Assumptions!$B$60)</f>
        <v>21.892323138750005</v>
      </c>
      <c r="K11" s="58">
        <f>IF(K10&lt;0,0,K10*Assumptions!$B$60)</f>
        <v>22.654345518007815</v>
      </c>
      <c r="L11" s="58">
        <f>IF(L10&lt;0,0,L10*Assumptions!$B$60)</f>
        <v>23.308978125965822</v>
      </c>
      <c r="M11" s="58">
        <f>IF(M10&lt;0,0,M10*Assumptions!$B$60)</f>
        <v>23.878190881521949</v>
      </c>
      <c r="N11" s="58">
        <f>IF(N10&lt;0,0,N10*Assumptions!$B$60)</f>
        <v>24.378074234211674</v>
      </c>
    </row>
    <row r="12" spans="1:14" x14ac:dyDescent="0.3">
      <c r="A12" s="13" t="s">
        <v>168</v>
      </c>
      <c r="D12" s="15"/>
      <c r="E12" s="15">
        <f>IF(E11&gt;0,0,E11)</f>
        <v>0</v>
      </c>
      <c r="F12" s="15">
        <f t="shared" ref="F12:I12" si="2">IF(F11&gt;0,0,F11)</f>
        <v>0</v>
      </c>
      <c r="G12" s="15">
        <f>IF(G11&gt;0,0,G11)</f>
        <v>0</v>
      </c>
      <c r="H12" s="15">
        <f t="shared" si="2"/>
        <v>0</v>
      </c>
      <c r="I12" s="15">
        <f t="shared" si="2"/>
        <v>0</v>
      </c>
      <c r="J12" s="15">
        <f>J11</f>
        <v>21.892323138750005</v>
      </c>
      <c r="K12" s="15">
        <f t="shared" ref="K12:N12" si="3">K11</f>
        <v>22.654345518007815</v>
      </c>
      <c r="L12" s="15">
        <f t="shared" si="3"/>
        <v>23.308978125965822</v>
      </c>
      <c r="M12" s="15">
        <f t="shared" si="3"/>
        <v>23.878190881521949</v>
      </c>
      <c r="N12" s="15">
        <f t="shared" si="3"/>
        <v>24.378074234211674</v>
      </c>
    </row>
    <row r="13" spans="1:14" x14ac:dyDescent="0.3"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</row>
    <row r="14" spans="1:14" x14ac:dyDescent="0.3"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</row>
    <row r="15" spans="1:14" x14ac:dyDescent="0.3"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</row>
    <row r="16" spans="1:14" x14ac:dyDescent="0.3"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</row>
    <row r="17" spans="4:14" x14ac:dyDescent="0.3"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</row>
    <row r="18" spans="4:14" x14ac:dyDescent="0.3"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</row>
    <row r="19" spans="4:14" x14ac:dyDescent="0.3"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</row>
    <row r="20" spans="4:14" x14ac:dyDescent="0.3"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</row>
  </sheetData>
  <mergeCells count="2">
    <mergeCell ref="A3:A4"/>
    <mergeCell ref="D3:N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55"/>
  <sheetViews>
    <sheetView showGridLines="0" workbookViewId="0">
      <pane xSplit="3" ySplit="4" topLeftCell="D41" activePane="bottomRight" state="frozen"/>
      <selection activeCell="P5" sqref="P5"/>
      <selection pane="topRight" activeCell="P5" sqref="P5"/>
      <selection pane="bottomLeft" activeCell="P5" sqref="P5"/>
      <selection pane="bottomRight" activeCell="E24" sqref="E24"/>
    </sheetView>
  </sheetViews>
  <sheetFormatPr defaultColWidth="8.88671875" defaultRowHeight="14.4" x14ac:dyDescent="0.3"/>
  <cols>
    <col min="1" max="1" width="35.33203125" customWidth="1"/>
    <col min="2" max="3" width="1.109375" customWidth="1"/>
    <col min="4" max="4" width="10.6640625" bestFit="1" customWidth="1"/>
    <col min="5" max="6" width="9" bestFit="1" customWidth="1"/>
    <col min="7" max="14" width="9.6640625" bestFit="1" customWidth="1"/>
  </cols>
  <sheetData>
    <row r="1" spans="1:14" s="6" customFormat="1" ht="18" x14ac:dyDescent="0.35">
      <c r="A1" s="6" t="s">
        <v>34</v>
      </c>
    </row>
    <row r="2" spans="1:14" x14ac:dyDescent="0.3">
      <c r="A2" t="s">
        <v>3</v>
      </c>
    </row>
    <row r="3" spans="1:14" x14ac:dyDescent="0.3">
      <c r="A3" s="181" t="s">
        <v>41</v>
      </c>
      <c r="B3" s="48"/>
      <c r="C3" s="48"/>
      <c r="D3" s="182" t="s">
        <v>15</v>
      </c>
      <c r="E3" s="182"/>
      <c r="F3" s="182"/>
      <c r="G3" s="182"/>
      <c r="H3" s="182"/>
      <c r="I3" s="182"/>
      <c r="J3" s="182"/>
      <c r="K3" s="182"/>
      <c r="L3" s="182"/>
      <c r="M3" s="182"/>
      <c r="N3" s="182"/>
    </row>
    <row r="4" spans="1:14" x14ac:dyDescent="0.3">
      <c r="A4" s="181"/>
      <c r="B4" s="48"/>
      <c r="C4" s="48"/>
      <c r="D4" s="49">
        <v>0</v>
      </c>
      <c r="E4" s="49">
        <v>1</v>
      </c>
      <c r="F4" s="49">
        <v>2</v>
      </c>
      <c r="G4" s="49">
        <v>3</v>
      </c>
      <c r="H4" s="49">
        <v>4</v>
      </c>
      <c r="I4" s="49">
        <v>5</v>
      </c>
      <c r="J4" s="49">
        <v>6</v>
      </c>
      <c r="K4" s="49">
        <v>7</v>
      </c>
      <c r="L4" s="49">
        <v>8</v>
      </c>
      <c r="M4" s="49">
        <v>9</v>
      </c>
      <c r="N4" s="49">
        <v>10</v>
      </c>
    </row>
    <row r="6" spans="1:14" x14ac:dyDescent="0.3">
      <c r="A6" t="s">
        <v>23</v>
      </c>
      <c r="E6" s="15">
        <f>'Annual Sales'!E9</f>
        <v>164.25</v>
      </c>
      <c r="F6" s="15">
        <f>'Annual Sales'!F9</f>
        <v>219</v>
      </c>
      <c r="G6" s="15">
        <f>'Annual Sales'!G9</f>
        <v>255.49999999999997</v>
      </c>
      <c r="H6" s="15">
        <f>'Annual Sales'!H9</f>
        <v>292</v>
      </c>
      <c r="I6" s="15">
        <f>'Annual Sales'!I9</f>
        <v>292</v>
      </c>
      <c r="J6" s="15">
        <f>'Annual Sales'!J9</f>
        <v>292</v>
      </c>
      <c r="K6" s="15">
        <f>'Annual Sales'!K9</f>
        <v>292</v>
      </c>
      <c r="L6" s="15">
        <f>'Annual Sales'!L9</f>
        <v>292</v>
      </c>
      <c r="M6" s="15">
        <f>'Annual Sales'!M9</f>
        <v>292</v>
      </c>
      <c r="N6" s="15">
        <f>'Annual Sales'!N9</f>
        <v>292</v>
      </c>
    </row>
    <row r="7" spans="1:14" x14ac:dyDescent="0.3">
      <c r="A7" t="s">
        <v>137</v>
      </c>
      <c r="E7" s="66">
        <f>Assumptions!G20</f>
        <v>0</v>
      </c>
      <c r="F7" s="66">
        <f>Assumptions!H20</f>
        <v>0</v>
      </c>
      <c r="G7" s="66">
        <f>Assumptions!I20</f>
        <v>0</v>
      </c>
      <c r="H7" s="66">
        <f>Assumptions!J20</f>
        <v>0</v>
      </c>
      <c r="I7" s="66">
        <f>Assumptions!K20</f>
        <v>0</v>
      </c>
      <c r="J7" s="66">
        <f>Assumptions!L20</f>
        <v>0</v>
      </c>
      <c r="K7" s="66">
        <f>Assumptions!M20</f>
        <v>0</v>
      </c>
      <c r="L7" s="66">
        <f>Assumptions!N20</f>
        <v>0</v>
      </c>
      <c r="M7" s="66">
        <f>Assumptions!O20</f>
        <v>0</v>
      </c>
      <c r="N7" s="66">
        <f>Assumptions!P20</f>
        <v>0</v>
      </c>
    </row>
    <row r="8" spans="1:14" x14ac:dyDescent="0.3">
      <c r="A8" s="3" t="s">
        <v>138</v>
      </c>
      <c r="B8" s="3"/>
      <c r="C8" s="3"/>
      <c r="D8" s="3"/>
      <c r="E8" s="61">
        <f>E6-E7</f>
        <v>164.25</v>
      </c>
      <c r="F8" s="61">
        <f t="shared" ref="F8:N8" si="0">F6-F7</f>
        <v>219</v>
      </c>
      <c r="G8" s="61">
        <f t="shared" si="0"/>
        <v>255.49999999999997</v>
      </c>
      <c r="H8" s="61">
        <f t="shared" si="0"/>
        <v>292</v>
      </c>
      <c r="I8" s="61">
        <f t="shared" si="0"/>
        <v>292</v>
      </c>
      <c r="J8" s="61">
        <f t="shared" si="0"/>
        <v>292</v>
      </c>
      <c r="K8" s="61">
        <f t="shared" si="0"/>
        <v>292</v>
      </c>
      <c r="L8" s="61">
        <f t="shared" si="0"/>
        <v>292</v>
      </c>
      <c r="M8" s="61">
        <f t="shared" si="0"/>
        <v>292</v>
      </c>
      <c r="N8" s="61">
        <f t="shared" si="0"/>
        <v>292</v>
      </c>
    </row>
    <row r="9" spans="1:14" x14ac:dyDescent="0.3">
      <c r="A9" s="109" t="s">
        <v>139</v>
      </c>
      <c r="B9" s="10"/>
      <c r="C9" s="10"/>
      <c r="D9" s="10"/>
      <c r="E9" s="66">
        <f>Assumptions!G18</f>
        <v>0</v>
      </c>
      <c r="F9" s="66">
        <f>Assumptions!H18</f>
        <v>0</v>
      </c>
      <c r="G9" s="66">
        <f>Assumptions!I18</f>
        <v>0</v>
      </c>
      <c r="H9" s="66">
        <f>Assumptions!J18</f>
        <v>0</v>
      </c>
      <c r="I9" s="66">
        <f>Assumptions!K18</f>
        <v>0</v>
      </c>
      <c r="J9" s="66">
        <f>Assumptions!L18</f>
        <v>0</v>
      </c>
      <c r="K9" s="66">
        <f>Assumptions!M18</f>
        <v>0</v>
      </c>
      <c r="L9" s="66">
        <f>Assumptions!N18</f>
        <v>0</v>
      </c>
      <c r="M9" s="66">
        <f>Assumptions!O18</f>
        <v>0</v>
      </c>
      <c r="N9" s="66">
        <f>Assumptions!P18</f>
        <v>0</v>
      </c>
    </row>
    <row r="10" spans="1:14" x14ac:dyDescent="0.3">
      <c r="A10" s="69" t="s">
        <v>140</v>
      </c>
      <c r="B10" s="3"/>
      <c r="C10" s="3"/>
      <c r="D10" s="3"/>
      <c r="E10" s="61">
        <f>E8+E9</f>
        <v>164.25</v>
      </c>
      <c r="F10" s="61">
        <f t="shared" ref="F10:N10" si="1">F8+F9</f>
        <v>219</v>
      </c>
      <c r="G10" s="61">
        <f t="shared" si="1"/>
        <v>255.49999999999997</v>
      </c>
      <c r="H10" s="61">
        <f t="shared" si="1"/>
        <v>292</v>
      </c>
      <c r="I10" s="61">
        <f t="shared" si="1"/>
        <v>292</v>
      </c>
      <c r="J10" s="61">
        <f t="shared" si="1"/>
        <v>292</v>
      </c>
      <c r="K10" s="61">
        <f t="shared" si="1"/>
        <v>292</v>
      </c>
      <c r="L10" s="61">
        <f t="shared" si="1"/>
        <v>292</v>
      </c>
      <c r="M10" s="61">
        <f t="shared" si="1"/>
        <v>292</v>
      </c>
      <c r="N10" s="61">
        <f t="shared" si="1"/>
        <v>292</v>
      </c>
    </row>
    <row r="11" spans="1:14" x14ac:dyDescent="0.3">
      <c r="A11" t="s">
        <v>141</v>
      </c>
      <c r="E11" s="66">
        <f>Assumptions!G19</f>
        <v>0</v>
      </c>
      <c r="F11" s="66">
        <f>Assumptions!H19</f>
        <v>0</v>
      </c>
      <c r="G11" s="66">
        <f>Assumptions!I19</f>
        <v>0</v>
      </c>
      <c r="H11" s="66">
        <f>Assumptions!J19</f>
        <v>0</v>
      </c>
      <c r="I11" s="66">
        <f>Assumptions!K19</f>
        <v>0</v>
      </c>
      <c r="J11" s="66">
        <f>Assumptions!L19</f>
        <v>0</v>
      </c>
      <c r="K11" s="66">
        <f>Assumptions!M19</f>
        <v>0</v>
      </c>
      <c r="L11" s="66">
        <f>Assumptions!N19</f>
        <v>0</v>
      </c>
      <c r="M11" s="66">
        <f>Assumptions!O19</f>
        <v>0</v>
      </c>
      <c r="N11" s="66">
        <f>Assumptions!P19</f>
        <v>0</v>
      </c>
    </row>
    <row r="12" spans="1:14" x14ac:dyDescent="0.3">
      <c r="A12" s="63" t="s">
        <v>142</v>
      </c>
      <c r="B12" s="3"/>
      <c r="C12" s="3"/>
      <c r="D12" s="3"/>
      <c r="E12" s="61">
        <f>E10+E11</f>
        <v>164.25</v>
      </c>
      <c r="F12" s="61">
        <f t="shared" ref="F12:N12" si="2">F10+F11</f>
        <v>219</v>
      </c>
      <c r="G12" s="61">
        <f t="shared" si="2"/>
        <v>255.49999999999997</v>
      </c>
      <c r="H12" s="61">
        <f t="shared" si="2"/>
        <v>292</v>
      </c>
      <c r="I12" s="61">
        <f t="shared" si="2"/>
        <v>292</v>
      </c>
      <c r="J12" s="61">
        <f t="shared" si="2"/>
        <v>292</v>
      </c>
      <c r="K12" s="61">
        <f t="shared" si="2"/>
        <v>292</v>
      </c>
      <c r="L12" s="61">
        <f t="shared" si="2"/>
        <v>292</v>
      </c>
      <c r="M12" s="61">
        <f t="shared" si="2"/>
        <v>292</v>
      </c>
      <c r="N12" s="61">
        <f t="shared" si="2"/>
        <v>292</v>
      </c>
    </row>
    <row r="13" spans="1:14" x14ac:dyDescent="0.3">
      <c r="A13" s="64"/>
      <c r="B13" s="10"/>
      <c r="C13" s="10"/>
      <c r="D13" s="10"/>
      <c r="E13" s="65"/>
      <c r="F13" s="65"/>
      <c r="G13" s="65"/>
      <c r="H13" s="65"/>
      <c r="I13" s="65"/>
      <c r="J13" s="65"/>
      <c r="K13" s="65"/>
      <c r="L13" s="65"/>
      <c r="M13" s="65"/>
      <c r="N13" s="65"/>
    </row>
    <row r="14" spans="1:14" x14ac:dyDescent="0.3">
      <c r="A14" s="16" t="s">
        <v>143</v>
      </c>
      <c r="E14" s="15"/>
      <c r="F14" s="15"/>
      <c r="G14" s="15"/>
      <c r="H14" s="15"/>
      <c r="I14" s="15"/>
      <c r="J14" s="15"/>
      <c r="K14" s="15"/>
      <c r="L14" s="15"/>
      <c r="M14" s="15"/>
      <c r="N14" s="15"/>
    </row>
    <row r="15" spans="1:14" x14ac:dyDescent="0.3">
      <c r="A15" t="s">
        <v>144</v>
      </c>
      <c r="E15" s="15">
        <f>'Annual Expenses'!E7</f>
        <v>95.121402924999998</v>
      </c>
      <c r="F15" s="15">
        <f>'Annual Expenses'!F7</f>
        <v>113.6952039</v>
      </c>
      <c r="G15" s="15">
        <f>'Annual Expenses'!G7</f>
        <v>130.54440455</v>
      </c>
      <c r="H15" s="15">
        <f>'Annual Expenses'!H7</f>
        <v>148.7936052</v>
      </c>
      <c r="I15" s="15">
        <f>'Annual Expenses'!I7</f>
        <v>145.99360519999999</v>
      </c>
      <c r="J15" s="15">
        <f>'Annual Expenses'!J7</f>
        <v>145.99360519999999</v>
      </c>
      <c r="K15" s="15">
        <f>'Annual Expenses'!K7</f>
        <v>145.99360519999999</v>
      </c>
      <c r="L15" s="15">
        <f>'Annual Expenses'!L7</f>
        <v>145.99360519999999</v>
      </c>
      <c r="M15" s="15">
        <f>'Annual Expenses'!M7</f>
        <v>145.99360519999999</v>
      </c>
      <c r="N15" s="15">
        <f>'Annual Expenses'!N7</f>
        <v>145.99360519999999</v>
      </c>
    </row>
    <row r="16" spans="1:14" x14ac:dyDescent="0.3">
      <c r="A16" t="s">
        <v>70</v>
      </c>
      <c r="E16" s="15">
        <f>Assumptions!G21</f>
        <v>0</v>
      </c>
      <c r="F16" s="15">
        <f>Assumptions!H21</f>
        <v>0</v>
      </c>
      <c r="G16" s="15">
        <f>Assumptions!I21</f>
        <v>0</v>
      </c>
      <c r="H16" s="15">
        <f>Assumptions!J21</f>
        <v>0</v>
      </c>
      <c r="I16" s="15">
        <f>Assumptions!K21</f>
        <v>0</v>
      </c>
      <c r="J16" s="15">
        <f>Assumptions!L21</f>
        <v>0</v>
      </c>
      <c r="K16" s="15">
        <f>Assumptions!M21</f>
        <v>0</v>
      </c>
      <c r="L16" s="15">
        <f>Assumptions!N21</f>
        <v>0</v>
      </c>
      <c r="M16" s="15">
        <f>Assumptions!O21</f>
        <v>0</v>
      </c>
      <c r="N16" s="15">
        <f>Assumptions!P21</f>
        <v>0</v>
      </c>
    </row>
    <row r="17" spans="1:14" x14ac:dyDescent="0.3">
      <c r="A17" s="10" t="s">
        <v>71</v>
      </c>
      <c r="B17" s="10"/>
      <c r="C17" s="10"/>
      <c r="D17" s="10"/>
      <c r="E17" s="65">
        <f>Assumptions!G22</f>
        <v>0</v>
      </c>
      <c r="F17" s="65">
        <f>Assumptions!H22</f>
        <v>0</v>
      </c>
      <c r="G17" s="65">
        <f>Assumptions!I22</f>
        <v>0</v>
      </c>
      <c r="H17" s="65">
        <f>Assumptions!J22</f>
        <v>0</v>
      </c>
      <c r="I17" s="65">
        <f>Assumptions!K22</f>
        <v>0</v>
      </c>
      <c r="J17" s="65">
        <f>Assumptions!L22</f>
        <v>0</v>
      </c>
      <c r="K17" s="65">
        <f>Assumptions!M22</f>
        <v>0</v>
      </c>
      <c r="L17" s="65">
        <f>Assumptions!N22</f>
        <v>0</v>
      </c>
      <c r="M17" s="65">
        <f>Assumptions!O22</f>
        <v>0</v>
      </c>
      <c r="N17" s="65">
        <f>Assumptions!P22</f>
        <v>0</v>
      </c>
    </row>
    <row r="18" spans="1:14" x14ac:dyDescent="0.3">
      <c r="A18" t="s">
        <v>72</v>
      </c>
      <c r="E18" s="15">
        <f>'Annual Expenses'!E11</f>
        <v>0</v>
      </c>
      <c r="F18" s="15">
        <f>'Annual Expenses'!F11</f>
        <v>0</v>
      </c>
      <c r="G18" s="15">
        <f>'Annual Expenses'!G11</f>
        <v>0</v>
      </c>
      <c r="H18" s="15">
        <f>'Annual Expenses'!H11</f>
        <v>0</v>
      </c>
      <c r="I18" s="15">
        <f>'Annual Expenses'!I11</f>
        <v>0</v>
      </c>
      <c r="J18" s="15">
        <f>'Annual Expenses'!J11</f>
        <v>0</v>
      </c>
      <c r="K18" s="15">
        <f>'Annual Expenses'!K11</f>
        <v>0</v>
      </c>
      <c r="L18" s="15">
        <f>'Annual Expenses'!L11</f>
        <v>0</v>
      </c>
      <c r="M18" s="15">
        <f>'Annual Expenses'!M11</f>
        <v>0</v>
      </c>
      <c r="N18" s="15">
        <f>'Annual Expenses'!N11</f>
        <v>0</v>
      </c>
    </row>
    <row r="19" spans="1:14" x14ac:dyDescent="0.3">
      <c r="A19" t="s">
        <v>145</v>
      </c>
      <c r="E19" s="15">
        <f>'Annual Expenses'!E12</f>
        <v>1.6425000000000001</v>
      </c>
      <c r="F19" s="15">
        <f>'Annual Expenses'!F12</f>
        <v>2.19</v>
      </c>
      <c r="G19" s="15">
        <f>'Annual Expenses'!G12</f>
        <v>2.5549999999999997</v>
      </c>
      <c r="H19" s="15">
        <f>'Annual Expenses'!H12</f>
        <v>2.92</v>
      </c>
      <c r="I19" s="15">
        <f>'Annual Expenses'!I12</f>
        <v>2.92</v>
      </c>
      <c r="J19" s="15">
        <f>'Annual Expenses'!J12</f>
        <v>2.92</v>
      </c>
      <c r="K19" s="15">
        <f>'Annual Expenses'!K12</f>
        <v>2.92</v>
      </c>
      <c r="L19" s="15">
        <f>'Annual Expenses'!L12</f>
        <v>2.92</v>
      </c>
      <c r="M19" s="15">
        <f>'Annual Expenses'!M12</f>
        <v>2.92</v>
      </c>
      <c r="N19" s="15">
        <f>'Annual Expenses'!N12</f>
        <v>2.92</v>
      </c>
    </row>
    <row r="20" spans="1:14" x14ac:dyDescent="0.3">
      <c r="A20" t="s">
        <v>146</v>
      </c>
      <c r="E20" s="15">
        <f>'Annual Expenses'!E8</f>
        <v>1.3140000000000001</v>
      </c>
      <c r="F20" s="15">
        <f>'Annual Expenses'!F8</f>
        <v>1.752</v>
      </c>
      <c r="G20" s="15">
        <f>'Annual Expenses'!G8</f>
        <v>2.0439999999999996</v>
      </c>
      <c r="H20" s="15">
        <f>'Annual Expenses'!H8</f>
        <v>2.3359999999999999</v>
      </c>
      <c r="I20" s="15">
        <f>'Annual Expenses'!I8</f>
        <v>2.3359999999999999</v>
      </c>
      <c r="J20" s="15">
        <f>'Annual Expenses'!J8</f>
        <v>2.3359999999999999</v>
      </c>
      <c r="K20" s="15">
        <f>'Annual Expenses'!K8</f>
        <v>2.3359999999999999</v>
      </c>
      <c r="L20" s="15">
        <f>'Annual Expenses'!L8</f>
        <v>2.3359999999999999</v>
      </c>
      <c r="M20" s="15">
        <f>'Annual Expenses'!M8</f>
        <v>2.3359999999999999</v>
      </c>
      <c r="N20" s="15">
        <f>'Annual Expenses'!N8</f>
        <v>2.3359999999999999</v>
      </c>
    </row>
    <row r="21" spans="1:14" x14ac:dyDescent="0.3">
      <c r="A21" t="s">
        <v>2</v>
      </c>
      <c r="E21" s="15">
        <f>Assumptions!G24</f>
        <v>0</v>
      </c>
      <c r="F21" s="15">
        <f>Assumptions!H24</f>
        <v>0</v>
      </c>
      <c r="G21" s="15">
        <f>Assumptions!I24</f>
        <v>0</v>
      </c>
      <c r="H21" s="15">
        <f>Assumptions!J24</f>
        <v>0</v>
      </c>
      <c r="I21" s="15">
        <f>Assumptions!K24</f>
        <v>0</v>
      </c>
      <c r="J21" s="15">
        <f>Assumptions!L24</f>
        <v>0</v>
      </c>
      <c r="K21" s="15">
        <f>Assumptions!M24</f>
        <v>0</v>
      </c>
      <c r="L21" s="15">
        <f>Assumptions!N24</f>
        <v>0</v>
      </c>
      <c r="M21" s="15">
        <f>Assumptions!O24</f>
        <v>0</v>
      </c>
      <c r="N21" s="15">
        <f>Assumptions!P24</f>
        <v>0</v>
      </c>
    </row>
    <row r="22" spans="1:14" x14ac:dyDescent="0.3">
      <c r="A22" t="s">
        <v>147</v>
      </c>
      <c r="E22" s="15">
        <f>'Annual Expenses'!E9</f>
        <v>3.2</v>
      </c>
      <c r="F22" s="15">
        <f>'Annual Expenses'!F9</f>
        <v>3.44</v>
      </c>
      <c r="G22" s="15">
        <f>'Annual Expenses'!G9</f>
        <v>3.698</v>
      </c>
      <c r="H22" s="15">
        <f>'Annual Expenses'!H9</f>
        <v>3.9753499999999997</v>
      </c>
      <c r="I22" s="15">
        <f>'Annual Expenses'!I9</f>
        <v>4.2735012499999998</v>
      </c>
      <c r="J22" s="15">
        <f>'Annual Expenses'!J9</f>
        <v>4.59401384375</v>
      </c>
      <c r="K22" s="15">
        <f>'Annual Expenses'!K9</f>
        <v>4.9385648820312502</v>
      </c>
      <c r="L22" s="15">
        <f>'Annual Expenses'!L9</f>
        <v>5.308957248183594</v>
      </c>
      <c r="M22" s="15">
        <f>'Annual Expenses'!M9</f>
        <v>5.707129041797363</v>
      </c>
      <c r="N22" s="15">
        <f>'Annual Expenses'!N9</f>
        <v>6.1351637199321649</v>
      </c>
    </row>
    <row r="23" spans="1:14" x14ac:dyDescent="0.3">
      <c r="A23" t="s">
        <v>117</v>
      </c>
      <c r="E23" s="15">
        <f>'Annual Expenses'!E13</f>
        <v>0</v>
      </c>
      <c r="F23" s="15">
        <f>'Annual Expenses'!F13</f>
        <v>0</v>
      </c>
      <c r="G23" s="15">
        <f>'Annual Expenses'!G13</f>
        <v>0</v>
      </c>
      <c r="H23" s="15">
        <f>'Annual Expenses'!H13</f>
        <v>0</v>
      </c>
      <c r="I23" s="15">
        <f>'Annual Expenses'!I13</f>
        <v>0</v>
      </c>
      <c r="J23" s="15">
        <f>'Annual Expenses'!J13</f>
        <v>0</v>
      </c>
      <c r="K23" s="15">
        <f>'Annual Expenses'!K13</f>
        <v>0</v>
      </c>
      <c r="L23" s="15">
        <f>'Annual Expenses'!L13</f>
        <v>0</v>
      </c>
      <c r="M23" s="15">
        <f>'Annual Expenses'!M13</f>
        <v>0</v>
      </c>
      <c r="N23" s="15">
        <f>'Annual Expenses'!N13</f>
        <v>0</v>
      </c>
    </row>
    <row r="24" spans="1:14" x14ac:dyDescent="0.3">
      <c r="A24" t="s">
        <v>148</v>
      </c>
      <c r="E24" s="15">
        <f>'Annual Expenses'!E10</f>
        <v>9.5121402924999998</v>
      </c>
      <c r="F24" s="15">
        <f>'Annual Expenses'!F10</f>
        <v>11.36952039</v>
      </c>
      <c r="G24" s="15">
        <f>'Annual Expenses'!G10</f>
        <v>13.054440455</v>
      </c>
      <c r="H24" s="15">
        <f>'Annual Expenses'!H10</f>
        <v>14.879360520000001</v>
      </c>
      <c r="I24" s="15">
        <f>'Annual Expenses'!I10</f>
        <v>14.599360519999999</v>
      </c>
      <c r="J24" s="15">
        <f>'Annual Expenses'!J10</f>
        <v>14.599360519999999</v>
      </c>
      <c r="K24" s="15">
        <f>'Annual Expenses'!K10</f>
        <v>14.599360519999999</v>
      </c>
      <c r="L24" s="15">
        <f>'Annual Expenses'!L10</f>
        <v>14.599360519999999</v>
      </c>
      <c r="M24" s="15">
        <f>'Annual Expenses'!M10</f>
        <v>14.599360519999999</v>
      </c>
      <c r="N24" s="15">
        <f>'Annual Expenses'!N10</f>
        <v>14.599360519999999</v>
      </c>
    </row>
    <row r="25" spans="1:14" x14ac:dyDescent="0.3">
      <c r="A25" t="s">
        <v>149</v>
      </c>
      <c r="E25" s="15">
        <f>Assumptions!F39-Assumptions!G39</f>
        <v>-13</v>
      </c>
      <c r="F25" s="15">
        <f>Assumptions!G39-Assumptions!H39</f>
        <v>-4.1999999999999993</v>
      </c>
      <c r="G25" s="15">
        <f>Assumptions!H39-Assumptions!I39</f>
        <v>-2.8000000000000007</v>
      </c>
      <c r="H25" s="15">
        <f>Assumptions!I39-Assumptions!J39</f>
        <v>-2.8000000000000007</v>
      </c>
      <c r="I25" s="15">
        <f>Assumptions!J39-Assumptions!K39</f>
        <v>0</v>
      </c>
      <c r="J25" s="15">
        <f>Assumptions!K39-Assumptions!L39</f>
        <v>0</v>
      </c>
      <c r="K25" s="15">
        <f>Assumptions!L39-Assumptions!M39</f>
        <v>0</v>
      </c>
      <c r="L25" s="15">
        <f>Assumptions!M39-Assumptions!N39</f>
        <v>0</v>
      </c>
      <c r="M25" s="15">
        <f>Assumptions!N39-Assumptions!O39</f>
        <v>0</v>
      </c>
      <c r="N25" s="15">
        <f>Assumptions!O39-Assumptions!P39</f>
        <v>0</v>
      </c>
    </row>
    <row r="26" spans="1:14" x14ac:dyDescent="0.3">
      <c r="A26" s="63" t="s">
        <v>150</v>
      </c>
      <c r="B26" s="3"/>
      <c r="C26" s="3"/>
      <c r="D26" s="3"/>
      <c r="E26" s="61">
        <f>SUM(E15:E25)</f>
        <v>97.790043217499999</v>
      </c>
      <c r="F26" s="61">
        <f t="shared" ref="F26:N26" si="3">SUM(F15:F25)</f>
        <v>128.24672429</v>
      </c>
      <c r="G26" s="61">
        <f t="shared" si="3"/>
        <v>149.095845005</v>
      </c>
      <c r="H26" s="61">
        <f t="shared" si="3"/>
        <v>170.10431571999999</v>
      </c>
      <c r="I26" s="61">
        <f t="shared" si="3"/>
        <v>170.12246697</v>
      </c>
      <c r="J26" s="61">
        <f t="shared" si="3"/>
        <v>170.44297956374999</v>
      </c>
      <c r="K26" s="61">
        <f t="shared" si="3"/>
        <v>170.78753060203124</v>
      </c>
      <c r="L26" s="61">
        <f t="shared" si="3"/>
        <v>171.15792296818358</v>
      </c>
      <c r="M26" s="61">
        <f t="shared" si="3"/>
        <v>171.55609476179737</v>
      </c>
      <c r="N26" s="61">
        <f t="shared" si="3"/>
        <v>171.98412943993216</v>
      </c>
    </row>
    <row r="27" spans="1:14" x14ac:dyDescent="0.3">
      <c r="A27" s="50" t="s">
        <v>24</v>
      </c>
      <c r="B27" s="9"/>
      <c r="C27" s="9"/>
      <c r="D27" s="9"/>
      <c r="E27" s="58">
        <f>E12-E26</f>
        <v>66.459956782500001</v>
      </c>
      <c r="F27" s="58">
        <f t="shared" ref="F27:N27" si="4">F12-F26</f>
        <v>90.753275709999997</v>
      </c>
      <c r="G27" s="58">
        <f t="shared" si="4"/>
        <v>106.40415499499997</v>
      </c>
      <c r="H27" s="58">
        <f t="shared" si="4"/>
        <v>121.89568428000001</v>
      </c>
      <c r="I27" s="58">
        <f t="shared" si="4"/>
        <v>121.87753303</v>
      </c>
      <c r="J27" s="58">
        <f t="shared" si="4"/>
        <v>121.55702043625001</v>
      </c>
      <c r="K27" s="58">
        <f t="shared" si="4"/>
        <v>121.21246939796876</v>
      </c>
      <c r="L27" s="58">
        <f t="shared" si="4"/>
        <v>120.84207703181642</v>
      </c>
      <c r="M27" s="58">
        <f t="shared" si="4"/>
        <v>120.44390523820263</v>
      </c>
      <c r="N27" s="58">
        <f t="shared" si="4"/>
        <v>120.01587056006784</v>
      </c>
    </row>
    <row r="28" spans="1:14" x14ac:dyDescent="0.3">
      <c r="A28" t="s">
        <v>119</v>
      </c>
      <c r="E28" s="15">
        <f>'Annual Expenses'!E16</f>
        <v>1.8</v>
      </c>
      <c r="F28" s="15">
        <f>'Annual Expenses'!F16</f>
        <v>1.9800000000000002</v>
      </c>
      <c r="G28" s="15">
        <f>'Annual Expenses'!G16</f>
        <v>2.1780000000000004</v>
      </c>
      <c r="H28" s="15">
        <f>'Annual Expenses'!H16</f>
        <v>2.3958000000000008</v>
      </c>
      <c r="I28" s="15">
        <f>'Annual Expenses'!I16</f>
        <v>2.6353800000000009</v>
      </c>
      <c r="J28" s="15">
        <f>'Annual Expenses'!J16</f>
        <v>2.8989180000000014</v>
      </c>
      <c r="K28" s="15">
        <f>'Annual Expenses'!K16</f>
        <v>3.1888098000000018</v>
      </c>
      <c r="L28" s="15">
        <f>'Annual Expenses'!L16</f>
        <v>3.5076907800000021</v>
      </c>
      <c r="M28" s="15">
        <f>'Annual Expenses'!M16</f>
        <v>3.8584598580000025</v>
      </c>
      <c r="N28" s="15">
        <f>'Annual Expenses'!N16</f>
        <v>4.244305843800003</v>
      </c>
    </row>
    <row r="29" spans="1:14" x14ac:dyDescent="0.3">
      <c r="A29" t="s">
        <v>278</v>
      </c>
      <c r="E29" s="15">
        <f>'Annual Expenses'!E14</f>
        <v>3.2850000000000001</v>
      </c>
      <c r="F29" s="15">
        <f>'Annual Expenses'!F14</f>
        <v>4.38</v>
      </c>
      <c r="G29" s="15">
        <f>'Annual Expenses'!G14</f>
        <v>5.1099999999999994</v>
      </c>
      <c r="H29" s="15">
        <f>'Annual Expenses'!H14</f>
        <v>5.84</v>
      </c>
      <c r="I29" s="15">
        <f>'Annual Expenses'!I14</f>
        <v>5.84</v>
      </c>
      <c r="J29" s="15">
        <f>'Annual Expenses'!J14</f>
        <v>5.84</v>
      </c>
      <c r="K29" s="15">
        <f>'Annual Expenses'!K14</f>
        <v>5.84</v>
      </c>
      <c r="L29" s="15">
        <f>'Annual Expenses'!L14</f>
        <v>5.84</v>
      </c>
      <c r="M29" s="15">
        <f>'Annual Expenses'!M14</f>
        <v>5.84</v>
      </c>
      <c r="N29" s="15">
        <f>'Annual Expenses'!N14</f>
        <v>5.84</v>
      </c>
    </row>
    <row r="30" spans="1:14" x14ac:dyDescent="0.3">
      <c r="A30" t="s">
        <v>118</v>
      </c>
      <c r="E30" s="15">
        <f>'Annual Expenses'!E15</f>
        <v>3.2850000000000001</v>
      </c>
      <c r="F30" s="15">
        <f>'Annual Expenses'!F15</f>
        <v>4.38</v>
      </c>
      <c r="G30" s="15">
        <f>'Annual Expenses'!G15</f>
        <v>5.1099999999999994</v>
      </c>
      <c r="H30" s="15">
        <f>'Annual Expenses'!H15</f>
        <v>5.84</v>
      </c>
      <c r="I30" s="15">
        <f>'Annual Expenses'!I15</f>
        <v>5.84</v>
      </c>
      <c r="J30" s="15">
        <f>'Annual Expenses'!J15</f>
        <v>0</v>
      </c>
      <c r="K30" s="15">
        <f>'Annual Expenses'!K15</f>
        <v>0</v>
      </c>
      <c r="L30" s="15">
        <f>'Annual Expenses'!L15</f>
        <v>0</v>
      </c>
      <c r="M30" s="15">
        <f>'Annual Expenses'!M15</f>
        <v>0</v>
      </c>
      <c r="N30" s="15">
        <f>'Annual Expenses'!N15</f>
        <v>0</v>
      </c>
    </row>
    <row r="31" spans="1:14" x14ac:dyDescent="0.3">
      <c r="A31" t="s">
        <v>151</v>
      </c>
      <c r="E31" s="15">
        <f>Assumptions!G25</f>
        <v>0</v>
      </c>
      <c r="F31" s="15">
        <f>Assumptions!H25</f>
        <v>0</v>
      </c>
      <c r="G31" s="15">
        <f>Assumptions!I25</f>
        <v>0</v>
      </c>
      <c r="H31" s="15">
        <f>Assumptions!J25</f>
        <v>0</v>
      </c>
      <c r="I31" s="15">
        <f>Assumptions!K25</f>
        <v>0</v>
      </c>
      <c r="J31" s="15">
        <f>Assumptions!L25</f>
        <v>0</v>
      </c>
      <c r="K31" s="15">
        <f>Assumptions!M25</f>
        <v>0</v>
      </c>
      <c r="L31" s="15">
        <f>Assumptions!N25</f>
        <v>0</v>
      </c>
      <c r="M31" s="15">
        <f>Assumptions!O25</f>
        <v>0</v>
      </c>
      <c r="N31" s="15">
        <f>Assumptions!P25</f>
        <v>0</v>
      </c>
    </row>
    <row r="32" spans="1:14" x14ac:dyDescent="0.3">
      <c r="A32" t="s">
        <v>22</v>
      </c>
      <c r="E32" s="15">
        <f>'Annual Expenses'!E46</f>
        <v>12.88738</v>
      </c>
      <c r="F32" s="15">
        <f>'Annual Expenses'!F46</f>
        <v>12.88738</v>
      </c>
      <c r="G32" s="15">
        <f>'Annual Expenses'!G46</f>
        <v>13.089630000000001</v>
      </c>
      <c r="H32" s="15">
        <f>'Annual Expenses'!H46</f>
        <v>13.291880000000001</v>
      </c>
      <c r="I32" s="15">
        <f>'Annual Expenses'!I46</f>
        <v>13.494130000000002</v>
      </c>
      <c r="J32" s="15">
        <f>'Annual Expenses'!J46</f>
        <v>13.696380000000001</v>
      </c>
      <c r="K32" s="15">
        <f>'Annual Expenses'!K46</f>
        <v>14.100880000000002</v>
      </c>
      <c r="L32" s="15">
        <f>'Annual Expenses'!L46</f>
        <v>14.505380000000001</v>
      </c>
      <c r="M32" s="15">
        <f>'Annual Expenses'!M46</f>
        <v>14.909880000000001</v>
      </c>
      <c r="N32" s="15">
        <f>'Annual Expenses'!N46</f>
        <v>15.314380000000002</v>
      </c>
    </row>
    <row r="33" spans="1:14" x14ac:dyDescent="0.3">
      <c r="A33" t="s">
        <v>152</v>
      </c>
      <c r="E33" s="15">
        <f>'Annual Expenses'!E17</f>
        <v>0.4</v>
      </c>
      <c r="F33" s="15">
        <f>'Annual Expenses'!F17</f>
        <v>0.4</v>
      </c>
      <c r="G33" s="15">
        <f>'Annual Expenses'!G17</f>
        <v>0.4</v>
      </c>
      <c r="H33" s="15">
        <f>'Annual Expenses'!H17</f>
        <v>0.4</v>
      </c>
      <c r="I33" s="15">
        <f>'Annual Expenses'!I17</f>
        <v>0.4</v>
      </c>
      <c r="J33" s="15">
        <f>'Annual Expenses'!J17</f>
        <v>0.4</v>
      </c>
      <c r="K33" s="15">
        <f>'Annual Expenses'!K17</f>
        <v>0.4</v>
      </c>
      <c r="L33" s="15">
        <f>'Annual Expenses'!L17</f>
        <v>0.4</v>
      </c>
      <c r="M33" s="15">
        <f>'Annual Expenses'!M17</f>
        <v>0.4</v>
      </c>
      <c r="N33" s="15">
        <f>'Annual Expenses'!N17</f>
        <v>0.4</v>
      </c>
    </row>
    <row r="34" spans="1:14" x14ac:dyDescent="0.3">
      <c r="A34" t="s">
        <v>75</v>
      </c>
      <c r="E34" s="15">
        <f>Assumptions!G26</f>
        <v>0</v>
      </c>
      <c r="F34" s="15">
        <f>Assumptions!H26</f>
        <v>0</v>
      </c>
      <c r="G34" s="15">
        <f>Assumptions!I26</f>
        <v>0</v>
      </c>
      <c r="H34" s="15">
        <f>Assumptions!J26</f>
        <v>0</v>
      </c>
      <c r="I34" s="15">
        <f>Assumptions!K26</f>
        <v>0</v>
      </c>
      <c r="J34" s="15">
        <f>Assumptions!L26</f>
        <v>0</v>
      </c>
      <c r="K34" s="15">
        <f>Assumptions!M26</f>
        <v>0</v>
      </c>
      <c r="L34" s="15">
        <f>Assumptions!N26</f>
        <v>0</v>
      </c>
      <c r="M34" s="15">
        <f>Assumptions!O26</f>
        <v>0</v>
      </c>
      <c r="N34" s="15">
        <f>Assumptions!P26</f>
        <v>0</v>
      </c>
    </row>
    <row r="35" spans="1:14" x14ac:dyDescent="0.3">
      <c r="A35" s="68" t="s">
        <v>153</v>
      </c>
      <c r="E35" s="15">
        <f>-1*Assumptions!G27</f>
        <v>0</v>
      </c>
      <c r="F35" s="15">
        <f>-1*Assumptions!H27</f>
        <v>0</v>
      </c>
      <c r="G35" s="15">
        <f>-1*Assumptions!I27</f>
        <v>0</v>
      </c>
      <c r="H35" s="15">
        <f>-1*Assumptions!J27</f>
        <v>0</v>
      </c>
      <c r="I35" s="15">
        <f>-1*Assumptions!K27</f>
        <v>0</v>
      </c>
      <c r="J35" s="15">
        <f>-1*Assumptions!L27</f>
        <v>0</v>
      </c>
      <c r="K35" s="15">
        <f>-1*Assumptions!M27</f>
        <v>0</v>
      </c>
      <c r="L35" s="15">
        <f>-1*Assumptions!N27</f>
        <v>0</v>
      </c>
      <c r="M35" s="15">
        <f>-1*Assumptions!O27</f>
        <v>0</v>
      </c>
      <c r="N35" s="15">
        <f>-1*Assumptions!P27</f>
        <v>0</v>
      </c>
    </row>
    <row r="36" spans="1:14" x14ac:dyDescent="0.3">
      <c r="A36" s="63" t="s">
        <v>154</v>
      </c>
      <c r="B36" s="3"/>
      <c r="C36" s="3"/>
      <c r="D36" s="3"/>
      <c r="E36" s="61">
        <f>SUM(E28:E35)</f>
        <v>21.65738</v>
      </c>
      <c r="F36" s="61">
        <f t="shared" ref="F36:N36" si="5">SUM(F28:F35)</f>
        <v>24.027380000000001</v>
      </c>
      <c r="G36" s="61">
        <f t="shared" si="5"/>
        <v>25.887630000000001</v>
      </c>
      <c r="H36" s="61">
        <f t="shared" si="5"/>
        <v>27.767679999999999</v>
      </c>
      <c r="I36" s="61">
        <f t="shared" si="5"/>
        <v>28.209510000000002</v>
      </c>
      <c r="J36" s="61">
        <f t="shared" si="5"/>
        <v>22.835298000000002</v>
      </c>
      <c r="K36" s="61">
        <f t="shared" si="5"/>
        <v>23.5296898</v>
      </c>
      <c r="L36" s="61">
        <f t="shared" si="5"/>
        <v>24.253070780000002</v>
      </c>
      <c r="M36" s="61">
        <f t="shared" si="5"/>
        <v>25.008339858000003</v>
      </c>
      <c r="N36" s="61">
        <f t="shared" si="5"/>
        <v>25.798685843800001</v>
      </c>
    </row>
    <row r="37" spans="1:14" x14ac:dyDescent="0.3">
      <c r="A37" s="63" t="s">
        <v>155</v>
      </c>
      <c r="B37" s="3"/>
      <c r="C37" s="3"/>
      <c r="D37" s="3"/>
      <c r="E37" s="61">
        <f>E27-E36</f>
        <v>44.802576782499997</v>
      </c>
      <c r="F37" s="61">
        <f t="shared" ref="F37:N37" si="6">F27-F36</f>
        <v>66.725895710000003</v>
      </c>
      <c r="G37" s="61">
        <f t="shared" si="6"/>
        <v>80.516524994999969</v>
      </c>
      <c r="H37" s="61">
        <f t="shared" si="6"/>
        <v>94.128004280000013</v>
      </c>
      <c r="I37" s="61">
        <f t="shared" si="6"/>
        <v>93.668023030000001</v>
      </c>
      <c r="J37" s="61">
        <f t="shared" si="6"/>
        <v>98.721722436250019</v>
      </c>
      <c r="K37" s="61">
        <f t="shared" si="6"/>
        <v>97.682779597968761</v>
      </c>
      <c r="L37" s="61">
        <f t="shared" si="6"/>
        <v>96.589006251816414</v>
      </c>
      <c r="M37" s="61">
        <f t="shared" si="6"/>
        <v>95.435565380202632</v>
      </c>
      <c r="N37" s="61">
        <f t="shared" si="6"/>
        <v>94.217184716267838</v>
      </c>
    </row>
    <row r="38" spans="1:14" x14ac:dyDescent="0.3">
      <c r="A38" t="s">
        <v>156</v>
      </c>
      <c r="E38" s="15">
        <f>'Annual Expenses'!E29</f>
        <v>19.236000000000001</v>
      </c>
      <c r="F38" s="15">
        <f>'Annual Expenses'!F29</f>
        <v>19.908000000000001</v>
      </c>
      <c r="G38" s="15">
        <f>'Annual Expenses'!G29</f>
        <v>19.291500000000003</v>
      </c>
      <c r="H38" s="15">
        <f>'Annual Expenses'!H29</f>
        <v>17.602499999999999</v>
      </c>
      <c r="I38" s="15">
        <f>'Annual Expenses'!I29</f>
        <v>15.457500000000001</v>
      </c>
      <c r="J38" s="15">
        <f>'Annual Expenses'!J29</f>
        <v>13.3125</v>
      </c>
      <c r="K38" s="15">
        <f>'Annual Expenses'!K29</f>
        <v>11.1675</v>
      </c>
      <c r="L38" s="15">
        <f>'Annual Expenses'!L29</f>
        <v>9.0224999999999991</v>
      </c>
      <c r="M38" s="15">
        <f>'Annual Expenses'!M29</f>
        <v>6.8774999999999995</v>
      </c>
      <c r="N38" s="15">
        <f>'Annual Expenses'!N29</f>
        <v>4.7324999999999999</v>
      </c>
    </row>
    <row r="39" spans="1:14" x14ac:dyDescent="0.3">
      <c r="A39" t="s">
        <v>78</v>
      </c>
      <c r="E39" s="15">
        <f>Assumptions!G30</f>
        <v>0</v>
      </c>
      <c r="F39" s="15">
        <f>Assumptions!H30</f>
        <v>0</v>
      </c>
      <c r="G39" s="15">
        <f>Assumptions!I30</f>
        <v>0</v>
      </c>
      <c r="H39" s="15">
        <f>Assumptions!J30</f>
        <v>0</v>
      </c>
      <c r="I39" s="15">
        <f>Assumptions!K30</f>
        <v>0</v>
      </c>
      <c r="J39" s="15">
        <f>Assumptions!L30</f>
        <v>0</v>
      </c>
      <c r="K39" s="15">
        <f>Assumptions!M30</f>
        <v>0</v>
      </c>
      <c r="L39" s="15">
        <f>Assumptions!N30</f>
        <v>0</v>
      </c>
      <c r="M39" s="15">
        <f>Assumptions!O30</f>
        <v>0</v>
      </c>
      <c r="N39" s="15">
        <f>Assumptions!P30</f>
        <v>0</v>
      </c>
    </row>
    <row r="40" spans="1:14" x14ac:dyDescent="0.3">
      <c r="A40" t="s">
        <v>77</v>
      </c>
      <c r="E40" s="15">
        <f>Assumptions!G28</f>
        <v>0</v>
      </c>
      <c r="F40" s="15">
        <f>Assumptions!H28</f>
        <v>0</v>
      </c>
      <c r="G40" s="15">
        <f>Assumptions!I28</f>
        <v>0</v>
      </c>
      <c r="H40" s="15">
        <f>Assumptions!J28</f>
        <v>0</v>
      </c>
      <c r="I40" s="15">
        <f>Assumptions!K28</f>
        <v>0</v>
      </c>
      <c r="J40" s="15">
        <f>Assumptions!L28</f>
        <v>0</v>
      </c>
      <c r="K40" s="15">
        <f>Assumptions!M28</f>
        <v>0</v>
      </c>
      <c r="L40" s="15">
        <f>Assumptions!N28</f>
        <v>0</v>
      </c>
      <c r="M40" s="15">
        <f>Assumptions!O28</f>
        <v>0</v>
      </c>
      <c r="N40" s="15">
        <f>Assumptions!P28</f>
        <v>0</v>
      </c>
    </row>
    <row r="41" spans="1:14" x14ac:dyDescent="0.3">
      <c r="A41" s="10" t="s">
        <v>157</v>
      </c>
      <c r="B41" s="10"/>
      <c r="C41" s="10"/>
      <c r="D41" s="10"/>
      <c r="E41" s="65">
        <f>Assumptions!G29</f>
        <v>0</v>
      </c>
      <c r="F41" s="65">
        <f>Assumptions!H29</f>
        <v>0</v>
      </c>
      <c r="G41" s="65">
        <f>Assumptions!I29</f>
        <v>0</v>
      </c>
      <c r="H41" s="65">
        <f>Assumptions!J29</f>
        <v>0</v>
      </c>
      <c r="I41" s="65">
        <f>Assumptions!K29</f>
        <v>0</v>
      </c>
      <c r="J41" s="65">
        <f>Assumptions!L29</f>
        <v>0</v>
      </c>
      <c r="K41" s="65">
        <f>Assumptions!M29</f>
        <v>0</v>
      </c>
      <c r="L41" s="65">
        <f>Assumptions!N29</f>
        <v>0</v>
      </c>
      <c r="M41" s="65">
        <f>Assumptions!O29</f>
        <v>0</v>
      </c>
      <c r="N41" s="65">
        <f>Assumptions!P29</f>
        <v>0</v>
      </c>
    </row>
    <row r="42" spans="1:14" x14ac:dyDescent="0.3">
      <c r="A42" s="69" t="s">
        <v>158</v>
      </c>
      <c r="B42" s="3"/>
      <c r="C42" s="3"/>
      <c r="D42" s="3"/>
      <c r="E42" s="61">
        <f>SUM(E37,E40:E41)-SUM(E38:E39)</f>
        <v>25.566576782499997</v>
      </c>
      <c r="F42" s="61">
        <f t="shared" ref="F42:N42" si="7">SUM(F37,F40:F41)-SUM(F38:F39)</f>
        <v>46.817895710000002</v>
      </c>
      <c r="G42" s="61">
        <f t="shared" si="7"/>
        <v>61.22502499499997</v>
      </c>
      <c r="H42" s="61">
        <f t="shared" si="7"/>
        <v>76.525504280000007</v>
      </c>
      <c r="I42" s="61">
        <f t="shared" si="7"/>
        <v>78.210523030000004</v>
      </c>
      <c r="J42" s="61">
        <f t="shared" si="7"/>
        <v>85.409222436250019</v>
      </c>
      <c r="K42" s="61">
        <f t="shared" si="7"/>
        <v>86.515279597968757</v>
      </c>
      <c r="L42" s="61">
        <f t="shared" si="7"/>
        <v>87.566506251816421</v>
      </c>
      <c r="M42" s="61">
        <f t="shared" si="7"/>
        <v>88.558065380202635</v>
      </c>
      <c r="N42" s="61">
        <f t="shared" si="7"/>
        <v>89.484684716267836</v>
      </c>
    </row>
    <row r="43" spans="1:14" x14ac:dyDescent="0.3">
      <c r="A43" s="59" t="s">
        <v>159</v>
      </c>
      <c r="B43" s="10"/>
      <c r="C43" s="10"/>
      <c r="D43" s="10"/>
      <c r="E43" s="65">
        <f>'Tax Schedule'!E11</f>
        <v>0</v>
      </c>
      <c r="F43" s="65">
        <f>'Tax Schedule'!F11</f>
        <v>7.0908081231249982</v>
      </c>
      <c r="G43" s="65">
        <f>'Tax Schedule'!G11</f>
        <v>12.759501248749991</v>
      </c>
      <c r="H43" s="65">
        <f>'Tax Schedule'!H11</f>
        <v>17.900615445000003</v>
      </c>
      <c r="I43" s="65">
        <f>'Tax Schedule'!I11</f>
        <v>19.324817413750001</v>
      </c>
      <c r="J43" s="65">
        <f>'Tax Schedule'!J11</f>
        <v>21.892323138750005</v>
      </c>
      <c r="K43" s="65">
        <f>'Tax Schedule'!K11</f>
        <v>22.654345518007815</v>
      </c>
      <c r="L43" s="65">
        <f>'Tax Schedule'!L11</f>
        <v>23.308978125965822</v>
      </c>
      <c r="M43" s="65">
        <f>'Tax Schedule'!M11</f>
        <v>23.878190881521949</v>
      </c>
      <c r="N43" s="65">
        <f>'Tax Schedule'!N11</f>
        <v>24.378074234211674</v>
      </c>
    </row>
    <row r="44" spans="1:14" x14ac:dyDescent="0.3">
      <c r="A44" s="69" t="s">
        <v>160</v>
      </c>
      <c r="B44" s="3"/>
      <c r="C44" s="3"/>
      <c r="D44" s="3"/>
      <c r="E44" s="61">
        <f>E42-E43</f>
        <v>25.566576782499997</v>
      </c>
      <c r="F44" s="61">
        <f t="shared" ref="F44:N44" si="8">F42-F43</f>
        <v>39.727087586875001</v>
      </c>
      <c r="G44" s="61">
        <f t="shared" si="8"/>
        <v>48.465523746249978</v>
      </c>
      <c r="H44" s="61">
        <f t="shared" si="8"/>
        <v>58.624888835000007</v>
      </c>
      <c r="I44" s="61">
        <f t="shared" si="8"/>
        <v>58.885705616250007</v>
      </c>
      <c r="J44" s="61">
        <f t="shared" si="8"/>
        <v>63.516899297500018</v>
      </c>
      <c r="K44" s="61">
        <f t="shared" si="8"/>
        <v>63.860934079960941</v>
      </c>
      <c r="L44" s="61">
        <f t="shared" si="8"/>
        <v>64.257528125850598</v>
      </c>
      <c r="M44" s="61">
        <f t="shared" si="8"/>
        <v>64.679874498680689</v>
      </c>
      <c r="N44" s="61">
        <f t="shared" si="8"/>
        <v>65.106610482056169</v>
      </c>
    </row>
    <row r="45" spans="1:14" x14ac:dyDescent="0.3">
      <c r="A45" s="70" t="s">
        <v>161</v>
      </c>
      <c r="B45" s="10"/>
      <c r="C45" s="10"/>
      <c r="D45" s="10"/>
      <c r="E45" s="65">
        <f>E44+E32+E33</f>
        <v>38.853956782499999</v>
      </c>
      <c r="F45" s="65">
        <f t="shared" ref="F45:N45" si="9">F44+F32+F33</f>
        <v>53.014467586875</v>
      </c>
      <c r="G45" s="65">
        <f t="shared" si="9"/>
        <v>61.955153746249977</v>
      </c>
      <c r="H45" s="65">
        <f t="shared" si="9"/>
        <v>72.316768835000019</v>
      </c>
      <c r="I45" s="65">
        <f t="shared" si="9"/>
        <v>72.779835616250011</v>
      </c>
      <c r="J45" s="65">
        <f t="shared" si="9"/>
        <v>77.613279297500029</v>
      </c>
      <c r="K45" s="65">
        <f t="shared" si="9"/>
        <v>78.361814079960951</v>
      </c>
      <c r="L45" s="65">
        <f t="shared" si="9"/>
        <v>79.162908125850606</v>
      </c>
      <c r="M45" s="65">
        <f t="shared" si="9"/>
        <v>79.989754498680696</v>
      </c>
      <c r="N45" s="65">
        <f t="shared" si="9"/>
        <v>80.820990482056175</v>
      </c>
    </row>
    <row r="46" spans="1:14" x14ac:dyDescent="0.3">
      <c r="A46" s="70"/>
      <c r="B46" s="10"/>
      <c r="C46" s="10"/>
      <c r="D46" s="10"/>
      <c r="E46" s="65"/>
      <c r="F46" s="65"/>
      <c r="G46" s="65"/>
      <c r="H46" s="65"/>
      <c r="I46" s="65"/>
      <c r="J46" s="65"/>
      <c r="K46" s="65"/>
      <c r="L46" s="65"/>
      <c r="M46" s="65"/>
      <c r="N46" s="65"/>
    </row>
    <row r="47" spans="1:14" x14ac:dyDescent="0.3">
      <c r="A47" s="23" t="s">
        <v>162</v>
      </c>
      <c r="B47" s="10"/>
      <c r="C47" s="10"/>
      <c r="D47" s="10"/>
      <c r="E47" s="65"/>
      <c r="F47" s="65"/>
      <c r="G47" s="66"/>
      <c r="H47" s="66"/>
      <c r="I47" s="66"/>
      <c r="J47" s="66"/>
      <c r="K47" s="66"/>
      <c r="L47" s="66"/>
      <c r="M47" s="66"/>
      <c r="N47" s="66"/>
    </row>
    <row r="48" spans="1:14" x14ac:dyDescent="0.3">
      <c r="A48" s="71" t="s">
        <v>80</v>
      </c>
      <c r="B48" s="10"/>
      <c r="C48" s="10"/>
      <c r="D48" s="10"/>
      <c r="E48" s="65">
        <f>IF((D50+E44)&gt;0,MIN(Assumptions!G33,(D50+E44)),0)</f>
        <v>0</v>
      </c>
      <c r="F48" s="65">
        <f>IF((SUM($D$50:E50)+F44)&gt;0,MIN(Assumptions!H33,((SUM($D$50:E50))),0))</f>
        <v>0</v>
      </c>
      <c r="G48" s="65">
        <f>IF((SUM($D$50:F50)+G44)&gt;0,MIN(Assumptions!I33,((SUM($D$50:F50))),0))</f>
        <v>0</v>
      </c>
      <c r="H48" s="65">
        <f>IF((SUM($D$50:G50)+H44)&gt;0,MIN(Assumptions!J33,((SUM($D$50:G50))),0))</f>
        <v>0</v>
      </c>
      <c r="I48" s="65">
        <f>IF((SUM($D$50:H50)+I44)&gt;0,MIN(Assumptions!K33,((SUM($D$50:H50))),0))</f>
        <v>0</v>
      </c>
      <c r="J48" s="65">
        <f>IF((SUM($D$50:I50)+J44)&gt;0,MIN(Assumptions!L33,((SUM($D$50:I50))),0))</f>
        <v>0</v>
      </c>
      <c r="K48" s="65">
        <f>IF((SUM($D$50:J50)+K44)&gt;0,MIN(Assumptions!M33,((SUM($D$50:J50))),0))</f>
        <v>0</v>
      </c>
      <c r="L48" s="65">
        <f>IF((SUM($D$50:K50)+L44)&gt;0,MIN(Assumptions!N33,((SUM($D$50:K50))),0))</f>
        <v>0</v>
      </c>
      <c r="M48" s="65">
        <f>IF((SUM($D$50:L50)+M44)&gt;0,MIN(Assumptions!O33,((SUM($D$50:L50))),0))</f>
        <v>0</v>
      </c>
      <c r="N48" s="65">
        <f>IF((SUM($D$50:M50)+N44)&gt;0,MIN(Assumptions!P33,((SUM($D$50:M50))),0))</f>
        <v>0</v>
      </c>
    </row>
    <row r="49" spans="1:14" x14ac:dyDescent="0.3">
      <c r="A49" s="71" t="s">
        <v>0</v>
      </c>
      <c r="B49" s="10"/>
      <c r="C49" s="10"/>
      <c r="D49" s="10"/>
      <c r="E49" s="65">
        <f>IF((D50+E44)&gt;0,MIN(Assumptions!$B$17*Assumptions!G34,(D50+E44)),0)</f>
        <v>0</v>
      </c>
      <c r="F49" s="65">
        <f>IF((E50+F44)&gt;0,MIN(Assumptions!$B$17*Assumptions!H34,(E50+F44)),0)</f>
        <v>6.65</v>
      </c>
      <c r="G49" s="65">
        <f>IF((F50+G44)&gt;0,MIN(Assumptions!$B$17*Assumptions!I34,(F50+G44)),0)</f>
        <v>9.9749999999999996</v>
      </c>
      <c r="H49" s="65">
        <f>IF((G50+H44)&gt;0,MIN(Assumptions!$B$17*Assumptions!J34,(G50+H44)),0)</f>
        <v>13.3</v>
      </c>
      <c r="I49" s="65">
        <f>IF((H50+I44)&gt;0,MIN(Assumptions!$B$17*Assumptions!K34,(H50+I44)),0)</f>
        <v>13.3</v>
      </c>
      <c r="J49" s="65">
        <f>IF((I50+J44)&gt;0,MIN(Assumptions!$B$17*Assumptions!L34,(I50+J44)),0)</f>
        <v>13.3</v>
      </c>
      <c r="K49" s="65">
        <f>IF((J50+K44)&gt;0,MIN(Assumptions!$B$17*Assumptions!M34,(J50+K44)),0)</f>
        <v>13.3</v>
      </c>
      <c r="L49" s="65">
        <f>IF((K50+L44)&gt;0,MIN(Assumptions!$B$17*Assumptions!N34,(K50+L44)),0)</f>
        <v>13.3</v>
      </c>
      <c r="M49" s="65">
        <f>IF((L50+M44)&gt;0,MIN(Assumptions!$B$17*Assumptions!O34,(L50+M44)),0)</f>
        <v>13.3</v>
      </c>
      <c r="N49" s="65">
        <f>IF((M50+N44)&gt;0,MIN(Assumptions!$B$17*Assumptions!P34,(M50+N44)),0)</f>
        <v>13.3</v>
      </c>
    </row>
    <row r="50" spans="1:14" x14ac:dyDescent="0.3">
      <c r="A50" s="70" t="s">
        <v>163</v>
      </c>
      <c r="B50" s="10"/>
      <c r="C50" s="10"/>
      <c r="D50" s="10"/>
      <c r="E50" s="65">
        <f>E44-E48-E49</f>
        <v>25.566576782499997</v>
      </c>
      <c r="F50" s="65">
        <f t="shared" ref="F50:N50" si="10">F44-F48-F49</f>
        <v>33.077087586875003</v>
      </c>
      <c r="G50" s="65">
        <f t="shared" si="10"/>
        <v>38.490523746249977</v>
      </c>
      <c r="H50" s="65">
        <f t="shared" si="10"/>
        <v>45.32488883500001</v>
      </c>
      <c r="I50" s="65">
        <f t="shared" si="10"/>
        <v>45.58570561625001</v>
      </c>
      <c r="J50" s="65">
        <f t="shared" si="10"/>
        <v>50.216899297500021</v>
      </c>
      <c r="K50" s="65">
        <f t="shared" si="10"/>
        <v>50.560934079960944</v>
      </c>
      <c r="L50" s="65">
        <f t="shared" si="10"/>
        <v>50.957528125850601</v>
      </c>
      <c r="M50" s="65">
        <f t="shared" si="10"/>
        <v>51.379874498680692</v>
      </c>
      <c r="N50" s="65">
        <f t="shared" si="10"/>
        <v>51.806610482056172</v>
      </c>
    </row>
    <row r="51" spans="1:14" x14ac:dyDescent="0.3">
      <c r="A51" s="70" t="s">
        <v>164</v>
      </c>
      <c r="B51" s="10"/>
      <c r="C51" s="10"/>
      <c r="D51" s="10"/>
      <c r="E51" s="65">
        <f>D51+E50</f>
        <v>25.566576782499997</v>
      </c>
      <c r="F51" s="65">
        <f>E51+F50</f>
        <v>58.643664369375003</v>
      </c>
      <c r="G51" s="65">
        <f t="shared" ref="G51:N51" si="11">F51+G50</f>
        <v>97.13418811562498</v>
      </c>
      <c r="H51" s="65">
        <f t="shared" si="11"/>
        <v>142.45907695062499</v>
      </c>
      <c r="I51" s="65">
        <f t="shared" si="11"/>
        <v>188.044782566875</v>
      </c>
      <c r="J51" s="65">
        <f t="shared" si="11"/>
        <v>238.26168186437502</v>
      </c>
      <c r="K51" s="65">
        <f t="shared" si="11"/>
        <v>288.82261594433595</v>
      </c>
      <c r="L51" s="65">
        <f t="shared" si="11"/>
        <v>339.78014407018657</v>
      </c>
      <c r="M51" s="65">
        <f t="shared" si="11"/>
        <v>391.16001856886726</v>
      </c>
      <c r="N51" s="65">
        <f t="shared" si="11"/>
        <v>442.96662905092342</v>
      </c>
    </row>
    <row r="52" spans="1:14" x14ac:dyDescent="0.3">
      <c r="A52" s="23"/>
      <c r="B52" s="10"/>
      <c r="C52" s="10"/>
      <c r="D52" s="10"/>
      <c r="F52" s="65"/>
      <c r="G52" s="65"/>
      <c r="H52" s="65"/>
      <c r="I52" s="65"/>
      <c r="J52" s="65"/>
      <c r="K52" s="65"/>
      <c r="L52" s="65"/>
      <c r="M52" s="65"/>
      <c r="N52" s="65"/>
    </row>
    <row r="53" spans="1:14" x14ac:dyDescent="0.3">
      <c r="A53" s="23"/>
      <c r="B53" s="10"/>
      <c r="C53" s="10"/>
      <c r="D53" s="10"/>
      <c r="E53" s="65"/>
      <c r="F53" s="65"/>
      <c r="G53" s="66"/>
      <c r="H53" s="66"/>
      <c r="I53" s="66"/>
      <c r="J53" s="66"/>
      <c r="K53" s="66"/>
      <c r="L53" s="66"/>
      <c r="M53" s="66"/>
      <c r="N53" s="66"/>
    </row>
    <row r="54" spans="1:14" x14ac:dyDescent="0.3">
      <c r="A54" s="23"/>
      <c r="B54" s="10"/>
      <c r="C54" s="10"/>
      <c r="D54" s="10"/>
      <c r="E54" s="65"/>
      <c r="F54" s="65"/>
      <c r="G54" s="66"/>
      <c r="H54" s="66"/>
      <c r="I54" s="66"/>
      <c r="J54" s="66"/>
      <c r="K54" s="66"/>
      <c r="L54" s="66"/>
      <c r="M54" s="66"/>
      <c r="N54" s="66"/>
    </row>
    <row r="55" spans="1:14" x14ac:dyDescent="0.3">
      <c r="A55" s="23"/>
      <c r="B55" s="10"/>
      <c r="C55" s="10"/>
      <c r="D55" s="10"/>
      <c r="E55" s="65"/>
      <c r="F55" s="65"/>
      <c r="G55" s="66"/>
      <c r="H55" s="66"/>
      <c r="I55" s="66"/>
      <c r="J55" s="66"/>
      <c r="K55" s="66"/>
      <c r="L55" s="66"/>
      <c r="M55" s="66"/>
      <c r="N55" s="66"/>
    </row>
  </sheetData>
  <mergeCells count="2">
    <mergeCell ref="A3:A4"/>
    <mergeCell ref="D3:N3"/>
  </mergeCells>
  <pageMargins left="0.7" right="0.7" top="0.75" bottom="0.75" header="0.3" footer="0.3"/>
  <ignoredErrors>
    <ignoredError sqref="E11:N11" formula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54"/>
  <sheetViews>
    <sheetView showGridLines="0" workbookViewId="0">
      <pane xSplit="3" ySplit="4" topLeftCell="D8" activePane="bottomRight" state="frozen"/>
      <selection activeCell="P5" sqref="P5"/>
      <selection pane="topRight" activeCell="P5" sqref="P5"/>
      <selection pane="bottomLeft" activeCell="P5" sqref="P5"/>
      <selection pane="bottomRight" activeCell="F22" sqref="F22"/>
    </sheetView>
  </sheetViews>
  <sheetFormatPr defaultColWidth="8.88671875" defaultRowHeight="14.4" x14ac:dyDescent="0.3"/>
  <cols>
    <col min="1" max="1" width="35.33203125" customWidth="1"/>
    <col min="2" max="3" width="1.109375" customWidth="1"/>
    <col min="4" max="4" width="10.6640625" bestFit="1" customWidth="1"/>
    <col min="11" max="14" width="9.5546875" bestFit="1" customWidth="1"/>
  </cols>
  <sheetData>
    <row r="1" spans="1:14" s="6" customFormat="1" ht="18" x14ac:dyDescent="0.35">
      <c r="A1" s="6" t="s">
        <v>169</v>
      </c>
    </row>
    <row r="2" spans="1:14" x14ac:dyDescent="0.3">
      <c r="A2" t="s">
        <v>3</v>
      </c>
    </row>
    <row r="3" spans="1:14" x14ac:dyDescent="0.3">
      <c r="A3" s="181" t="s">
        <v>41</v>
      </c>
      <c r="B3" s="48"/>
      <c r="C3" s="48"/>
      <c r="D3" s="182" t="s">
        <v>15</v>
      </c>
      <c r="E3" s="182"/>
      <c r="F3" s="182"/>
      <c r="G3" s="182"/>
      <c r="H3" s="182"/>
      <c r="I3" s="182"/>
      <c r="J3" s="182"/>
      <c r="K3" s="182"/>
      <c r="L3" s="182"/>
      <c r="M3" s="182"/>
      <c r="N3" s="182"/>
    </row>
    <row r="4" spans="1:14" x14ac:dyDescent="0.3">
      <c r="A4" s="181"/>
      <c r="B4" s="48"/>
      <c r="C4" s="48"/>
      <c r="D4" s="49">
        <v>0</v>
      </c>
      <c r="E4" s="49">
        <v>1</v>
      </c>
      <c r="F4" s="49">
        <v>2</v>
      </c>
      <c r="G4" s="49">
        <v>3</v>
      </c>
      <c r="H4" s="49">
        <v>4</v>
      </c>
      <c r="I4" s="49">
        <v>5</v>
      </c>
      <c r="J4" s="49">
        <v>6</v>
      </c>
      <c r="K4" s="49">
        <v>7</v>
      </c>
      <c r="L4" s="49">
        <v>8</v>
      </c>
      <c r="M4" s="49">
        <v>9</v>
      </c>
      <c r="N4" s="49">
        <v>10</v>
      </c>
    </row>
    <row r="6" spans="1:14" x14ac:dyDescent="0.3">
      <c r="A6" s="23" t="s">
        <v>170</v>
      </c>
      <c r="D6" s="15"/>
      <c r="E6" s="57">
        <f>'Income Statement'!E37</f>
        <v>44.802576782499997</v>
      </c>
      <c r="F6" s="57">
        <f>'Income Statement'!F37</f>
        <v>66.725895710000003</v>
      </c>
      <c r="G6" s="57">
        <f>'Income Statement'!G37</f>
        <v>80.516524994999969</v>
      </c>
      <c r="H6" s="57">
        <f>'Income Statement'!H37</f>
        <v>94.128004280000013</v>
      </c>
      <c r="I6" s="57">
        <f>'Income Statement'!I37</f>
        <v>93.668023030000001</v>
      </c>
      <c r="J6" s="57">
        <f>'Income Statement'!J37</f>
        <v>98.721722436250019</v>
      </c>
      <c r="K6" s="57">
        <f>'Income Statement'!K37</f>
        <v>97.682779597968761</v>
      </c>
      <c r="L6" s="57">
        <f>'Income Statement'!L37</f>
        <v>96.589006251816414</v>
      </c>
      <c r="M6" s="57">
        <f>'Income Statement'!M37</f>
        <v>95.435565380202632</v>
      </c>
      <c r="N6" s="57">
        <f>'Income Statement'!N37</f>
        <v>94.217184716267838</v>
      </c>
    </row>
    <row r="7" spans="1:14" x14ac:dyDescent="0.3">
      <c r="A7" s="70" t="s">
        <v>171</v>
      </c>
      <c r="D7" s="15"/>
      <c r="E7" s="57">
        <f>-'Tax Schedule'!E11</f>
        <v>0</v>
      </c>
      <c r="F7" s="57">
        <f>-'Tax Schedule'!F11</f>
        <v>-7.0908081231249982</v>
      </c>
      <c r="G7" s="57">
        <f>-'Tax Schedule'!G11</f>
        <v>-12.759501248749991</v>
      </c>
      <c r="H7" s="57">
        <f>-'Tax Schedule'!H11</f>
        <v>-17.900615445000003</v>
      </c>
      <c r="I7" s="57">
        <f>-'Tax Schedule'!I11</f>
        <v>-19.324817413750001</v>
      </c>
      <c r="J7" s="57">
        <f>-'Tax Schedule'!J11</f>
        <v>-21.892323138750005</v>
      </c>
      <c r="K7" s="57">
        <f>-'Tax Schedule'!K11</f>
        <v>-22.654345518007815</v>
      </c>
      <c r="L7" s="57">
        <f>-'Tax Schedule'!L11</f>
        <v>-23.308978125965822</v>
      </c>
      <c r="M7" s="57">
        <f>-'Tax Schedule'!M11</f>
        <v>-23.878190881521949</v>
      </c>
      <c r="N7" s="57">
        <f>-'Tax Schedule'!N11</f>
        <v>-24.378074234211674</v>
      </c>
    </row>
    <row r="8" spans="1:14" x14ac:dyDescent="0.3">
      <c r="A8" s="74" t="s">
        <v>172</v>
      </c>
      <c r="B8" s="3"/>
      <c r="C8" s="3"/>
      <c r="D8" s="61"/>
      <c r="E8" s="67">
        <f>SUM(E6:E7)</f>
        <v>44.802576782499997</v>
      </c>
      <c r="F8" s="67">
        <f t="shared" ref="F8:N8" si="0">SUM(F6:F7)</f>
        <v>59.635087586875002</v>
      </c>
      <c r="G8" s="67">
        <f t="shared" si="0"/>
        <v>67.757023746249985</v>
      </c>
      <c r="H8" s="67">
        <f t="shared" si="0"/>
        <v>76.227388835000014</v>
      </c>
      <c r="I8" s="67">
        <f t="shared" si="0"/>
        <v>74.343205616250003</v>
      </c>
      <c r="J8" s="67">
        <f t="shared" si="0"/>
        <v>76.829399297500018</v>
      </c>
      <c r="K8" s="67">
        <f t="shared" si="0"/>
        <v>75.028434079960945</v>
      </c>
      <c r="L8" s="67">
        <f t="shared" si="0"/>
        <v>73.280028125850592</v>
      </c>
      <c r="M8" s="67">
        <f t="shared" si="0"/>
        <v>71.557374498680687</v>
      </c>
      <c r="N8" s="67">
        <f t="shared" si="0"/>
        <v>69.839110482056157</v>
      </c>
    </row>
    <row r="9" spans="1:14" x14ac:dyDescent="0.3">
      <c r="D9" s="15"/>
      <c r="E9" s="57"/>
      <c r="F9" s="57"/>
      <c r="G9" s="57"/>
      <c r="H9" s="57"/>
      <c r="I9" s="57"/>
      <c r="J9" s="57"/>
      <c r="K9" s="57"/>
      <c r="L9" s="57"/>
      <c r="M9" s="57"/>
      <c r="N9" s="57"/>
    </row>
    <row r="10" spans="1:14" x14ac:dyDescent="0.3">
      <c r="A10" s="23" t="s">
        <v>173</v>
      </c>
      <c r="D10" s="15"/>
      <c r="E10" s="57"/>
      <c r="F10" s="57"/>
      <c r="G10" s="57"/>
      <c r="H10" s="57"/>
      <c r="I10" s="57"/>
      <c r="J10" s="57"/>
      <c r="K10" s="57"/>
      <c r="L10" s="57"/>
      <c r="M10" s="57"/>
      <c r="N10" s="57"/>
    </row>
    <row r="11" spans="1:14" x14ac:dyDescent="0.3">
      <c r="A11" s="70" t="s">
        <v>174</v>
      </c>
      <c r="D11" s="15"/>
      <c r="E11" s="57">
        <f>'Income Statement'!E32</f>
        <v>12.88738</v>
      </c>
      <c r="F11" s="57">
        <f>'Income Statement'!F32</f>
        <v>12.88738</v>
      </c>
      <c r="G11" s="57">
        <f>'Income Statement'!G32</f>
        <v>13.089630000000001</v>
      </c>
      <c r="H11" s="57">
        <f>'Income Statement'!H32</f>
        <v>13.291880000000001</v>
      </c>
      <c r="I11" s="57">
        <f>'Income Statement'!I32</f>
        <v>13.494130000000002</v>
      </c>
      <c r="J11" s="57">
        <f>'Income Statement'!J32</f>
        <v>13.696380000000001</v>
      </c>
      <c r="K11" s="57">
        <f>'Income Statement'!K32</f>
        <v>14.100880000000002</v>
      </c>
      <c r="L11" s="57">
        <f>'Income Statement'!L32</f>
        <v>14.505380000000001</v>
      </c>
      <c r="M11" s="57">
        <f>'Income Statement'!M32</f>
        <v>14.909880000000001</v>
      </c>
      <c r="N11" s="57">
        <f>'Income Statement'!N32</f>
        <v>15.314380000000002</v>
      </c>
    </row>
    <row r="12" spans="1:14" x14ac:dyDescent="0.3">
      <c r="A12" s="70" t="s">
        <v>175</v>
      </c>
      <c r="D12" s="15"/>
      <c r="E12" s="57">
        <f>'Income Statement'!E33</f>
        <v>0.4</v>
      </c>
      <c r="F12" s="57">
        <f>'Income Statement'!F33</f>
        <v>0.4</v>
      </c>
      <c r="G12" s="57">
        <f>'Income Statement'!G33</f>
        <v>0.4</v>
      </c>
      <c r="H12" s="57">
        <f>'Income Statement'!H33</f>
        <v>0.4</v>
      </c>
      <c r="I12" s="57">
        <f>'Income Statement'!I33</f>
        <v>0.4</v>
      </c>
      <c r="J12" s="57">
        <f>'Income Statement'!J33</f>
        <v>0.4</v>
      </c>
      <c r="K12" s="57">
        <f>'Income Statement'!K33</f>
        <v>0.4</v>
      </c>
      <c r="L12" s="57">
        <f>'Income Statement'!L33</f>
        <v>0.4</v>
      </c>
      <c r="M12" s="57">
        <f>'Income Statement'!M33</f>
        <v>0.4</v>
      </c>
      <c r="N12" s="57">
        <f>'Income Statement'!N33</f>
        <v>0.4</v>
      </c>
    </row>
    <row r="13" spans="1:14" x14ac:dyDescent="0.3">
      <c r="A13" s="72" t="s">
        <v>180</v>
      </c>
      <c r="B13" s="3"/>
      <c r="C13" s="3"/>
      <c r="D13" s="61"/>
      <c r="E13" s="67">
        <f>E8+E11+E12</f>
        <v>58.089956782499996</v>
      </c>
      <c r="F13" s="67">
        <f t="shared" ref="F13:N13" si="1">F8+F11+F12</f>
        <v>72.922467586875001</v>
      </c>
      <c r="G13" s="67">
        <f t="shared" si="1"/>
        <v>81.24665374624999</v>
      </c>
      <c r="H13" s="67">
        <f t="shared" si="1"/>
        <v>89.919268835000025</v>
      </c>
      <c r="I13" s="67">
        <f t="shared" si="1"/>
        <v>88.237335616250007</v>
      </c>
      <c r="J13" s="67">
        <f t="shared" si="1"/>
        <v>90.925779297500029</v>
      </c>
      <c r="K13" s="67">
        <f t="shared" si="1"/>
        <v>89.529314079960955</v>
      </c>
      <c r="L13" s="67">
        <f t="shared" si="1"/>
        <v>88.1854081258506</v>
      </c>
      <c r="M13" s="67">
        <f t="shared" si="1"/>
        <v>86.867254498680694</v>
      </c>
      <c r="N13" s="67">
        <f t="shared" si="1"/>
        <v>85.553490482056162</v>
      </c>
    </row>
    <row r="14" spans="1:14" x14ac:dyDescent="0.3">
      <c r="D14" s="15"/>
      <c r="E14" s="57"/>
      <c r="F14" s="57"/>
      <c r="G14" s="57"/>
      <c r="H14" s="57"/>
      <c r="I14" s="57"/>
      <c r="J14" s="57"/>
      <c r="K14" s="57"/>
      <c r="L14" s="57"/>
      <c r="M14" s="57"/>
      <c r="N14" s="57"/>
    </row>
    <row r="15" spans="1:14" x14ac:dyDescent="0.3">
      <c r="A15" s="23" t="s">
        <v>176</v>
      </c>
      <c r="D15" s="15"/>
      <c r="E15" s="57"/>
      <c r="F15" s="57"/>
      <c r="G15" s="57"/>
      <c r="H15" s="57"/>
      <c r="I15" s="57"/>
      <c r="J15" s="57"/>
      <c r="K15" s="57"/>
      <c r="L15" s="57"/>
      <c r="M15" s="57"/>
      <c r="N15" s="57"/>
    </row>
    <row r="16" spans="1:14" x14ac:dyDescent="0.3">
      <c r="A16" s="70" t="s">
        <v>177</v>
      </c>
      <c r="D16" s="15">
        <f>Assumptions!E38-Assumptions!F38</f>
        <v>-9</v>
      </c>
      <c r="E16" s="15">
        <f>Assumptions!F38-Assumptions!G38</f>
        <v>-23.1</v>
      </c>
      <c r="F16" s="15">
        <f>Assumptions!G38-Assumptions!H38</f>
        <v>-10.600000000000001</v>
      </c>
      <c r="G16" s="15">
        <f>Assumptions!H38-Assumptions!I38</f>
        <v>-7.0999999999999943</v>
      </c>
      <c r="H16" s="15">
        <f>Assumptions!I38-Assumptions!J38</f>
        <v>-7.1000000000000014</v>
      </c>
      <c r="I16" s="15">
        <f>Assumptions!J38-Assumptions!K38</f>
        <v>0</v>
      </c>
      <c r="J16" s="15">
        <f>Assumptions!K38-Assumptions!L38</f>
        <v>0</v>
      </c>
      <c r="K16" s="15">
        <f>Assumptions!L38-Assumptions!M38</f>
        <v>0</v>
      </c>
      <c r="L16" s="15">
        <f>Assumptions!M38-Assumptions!N38</f>
        <v>0</v>
      </c>
      <c r="M16" s="15">
        <f>Assumptions!N38-Assumptions!O38</f>
        <v>0</v>
      </c>
      <c r="N16" s="15">
        <f>Assumptions!O38-Assumptions!P38</f>
        <v>0</v>
      </c>
    </row>
    <row r="17" spans="1:14" x14ac:dyDescent="0.3">
      <c r="A17" s="70" t="s">
        <v>178</v>
      </c>
      <c r="D17" s="15">
        <f>Assumptions!F41-Assumptions!E41</f>
        <v>0</v>
      </c>
      <c r="E17" s="15">
        <f>Assumptions!G41-Assumptions!F41</f>
        <v>17.3</v>
      </c>
      <c r="F17" s="15">
        <f>Assumptions!H41-Assumptions!G41</f>
        <v>5.5999999999999979</v>
      </c>
      <c r="G17" s="15">
        <f>Assumptions!I41-Assumptions!H41</f>
        <v>3.8000000000000007</v>
      </c>
      <c r="H17" s="15">
        <f>Assumptions!J41-Assumptions!I41</f>
        <v>3.8000000000000007</v>
      </c>
      <c r="I17" s="15">
        <f>Assumptions!K41-Assumptions!J41</f>
        <v>0</v>
      </c>
      <c r="J17" s="15">
        <f>Assumptions!L41-Assumptions!K41</f>
        <v>0</v>
      </c>
      <c r="K17" s="15">
        <f>Assumptions!M41-Assumptions!L41</f>
        <v>0</v>
      </c>
      <c r="L17" s="15">
        <f>Assumptions!N41-Assumptions!M41</f>
        <v>0</v>
      </c>
      <c r="M17" s="15">
        <f>Assumptions!O41-Assumptions!N41</f>
        <v>0</v>
      </c>
      <c r="N17" s="15">
        <f>Assumptions!P41-Assumptions!O41</f>
        <v>0</v>
      </c>
    </row>
    <row r="18" spans="1:14" x14ac:dyDescent="0.3">
      <c r="A18" s="70" t="s">
        <v>179</v>
      </c>
      <c r="D18" s="15">
        <f>Assumptions!F40-Assumptions!E40</f>
        <v>0</v>
      </c>
      <c r="E18" s="15">
        <f>Assumptions!G40-Assumptions!F40</f>
        <v>6.8</v>
      </c>
      <c r="F18" s="15">
        <f>Assumptions!H40-Assumptions!G40</f>
        <v>2.2999999999999998</v>
      </c>
      <c r="G18" s="15">
        <f>Assumptions!I40-Assumptions!H40</f>
        <v>1.5</v>
      </c>
      <c r="H18" s="15">
        <f>Assumptions!J40-Assumptions!I40</f>
        <v>1.5999999999999996</v>
      </c>
      <c r="I18" s="15">
        <f>Assumptions!K40-Assumptions!J40</f>
        <v>0</v>
      </c>
      <c r="J18" s="15">
        <f>Assumptions!L40-Assumptions!K40</f>
        <v>0</v>
      </c>
      <c r="K18" s="15">
        <f>Assumptions!M40-Assumptions!L40</f>
        <v>0</v>
      </c>
      <c r="L18" s="15">
        <f>Assumptions!N40-Assumptions!M40</f>
        <v>0</v>
      </c>
      <c r="M18" s="15">
        <f>Assumptions!O40-Assumptions!N40</f>
        <v>0</v>
      </c>
      <c r="N18" s="15">
        <f>Assumptions!P40-Assumptions!O40</f>
        <v>0</v>
      </c>
    </row>
    <row r="19" spans="1:14" x14ac:dyDescent="0.3">
      <c r="A19" s="63" t="s">
        <v>181</v>
      </c>
      <c r="B19" s="3"/>
      <c r="C19" s="3"/>
      <c r="D19" s="61">
        <f>SUM(D13:D18)</f>
        <v>-9</v>
      </c>
      <c r="E19" s="61">
        <f t="shared" ref="E19:N19" si="2">SUM(E13:E18)</f>
        <v>59.089956782499996</v>
      </c>
      <c r="F19" s="61">
        <f t="shared" si="2"/>
        <v>70.222467586874998</v>
      </c>
      <c r="G19" s="61">
        <f t="shared" si="2"/>
        <v>79.446653746249993</v>
      </c>
      <c r="H19" s="61">
        <f t="shared" si="2"/>
        <v>88.219268835000022</v>
      </c>
      <c r="I19" s="61">
        <f t="shared" si="2"/>
        <v>88.237335616250007</v>
      </c>
      <c r="J19" s="61">
        <f t="shared" si="2"/>
        <v>90.925779297500029</v>
      </c>
      <c r="K19" s="61">
        <f t="shared" si="2"/>
        <v>89.529314079960955</v>
      </c>
      <c r="L19" s="61">
        <f t="shared" si="2"/>
        <v>88.1854081258506</v>
      </c>
      <c r="M19" s="61">
        <f t="shared" si="2"/>
        <v>86.867254498680694</v>
      </c>
      <c r="N19" s="61">
        <f t="shared" si="2"/>
        <v>85.553490482056162</v>
      </c>
    </row>
    <row r="20" spans="1:14" x14ac:dyDescent="0.3">
      <c r="A20" s="23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</row>
    <row r="21" spans="1:14" x14ac:dyDescent="0.3">
      <c r="A21" s="70" t="s">
        <v>182</v>
      </c>
      <c r="D21" s="15">
        <f>-'Annual Expenses'!D21</f>
        <v>0</v>
      </c>
      <c r="E21" s="15">
        <f>-'Annual Expenses'!E21</f>
        <v>0</v>
      </c>
      <c r="F21" s="15">
        <f>-'Annual Expenses'!F21</f>
        <v>0</v>
      </c>
      <c r="G21" s="15">
        <f>-'Annual Expenses'!G21</f>
        <v>-16.5</v>
      </c>
      <c r="H21" s="15">
        <f>-'Annual Expenses'!H21</f>
        <v>-16.5</v>
      </c>
      <c r="I21" s="15">
        <f>-'Annual Expenses'!I21</f>
        <v>-16.5</v>
      </c>
      <c r="J21" s="15">
        <f>-'Annual Expenses'!J21</f>
        <v>-16.5</v>
      </c>
      <c r="K21" s="15">
        <f>-'Annual Expenses'!K21</f>
        <v>-16.5</v>
      </c>
      <c r="L21" s="15">
        <f>-'Annual Expenses'!L21</f>
        <v>-16.5</v>
      </c>
      <c r="M21" s="15">
        <f>-'Annual Expenses'!M21</f>
        <v>-16.5</v>
      </c>
      <c r="N21" s="15">
        <f>-'Annual Expenses'!N21</f>
        <v>-16.5</v>
      </c>
    </row>
    <row r="22" spans="1:14" x14ac:dyDescent="0.3">
      <c r="A22" s="70" t="s">
        <v>183</v>
      </c>
      <c r="D22" s="15">
        <f>-'Annual Expenses'!D29</f>
        <v>0</v>
      </c>
      <c r="E22" s="15">
        <f>-'Annual Expenses'!E29</f>
        <v>-19.236000000000001</v>
      </c>
      <c r="F22" s="15">
        <f>-'Annual Expenses'!F29</f>
        <v>-19.908000000000001</v>
      </c>
      <c r="G22" s="15">
        <f>-'Annual Expenses'!G29</f>
        <v>-19.291500000000003</v>
      </c>
      <c r="H22" s="15">
        <f>-'Annual Expenses'!H29</f>
        <v>-17.602499999999999</v>
      </c>
      <c r="I22" s="15">
        <f>-'Annual Expenses'!I29</f>
        <v>-15.457500000000001</v>
      </c>
      <c r="J22" s="15">
        <f>-'Annual Expenses'!J29</f>
        <v>-13.3125</v>
      </c>
      <c r="K22" s="15">
        <f>-'Annual Expenses'!K29</f>
        <v>-11.1675</v>
      </c>
      <c r="L22" s="15">
        <f>-'Annual Expenses'!L29</f>
        <v>-9.0224999999999991</v>
      </c>
      <c r="M22" s="15">
        <f>-'Annual Expenses'!M29</f>
        <v>-6.8774999999999995</v>
      </c>
      <c r="N22" s="15">
        <f>-'Annual Expenses'!N29</f>
        <v>-4.7324999999999999</v>
      </c>
    </row>
    <row r="23" spans="1:14" x14ac:dyDescent="0.3">
      <c r="A23" s="70" t="s">
        <v>184</v>
      </c>
      <c r="D23" s="15">
        <f>-'Income Statement'!D39</f>
        <v>0</v>
      </c>
      <c r="E23" s="15">
        <f>-'Income Statement'!E39</f>
        <v>0</v>
      </c>
      <c r="F23" s="15">
        <f>-'Income Statement'!F39</f>
        <v>0</v>
      </c>
      <c r="G23" s="15">
        <f>-'Income Statement'!G39</f>
        <v>0</v>
      </c>
      <c r="H23" s="15">
        <f>-'Income Statement'!H39</f>
        <v>0</v>
      </c>
      <c r="I23" s="15">
        <f>-'Income Statement'!I39</f>
        <v>0</v>
      </c>
      <c r="J23" s="15">
        <f>-'Income Statement'!J39</f>
        <v>0</v>
      </c>
      <c r="K23" s="15">
        <f>-'Income Statement'!K39</f>
        <v>0</v>
      </c>
      <c r="L23" s="15">
        <f>-'Income Statement'!L39</f>
        <v>0</v>
      </c>
      <c r="M23" s="15">
        <f>-'Income Statement'!M39</f>
        <v>0</v>
      </c>
      <c r="N23" s="15">
        <f>-'Income Statement'!N39</f>
        <v>0</v>
      </c>
    </row>
    <row r="24" spans="1:14" ht="27" x14ac:dyDescent="0.3">
      <c r="A24" s="75" t="s">
        <v>185</v>
      </c>
      <c r="B24" s="3"/>
      <c r="C24" s="3"/>
      <c r="D24" s="61">
        <f>SUM(D19:D23)</f>
        <v>-9</v>
      </c>
      <c r="E24" s="61">
        <f t="shared" ref="E24:N24" si="3">SUM(E19:E23)</f>
        <v>39.853956782499992</v>
      </c>
      <c r="F24" s="61">
        <f t="shared" si="3"/>
        <v>50.314467586874997</v>
      </c>
      <c r="G24" s="61">
        <f t="shared" si="3"/>
        <v>43.655153746249994</v>
      </c>
      <c r="H24" s="61">
        <f t="shared" si="3"/>
        <v>54.116768835000023</v>
      </c>
      <c r="I24" s="61">
        <f t="shared" si="3"/>
        <v>56.279835616250004</v>
      </c>
      <c r="J24" s="61">
        <f t="shared" si="3"/>
        <v>61.113279297500029</v>
      </c>
      <c r="K24" s="61">
        <f t="shared" si="3"/>
        <v>61.861814079960951</v>
      </c>
      <c r="L24" s="61">
        <f t="shared" si="3"/>
        <v>62.662908125850599</v>
      </c>
      <c r="M24" s="61">
        <f t="shared" si="3"/>
        <v>63.489754498680696</v>
      </c>
      <c r="N24" s="61">
        <f t="shared" si="3"/>
        <v>64.32099048205616</v>
      </c>
    </row>
    <row r="25" spans="1:14" x14ac:dyDescent="0.3">
      <c r="A25" s="23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</row>
    <row r="26" spans="1:14" x14ac:dyDescent="0.3">
      <c r="A26" s="76" t="s">
        <v>186</v>
      </c>
      <c r="D26" s="15">
        <f>-(SUM(Assumptions!B6:B8)+Assumptions!F35+Assumptions!F36)</f>
        <v>-174.70000000000002</v>
      </c>
      <c r="E26" s="15">
        <f>-(SUM(Assumptions!C6:C8)+Assumptions!G35+Assumptions!G36)</f>
        <v>0</v>
      </c>
      <c r="F26" s="15">
        <f>-(SUM(Assumptions!D18:D20)+Assumptions!H35+Assumptions!H36)</f>
        <v>0</v>
      </c>
      <c r="G26" s="15">
        <f>-(SUM(Assumptions!E18:E20)+Assumptions!I35+Assumptions!I36)</f>
        <v>-2.5</v>
      </c>
      <c r="H26" s="15">
        <f>-(SUM(Assumptions!F18:F20)+Assumptions!J35+Assumptions!J36)</f>
        <v>-2.5</v>
      </c>
      <c r="I26" s="15">
        <f>-(SUM(Assumptions!G18:G20)+Assumptions!K35+Assumptions!K36)</f>
        <v>-2.5</v>
      </c>
      <c r="J26" s="15">
        <f>-(SUM(Assumptions!H18:H20)+Assumptions!L35+Assumptions!L36)</f>
        <v>-2.5</v>
      </c>
      <c r="K26" s="15">
        <f>-(SUM(Assumptions!I18:I20)+Assumptions!M35+Assumptions!M36)</f>
        <v>-5</v>
      </c>
      <c r="L26" s="15">
        <f>-(SUM(Assumptions!J18:J20)+Assumptions!N35+Assumptions!N36)</f>
        <v>-5</v>
      </c>
      <c r="M26" s="15">
        <f>-(SUM(Assumptions!K18:K20)+Assumptions!O35+Assumptions!O36)</f>
        <v>-5</v>
      </c>
      <c r="N26" s="15">
        <f>-(SUM(Assumptions!L18:L20)+Assumptions!P35+Assumptions!P36)</f>
        <v>-5</v>
      </c>
    </row>
    <row r="27" spans="1:14" x14ac:dyDescent="0.3">
      <c r="A27" s="70" t="s">
        <v>187</v>
      </c>
      <c r="D27" s="15">
        <f>-Assumptions!F37</f>
        <v>-16.3</v>
      </c>
      <c r="E27" s="15">
        <f>-Assumptions!G37</f>
        <v>0</v>
      </c>
      <c r="F27" s="15">
        <f>-Assumptions!H37</f>
        <v>0</v>
      </c>
      <c r="G27" s="15">
        <f>-Assumptions!I37</f>
        <v>0</v>
      </c>
      <c r="H27" s="15">
        <f>-Assumptions!J37</f>
        <v>0</v>
      </c>
      <c r="I27" s="15">
        <f>-Assumptions!K37</f>
        <v>0</v>
      </c>
      <c r="J27" s="15">
        <f>-Assumptions!L37</f>
        <v>0</v>
      </c>
      <c r="K27" s="15">
        <f>-Assumptions!M37</f>
        <v>0</v>
      </c>
      <c r="L27" s="15">
        <f>-Assumptions!N37</f>
        <v>0</v>
      </c>
      <c r="M27" s="15">
        <f>-Assumptions!O37</f>
        <v>0</v>
      </c>
      <c r="N27" s="15">
        <f>-Assumptions!P37</f>
        <v>0</v>
      </c>
    </row>
    <row r="28" spans="1:14" x14ac:dyDescent="0.3">
      <c r="A28" s="72" t="s">
        <v>188</v>
      </c>
      <c r="B28" s="3"/>
      <c r="C28" s="3"/>
      <c r="D28" s="61">
        <f>SUM(D26:D27)</f>
        <v>-191.00000000000003</v>
      </c>
      <c r="E28" s="61">
        <f t="shared" ref="E28:N28" si="4">SUM(E26:E27)</f>
        <v>0</v>
      </c>
      <c r="F28" s="61">
        <f t="shared" si="4"/>
        <v>0</v>
      </c>
      <c r="G28" s="61">
        <f t="shared" si="4"/>
        <v>-2.5</v>
      </c>
      <c r="H28" s="61">
        <f t="shared" si="4"/>
        <v>-2.5</v>
      </c>
      <c r="I28" s="61">
        <f t="shared" si="4"/>
        <v>-2.5</v>
      </c>
      <c r="J28" s="61">
        <f t="shared" si="4"/>
        <v>-2.5</v>
      </c>
      <c r="K28" s="61">
        <f t="shared" si="4"/>
        <v>-5</v>
      </c>
      <c r="L28" s="61">
        <f t="shared" si="4"/>
        <v>-5</v>
      </c>
      <c r="M28" s="61">
        <f t="shared" si="4"/>
        <v>-5</v>
      </c>
      <c r="N28" s="61">
        <f t="shared" si="4"/>
        <v>-5</v>
      </c>
    </row>
    <row r="29" spans="1:14" x14ac:dyDescent="0.3">
      <c r="A29" s="62"/>
      <c r="B29" s="10"/>
      <c r="C29" s="10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</row>
    <row r="30" spans="1:14" x14ac:dyDescent="0.3">
      <c r="A30" s="23" t="s">
        <v>189</v>
      </c>
      <c r="B30" s="10"/>
      <c r="C30" s="10"/>
      <c r="D30" s="65">
        <f>D24+D28</f>
        <v>-200.00000000000003</v>
      </c>
      <c r="E30" s="65">
        <f t="shared" ref="E30:N30" si="5">E24+E28</f>
        <v>39.853956782499992</v>
      </c>
      <c r="F30" s="65">
        <f t="shared" si="5"/>
        <v>50.314467586874997</v>
      </c>
      <c r="G30" s="65">
        <f t="shared" si="5"/>
        <v>41.155153746249994</v>
      </c>
      <c r="H30" s="65">
        <f t="shared" si="5"/>
        <v>51.616768835000023</v>
      </c>
      <c r="I30" s="65">
        <f t="shared" si="5"/>
        <v>53.779835616250004</v>
      </c>
      <c r="J30" s="65">
        <f t="shared" si="5"/>
        <v>58.613279297500029</v>
      </c>
      <c r="K30" s="65">
        <f t="shared" si="5"/>
        <v>56.861814079960951</v>
      </c>
      <c r="L30" s="65">
        <f t="shared" si="5"/>
        <v>57.662908125850599</v>
      </c>
      <c r="M30" s="65">
        <f t="shared" si="5"/>
        <v>58.489754498680696</v>
      </c>
      <c r="N30" s="65">
        <f t="shared" si="5"/>
        <v>59.32099048205616</v>
      </c>
    </row>
    <row r="31" spans="1:14" x14ac:dyDescent="0.3">
      <c r="A31" s="23"/>
      <c r="B31" s="10"/>
      <c r="C31" s="10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</row>
    <row r="32" spans="1:14" x14ac:dyDescent="0.3">
      <c r="A32" s="77" t="s">
        <v>194</v>
      </c>
      <c r="B32" s="10"/>
      <c r="C32" s="10"/>
      <c r="D32" s="65">
        <f>Assumptions!B16</f>
        <v>0</v>
      </c>
      <c r="E32" s="65">
        <f>D32</f>
        <v>0</v>
      </c>
      <c r="F32" s="65">
        <f t="shared" ref="F32:N32" si="6">E32</f>
        <v>0</v>
      </c>
      <c r="G32" s="65">
        <f t="shared" si="6"/>
        <v>0</v>
      </c>
      <c r="H32" s="65">
        <f t="shared" si="6"/>
        <v>0</v>
      </c>
      <c r="I32" s="65">
        <f t="shared" si="6"/>
        <v>0</v>
      </c>
      <c r="J32" s="65">
        <f t="shared" si="6"/>
        <v>0</v>
      </c>
      <c r="K32" s="65">
        <f t="shared" si="6"/>
        <v>0</v>
      </c>
      <c r="L32" s="65">
        <f t="shared" si="6"/>
        <v>0</v>
      </c>
      <c r="M32" s="65">
        <f t="shared" si="6"/>
        <v>0</v>
      </c>
      <c r="N32" s="65">
        <f t="shared" si="6"/>
        <v>0</v>
      </c>
    </row>
    <row r="33" spans="1:14" x14ac:dyDescent="0.3">
      <c r="A33" s="70" t="s">
        <v>190</v>
      </c>
      <c r="B33" s="10"/>
      <c r="C33" s="10"/>
      <c r="D33" s="65">
        <f>Assumptions!B17</f>
        <v>66.5</v>
      </c>
      <c r="E33" s="65">
        <f>Assumptions!C17</f>
        <v>0</v>
      </c>
      <c r="F33" s="65">
        <f>E33</f>
        <v>0</v>
      </c>
      <c r="G33" s="65">
        <f t="shared" ref="G33:N33" si="7">F33</f>
        <v>0</v>
      </c>
      <c r="H33" s="65">
        <f t="shared" si="7"/>
        <v>0</v>
      </c>
      <c r="I33" s="65">
        <f t="shared" si="7"/>
        <v>0</v>
      </c>
      <c r="J33" s="65">
        <f t="shared" si="7"/>
        <v>0</v>
      </c>
      <c r="K33" s="65">
        <f t="shared" si="7"/>
        <v>0</v>
      </c>
      <c r="L33" s="65">
        <f t="shared" si="7"/>
        <v>0</v>
      </c>
      <c r="M33" s="65">
        <f t="shared" si="7"/>
        <v>0</v>
      </c>
      <c r="N33" s="65">
        <f t="shared" si="7"/>
        <v>0</v>
      </c>
    </row>
    <row r="34" spans="1:14" x14ac:dyDescent="0.3">
      <c r="A34" s="70" t="s">
        <v>195</v>
      </c>
      <c r="B34" s="10"/>
      <c r="C34" s="10"/>
      <c r="D34" s="65">
        <f>Assumptions!B20</f>
        <v>132</v>
      </c>
      <c r="E34" s="65">
        <f>Assumptions!C20</f>
        <v>0</v>
      </c>
      <c r="F34" s="65">
        <f>E34</f>
        <v>0</v>
      </c>
      <c r="G34" s="65">
        <f t="shared" ref="G34:N35" si="8">F34</f>
        <v>0</v>
      </c>
      <c r="H34" s="65">
        <f t="shared" si="8"/>
        <v>0</v>
      </c>
      <c r="I34" s="65">
        <f t="shared" si="8"/>
        <v>0</v>
      </c>
      <c r="J34" s="65">
        <f t="shared" si="8"/>
        <v>0</v>
      </c>
      <c r="K34" s="65">
        <f t="shared" si="8"/>
        <v>0</v>
      </c>
      <c r="L34" s="65">
        <f t="shared" si="8"/>
        <v>0</v>
      </c>
      <c r="M34" s="65">
        <f t="shared" si="8"/>
        <v>0</v>
      </c>
      <c r="N34" s="65">
        <f t="shared" si="8"/>
        <v>0</v>
      </c>
    </row>
    <row r="35" spans="1:14" x14ac:dyDescent="0.3">
      <c r="A35" s="70" t="s">
        <v>191</v>
      </c>
      <c r="B35" s="10"/>
      <c r="C35" s="10"/>
      <c r="D35" s="65">
        <f>Assumptions!B21</f>
        <v>1.5</v>
      </c>
      <c r="E35" s="65">
        <f>Assumptions!C21</f>
        <v>0</v>
      </c>
      <c r="F35" s="65">
        <f>E35</f>
        <v>0</v>
      </c>
      <c r="G35" s="65">
        <f t="shared" si="8"/>
        <v>0</v>
      </c>
      <c r="H35" s="65">
        <f t="shared" si="8"/>
        <v>0</v>
      </c>
      <c r="I35" s="65">
        <f t="shared" si="8"/>
        <v>0</v>
      </c>
      <c r="J35" s="65">
        <f t="shared" si="8"/>
        <v>0</v>
      </c>
      <c r="K35" s="65">
        <f t="shared" si="8"/>
        <v>0</v>
      </c>
      <c r="L35" s="65">
        <f t="shared" si="8"/>
        <v>0</v>
      </c>
      <c r="M35" s="65">
        <f t="shared" si="8"/>
        <v>0</v>
      </c>
      <c r="N35" s="65">
        <f t="shared" si="8"/>
        <v>0</v>
      </c>
    </row>
    <row r="36" spans="1:14" x14ac:dyDescent="0.3">
      <c r="A36" s="70" t="s">
        <v>192</v>
      </c>
      <c r="B36" s="10"/>
      <c r="C36" s="10"/>
      <c r="D36" s="65">
        <f>-('Income Statement'!D49)</f>
        <v>0</v>
      </c>
      <c r="E36" s="65">
        <f>-('Income Statement'!E49)</f>
        <v>0</v>
      </c>
      <c r="F36" s="65">
        <f>-('Income Statement'!F49)</f>
        <v>-6.65</v>
      </c>
      <c r="G36" s="65">
        <f>-('Income Statement'!G49)</f>
        <v>-9.9749999999999996</v>
      </c>
      <c r="H36" s="65">
        <f>-('Income Statement'!H49)</f>
        <v>-13.3</v>
      </c>
      <c r="I36" s="65">
        <f>-('Income Statement'!I49)</f>
        <v>-13.3</v>
      </c>
      <c r="J36" s="65">
        <f>-('Income Statement'!J49)</f>
        <v>-13.3</v>
      </c>
      <c r="K36" s="65">
        <f>-('Income Statement'!K49)</f>
        <v>-13.3</v>
      </c>
      <c r="L36" s="65">
        <f>-('Income Statement'!L49)</f>
        <v>-13.3</v>
      </c>
      <c r="M36" s="65">
        <f>-('Income Statement'!M49)</f>
        <v>-13.3</v>
      </c>
      <c r="N36" s="65">
        <f>-('Income Statement'!N49)</f>
        <v>-13.3</v>
      </c>
    </row>
    <row r="37" spans="1:14" x14ac:dyDescent="0.3">
      <c r="A37" s="63" t="s">
        <v>193</v>
      </c>
      <c r="B37" s="3"/>
      <c r="C37" s="3"/>
      <c r="D37" s="61">
        <f>SUM(D32:D36)</f>
        <v>200</v>
      </c>
      <c r="E37" s="61">
        <f t="shared" ref="E37:N37" si="9">SUM(E32:E36)</f>
        <v>0</v>
      </c>
      <c r="F37" s="61">
        <f t="shared" si="9"/>
        <v>-6.65</v>
      </c>
      <c r="G37" s="61">
        <f t="shared" si="9"/>
        <v>-9.9749999999999996</v>
      </c>
      <c r="H37" s="61">
        <f t="shared" si="9"/>
        <v>-13.3</v>
      </c>
      <c r="I37" s="61">
        <f t="shared" si="9"/>
        <v>-13.3</v>
      </c>
      <c r="J37" s="61">
        <f t="shared" si="9"/>
        <v>-13.3</v>
      </c>
      <c r="K37" s="61">
        <f t="shared" si="9"/>
        <v>-13.3</v>
      </c>
      <c r="L37" s="61">
        <f t="shared" si="9"/>
        <v>-13.3</v>
      </c>
      <c r="M37" s="61">
        <f t="shared" si="9"/>
        <v>-13.3</v>
      </c>
      <c r="N37" s="61">
        <f t="shared" si="9"/>
        <v>-13.3</v>
      </c>
    </row>
    <row r="38" spans="1:14" x14ac:dyDescent="0.3">
      <c r="A38" s="23"/>
      <c r="B38" s="10"/>
      <c r="C38" s="10"/>
      <c r="D38" s="65"/>
      <c r="E38" s="65"/>
      <c r="F38" s="65"/>
      <c r="G38" s="65"/>
      <c r="H38" s="65"/>
      <c r="I38" s="65"/>
      <c r="J38" s="65"/>
      <c r="K38" s="65"/>
      <c r="L38" s="65"/>
      <c r="M38" s="65"/>
      <c r="N38" s="65"/>
    </row>
    <row r="39" spans="1:14" x14ac:dyDescent="0.3">
      <c r="A39" s="23" t="s">
        <v>196</v>
      </c>
      <c r="B39" s="10"/>
      <c r="C39" s="10"/>
      <c r="D39" s="65">
        <v>0</v>
      </c>
      <c r="E39" s="65">
        <f>D41</f>
        <v>0</v>
      </c>
      <c r="F39" s="65">
        <f>E41</f>
        <v>39.853956782499992</v>
      </c>
      <c r="G39" s="65">
        <f t="shared" ref="G39:N39" si="10">F41</f>
        <v>83.518424369374998</v>
      </c>
      <c r="H39" s="65">
        <f t="shared" si="10"/>
        <v>114.698578115625</v>
      </c>
      <c r="I39" s="65">
        <f t="shared" si="10"/>
        <v>153.01534695062503</v>
      </c>
      <c r="J39" s="65">
        <f t="shared" si="10"/>
        <v>193.49518256687503</v>
      </c>
      <c r="K39" s="65">
        <f t="shared" si="10"/>
        <v>238.80846186437506</v>
      </c>
      <c r="L39" s="65">
        <f t="shared" si="10"/>
        <v>282.37027594433602</v>
      </c>
      <c r="M39" s="65">
        <f t="shared" si="10"/>
        <v>326.73318407018661</v>
      </c>
      <c r="N39" s="65">
        <f t="shared" si="10"/>
        <v>371.92293856886732</v>
      </c>
    </row>
    <row r="40" spans="1:14" x14ac:dyDescent="0.3">
      <c r="A40" s="23" t="s">
        <v>197</v>
      </c>
      <c r="B40" s="10"/>
      <c r="C40" s="10"/>
      <c r="D40" s="65">
        <f>D37+D30</f>
        <v>0</v>
      </c>
      <c r="E40" s="65">
        <f>E37+E30</f>
        <v>39.853956782499992</v>
      </c>
      <c r="F40" s="65">
        <f>F37+F30</f>
        <v>43.664467586874999</v>
      </c>
      <c r="G40" s="65">
        <f t="shared" ref="G40:N40" si="11">G37+G30</f>
        <v>31.180153746249992</v>
      </c>
      <c r="H40" s="65">
        <f t="shared" si="11"/>
        <v>38.316768835000019</v>
      </c>
      <c r="I40" s="65">
        <f t="shared" si="11"/>
        <v>40.47983561625</v>
      </c>
      <c r="J40" s="65">
        <f t="shared" si="11"/>
        <v>45.313279297500031</v>
      </c>
      <c r="K40" s="65">
        <f t="shared" si="11"/>
        <v>43.561814079960953</v>
      </c>
      <c r="L40" s="65">
        <f t="shared" si="11"/>
        <v>44.362908125850595</v>
      </c>
      <c r="M40" s="65">
        <f t="shared" si="11"/>
        <v>45.189754498680699</v>
      </c>
      <c r="N40" s="65">
        <f t="shared" si="11"/>
        <v>46.020990482056163</v>
      </c>
    </row>
    <row r="41" spans="1:14" x14ac:dyDescent="0.3">
      <c r="A41" s="23" t="s">
        <v>198</v>
      </c>
      <c r="B41" s="10"/>
      <c r="C41" s="10"/>
      <c r="D41" s="65">
        <f>D40+D39</f>
        <v>0</v>
      </c>
      <c r="E41" s="65">
        <f>E40+E39</f>
        <v>39.853956782499992</v>
      </c>
      <c r="F41" s="65">
        <f>F40+F39</f>
        <v>83.518424369374998</v>
      </c>
      <c r="G41" s="65">
        <f t="shared" ref="G41:N41" si="12">G40+G39</f>
        <v>114.698578115625</v>
      </c>
      <c r="H41" s="65">
        <f t="shared" si="12"/>
        <v>153.01534695062503</v>
      </c>
      <c r="I41" s="65">
        <f t="shared" si="12"/>
        <v>193.49518256687503</v>
      </c>
      <c r="J41" s="65">
        <f t="shared" si="12"/>
        <v>238.80846186437506</v>
      </c>
      <c r="K41" s="65">
        <f>K40+K39</f>
        <v>282.37027594433602</v>
      </c>
      <c r="L41" s="65">
        <f t="shared" si="12"/>
        <v>326.73318407018661</v>
      </c>
      <c r="M41" s="65">
        <f t="shared" si="12"/>
        <v>371.92293856886732</v>
      </c>
      <c r="N41" s="65">
        <f t="shared" si="12"/>
        <v>417.94392905092349</v>
      </c>
    </row>
    <row r="42" spans="1:14" x14ac:dyDescent="0.3">
      <c r="A42" s="23"/>
      <c r="B42" s="10"/>
      <c r="C42" s="10"/>
      <c r="D42" s="65"/>
      <c r="E42" s="65"/>
      <c r="F42" s="65"/>
      <c r="G42" s="65"/>
      <c r="H42" s="65"/>
      <c r="I42" s="65"/>
      <c r="J42" s="65"/>
      <c r="K42" s="65"/>
      <c r="L42" s="65"/>
      <c r="M42" s="65"/>
      <c r="N42" s="65"/>
    </row>
    <row r="43" spans="1:14" x14ac:dyDescent="0.3">
      <c r="A43" s="23"/>
      <c r="B43" s="10"/>
      <c r="C43" s="10"/>
      <c r="D43" s="65"/>
      <c r="E43" s="65"/>
      <c r="F43" s="65"/>
      <c r="G43" s="91"/>
      <c r="H43" s="65"/>
      <c r="I43" s="65"/>
      <c r="J43" s="65"/>
      <c r="K43" s="65"/>
      <c r="L43" s="65"/>
      <c r="M43" s="65"/>
      <c r="N43" s="65"/>
    </row>
    <row r="44" spans="1:14" x14ac:dyDescent="0.3">
      <c r="A44" s="23"/>
      <c r="B44" s="10"/>
      <c r="C44" s="10"/>
      <c r="D44" s="65"/>
      <c r="E44" s="65"/>
      <c r="F44" s="115"/>
      <c r="G44" s="65"/>
      <c r="H44" s="65"/>
      <c r="I44" s="65"/>
      <c r="J44" s="65"/>
      <c r="K44" s="65"/>
      <c r="L44" s="65"/>
      <c r="M44" s="65"/>
      <c r="N44" s="65"/>
    </row>
    <row r="45" spans="1:14" x14ac:dyDescent="0.3">
      <c r="A45" s="23"/>
      <c r="B45" s="10"/>
      <c r="C45" s="10"/>
      <c r="D45" s="65"/>
      <c r="E45" s="65"/>
      <c r="F45" s="65"/>
      <c r="G45" s="65"/>
      <c r="H45" s="65"/>
      <c r="I45" s="65"/>
      <c r="J45" s="65"/>
      <c r="K45" s="65"/>
      <c r="L45" s="65"/>
      <c r="M45" s="65"/>
      <c r="N45" s="65"/>
    </row>
    <row r="46" spans="1:14" x14ac:dyDescent="0.3">
      <c r="A46" s="23"/>
      <c r="B46" s="10"/>
      <c r="C46" s="10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</row>
    <row r="47" spans="1:14" x14ac:dyDescent="0.3">
      <c r="A47" s="23"/>
      <c r="B47" s="10"/>
      <c r="C47" s="10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</row>
    <row r="48" spans="1:14" x14ac:dyDescent="0.3">
      <c r="A48" s="23"/>
      <c r="B48" s="10"/>
      <c r="C48" s="10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</row>
    <row r="49" spans="1:14" x14ac:dyDescent="0.3">
      <c r="A49" s="23"/>
      <c r="B49" s="10"/>
      <c r="C49" s="10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</row>
    <row r="50" spans="1:14" x14ac:dyDescent="0.3">
      <c r="A50" s="23"/>
      <c r="B50" s="10"/>
      <c r="C50" s="10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</row>
    <row r="51" spans="1:14" x14ac:dyDescent="0.3">
      <c r="A51" s="62"/>
      <c r="B51" s="10"/>
      <c r="C51" s="10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</row>
    <row r="52" spans="1:14" x14ac:dyDescent="0.3">
      <c r="A52" s="62"/>
      <c r="B52" s="10"/>
      <c r="C52" s="10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</row>
    <row r="53" spans="1:14" x14ac:dyDescent="0.3">
      <c r="A53" s="62"/>
      <c r="B53" s="10"/>
      <c r="C53" s="10"/>
      <c r="D53" s="65"/>
      <c r="E53" s="65"/>
      <c r="F53" s="65"/>
      <c r="G53" s="65"/>
      <c r="H53" s="65"/>
      <c r="I53" s="65"/>
      <c r="J53" s="65"/>
      <c r="K53" s="65"/>
      <c r="L53" s="65"/>
      <c r="M53" s="65"/>
      <c r="N53" s="65"/>
    </row>
    <row r="54" spans="1:14" x14ac:dyDescent="0.3">
      <c r="D54" s="15"/>
      <c r="E54" s="57"/>
      <c r="F54" s="57"/>
      <c r="G54" s="57"/>
      <c r="H54" s="57"/>
      <c r="I54" s="57"/>
      <c r="J54" s="57"/>
      <c r="K54" s="57"/>
      <c r="L54" s="57"/>
      <c r="M54" s="57"/>
      <c r="N54" s="57"/>
    </row>
  </sheetData>
  <mergeCells count="2">
    <mergeCell ref="A3:A4"/>
    <mergeCell ref="D3:N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29"/>
  <sheetViews>
    <sheetView showGridLines="0" workbookViewId="0">
      <pane xSplit="3" ySplit="4" topLeftCell="D8" activePane="bottomRight" state="frozen"/>
      <selection activeCell="P5" sqref="P5"/>
      <selection pane="topRight" activeCell="P5" sqref="P5"/>
      <selection pane="bottomLeft" activeCell="P5" sqref="P5"/>
      <selection pane="bottomRight" activeCell="N23" sqref="N23"/>
    </sheetView>
  </sheetViews>
  <sheetFormatPr defaultColWidth="8.88671875" defaultRowHeight="14.4" x14ac:dyDescent="0.3"/>
  <cols>
    <col min="1" max="1" width="35.33203125" customWidth="1"/>
    <col min="2" max="3" width="1.109375" customWidth="1"/>
    <col min="4" max="4" width="10.6640625" bestFit="1" customWidth="1"/>
    <col min="5" max="5" width="9.44140625" bestFit="1" customWidth="1"/>
    <col min="6" max="6" width="9.6640625" bestFit="1" customWidth="1"/>
    <col min="7" max="13" width="9.33203125" bestFit="1" customWidth="1"/>
    <col min="14" max="14" width="9.44140625" bestFit="1" customWidth="1"/>
  </cols>
  <sheetData>
    <row r="1" spans="1:15" s="6" customFormat="1" ht="18" x14ac:dyDescent="0.35">
      <c r="A1" s="6" t="s">
        <v>35</v>
      </c>
    </row>
    <row r="2" spans="1:15" x14ac:dyDescent="0.3">
      <c r="A2" t="s">
        <v>3</v>
      </c>
    </row>
    <row r="3" spans="1:15" x14ac:dyDescent="0.3">
      <c r="A3" s="181" t="s">
        <v>41</v>
      </c>
      <c r="B3" s="48"/>
      <c r="C3" s="48"/>
      <c r="D3" s="182" t="s">
        <v>15</v>
      </c>
      <c r="E3" s="182"/>
      <c r="F3" s="182"/>
      <c r="G3" s="182"/>
      <c r="H3" s="182"/>
      <c r="I3" s="182"/>
      <c r="J3" s="182"/>
      <c r="K3" s="182"/>
      <c r="L3" s="182"/>
      <c r="M3" s="182"/>
      <c r="N3" s="182"/>
    </row>
    <row r="4" spans="1:15" x14ac:dyDescent="0.3">
      <c r="A4" s="181"/>
      <c r="B4" s="48"/>
      <c r="C4" s="48"/>
      <c r="D4" s="49">
        <v>0</v>
      </c>
      <c r="E4" s="49">
        <v>1</v>
      </c>
      <c r="F4" s="49">
        <v>2</v>
      </c>
      <c r="G4" s="49">
        <v>3</v>
      </c>
      <c r="H4" s="49">
        <v>4</v>
      </c>
      <c r="I4" s="49">
        <v>5</v>
      </c>
      <c r="J4" s="49">
        <v>6</v>
      </c>
      <c r="K4" s="49">
        <v>7</v>
      </c>
      <c r="L4" s="49">
        <v>8</v>
      </c>
      <c r="M4" s="49">
        <v>9</v>
      </c>
      <c r="N4" s="49">
        <v>10</v>
      </c>
    </row>
    <row r="5" spans="1:15" x14ac:dyDescent="0.3">
      <c r="A5" s="16" t="s">
        <v>199</v>
      </c>
    </row>
    <row r="6" spans="1:15" x14ac:dyDescent="0.3">
      <c r="A6" s="12" t="s">
        <v>200</v>
      </c>
      <c r="E6" s="2"/>
      <c r="F6" s="2"/>
      <c r="G6" s="2"/>
      <c r="H6" s="2"/>
      <c r="I6" s="2"/>
      <c r="J6" s="2"/>
      <c r="K6" s="2"/>
      <c r="L6" s="2"/>
      <c r="M6" s="2"/>
      <c r="N6" s="2"/>
    </row>
    <row r="7" spans="1:15" x14ac:dyDescent="0.3">
      <c r="A7" s="82" t="s">
        <v>80</v>
      </c>
      <c r="B7" s="10"/>
      <c r="C7" s="10"/>
      <c r="D7" s="65">
        <f>C7+'Cash Flow Statement'!D32</f>
        <v>0</v>
      </c>
      <c r="E7" s="65">
        <f>D7+'Cash Flow Statement'!E32</f>
        <v>0</v>
      </c>
      <c r="F7" s="65">
        <f>E7+'Cash Flow Statement'!F32</f>
        <v>0</v>
      </c>
      <c r="G7" s="65">
        <f>F7+'Cash Flow Statement'!G32</f>
        <v>0</v>
      </c>
      <c r="H7" s="65">
        <f>G7+'Cash Flow Statement'!H32</f>
        <v>0</v>
      </c>
      <c r="I7" s="65">
        <f>H7+'Cash Flow Statement'!I32</f>
        <v>0</v>
      </c>
      <c r="J7" s="65">
        <f>I7+'Cash Flow Statement'!J32</f>
        <v>0</v>
      </c>
      <c r="K7" s="65">
        <f>J7+'Cash Flow Statement'!K32</f>
        <v>0</v>
      </c>
      <c r="L7" s="65">
        <f>K7+'Cash Flow Statement'!L32</f>
        <v>0</v>
      </c>
      <c r="M7" s="65">
        <f>L7+'Cash Flow Statement'!M32</f>
        <v>0</v>
      </c>
      <c r="N7" s="65">
        <f>M7+'Cash Flow Statement'!N32</f>
        <v>0</v>
      </c>
    </row>
    <row r="8" spans="1:15" x14ac:dyDescent="0.3">
      <c r="A8" s="82" t="s">
        <v>0</v>
      </c>
      <c r="B8" s="10"/>
      <c r="C8" s="10"/>
      <c r="D8" s="65">
        <f>C8+'Cash Flow Statement'!D33</f>
        <v>66.5</v>
      </c>
      <c r="E8" s="65">
        <f>D8+'Cash Flow Statement'!E33</f>
        <v>66.5</v>
      </c>
      <c r="F8" s="65">
        <f>E8+'Cash Flow Statement'!F33</f>
        <v>66.5</v>
      </c>
      <c r="G8" s="65">
        <f>F8+'Cash Flow Statement'!G33</f>
        <v>66.5</v>
      </c>
      <c r="H8" s="65">
        <f>G8+'Cash Flow Statement'!H33</f>
        <v>66.5</v>
      </c>
      <c r="I8" s="65">
        <f>H8+'Cash Flow Statement'!I33</f>
        <v>66.5</v>
      </c>
      <c r="J8" s="65">
        <f>I8+'Cash Flow Statement'!J33</f>
        <v>66.5</v>
      </c>
      <c r="K8" s="65">
        <f>J8+'Cash Flow Statement'!K33</f>
        <v>66.5</v>
      </c>
      <c r="L8" s="65">
        <f>K8+'Cash Flow Statement'!L33</f>
        <v>66.5</v>
      </c>
      <c r="M8" s="65">
        <f>L8+'Cash Flow Statement'!M33</f>
        <v>66.5</v>
      </c>
      <c r="N8" s="65">
        <f>M8+'Cash Flow Statement'!N33</f>
        <v>66.5</v>
      </c>
    </row>
    <row r="9" spans="1:15" x14ac:dyDescent="0.3">
      <c r="A9" s="12" t="s">
        <v>201</v>
      </c>
      <c r="D9" s="15">
        <f>C9+'Cash Flow Statement'!D35</f>
        <v>1.5</v>
      </c>
      <c r="E9" s="15">
        <f>D9+'Cash Flow Statement'!E35</f>
        <v>1.5</v>
      </c>
      <c r="F9" s="15">
        <f>E9+'Cash Flow Statement'!F35</f>
        <v>1.5</v>
      </c>
      <c r="G9" s="15">
        <f>F9+'Cash Flow Statement'!G35</f>
        <v>1.5</v>
      </c>
      <c r="H9" s="15">
        <f>G9+'Cash Flow Statement'!H35</f>
        <v>1.5</v>
      </c>
      <c r="I9" s="15">
        <f>H9+'Cash Flow Statement'!I35</f>
        <v>1.5</v>
      </c>
      <c r="J9" s="15">
        <f>I9+'Cash Flow Statement'!J35</f>
        <v>1.5</v>
      </c>
      <c r="K9" s="15">
        <f>J9+'Cash Flow Statement'!K35</f>
        <v>1.5</v>
      </c>
      <c r="L9" s="15">
        <f>K9+'Cash Flow Statement'!L35</f>
        <v>1.5</v>
      </c>
      <c r="M9" s="15">
        <f>L9+'Cash Flow Statement'!M35</f>
        <v>1.5</v>
      </c>
      <c r="N9" s="15">
        <f>M9+'Cash Flow Statement'!N35</f>
        <v>1.5</v>
      </c>
    </row>
    <row r="10" spans="1:15" x14ac:dyDescent="0.3">
      <c r="A10" s="12" t="s">
        <v>202</v>
      </c>
      <c r="D10" s="15">
        <f>IF('Income Statement'!D51&gt;0,'Income Statement'!D51,0)</f>
        <v>0</v>
      </c>
      <c r="E10" s="15">
        <f>IF('Income Statement'!E51&gt;0,'Income Statement'!E51,0)</f>
        <v>25.566576782499997</v>
      </c>
      <c r="F10" s="15">
        <f>IF('Income Statement'!F51&gt;0,'Income Statement'!F51,0)</f>
        <v>58.643664369375003</v>
      </c>
      <c r="G10" s="15">
        <f>IF('Income Statement'!G51&gt;0,'Income Statement'!G51,0)</f>
        <v>97.13418811562498</v>
      </c>
      <c r="H10" s="15">
        <f>IF('Income Statement'!H51&gt;0,'Income Statement'!H51,0)</f>
        <v>142.45907695062499</v>
      </c>
      <c r="I10" s="15">
        <f>IF('Income Statement'!I51&gt;0,'Income Statement'!I51,0)</f>
        <v>188.044782566875</v>
      </c>
      <c r="J10" s="15">
        <f>IF('Income Statement'!J51&gt;0,'Income Statement'!J51,0)</f>
        <v>238.26168186437502</v>
      </c>
      <c r="K10" s="15">
        <f>IF('Income Statement'!K51&gt;0,'Income Statement'!K51,0)</f>
        <v>288.82261594433595</v>
      </c>
      <c r="L10" s="15">
        <f>IF('Income Statement'!L51&gt;0,'Income Statement'!L51,0)</f>
        <v>339.78014407018657</v>
      </c>
      <c r="M10" s="15">
        <f>IF('Income Statement'!M51&gt;0,'Income Statement'!M51,0)</f>
        <v>391.16001856886726</v>
      </c>
      <c r="N10" s="15">
        <f>IF('Income Statement'!N51&gt;0,'Income Statement'!N51,0)</f>
        <v>442.96662905092342</v>
      </c>
      <c r="O10" s="114"/>
    </row>
    <row r="11" spans="1:15" x14ac:dyDescent="0.3">
      <c r="A11" s="12" t="s">
        <v>203</v>
      </c>
      <c r="D11" s="15">
        <f>C11+'Cash Flow Statement'!D34+'Cash Flow Statement'!D21</f>
        <v>132</v>
      </c>
      <c r="E11" s="15">
        <f>D11+'Cash Flow Statement'!E34+'Cash Flow Statement'!E21</f>
        <v>132</v>
      </c>
      <c r="F11" s="15">
        <f>E11+'Cash Flow Statement'!F34+'Cash Flow Statement'!F21</f>
        <v>132</v>
      </c>
      <c r="G11" s="15">
        <f>F11+'Cash Flow Statement'!G34+'Cash Flow Statement'!G21</f>
        <v>115.5</v>
      </c>
      <c r="H11" s="15">
        <f>G11+'Cash Flow Statement'!H34+'Cash Flow Statement'!H21</f>
        <v>99</v>
      </c>
      <c r="I11" s="15">
        <f>H11+'Cash Flow Statement'!I34+'Cash Flow Statement'!I21</f>
        <v>82.5</v>
      </c>
      <c r="J11" s="15">
        <f>I11+'Cash Flow Statement'!J34+'Cash Flow Statement'!J21</f>
        <v>66</v>
      </c>
      <c r="K11" s="15">
        <f>J11+'Cash Flow Statement'!K34+'Cash Flow Statement'!K21</f>
        <v>49.5</v>
      </c>
      <c r="L11" s="15">
        <f>K11+'Cash Flow Statement'!L34+'Cash Flow Statement'!L21</f>
        <v>33</v>
      </c>
      <c r="M11" s="15">
        <f>L11+'Cash Flow Statement'!M34+'Cash Flow Statement'!M21</f>
        <v>16.5</v>
      </c>
      <c r="N11" s="15">
        <f>M11+'Cash Flow Statement'!N34+'Cash Flow Statement'!N21</f>
        <v>0</v>
      </c>
    </row>
    <row r="12" spans="1:15" x14ac:dyDescent="0.3">
      <c r="A12" s="12" t="s">
        <v>204</v>
      </c>
      <c r="D12" s="15">
        <f>C12+'Cash Flow Statement'!D17</f>
        <v>0</v>
      </c>
      <c r="E12" s="15">
        <f>D12+'Cash Flow Statement'!E17</f>
        <v>17.3</v>
      </c>
      <c r="F12" s="15">
        <f>E12+'Cash Flow Statement'!F17</f>
        <v>22.9</v>
      </c>
      <c r="G12" s="15">
        <f>F12+'Cash Flow Statement'!G17</f>
        <v>26.7</v>
      </c>
      <c r="H12" s="15">
        <f>G12+'Cash Flow Statement'!H17</f>
        <v>30.5</v>
      </c>
      <c r="I12" s="15">
        <f>H12+'Cash Flow Statement'!I17</f>
        <v>30.5</v>
      </c>
      <c r="J12" s="15">
        <f>I12+'Cash Flow Statement'!J17</f>
        <v>30.5</v>
      </c>
      <c r="K12" s="15">
        <f>J12+'Cash Flow Statement'!K17</f>
        <v>30.5</v>
      </c>
      <c r="L12" s="15">
        <f>K12+'Cash Flow Statement'!L17</f>
        <v>30.5</v>
      </c>
      <c r="M12" s="15">
        <f>L12+'Cash Flow Statement'!M17</f>
        <v>30.5</v>
      </c>
      <c r="N12" s="15">
        <f>M12+'Cash Flow Statement'!N17</f>
        <v>30.5</v>
      </c>
    </row>
    <row r="13" spans="1:15" x14ac:dyDescent="0.3">
      <c r="A13" s="12" t="s">
        <v>205</v>
      </c>
      <c r="D13" s="15">
        <f>C13+'Cash Flow Statement'!D18</f>
        <v>0</v>
      </c>
      <c r="E13" s="15">
        <f>D13+'Cash Flow Statement'!E18</f>
        <v>6.8</v>
      </c>
      <c r="F13" s="15">
        <f>E13+'Cash Flow Statement'!F18</f>
        <v>9.1</v>
      </c>
      <c r="G13" s="15">
        <f>F13+'Cash Flow Statement'!G18</f>
        <v>10.6</v>
      </c>
      <c r="H13" s="15">
        <f>G13+'Cash Flow Statement'!H18</f>
        <v>12.2</v>
      </c>
      <c r="I13" s="15">
        <f>H13+'Cash Flow Statement'!I18</f>
        <v>12.2</v>
      </c>
      <c r="J13" s="15">
        <f>I13+'Cash Flow Statement'!J18</f>
        <v>12.2</v>
      </c>
      <c r="K13" s="15">
        <f>J13+'Cash Flow Statement'!K18</f>
        <v>12.2</v>
      </c>
      <c r="L13" s="15">
        <f>K13+'Cash Flow Statement'!L18</f>
        <v>12.2</v>
      </c>
      <c r="M13" s="15">
        <f>L13+'Cash Flow Statement'!M18</f>
        <v>12.2</v>
      </c>
      <c r="N13" s="15">
        <f>M13+'Cash Flow Statement'!N18</f>
        <v>12.2</v>
      </c>
    </row>
    <row r="14" spans="1:15" x14ac:dyDescent="0.3">
      <c r="A14" s="72" t="s">
        <v>206</v>
      </c>
      <c r="B14" s="3"/>
      <c r="C14" s="3"/>
      <c r="D14" s="61">
        <f>SUM(D7:D13)</f>
        <v>200</v>
      </c>
      <c r="E14" s="61">
        <f t="shared" ref="E14:N14" si="0">SUM(E7:E13)</f>
        <v>249.66657678250002</v>
      </c>
      <c r="F14" s="61">
        <f t="shared" si="0"/>
        <v>290.64366436937502</v>
      </c>
      <c r="G14" s="61">
        <f t="shared" si="0"/>
        <v>317.93418811562498</v>
      </c>
      <c r="H14" s="61">
        <f t="shared" si="0"/>
        <v>352.15907695062498</v>
      </c>
      <c r="I14" s="61">
        <f t="shared" si="0"/>
        <v>381.24478256687502</v>
      </c>
      <c r="J14" s="61">
        <f t="shared" si="0"/>
        <v>414.96168186437501</v>
      </c>
      <c r="K14" s="61">
        <f t="shared" si="0"/>
        <v>449.02261594433594</v>
      </c>
      <c r="L14" s="61">
        <f t="shared" si="0"/>
        <v>483.48014407018655</v>
      </c>
      <c r="M14" s="61">
        <f t="shared" si="0"/>
        <v>518.3600185688673</v>
      </c>
      <c r="N14" s="61">
        <f t="shared" si="0"/>
        <v>553.66662905092346</v>
      </c>
    </row>
    <row r="15" spans="1:15" x14ac:dyDescent="0.3">
      <c r="A15" s="62"/>
      <c r="B15" s="10"/>
      <c r="C15" s="10"/>
      <c r="D15" s="65"/>
      <c r="E15" s="65"/>
      <c r="F15" s="65"/>
      <c r="G15" s="65"/>
      <c r="H15" s="65"/>
      <c r="I15" s="65"/>
      <c r="J15" s="65"/>
      <c r="K15" s="65"/>
      <c r="L15" s="65"/>
      <c r="M15" s="65"/>
      <c r="N15" s="65"/>
    </row>
    <row r="16" spans="1:15" x14ac:dyDescent="0.3">
      <c r="A16" s="62" t="s">
        <v>207</v>
      </c>
      <c r="B16" s="10"/>
      <c r="C16" s="10"/>
      <c r="D16" s="65"/>
      <c r="E16" s="65"/>
      <c r="F16" s="65"/>
      <c r="G16" s="65"/>
      <c r="H16" s="65"/>
      <c r="I16" s="65"/>
      <c r="J16" s="65"/>
      <c r="K16" s="65"/>
      <c r="L16" s="65"/>
      <c r="M16" s="65"/>
      <c r="N16" s="65"/>
    </row>
    <row r="17" spans="1:14" x14ac:dyDescent="0.3">
      <c r="A17" s="81" t="s">
        <v>208</v>
      </c>
      <c r="B17" s="10"/>
      <c r="C17" s="10"/>
      <c r="D17" s="65">
        <f>(C17+'Cash Flow Statement'!D26*-1)</f>
        <v>174.70000000000002</v>
      </c>
      <c r="E17" s="65">
        <f>(D17+'Cash Flow Statement'!E26*-1)</f>
        <v>174.70000000000002</v>
      </c>
      <c r="F17" s="65">
        <f>(E17+'Cash Flow Statement'!F26*-1)</f>
        <v>174.70000000000002</v>
      </c>
      <c r="G17" s="65">
        <f>(F17+'Cash Flow Statement'!G26*-1)</f>
        <v>177.20000000000002</v>
      </c>
      <c r="H17" s="65">
        <f>(G17+'Cash Flow Statement'!H26*-1)</f>
        <v>179.70000000000002</v>
      </c>
      <c r="I17" s="65">
        <f>(H17+'Cash Flow Statement'!I26*-1)</f>
        <v>182.20000000000002</v>
      </c>
      <c r="J17" s="65">
        <f>(I17+'Cash Flow Statement'!J26*-1)</f>
        <v>184.70000000000002</v>
      </c>
      <c r="K17" s="65">
        <f>(J17+'Cash Flow Statement'!K26*-1)</f>
        <v>189.70000000000002</v>
      </c>
      <c r="L17" s="65">
        <f>(K17+'Cash Flow Statement'!L26*-1)</f>
        <v>194.70000000000002</v>
      </c>
      <c r="M17" s="65">
        <f>(L17+'Cash Flow Statement'!M26*-1)</f>
        <v>199.70000000000002</v>
      </c>
      <c r="N17" s="65">
        <f>(M17+'Cash Flow Statement'!N26*-1)</f>
        <v>204.70000000000002</v>
      </c>
    </row>
    <row r="18" spans="1:14" x14ac:dyDescent="0.3">
      <c r="A18" s="81" t="s">
        <v>209</v>
      </c>
      <c r="B18" s="10"/>
      <c r="C18" s="10"/>
      <c r="D18" s="65">
        <f>C18+'Cash Flow Statement'!D11</f>
        <v>0</v>
      </c>
      <c r="E18" s="65">
        <f>D18+'Cash Flow Statement'!E11</f>
        <v>12.88738</v>
      </c>
      <c r="F18" s="65">
        <f>E18+'Cash Flow Statement'!F11</f>
        <v>25.774760000000001</v>
      </c>
      <c r="G18" s="65">
        <f>F18+'Cash Flow Statement'!G11</f>
        <v>38.86439</v>
      </c>
      <c r="H18" s="65">
        <f>G18+'Cash Flow Statement'!H11</f>
        <v>52.156269999999999</v>
      </c>
      <c r="I18" s="65">
        <f>H18+'Cash Flow Statement'!I11</f>
        <v>65.650400000000005</v>
      </c>
      <c r="J18" s="65">
        <f>I18+'Cash Flow Statement'!J11</f>
        <v>79.34678000000001</v>
      </c>
      <c r="K18" s="65">
        <f>J18+'Cash Flow Statement'!K11</f>
        <v>93.447660000000013</v>
      </c>
      <c r="L18" s="65">
        <f>K18+'Cash Flow Statement'!L11</f>
        <v>107.95304000000002</v>
      </c>
      <c r="M18" s="65">
        <f>L18+'Cash Flow Statement'!M11</f>
        <v>122.86292000000002</v>
      </c>
      <c r="N18" s="65">
        <f>M18+'Cash Flow Statement'!N11</f>
        <v>138.17730000000003</v>
      </c>
    </row>
    <row r="19" spans="1:14" x14ac:dyDescent="0.3">
      <c r="A19" s="72" t="s">
        <v>210</v>
      </c>
      <c r="B19" s="3"/>
      <c r="C19" s="3"/>
      <c r="D19" s="61">
        <f>D17-D18</f>
        <v>174.70000000000002</v>
      </c>
      <c r="E19" s="61">
        <f t="shared" ref="E19:N19" si="1">E17-E18</f>
        <v>161.81262000000001</v>
      </c>
      <c r="F19" s="61">
        <f t="shared" si="1"/>
        <v>148.92524000000003</v>
      </c>
      <c r="G19" s="61">
        <f t="shared" si="1"/>
        <v>138.33561000000003</v>
      </c>
      <c r="H19" s="61">
        <f t="shared" si="1"/>
        <v>127.54373000000001</v>
      </c>
      <c r="I19" s="61">
        <f t="shared" si="1"/>
        <v>116.54960000000001</v>
      </c>
      <c r="J19" s="61">
        <f t="shared" si="1"/>
        <v>105.35322000000001</v>
      </c>
      <c r="K19" s="61">
        <f t="shared" si="1"/>
        <v>96.252340000000004</v>
      </c>
      <c r="L19" s="61">
        <f t="shared" si="1"/>
        <v>86.746960000000001</v>
      </c>
      <c r="M19" s="61">
        <f t="shared" si="1"/>
        <v>76.83708</v>
      </c>
      <c r="N19" s="61">
        <f t="shared" si="1"/>
        <v>66.522699999999986</v>
      </c>
    </row>
    <row r="20" spans="1:14" x14ac:dyDescent="0.3">
      <c r="A20" s="62"/>
      <c r="B20" s="10"/>
      <c r="C20" s="10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</row>
    <row r="21" spans="1:14" x14ac:dyDescent="0.3">
      <c r="A21" s="62" t="s">
        <v>211</v>
      </c>
      <c r="B21" s="10"/>
      <c r="C21" s="10"/>
      <c r="D21" s="65"/>
      <c r="E21" s="65"/>
      <c r="F21" s="65"/>
      <c r="G21" s="65"/>
      <c r="H21" s="65"/>
      <c r="I21" s="65"/>
      <c r="J21" s="65"/>
      <c r="K21" s="65"/>
      <c r="L21" s="65"/>
      <c r="M21" s="65"/>
      <c r="N21" s="65"/>
    </row>
    <row r="22" spans="1:14" x14ac:dyDescent="0.3">
      <c r="A22" s="81" t="s">
        <v>212</v>
      </c>
      <c r="B22" s="10"/>
      <c r="C22" s="10"/>
      <c r="D22" s="65">
        <f>C22+'Cash Flow Statement'!D16*-1</f>
        <v>9</v>
      </c>
      <c r="E22" s="65">
        <f>D22+'Cash Flow Statement'!E16*-1</f>
        <v>32.1</v>
      </c>
      <c r="F22" s="65">
        <f>E22+'Cash Flow Statement'!F16*-1</f>
        <v>42.7</v>
      </c>
      <c r="G22" s="65">
        <f>F22+'Cash Flow Statement'!G16*-1</f>
        <v>49.8</v>
      </c>
      <c r="H22" s="65">
        <f>G22+'Cash Flow Statement'!H16*-1</f>
        <v>56.9</v>
      </c>
      <c r="I22" s="65">
        <f>H22+'Cash Flow Statement'!I16*-1</f>
        <v>56.9</v>
      </c>
      <c r="J22" s="65">
        <f>I22+'Cash Flow Statement'!J16*-1</f>
        <v>56.9</v>
      </c>
      <c r="K22" s="65">
        <f>J22+'Cash Flow Statement'!K16*-1</f>
        <v>56.9</v>
      </c>
      <c r="L22" s="65">
        <f>K22+'Cash Flow Statement'!L16*-1</f>
        <v>56.9</v>
      </c>
      <c r="M22" s="65">
        <f>L22+'Cash Flow Statement'!M16*-1</f>
        <v>56.9</v>
      </c>
      <c r="N22" s="65">
        <f>M22+'Cash Flow Statement'!N16*-1</f>
        <v>56.9</v>
      </c>
    </row>
    <row r="23" spans="1:14" x14ac:dyDescent="0.3">
      <c r="A23" s="81" t="s">
        <v>213</v>
      </c>
      <c r="B23" s="10"/>
      <c r="C23" s="10"/>
      <c r="D23" s="65">
        <f>'Cash Flow Statement'!D41</f>
        <v>0</v>
      </c>
      <c r="E23" s="65">
        <f>'Cash Flow Statement'!E41</f>
        <v>39.853956782499992</v>
      </c>
      <c r="F23" s="65">
        <f>'Cash Flow Statement'!F41</f>
        <v>83.518424369374998</v>
      </c>
      <c r="G23" s="65">
        <f>'Cash Flow Statement'!G41</f>
        <v>114.698578115625</v>
      </c>
      <c r="H23" s="65">
        <f>'Cash Flow Statement'!H41</f>
        <v>153.01534695062503</v>
      </c>
      <c r="I23" s="65">
        <f>'Cash Flow Statement'!I41</f>
        <v>193.49518256687503</v>
      </c>
      <c r="J23" s="65">
        <f>'Cash Flow Statement'!J41</f>
        <v>238.80846186437506</v>
      </c>
      <c r="K23" s="65">
        <f>'Cash Flow Statement'!K41</f>
        <v>282.37027594433602</v>
      </c>
      <c r="L23" s="65">
        <f>'Cash Flow Statement'!L41</f>
        <v>326.73318407018661</v>
      </c>
      <c r="M23" s="65">
        <f>'Cash Flow Statement'!M41</f>
        <v>371.92293856886732</v>
      </c>
      <c r="N23" s="65">
        <f>'Cash Flow Statement'!N41</f>
        <v>417.94392905092349</v>
      </c>
    </row>
    <row r="24" spans="1:14" x14ac:dyDescent="0.3">
      <c r="A24" s="81" t="s">
        <v>214</v>
      </c>
      <c r="B24" s="10"/>
      <c r="C24" s="10"/>
      <c r="D24" s="65">
        <f>C24+('Cash Flow Statement'!D27*-1)-'Cash Flow Statement'!D12</f>
        <v>16.3</v>
      </c>
      <c r="E24" s="65">
        <f>D24+('Cash Flow Statement'!E27*-1)-'Cash Flow Statement'!E12</f>
        <v>15.9</v>
      </c>
      <c r="F24" s="65">
        <f>E24+('Cash Flow Statement'!F27*-1)-'Cash Flow Statement'!F12</f>
        <v>15.5</v>
      </c>
      <c r="G24" s="65">
        <f>F24+('Cash Flow Statement'!G27*-1)-'Cash Flow Statement'!G12</f>
        <v>15.1</v>
      </c>
      <c r="H24" s="65">
        <f>G24+('Cash Flow Statement'!H27*-1)-'Cash Flow Statement'!H12</f>
        <v>14.7</v>
      </c>
      <c r="I24" s="65">
        <f>H24+('Cash Flow Statement'!I27*-1)-'Cash Flow Statement'!I12</f>
        <v>14.299999999999999</v>
      </c>
      <c r="J24" s="65">
        <f>I24+('Cash Flow Statement'!J27*-1)-'Cash Flow Statement'!J12</f>
        <v>13.899999999999999</v>
      </c>
      <c r="K24" s="65">
        <f>J24+('Cash Flow Statement'!K27*-1)-'Cash Flow Statement'!K12</f>
        <v>13.499999999999998</v>
      </c>
      <c r="L24" s="65">
        <f>K24+('Cash Flow Statement'!L27*-1)-'Cash Flow Statement'!L12</f>
        <v>13.099999999999998</v>
      </c>
      <c r="M24" s="65">
        <f>L24+('Cash Flow Statement'!M27*-1)-'Cash Flow Statement'!M12</f>
        <v>12.699999999999998</v>
      </c>
      <c r="N24" s="65">
        <f>M24+('Cash Flow Statement'!N27*-1)-'Cash Flow Statement'!N12</f>
        <v>12.299999999999997</v>
      </c>
    </row>
    <row r="25" spans="1:14" x14ac:dyDescent="0.3">
      <c r="A25" s="81" t="s">
        <v>215</v>
      </c>
      <c r="B25" s="10"/>
      <c r="C25" s="10"/>
      <c r="D25" s="65">
        <f>IF('Income Statement'!D51&lt;=0,-'Income Statement'!D51,0)</f>
        <v>0</v>
      </c>
      <c r="E25" s="65">
        <f>IF('Income Statement'!E51&lt;=0,-'Income Statement'!E51,0)</f>
        <v>0</v>
      </c>
      <c r="F25" s="65">
        <f>IF('Income Statement'!F51&lt;=0,-'Income Statement'!F51,0)</f>
        <v>0</v>
      </c>
      <c r="G25" s="65">
        <f>IF('Income Statement'!G51&lt;=0,-'Income Statement'!G51,0)</f>
        <v>0</v>
      </c>
      <c r="H25" s="65">
        <f>IF('Income Statement'!H51&lt;=0,-'Income Statement'!H51,0)</f>
        <v>0</v>
      </c>
      <c r="I25" s="65">
        <f>IF('Income Statement'!I51&lt;=0,-'Income Statement'!I51,0)</f>
        <v>0</v>
      </c>
      <c r="J25" s="65">
        <f>IF('Income Statement'!J51&lt;=0,-'Income Statement'!J51,0)</f>
        <v>0</v>
      </c>
      <c r="K25" s="65">
        <f>IF('Income Statement'!K51&lt;=0,-'Income Statement'!K51,0)</f>
        <v>0</v>
      </c>
      <c r="L25" s="65">
        <f>IF('Income Statement'!L51&lt;=0,-'Income Statement'!L51,0)</f>
        <v>0</v>
      </c>
      <c r="M25" s="65">
        <f>IF('Income Statement'!M51&lt;=0,-'Income Statement'!M51,0)</f>
        <v>0</v>
      </c>
      <c r="N25" s="65">
        <f>IF('Income Statement'!N51&lt;=0,-'Income Statement'!N51,0)</f>
        <v>0</v>
      </c>
    </row>
    <row r="26" spans="1:14" x14ac:dyDescent="0.3">
      <c r="A26" s="83" t="s">
        <v>28</v>
      </c>
      <c r="B26" s="3"/>
      <c r="C26" s="3"/>
      <c r="D26" s="61">
        <f>SUM(D19:D25)</f>
        <v>200.00000000000003</v>
      </c>
      <c r="E26" s="61">
        <f t="shared" ref="E26:N26" si="2">SUM(E19:E25)</f>
        <v>249.66657678250002</v>
      </c>
      <c r="F26" s="61">
        <f t="shared" si="2"/>
        <v>290.64366436937502</v>
      </c>
      <c r="G26" s="61">
        <f t="shared" si="2"/>
        <v>317.93418811562503</v>
      </c>
      <c r="H26" s="61">
        <f t="shared" si="2"/>
        <v>352.15907695062504</v>
      </c>
      <c r="I26" s="61">
        <f t="shared" si="2"/>
        <v>381.24478256687502</v>
      </c>
      <c r="J26" s="61">
        <f t="shared" si="2"/>
        <v>414.96168186437501</v>
      </c>
      <c r="K26" s="61">
        <f t="shared" si="2"/>
        <v>449.02261594433605</v>
      </c>
      <c r="L26" s="61">
        <f t="shared" si="2"/>
        <v>483.48014407018661</v>
      </c>
      <c r="M26" s="61">
        <f t="shared" si="2"/>
        <v>518.3600185688673</v>
      </c>
      <c r="N26" s="61">
        <f t="shared" si="2"/>
        <v>553.66662905092346</v>
      </c>
    </row>
    <row r="27" spans="1:14" x14ac:dyDescent="0.3">
      <c r="A27" s="81"/>
      <c r="B27" s="10"/>
      <c r="C27" s="10"/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65"/>
    </row>
    <row r="28" spans="1:14" x14ac:dyDescent="0.3">
      <c r="A28" s="84" t="s">
        <v>29</v>
      </c>
      <c r="D28" s="80">
        <f>D14-D26</f>
        <v>0</v>
      </c>
      <c r="E28" s="80">
        <f t="shared" ref="E28:N28" si="3">E14-E26</f>
        <v>0</v>
      </c>
      <c r="F28" s="80">
        <f t="shared" si="3"/>
        <v>0</v>
      </c>
      <c r="G28" s="80">
        <f t="shared" si="3"/>
        <v>0</v>
      </c>
      <c r="H28" s="80">
        <f t="shared" si="3"/>
        <v>0</v>
      </c>
      <c r="I28" s="80">
        <f t="shared" si="3"/>
        <v>0</v>
      </c>
      <c r="J28" s="80">
        <f t="shared" si="3"/>
        <v>0</v>
      </c>
      <c r="K28" s="80">
        <f t="shared" si="3"/>
        <v>0</v>
      </c>
      <c r="L28" s="80">
        <f t="shared" si="3"/>
        <v>0</v>
      </c>
      <c r="M28" s="80">
        <f t="shared" si="3"/>
        <v>0</v>
      </c>
      <c r="N28" s="80">
        <f t="shared" si="3"/>
        <v>0</v>
      </c>
    </row>
    <row r="29" spans="1:14" x14ac:dyDescent="0.3"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</row>
  </sheetData>
  <mergeCells count="2">
    <mergeCell ref="A3:A4"/>
    <mergeCell ref="D3:N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C000"/>
  </sheetPr>
  <dimension ref="A1:O86"/>
  <sheetViews>
    <sheetView showGridLines="0" workbookViewId="0">
      <pane xSplit="3" ySplit="4" topLeftCell="D59" activePane="bottomRight" state="frozen"/>
      <selection activeCell="P5" sqref="P5"/>
      <selection pane="topRight" activeCell="P5" sqref="P5"/>
      <selection pane="bottomLeft" activeCell="P5" sqref="P5"/>
      <selection pane="bottomRight" activeCell="G69" sqref="G69"/>
    </sheetView>
  </sheetViews>
  <sheetFormatPr defaultColWidth="8.88671875" defaultRowHeight="14.4" x14ac:dyDescent="0.3"/>
  <cols>
    <col min="1" max="1" width="26.44140625" bestFit="1" customWidth="1"/>
    <col min="2" max="2" width="8.44140625" bestFit="1" customWidth="1"/>
    <col min="3" max="3" width="1.109375" customWidth="1"/>
    <col min="4" max="4" width="10.6640625" style="93" bestFit="1" customWidth="1"/>
    <col min="5" max="5" width="12.44140625" customWidth="1"/>
    <col min="6" max="14" width="11.5546875" bestFit="1" customWidth="1"/>
    <col min="15" max="15" width="14.33203125" bestFit="1" customWidth="1"/>
  </cols>
  <sheetData>
    <row r="1" spans="1:15" s="6" customFormat="1" ht="18" x14ac:dyDescent="0.35">
      <c r="A1" s="6" t="s">
        <v>259</v>
      </c>
      <c r="D1" s="92"/>
    </row>
    <row r="2" spans="1:15" x14ac:dyDescent="0.3">
      <c r="A2" t="s">
        <v>3</v>
      </c>
    </row>
    <row r="3" spans="1:15" x14ac:dyDescent="0.3">
      <c r="A3" s="181" t="s">
        <v>41</v>
      </c>
      <c r="B3" s="48"/>
      <c r="C3" s="48"/>
      <c r="D3" s="182" t="s">
        <v>15</v>
      </c>
      <c r="E3" s="182"/>
      <c r="F3" s="182"/>
      <c r="G3" s="182"/>
      <c r="H3" s="182"/>
      <c r="I3" s="182"/>
      <c r="J3" s="182"/>
      <c r="K3" s="182"/>
      <c r="L3" s="182"/>
      <c r="M3" s="182"/>
      <c r="N3" s="182"/>
    </row>
    <row r="4" spans="1:15" x14ac:dyDescent="0.3">
      <c r="A4" s="181"/>
      <c r="B4" s="48"/>
      <c r="C4" s="48"/>
      <c r="D4" s="49">
        <v>0</v>
      </c>
      <c r="E4" s="49">
        <v>1</v>
      </c>
      <c r="F4" s="49">
        <v>2</v>
      </c>
      <c r="G4" s="49">
        <v>3</v>
      </c>
      <c r="H4" s="49">
        <v>4</v>
      </c>
      <c r="I4" s="49">
        <v>5</v>
      </c>
      <c r="J4" s="49">
        <v>6</v>
      </c>
      <c r="K4" s="49">
        <v>7</v>
      </c>
      <c r="L4" s="49">
        <v>8</v>
      </c>
      <c r="M4" s="49">
        <v>9</v>
      </c>
      <c r="N4" s="49">
        <v>10</v>
      </c>
    </row>
    <row r="5" spans="1:15" x14ac:dyDescent="0.3">
      <c r="E5" s="8"/>
      <c r="F5" s="8"/>
      <c r="G5" s="8"/>
      <c r="H5" s="8"/>
      <c r="I5" s="8"/>
      <c r="J5" s="8"/>
      <c r="K5" s="8"/>
      <c r="L5" s="8"/>
      <c r="M5" s="8"/>
      <c r="N5" s="8"/>
    </row>
    <row r="6" spans="1:15" x14ac:dyDescent="0.3">
      <c r="A6" s="1" t="s">
        <v>220</v>
      </c>
      <c r="E6" s="8"/>
      <c r="F6" s="8"/>
      <c r="G6" s="8"/>
      <c r="H6" s="8"/>
      <c r="I6" s="8"/>
      <c r="J6" s="8"/>
      <c r="K6" s="8"/>
      <c r="L6" s="8"/>
      <c r="M6" s="8"/>
      <c r="N6" s="8"/>
    </row>
    <row r="7" spans="1:15" x14ac:dyDescent="0.3">
      <c r="A7" t="s">
        <v>216</v>
      </c>
      <c r="D7" s="94">
        <f>SUM('Balance Sheet'!D11:D13)/SUM('Balance Sheet'!D7:D10)</f>
        <v>1.9411764705882353</v>
      </c>
      <c r="E7" s="66">
        <f>SUM('Balance Sheet'!E11:E13)/SUM('Balance Sheet'!E7:E10)</f>
        <v>1.6683307797277009</v>
      </c>
      <c r="F7" s="66">
        <f>SUM('Balance Sheet'!F11:F13)/SUM('Balance Sheet'!F7:F10)</f>
        <v>1.2949720052451239</v>
      </c>
      <c r="G7" s="66">
        <f>SUM('Balance Sheet'!G11:G13)/SUM('Balance Sheet'!G7:G10)</f>
        <v>0.92530808879510318</v>
      </c>
      <c r="H7" s="66">
        <f>SUM('Balance Sheet'!H11:H13)/SUM('Balance Sheet'!H7:H10)</f>
        <v>0.67329003839185175</v>
      </c>
      <c r="I7" s="66">
        <f>SUM('Balance Sheet'!I11:I13)/SUM('Balance Sheet'!I7:I10)</f>
        <v>0.48897696233001609</v>
      </c>
      <c r="J7" s="66">
        <f>SUM('Balance Sheet'!J11:J13)/SUM('Balance Sheet'!J7:J10)</f>
        <v>0.35492523693557176</v>
      </c>
      <c r="K7" s="66">
        <f>SUM('Balance Sheet'!K11:K13)/SUM('Balance Sheet'!K7:K10)</f>
        <v>0.25839169346368768</v>
      </c>
      <c r="L7" s="66">
        <f>SUM('Balance Sheet'!L11:L13)/SUM('Balance Sheet'!L7:L10)</f>
        <v>0.18563924973004722</v>
      </c>
      <c r="M7" s="66">
        <f>SUM('Balance Sheet'!M11:M13)/SUM('Balance Sheet'!M7:M10)</f>
        <v>0.12893108634440234</v>
      </c>
      <c r="N7" s="66">
        <f>SUM('Balance Sheet'!N11:N13)/SUM('Balance Sheet'!N7:N10)</f>
        <v>8.3567101200545293E-2</v>
      </c>
    </row>
    <row r="8" spans="1:15" x14ac:dyDescent="0.3">
      <c r="A8" t="s">
        <v>217</v>
      </c>
      <c r="D8" s="94" t="str">
        <f>IFERROR(SUM('Balance Sheet'!D22:D23)/SUM('Balance Sheet'!D12:D13),"")</f>
        <v/>
      </c>
      <c r="E8" s="66">
        <f>IFERROR(SUM('Balance Sheet'!E22:E23)/SUM('Balance Sheet'!E12:E13),"")</f>
        <v>2.9856413602697094</v>
      </c>
      <c r="F8" s="66">
        <f>IFERROR(SUM('Balance Sheet'!F22:F23)/SUM('Balance Sheet'!F12:F13),"")</f>
        <v>3.9443257615429688</v>
      </c>
      <c r="G8" s="66">
        <f>IFERROR(SUM('Balance Sheet'!G22:G23)/SUM('Balance Sheet'!G12:G13),"")</f>
        <v>4.4101495473357906</v>
      </c>
      <c r="H8" s="66">
        <f>IFERROR(SUM('Balance Sheet'!H22:H23)/SUM('Balance Sheet'!H12:H13),"")</f>
        <v>4.9160502798741224</v>
      </c>
      <c r="I8" s="66">
        <f>IFERROR(SUM('Balance Sheet'!I22:I23)/SUM('Balance Sheet'!I12:I13),"")</f>
        <v>5.8640557978190868</v>
      </c>
      <c r="J8" s="66">
        <f>IFERROR(SUM('Balance Sheet'!J22:J23)/SUM('Balance Sheet'!J12:J13),"")</f>
        <v>6.9252567181352473</v>
      </c>
      <c r="K8" s="66">
        <f>IFERROR(SUM('Balance Sheet'!K22:K23)/SUM('Balance Sheet'!K12:K13),"")</f>
        <v>7.9454397176659475</v>
      </c>
      <c r="L8" s="66">
        <f>IFERROR(SUM('Balance Sheet'!L22:L23)/SUM('Balance Sheet'!L12:L13),"")</f>
        <v>8.9843837018779062</v>
      </c>
      <c r="M8" s="66">
        <f>IFERROR(SUM('Balance Sheet'!M22:M23)/SUM('Balance Sheet'!M12:M13),"")</f>
        <v>10.042691769762699</v>
      </c>
      <c r="N8" s="66">
        <f>IFERROR(SUM('Balance Sheet'!N22:N23)/SUM('Balance Sheet'!N12:N13),"")</f>
        <v>11.120466722504062</v>
      </c>
    </row>
    <row r="9" spans="1:15" x14ac:dyDescent="0.3">
      <c r="A9" t="s">
        <v>218</v>
      </c>
      <c r="D9" s="95">
        <f>('Balance Sheet'!D19-'Balance Sheet'!D11)/'Balance Sheet'!D19</f>
        <v>0.244419004006869</v>
      </c>
      <c r="E9" s="91">
        <f>('Balance Sheet'!E19-'Balance Sheet'!E11)/'Balance Sheet'!E19</f>
        <v>0.18424162466438038</v>
      </c>
      <c r="F9" s="91">
        <f>('Balance Sheet'!F19-'Balance Sheet'!F11)/'Balance Sheet'!F19</f>
        <v>0.11364923769805593</v>
      </c>
      <c r="G9" s="91">
        <f>('Balance Sheet'!G19-'Balance Sheet'!G11)/'Balance Sheet'!G19</f>
        <v>0.16507398203542836</v>
      </c>
      <c r="H9" s="91">
        <f>('Balance Sheet'!H19-'Balance Sheet'!H11)/'Balance Sheet'!H19</f>
        <v>0.22379563464233018</v>
      </c>
      <c r="I9" s="91">
        <f>('Balance Sheet'!I19-'Balance Sheet'!I11)/'Balance Sheet'!I19</f>
        <v>0.29214686279489599</v>
      </c>
      <c r="J9" s="91">
        <f>('Balance Sheet'!J19-'Balance Sheet'!J11)/'Balance Sheet'!J19</f>
        <v>0.37353599633689416</v>
      </c>
      <c r="K9" s="91">
        <f>('Balance Sheet'!K19-'Balance Sheet'!K11)/'Balance Sheet'!K19</f>
        <v>0.48572678856430923</v>
      </c>
      <c r="L9" s="91">
        <f>('Balance Sheet'!L19-'Balance Sheet'!L11)/'Balance Sheet'!L19</f>
        <v>0.61958321075459011</v>
      </c>
      <c r="M9" s="91">
        <f>('Balance Sheet'!M19-'Balance Sheet'!M11)/'Balance Sheet'!M19</f>
        <v>0.78525992919043774</v>
      </c>
      <c r="N9" s="91">
        <f>('Balance Sheet'!N19-'Balance Sheet'!N11)/'Balance Sheet'!N19</f>
        <v>1</v>
      </c>
    </row>
    <row r="10" spans="1:15" x14ac:dyDescent="0.3">
      <c r="A10" t="s">
        <v>219</v>
      </c>
      <c r="D10" s="95">
        <f>Assumptions!B18/Assumptions!B22</f>
        <v>0.17499999999999999</v>
      </c>
      <c r="E10" s="91">
        <f>D10</f>
        <v>0.17499999999999999</v>
      </c>
      <c r="F10" s="91">
        <f t="shared" ref="F10:N10" si="0">E10</f>
        <v>0.17499999999999999</v>
      </c>
      <c r="G10" s="91">
        <f t="shared" si="0"/>
        <v>0.17499999999999999</v>
      </c>
      <c r="H10" s="91">
        <f t="shared" si="0"/>
        <v>0.17499999999999999</v>
      </c>
      <c r="I10" s="91">
        <f t="shared" si="0"/>
        <v>0.17499999999999999</v>
      </c>
      <c r="J10" s="91">
        <f t="shared" si="0"/>
        <v>0.17499999999999999</v>
      </c>
      <c r="K10" s="91">
        <f t="shared" si="0"/>
        <v>0.17499999999999999</v>
      </c>
      <c r="L10" s="91">
        <f t="shared" si="0"/>
        <v>0.17499999999999999</v>
      </c>
      <c r="M10" s="91">
        <f t="shared" si="0"/>
        <v>0.17499999999999999</v>
      </c>
      <c r="N10" s="91">
        <f t="shared" si="0"/>
        <v>0.17499999999999999</v>
      </c>
    </row>
    <row r="11" spans="1:15" x14ac:dyDescent="0.3">
      <c r="D11" s="90"/>
      <c r="E11" s="89"/>
      <c r="F11" s="89"/>
      <c r="G11" s="89"/>
      <c r="H11" s="89"/>
      <c r="I11" s="89"/>
      <c r="J11" s="89"/>
      <c r="K11" s="89"/>
      <c r="L11" s="89"/>
      <c r="M11" s="89"/>
      <c r="N11" s="89"/>
    </row>
    <row r="12" spans="1:15" x14ac:dyDescent="0.3">
      <c r="A12" s="1" t="s">
        <v>222</v>
      </c>
      <c r="D12" s="90"/>
      <c r="E12" s="89"/>
      <c r="F12" s="89"/>
      <c r="G12" s="89"/>
      <c r="H12" s="89"/>
      <c r="I12" s="89"/>
      <c r="J12" s="89"/>
      <c r="K12" s="89"/>
      <c r="L12" s="89"/>
      <c r="M12" s="89"/>
      <c r="N12" s="89"/>
    </row>
    <row r="13" spans="1:15" x14ac:dyDescent="0.3">
      <c r="D13" s="90"/>
      <c r="E13" s="89"/>
      <c r="F13" s="89"/>
      <c r="G13" s="89"/>
      <c r="H13" s="89"/>
      <c r="I13" s="89"/>
      <c r="J13" s="89"/>
      <c r="K13" s="89"/>
      <c r="L13" s="89"/>
      <c r="M13" s="89"/>
      <c r="N13" s="89"/>
    </row>
    <row r="14" spans="1:15" x14ac:dyDescent="0.3">
      <c r="A14" s="16" t="s">
        <v>223</v>
      </c>
      <c r="D14" s="90"/>
      <c r="E14" s="89"/>
      <c r="F14" s="89"/>
      <c r="G14" s="89"/>
      <c r="H14" s="89"/>
      <c r="I14" s="89"/>
      <c r="J14" s="89"/>
      <c r="K14" s="89"/>
      <c r="L14" s="89"/>
      <c r="M14" s="89"/>
      <c r="N14" s="89"/>
    </row>
    <row r="15" spans="1:15" x14ac:dyDescent="0.3">
      <c r="A15" t="s">
        <v>144</v>
      </c>
      <c r="D15" s="90">
        <f>VLOOKUP($A15,'Income Statement'!$A$15:$N$45,4,0)</f>
        <v>0</v>
      </c>
      <c r="E15" s="90">
        <f>VLOOKUP($A15,'Income Statement'!$A$15:$N$45,5,0)</f>
        <v>95.121402924999998</v>
      </c>
      <c r="F15" s="90">
        <f>VLOOKUP($A15,'Income Statement'!$A$15:$N$45,6,0)</f>
        <v>113.6952039</v>
      </c>
      <c r="G15" s="90">
        <f>VLOOKUP($A15,'Income Statement'!$A$15:$N$45,7,0)</f>
        <v>130.54440455</v>
      </c>
      <c r="H15" s="90">
        <f>VLOOKUP($A15,'Income Statement'!$A$15:$N$45,8,0)</f>
        <v>148.7936052</v>
      </c>
      <c r="I15" s="90">
        <f>VLOOKUP($A15,'Income Statement'!$A$15:$N$45,9,0)</f>
        <v>145.99360519999999</v>
      </c>
      <c r="J15" s="90">
        <f>VLOOKUP($A15,'Income Statement'!$A$15:$N$45,10,0)</f>
        <v>145.99360519999999</v>
      </c>
      <c r="K15" s="90">
        <f>VLOOKUP($A15,'Income Statement'!$A$15:$N$45,11,0)</f>
        <v>145.99360519999999</v>
      </c>
      <c r="L15" s="90">
        <f>VLOOKUP($A15,'Income Statement'!$A$15:$N$45,12,0)</f>
        <v>145.99360519999999</v>
      </c>
      <c r="M15" s="90">
        <f>VLOOKUP($A15,'Income Statement'!$A$15:$N$45,13,0)</f>
        <v>145.99360519999999</v>
      </c>
      <c r="N15" s="90">
        <f>VLOOKUP($A15,'Income Statement'!$A$15:$N$45,14,0)</f>
        <v>145.99360519999999</v>
      </c>
      <c r="O15" s="40"/>
    </row>
    <row r="16" spans="1:15" x14ac:dyDescent="0.3">
      <c r="A16" t="s">
        <v>70</v>
      </c>
      <c r="D16" s="90">
        <f>VLOOKUP($A16,'Income Statement'!$A$15:$N$45,4,0)</f>
        <v>0</v>
      </c>
      <c r="E16" s="90">
        <f>VLOOKUP($A16,'Income Statement'!$A$15:$N$45,5,0)</f>
        <v>0</v>
      </c>
      <c r="F16" s="90">
        <f>VLOOKUP($A16,'Income Statement'!$A$15:$N$45,6,0)</f>
        <v>0</v>
      </c>
      <c r="G16" s="90">
        <f>VLOOKUP($A16,'Income Statement'!$A$15:$N$45,7,0)</f>
        <v>0</v>
      </c>
      <c r="H16" s="90">
        <f>VLOOKUP($A16,'Income Statement'!$A$15:$N$45,8,0)</f>
        <v>0</v>
      </c>
      <c r="I16" s="90">
        <f>VLOOKUP($A16,'Income Statement'!$A$15:$N$45,9,0)</f>
        <v>0</v>
      </c>
      <c r="J16" s="90">
        <f>VLOOKUP($A16,'Income Statement'!$A$15:$N$45,10,0)</f>
        <v>0</v>
      </c>
      <c r="K16" s="90">
        <f>VLOOKUP($A16,'Income Statement'!$A$15:$N$45,11,0)</f>
        <v>0</v>
      </c>
      <c r="L16" s="90">
        <f>VLOOKUP($A16,'Income Statement'!$A$15:$N$45,12,0)</f>
        <v>0</v>
      </c>
      <c r="M16" s="90">
        <f>VLOOKUP($A16,'Income Statement'!$A$15:$N$45,13,0)</f>
        <v>0</v>
      </c>
      <c r="N16" s="90">
        <f>VLOOKUP($A16,'Income Statement'!$A$15:$N$45,14,0)</f>
        <v>0</v>
      </c>
      <c r="O16" s="40"/>
    </row>
    <row r="17" spans="1:15" x14ac:dyDescent="0.3">
      <c r="A17" t="s">
        <v>71</v>
      </c>
      <c r="D17" s="90">
        <f>VLOOKUP($A17,'Income Statement'!$A$15:$N$45,4,0)</f>
        <v>0</v>
      </c>
      <c r="E17" s="90">
        <f>VLOOKUP($A17,'Income Statement'!$A$15:$N$45,5,0)</f>
        <v>0</v>
      </c>
      <c r="F17" s="90">
        <f>VLOOKUP($A17,'Income Statement'!$A$15:$N$45,6,0)</f>
        <v>0</v>
      </c>
      <c r="G17" s="90">
        <f>VLOOKUP($A17,'Income Statement'!$A$15:$N$45,7,0)</f>
        <v>0</v>
      </c>
      <c r="H17" s="90">
        <f>VLOOKUP($A17,'Income Statement'!$A$15:$N$45,8,0)</f>
        <v>0</v>
      </c>
      <c r="I17" s="90">
        <f>VLOOKUP($A17,'Income Statement'!$A$15:$N$45,9,0)</f>
        <v>0</v>
      </c>
      <c r="J17" s="90">
        <f>VLOOKUP($A17,'Income Statement'!$A$15:$N$45,10,0)</f>
        <v>0</v>
      </c>
      <c r="K17" s="90">
        <f>VLOOKUP($A17,'Income Statement'!$A$15:$N$45,11,0)</f>
        <v>0</v>
      </c>
      <c r="L17" s="90">
        <f>VLOOKUP($A17,'Income Statement'!$A$15:$N$45,12,0)</f>
        <v>0</v>
      </c>
      <c r="M17" s="90">
        <f>VLOOKUP($A17,'Income Statement'!$A$15:$N$45,13,0)</f>
        <v>0</v>
      </c>
      <c r="N17" s="90">
        <f>VLOOKUP($A17,'Income Statement'!$A$15:$N$45,14,0)</f>
        <v>0</v>
      </c>
      <c r="O17" s="40"/>
    </row>
    <row r="18" spans="1:15" x14ac:dyDescent="0.3">
      <c r="A18" t="s">
        <v>72</v>
      </c>
      <c r="D18" s="90">
        <f>VLOOKUP($A18,'Income Statement'!$A$15:$N$45,4,0)</f>
        <v>0</v>
      </c>
      <c r="E18" s="90">
        <f>VLOOKUP($A18,'Income Statement'!$A$15:$N$45,5,0)</f>
        <v>0</v>
      </c>
      <c r="F18" s="90">
        <f>VLOOKUP($A18,'Income Statement'!$A$15:$N$45,6,0)</f>
        <v>0</v>
      </c>
      <c r="G18" s="90">
        <f>VLOOKUP($A18,'Income Statement'!$A$15:$N$45,7,0)</f>
        <v>0</v>
      </c>
      <c r="H18" s="90">
        <f>VLOOKUP($A18,'Income Statement'!$A$15:$N$45,8,0)</f>
        <v>0</v>
      </c>
      <c r="I18" s="90">
        <f>VLOOKUP($A18,'Income Statement'!$A$15:$N$45,9,0)</f>
        <v>0</v>
      </c>
      <c r="J18" s="90">
        <f>VLOOKUP($A18,'Income Statement'!$A$15:$N$45,10,0)</f>
        <v>0</v>
      </c>
      <c r="K18" s="90">
        <f>VLOOKUP($A18,'Income Statement'!$A$15:$N$45,11,0)</f>
        <v>0</v>
      </c>
      <c r="L18" s="90">
        <f>VLOOKUP($A18,'Income Statement'!$A$15:$N$45,12,0)</f>
        <v>0</v>
      </c>
      <c r="M18" s="90">
        <f>VLOOKUP($A18,'Income Statement'!$A$15:$N$45,13,0)</f>
        <v>0</v>
      </c>
      <c r="N18" s="90">
        <f>VLOOKUP($A18,'Income Statement'!$A$15:$N$45,14,0)</f>
        <v>0</v>
      </c>
      <c r="O18" s="40"/>
    </row>
    <row r="19" spans="1:15" x14ac:dyDescent="0.3">
      <c r="A19" t="s">
        <v>145</v>
      </c>
      <c r="D19" s="90">
        <f>VLOOKUP($A19,'Income Statement'!$A$15:$N$45,4,0)</f>
        <v>0</v>
      </c>
      <c r="E19" s="90">
        <f>VLOOKUP($A19,'Income Statement'!$A$15:$N$45,5,0)</f>
        <v>1.6425000000000001</v>
      </c>
      <c r="F19" s="90">
        <f>VLOOKUP($A19,'Income Statement'!$A$15:$N$45,6,0)</f>
        <v>2.19</v>
      </c>
      <c r="G19" s="90">
        <f>VLOOKUP($A19,'Income Statement'!$A$15:$N$45,7,0)</f>
        <v>2.5549999999999997</v>
      </c>
      <c r="H19" s="90">
        <f>VLOOKUP($A19,'Income Statement'!$A$15:$N$45,8,0)</f>
        <v>2.92</v>
      </c>
      <c r="I19" s="90">
        <f>VLOOKUP($A19,'Income Statement'!$A$15:$N$45,9,0)</f>
        <v>2.92</v>
      </c>
      <c r="J19" s="90">
        <f>VLOOKUP($A19,'Income Statement'!$A$15:$N$45,10,0)</f>
        <v>2.92</v>
      </c>
      <c r="K19" s="90">
        <f>VLOOKUP($A19,'Income Statement'!$A$15:$N$45,11,0)</f>
        <v>2.92</v>
      </c>
      <c r="L19" s="90">
        <f>VLOOKUP($A19,'Income Statement'!$A$15:$N$45,12,0)</f>
        <v>2.92</v>
      </c>
      <c r="M19" s="90">
        <f>VLOOKUP($A19,'Income Statement'!$A$15:$N$45,13,0)</f>
        <v>2.92</v>
      </c>
      <c r="N19" s="90">
        <f>VLOOKUP($A19,'Income Statement'!$A$15:$N$45,14,0)</f>
        <v>2.92</v>
      </c>
      <c r="O19" s="40"/>
    </row>
    <row r="20" spans="1:15" x14ac:dyDescent="0.3">
      <c r="A20" t="s">
        <v>146</v>
      </c>
      <c r="D20" s="90">
        <f>VLOOKUP($A20,'Income Statement'!$A$15:$N$45,4,0)</f>
        <v>0</v>
      </c>
      <c r="E20" s="90">
        <f>VLOOKUP($A20,'Income Statement'!$A$15:$N$45,5,0)</f>
        <v>1.3140000000000001</v>
      </c>
      <c r="F20" s="90">
        <f>VLOOKUP($A20,'Income Statement'!$A$15:$N$45,6,0)</f>
        <v>1.752</v>
      </c>
      <c r="G20" s="90">
        <f>VLOOKUP($A20,'Income Statement'!$A$15:$N$45,7,0)</f>
        <v>2.0439999999999996</v>
      </c>
      <c r="H20" s="90">
        <f>VLOOKUP($A20,'Income Statement'!$A$15:$N$45,8,0)</f>
        <v>2.3359999999999999</v>
      </c>
      <c r="I20" s="90">
        <f>VLOOKUP($A20,'Income Statement'!$A$15:$N$45,9,0)</f>
        <v>2.3359999999999999</v>
      </c>
      <c r="J20" s="90">
        <f>VLOOKUP($A20,'Income Statement'!$A$15:$N$45,10,0)</f>
        <v>2.3359999999999999</v>
      </c>
      <c r="K20" s="90">
        <f>VLOOKUP($A20,'Income Statement'!$A$15:$N$45,11,0)</f>
        <v>2.3359999999999999</v>
      </c>
      <c r="L20" s="90">
        <f>VLOOKUP($A20,'Income Statement'!$A$15:$N$45,12,0)</f>
        <v>2.3359999999999999</v>
      </c>
      <c r="M20" s="90">
        <f>VLOOKUP($A20,'Income Statement'!$A$15:$N$45,13,0)</f>
        <v>2.3359999999999999</v>
      </c>
      <c r="N20" s="90">
        <f>VLOOKUP($A20,'Income Statement'!$A$15:$N$45,14,0)</f>
        <v>2.3359999999999999</v>
      </c>
      <c r="O20" s="40"/>
    </row>
    <row r="21" spans="1:15" x14ac:dyDescent="0.3">
      <c r="A21" t="s">
        <v>147</v>
      </c>
      <c r="B21" s="4">
        <v>0.6</v>
      </c>
      <c r="D21" s="90">
        <f>VLOOKUP($A21,'Income Statement'!$A$15:$N$45,4,0)*$B$21</f>
        <v>0</v>
      </c>
      <c r="E21" s="90">
        <f>VLOOKUP($A21,'Income Statement'!$A$15:$N$45,5,0)*$B$21</f>
        <v>1.92</v>
      </c>
      <c r="F21" s="90">
        <f>VLOOKUP($A21,'Income Statement'!$A$15:$N$45,6,0)*$B$21</f>
        <v>2.0640000000000001</v>
      </c>
      <c r="G21" s="90">
        <f>VLOOKUP($A21,'Income Statement'!$A$15:$N$45,7,0)*$B$21</f>
        <v>2.2187999999999999</v>
      </c>
      <c r="H21" s="90">
        <f>VLOOKUP($A21,'Income Statement'!$A$15:$N$45,8,0)*$B$21</f>
        <v>2.3852099999999998</v>
      </c>
      <c r="I21" s="90">
        <f>VLOOKUP($A21,'Income Statement'!$A$15:$N$45,9,0)*$B$21</f>
        <v>2.5641007499999997</v>
      </c>
      <c r="J21" s="90">
        <f>VLOOKUP($A21,'Income Statement'!$A$15:$N$45,10,0)*$B$21</f>
        <v>2.75640830625</v>
      </c>
      <c r="K21" s="90">
        <f>VLOOKUP($A21,'Income Statement'!$A$15:$N$45,11,0)*$B$21</f>
        <v>2.9631389292187502</v>
      </c>
      <c r="L21" s="90">
        <f>VLOOKUP($A21,'Income Statement'!$A$15:$N$45,12,0)*$B$21</f>
        <v>3.1853743489101563</v>
      </c>
      <c r="M21" s="90">
        <f>VLOOKUP($A21,'Income Statement'!$A$15:$N$45,13,0)*$B$21</f>
        <v>3.4242774250784178</v>
      </c>
      <c r="N21" s="90">
        <f>VLOOKUP($A21,'Income Statement'!$A$15:$N$45,14,0)*$B$21</f>
        <v>3.6810982319592989</v>
      </c>
      <c r="O21" s="40"/>
    </row>
    <row r="22" spans="1:15" x14ac:dyDescent="0.3">
      <c r="A22" t="s">
        <v>117</v>
      </c>
      <c r="D22" s="90">
        <f>VLOOKUP($A22,'Income Statement'!$A$15:$N$45,4,0)</f>
        <v>0</v>
      </c>
      <c r="E22" s="90">
        <f>VLOOKUP($A22,'Income Statement'!$A$15:$N$45,5,0)</f>
        <v>0</v>
      </c>
      <c r="F22" s="90">
        <f>VLOOKUP($A22,'Income Statement'!$A$15:$N$45,6,0)</f>
        <v>0</v>
      </c>
      <c r="G22" s="90">
        <f>VLOOKUP($A22,'Income Statement'!$A$15:$N$45,7,0)</f>
        <v>0</v>
      </c>
      <c r="H22" s="90">
        <f>VLOOKUP($A22,'Income Statement'!$A$15:$N$45,8,0)</f>
        <v>0</v>
      </c>
      <c r="I22" s="90">
        <f>VLOOKUP($A22,'Income Statement'!$A$15:$N$45,9,0)</f>
        <v>0</v>
      </c>
      <c r="J22" s="90">
        <f>VLOOKUP($A22,'Income Statement'!$A$15:$N$45,10,0)</f>
        <v>0</v>
      </c>
      <c r="K22" s="90">
        <f>VLOOKUP($A22,'Income Statement'!$A$15:$N$45,11,0)</f>
        <v>0</v>
      </c>
      <c r="L22" s="90">
        <f>VLOOKUP($A22,'Income Statement'!$A$15:$N$45,12,0)</f>
        <v>0</v>
      </c>
      <c r="M22" s="90">
        <f>VLOOKUP($A22,'Income Statement'!$A$15:$N$45,13,0)</f>
        <v>0</v>
      </c>
      <c r="N22" s="90">
        <f>VLOOKUP($A22,'Income Statement'!$A$15:$N$45,14,0)</f>
        <v>0</v>
      </c>
      <c r="O22" s="40"/>
    </row>
    <row r="23" spans="1:15" x14ac:dyDescent="0.3">
      <c r="A23" t="s">
        <v>278</v>
      </c>
      <c r="D23" s="90">
        <f>VLOOKUP($A23,'Income Statement'!$A$15:$N$45,4,0)</f>
        <v>0</v>
      </c>
      <c r="E23" s="90">
        <f>VLOOKUP($A23,'Income Statement'!$A$15:$N$45,5,0)</f>
        <v>3.2850000000000001</v>
      </c>
      <c r="F23" s="90">
        <f>VLOOKUP($A23,'Income Statement'!$A$15:$N$45,6,0)</f>
        <v>4.38</v>
      </c>
      <c r="G23" s="90">
        <f>VLOOKUP($A23,'Income Statement'!$A$15:$N$45,7,0)</f>
        <v>5.1099999999999994</v>
      </c>
      <c r="H23" s="90">
        <f>VLOOKUP($A23,'Income Statement'!$A$15:$N$45,8,0)</f>
        <v>5.84</v>
      </c>
      <c r="I23" s="90">
        <f>VLOOKUP($A23,'Income Statement'!$A$15:$N$45,9,0)</f>
        <v>5.84</v>
      </c>
      <c r="J23" s="90">
        <f>VLOOKUP($A23,'Income Statement'!$A$15:$N$45,10,0)</f>
        <v>5.84</v>
      </c>
      <c r="K23" s="90">
        <f>VLOOKUP($A23,'Income Statement'!$A$15:$N$45,11,0)</f>
        <v>5.84</v>
      </c>
      <c r="L23" s="90">
        <f>VLOOKUP($A23,'Income Statement'!$A$15:$N$45,12,0)</f>
        <v>5.84</v>
      </c>
      <c r="M23" s="90">
        <f>VLOOKUP($A23,'Income Statement'!$A$15:$N$45,13,0)</f>
        <v>5.84</v>
      </c>
      <c r="N23" s="90">
        <f>VLOOKUP($A23,'Income Statement'!$A$15:$N$45,14,0)</f>
        <v>5.84</v>
      </c>
      <c r="O23" s="40"/>
    </row>
    <row r="24" spans="1:15" x14ac:dyDescent="0.3">
      <c r="A24" t="s">
        <v>118</v>
      </c>
      <c r="D24" s="90">
        <f>VLOOKUP($A24,'Income Statement'!$A$15:$N$45,4,0)</f>
        <v>0</v>
      </c>
      <c r="E24" s="90">
        <f>VLOOKUP($A24,'Income Statement'!$A$15:$N$45,5,0)</f>
        <v>3.2850000000000001</v>
      </c>
      <c r="F24" s="90">
        <f>VLOOKUP($A24,'Income Statement'!$A$15:$N$45,6,0)</f>
        <v>4.38</v>
      </c>
      <c r="G24" s="90">
        <f>VLOOKUP($A24,'Income Statement'!$A$15:$N$45,7,0)</f>
        <v>5.1099999999999994</v>
      </c>
      <c r="H24" s="90">
        <f>VLOOKUP($A24,'Income Statement'!$A$15:$N$45,8,0)</f>
        <v>5.84</v>
      </c>
      <c r="I24" s="90">
        <f>VLOOKUP($A24,'Income Statement'!$A$15:$N$45,9,0)</f>
        <v>5.84</v>
      </c>
      <c r="J24" s="90">
        <f>VLOOKUP($A24,'Income Statement'!$A$15:$N$45,10,0)</f>
        <v>0</v>
      </c>
      <c r="K24" s="90">
        <f>VLOOKUP($A24,'Income Statement'!$A$15:$N$45,11,0)</f>
        <v>0</v>
      </c>
      <c r="L24" s="90">
        <f>VLOOKUP($A24,'Income Statement'!$A$15:$N$45,12,0)</f>
        <v>0</v>
      </c>
      <c r="M24" s="90">
        <f>VLOOKUP($A24,'Income Statement'!$A$15:$N$45,13,0)</f>
        <v>0</v>
      </c>
      <c r="N24" s="90">
        <f>VLOOKUP($A24,'Income Statement'!$A$15:$N$45,14,0)</f>
        <v>0</v>
      </c>
      <c r="O24" s="40"/>
    </row>
    <row r="25" spans="1:15" x14ac:dyDescent="0.3">
      <c r="A25" t="s">
        <v>224</v>
      </c>
      <c r="D25" s="90">
        <f>'Annual Expenses'!D27</f>
        <v>0</v>
      </c>
      <c r="E25" s="90">
        <f>'Annual Expenses'!E27</f>
        <v>2.0760000000000001</v>
      </c>
      <c r="F25" s="90">
        <f>'Annual Expenses'!F27</f>
        <v>2.7479999999999998</v>
      </c>
      <c r="G25" s="90">
        <f>'Annual Expenses'!G27</f>
        <v>3.2039999999999997</v>
      </c>
      <c r="H25" s="90">
        <f>'Annual Expenses'!H27</f>
        <v>3.6599999999999997</v>
      </c>
      <c r="I25" s="90">
        <f>'Annual Expenses'!I27</f>
        <v>3.6599999999999997</v>
      </c>
      <c r="J25" s="90">
        <f>'Annual Expenses'!J27</f>
        <v>3.6599999999999997</v>
      </c>
      <c r="K25" s="90">
        <f>'Annual Expenses'!K27</f>
        <v>3.6599999999999997</v>
      </c>
      <c r="L25" s="90">
        <f>'Annual Expenses'!L27</f>
        <v>3.6599999999999997</v>
      </c>
      <c r="M25" s="90">
        <f>'Annual Expenses'!M27</f>
        <v>3.6599999999999997</v>
      </c>
      <c r="N25" s="90">
        <f>'Annual Expenses'!N27</f>
        <v>3.6599999999999997</v>
      </c>
      <c r="O25" s="40"/>
    </row>
    <row r="26" spans="1:15" x14ac:dyDescent="0.3">
      <c r="A26" s="72" t="s">
        <v>225</v>
      </c>
      <c r="B26" s="3"/>
      <c r="C26" s="3"/>
      <c r="D26" s="96">
        <f>SUM(D15:D25)</f>
        <v>0</v>
      </c>
      <c r="E26" s="96">
        <f t="shared" ref="E26:N26" si="1">SUM(E15:E25)</f>
        <v>108.64390292499998</v>
      </c>
      <c r="F26" s="96">
        <f t="shared" si="1"/>
        <v>131.20920389999998</v>
      </c>
      <c r="G26" s="96">
        <f t="shared" si="1"/>
        <v>150.78620455000004</v>
      </c>
      <c r="H26" s="96">
        <f t="shared" si="1"/>
        <v>171.77481520000001</v>
      </c>
      <c r="I26" s="96">
        <f t="shared" si="1"/>
        <v>169.15370594999999</v>
      </c>
      <c r="J26" s="96">
        <f t="shared" si="1"/>
        <v>163.50601350624999</v>
      </c>
      <c r="K26" s="96">
        <f t="shared" si="1"/>
        <v>163.71274412921875</v>
      </c>
      <c r="L26" s="96">
        <f t="shared" si="1"/>
        <v>163.93497954891015</v>
      </c>
      <c r="M26" s="96">
        <f t="shared" si="1"/>
        <v>164.17388262507842</v>
      </c>
      <c r="N26" s="96">
        <f t="shared" si="1"/>
        <v>164.4307034319593</v>
      </c>
      <c r="O26" s="40"/>
    </row>
    <row r="27" spans="1:15" x14ac:dyDescent="0.3">
      <c r="E27" s="93"/>
      <c r="F27" s="93"/>
      <c r="G27" s="93"/>
      <c r="H27" s="93"/>
      <c r="I27" s="93"/>
      <c r="J27" s="93"/>
      <c r="K27" s="93"/>
      <c r="L27" s="93"/>
      <c r="M27" s="93"/>
      <c r="N27" s="93"/>
    </row>
    <row r="28" spans="1:15" x14ac:dyDescent="0.3">
      <c r="A28" s="16" t="s">
        <v>226</v>
      </c>
      <c r="E28" s="8"/>
      <c r="F28" s="8"/>
      <c r="G28" s="8"/>
      <c r="H28" s="8"/>
      <c r="I28" s="8"/>
      <c r="J28" s="8"/>
      <c r="K28" s="8"/>
      <c r="L28" s="8"/>
      <c r="M28" s="8"/>
      <c r="N28" s="8"/>
    </row>
    <row r="29" spans="1:15" x14ac:dyDescent="0.3">
      <c r="A29" t="s">
        <v>2</v>
      </c>
      <c r="D29" s="90">
        <f>VLOOKUP($A29,'Income Statement'!$A$15:$N$45,4,0)</f>
        <v>0</v>
      </c>
      <c r="E29" s="90">
        <f>VLOOKUP($A29,'Income Statement'!$A$15:$N$45,5,0)</f>
        <v>0</v>
      </c>
      <c r="F29" s="90">
        <f>VLOOKUP($A29,'Income Statement'!$A$15:$N$45,6,0)</f>
        <v>0</v>
      </c>
      <c r="G29" s="90">
        <f>VLOOKUP($A29,'Income Statement'!$A$15:$N$45,7,0)</f>
        <v>0</v>
      </c>
      <c r="H29" s="90">
        <f>VLOOKUP($A29,'Income Statement'!$A$15:$N$45,8,0)</f>
        <v>0</v>
      </c>
      <c r="I29" s="90">
        <f>VLOOKUP($A29,'Income Statement'!$A$15:$N$45,9,0)</f>
        <v>0</v>
      </c>
      <c r="J29" s="90">
        <f>VLOOKUP($A29,'Income Statement'!$A$15:$N$45,10,0)</f>
        <v>0</v>
      </c>
      <c r="K29" s="90">
        <f>VLOOKUP($A29,'Income Statement'!$A$15:$N$45,11,0)</f>
        <v>0</v>
      </c>
      <c r="L29" s="90">
        <f>VLOOKUP($A29,'Income Statement'!$A$15:$N$45,12,0)</f>
        <v>0</v>
      </c>
      <c r="M29" s="90">
        <f>VLOOKUP($A29,'Income Statement'!$A$15:$N$45,13,0)</f>
        <v>0</v>
      </c>
      <c r="N29" s="90">
        <f>VLOOKUP($A29,'Income Statement'!$A$15:$N$45,14,0)</f>
        <v>0</v>
      </c>
    </row>
    <row r="30" spans="1:15" x14ac:dyDescent="0.3">
      <c r="A30" t="s">
        <v>147</v>
      </c>
      <c r="B30" s="4">
        <v>0.4</v>
      </c>
      <c r="D30" s="90">
        <f>VLOOKUP($A30,'Income Statement'!$A$15:$N$45,4,0)*$B$30</f>
        <v>0</v>
      </c>
      <c r="E30" s="90">
        <f>VLOOKUP($A30,'Income Statement'!$A$15:$N$45,5,0)*$B$30</f>
        <v>1.2800000000000002</v>
      </c>
      <c r="F30" s="90">
        <f>VLOOKUP($A30,'Income Statement'!$A$15:$N$45,6,0)*$B$30</f>
        <v>1.3760000000000001</v>
      </c>
      <c r="G30" s="90">
        <f>VLOOKUP($A30,'Income Statement'!$A$15:$N$45,7,0)*$B$30</f>
        <v>1.4792000000000001</v>
      </c>
      <c r="H30" s="90">
        <f>VLOOKUP($A30,'Income Statement'!$A$15:$N$45,8,0)*$B$30</f>
        <v>1.5901399999999999</v>
      </c>
      <c r="I30" s="90">
        <f>VLOOKUP($A30,'Income Statement'!$A$15:$N$45,9,0)*$B$30</f>
        <v>1.7094005000000001</v>
      </c>
      <c r="J30" s="90">
        <f>VLOOKUP($A30,'Income Statement'!$A$15:$N$45,10,0)*$B$30</f>
        <v>1.8376055375</v>
      </c>
      <c r="K30" s="90">
        <f>VLOOKUP($A30,'Income Statement'!$A$15:$N$45,11,0)*$B$30</f>
        <v>1.9754259528125002</v>
      </c>
      <c r="L30" s="90">
        <f>VLOOKUP($A30,'Income Statement'!$A$15:$N$45,12,0)*$B$30</f>
        <v>2.1235828992734378</v>
      </c>
      <c r="M30" s="90">
        <f>VLOOKUP($A30,'Income Statement'!$A$15:$N$45,13,0)*$B$30</f>
        <v>2.2828516167189452</v>
      </c>
      <c r="N30" s="90">
        <f>VLOOKUP($A30,'Income Statement'!$A$15:$N$45,14,0)*$B$30</f>
        <v>2.4540654879728661</v>
      </c>
    </row>
    <row r="31" spans="1:15" x14ac:dyDescent="0.3">
      <c r="A31" t="s">
        <v>148</v>
      </c>
      <c r="D31" s="90">
        <f>VLOOKUP($A31,'Income Statement'!$A$15:$N$45,4,0)</f>
        <v>0</v>
      </c>
      <c r="E31" s="90">
        <f>VLOOKUP($A31,'Income Statement'!$A$15:$N$45,5,0)</f>
        <v>9.5121402924999998</v>
      </c>
      <c r="F31" s="90">
        <f>VLOOKUP($A31,'Income Statement'!$A$15:$N$45,6,0)</f>
        <v>11.36952039</v>
      </c>
      <c r="G31" s="90">
        <f>VLOOKUP($A31,'Income Statement'!$A$15:$N$45,7,0)</f>
        <v>13.054440455</v>
      </c>
      <c r="H31" s="90">
        <f>VLOOKUP($A31,'Income Statement'!$A$15:$N$45,8,0)</f>
        <v>14.879360520000001</v>
      </c>
      <c r="I31" s="90">
        <f>VLOOKUP($A31,'Income Statement'!$A$15:$N$45,9,0)</f>
        <v>14.599360519999999</v>
      </c>
      <c r="J31" s="90">
        <f>VLOOKUP($A31,'Income Statement'!$A$15:$N$45,10,0)</f>
        <v>14.599360519999999</v>
      </c>
      <c r="K31" s="90">
        <f>VLOOKUP($A31,'Income Statement'!$A$15:$N$45,11,0)</f>
        <v>14.599360519999999</v>
      </c>
      <c r="L31" s="90">
        <f>VLOOKUP($A31,'Income Statement'!$A$15:$N$45,12,0)</f>
        <v>14.599360519999999</v>
      </c>
      <c r="M31" s="90">
        <f>VLOOKUP($A31,'Income Statement'!$A$15:$N$45,13,0)</f>
        <v>14.599360519999999</v>
      </c>
      <c r="N31" s="90">
        <f>VLOOKUP($A31,'Income Statement'!$A$15:$N$45,14,0)</f>
        <v>14.599360519999999</v>
      </c>
    </row>
    <row r="32" spans="1:15" x14ac:dyDescent="0.3">
      <c r="A32" t="s">
        <v>119</v>
      </c>
      <c r="D32" s="90">
        <f>VLOOKUP($A32,'Income Statement'!$A$15:$N$45,4,0)</f>
        <v>0</v>
      </c>
      <c r="E32" s="90">
        <f>VLOOKUP($A32,'Income Statement'!$A$15:$N$45,5,0)</f>
        <v>1.8</v>
      </c>
      <c r="F32" s="90">
        <f>VLOOKUP($A32,'Income Statement'!$A$15:$N$45,6,0)</f>
        <v>1.9800000000000002</v>
      </c>
      <c r="G32" s="90">
        <f>VLOOKUP($A32,'Income Statement'!$A$15:$N$45,7,0)</f>
        <v>2.1780000000000004</v>
      </c>
      <c r="H32" s="90">
        <f>VLOOKUP($A32,'Income Statement'!$A$15:$N$45,8,0)</f>
        <v>2.3958000000000008</v>
      </c>
      <c r="I32" s="90">
        <f>VLOOKUP($A32,'Income Statement'!$A$15:$N$45,9,0)</f>
        <v>2.6353800000000009</v>
      </c>
      <c r="J32" s="90">
        <f>VLOOKUP($A32,'Income Statement'!$A$15:$N$45,10,0)</f>
        <v>2.8989180000000014</v>
      </c>
      <c r="K32" s="90">
        <f>VLOOKUP($A32,'Income Statement'!$A$15:$N$45,11,0)</f>
        <v>3.1888098000000018</v>
      </c>
      <c r="L32" s="90">
        <f>VLOOKUP($A32,'Income Statement'!$A$15:$N$45,12,0)</f>
        <v>3.5076907800000021</v>
      </c>
      <c r="M32" s="90">
        <f>VLOOKUP($A32,'Income Statement'!$A$15:$N$45,13,0)</f>
        <v>3.8584598580000025</v>
      </c>
      <c r="N32" s="90">
        <f>VLOOKUP($A32,'Income Statement'!$A$15:$N$45,14,0)</f>
        <v>4.244305843800003</v>
      </c>
    </row>
    <row r="33" spans="1:15" x14ac:dyDescent="0.3">
      <c r="A33" t="s">
        <v>151</v>
      </c>
      <c r="D33" s="90">
        <f>VLOOKUP($A33,'Income Statement'!$A$15:$N$45,4,0)</f>
        <v>0</v>
      </c>
      <c r="E33" s="90">
        <f>VLOOKUP($A33,'Income Statement'!$A$15:$N$45,5,0)</f>
        <v>0</v>
      </c>
      <c r="F33" s="90">
        <f>VLOOKUP($A33,'Income Statement'!$A$15:$N$45,6,0)</f>
        <v>0</v>
      </c>
      <c r="G33" s="90">
        <f>VLOOKUP($A33,'Income Statement'!$A$15:$N$45,7,0)</f>
        <v>0</v>
      </c>
      <c r="H33" s="90">
        <f>VLOOKUP($A33,'Income Statement'!$A$15:$N$45,8,0)</f>
        <v>0</v>
      </c>
      <c r="I33" s="90">
        <f>VLOOKUP($A33,'Income Statement'!$A$15:$N$45,9,0)</f>
        <v>0</v>
      </c>
      <c r="J33" s="90">
        <f>VLOOKUP($A33,'Income Statement'!$A$15:$N$45,10,0)</f>
        <v>0</v>
      </c>
      <c r="K33" s="90">
        <f>VLOOKUP($A33,'Income Statement'!$A$15:$N$45,11,0)</f>
        <v>0</v>
      </c>
      <c r="L33" s="90">
        <f>VLOOKUP($A33,'Income Statement'!$A$15:$N$45,12,0)</f>
        <v>0</v>
      </c>
      <c r="M33" s="90">
        <f>VLOOKUP($A33,'Income Statement'!$A$15:$N$45,13,0)</f>
        <v>0</v>
      </c>
      <c r="N33" s="90">
        <f>VLOOKUP($A33,'Income Statement'!$A$15:$N$45,14,0)</f>
        <v>0</v>
      </c>
    </row>
    <row r="34" spans="1:15" x14ac:dyDescent="0.3">
      <c r="A34" t="s">
        <v>227</v>
      </c>
      <c r="D34" s="90">
        <f>'Annual Expenses'!D23</f>
        <v>0</v>
      </c>
      <c r="E34" s="90">
        <f>'Annual Expenses'!E23</f>
        <v>17.16</v>
      </c>
      <c r="F34" s="90">
        <f>'Annual Expenses'!F23</f>
        <v>17.16</v>
      </c>
      <c r="G34" s="90">
        <f>'Annual Expenses'!G23</f>
        <v>16.087500000000002</v>
      </c>
      <c r="H34" s="90">
        <f>'Annual Expenses'!H23</f>
        <v>13.942500000000001</v>
      </c>
      <c r="I34" s="90">
        <f>'Annual Expenses'!I23</f>
        <v>11.797500000000001</v>
      </c>
      <c r="J34" s="90">
        <f>'Annual Expenses'!J23</f>
        <v>9.6524999999999999</v>
      </c>
      <c r="K34" s="90">
        <f>'Annual Expenses'!K23</f>
        <v>7.5075000000000003</v>
      </c>
      <c r="L34" s="90">
        <f>'Annual Expenses'!L23</f>
        <v>5.3624999999999998</v>
      </c>
      <c r="M34" s="90">
        <f>'Annual Expenses'!M23</f>
        <v>3.2175000000000002</v>
      </c>
      <c r="N34" s="90">
        <f>'Annual Expenses'!N23</f>
        <v>1.0725</v>
      </c>
    </row>
    <row r="35" spans="1:15" x14ac:dyDescent="0.3">
      <c r="A35" t="s">
        <v>78</v>
      </c>
      <c r="D35" s="90">
        <f>VLOOKUP($A35,'Income Statement'!$A$15:$N$45,4,0)</f>
        <v>0</v>
      </c>
      <c r="E35" s="90">
        <f>VLOOKUP($A35,'Income Statement'!$A$15:$N$45,5,0)</f>
        <v>0</v>
      </c>
      <c r="F35" s="90">
        <f>VLOOKUP($A35,'Income Statement'!$A$15:$N$45,6,0)</f>
        <v>0</v>
      </c>
      <c r="G35" s="90">
        <f>VLOOKUP($A35,'Income Statement'!$A$15:$N$45,7,0)</f>
        <v>0</v>
      </c>
      <c r="H35" s="90">
        <f>VLOOKUP($A35,'Income Statement'!$A$15:$N$45,8,0)</f>
        <v>0</v>
      </c>
      <c r="I35" s="90">
        <f>VLOOKUP($A35,'Income Statement'!$A$15:$N$45,9,0)</f>
        <v>0</v>
      </c>
      <c r="J35" s="90">
        <f>VLOOKUP($A35,'Income Statement'!$A$15:$N$45,10,0)</f>
        <v>0</v>
      </c>
      <c r="K35" s="90">
        <f>VLOOKUP($A35,'Income Statement'!$A$15:$N$45,11,0)</f>
        <v>0</v>
      </c>
      <c r="L35" s="90">
        <f>VLOOKUP($A35,'Income Statement'!$A$15:$N$45,12,0)</f>
        <v>0</v>
      </c>
      <c r="M35" s="90">
        <f>VLOOKUP($A35,'Income Statement'!$A$15:$N$45,13,0)</f>
        <v>0</v>
      </c>
      <c r="N35" s="90">
        <f>VLOOKUP($A35,'Income Statement'!$A$15:$N$45,14,0)</f>
        <v>0</v>
      </c>
    </row>
    <row r="36" spans="1:15" x14ac:dyDescent="0.3">
      <c r="A36" t="s">
        <v>22</v>
      </c>
      <c r="D36" s="90">
        <f>VLOOKUP($A36,'Income Statement'!$A$15:$N$45,4,0)</f>
        <v>0</v>
      </c>
      <c r="E36" s="90">
        <f>VLOOKUP($A36,'Income Statement'!$A$15:$N$45,5,0)</f>
        <v>12.88738</v>
      </c>
      <c r="F36" s="90">
        <f>VLOOKUP($A36,'Income Statement'!$A$15:$N$45,6,0)</f>
        <v>12.88738</v>
      </c>
      <c r="G36" s="90">
        <f>VLOOKUP($A36,'Income Statement'!$A$15:$N$45,7,0)</f>
        <v>13.089630000000001</v>
      </c>
      <c r="H36" s="90">
        <f>VLOOKUP($A36,'Income Statement'!$A$15:$N$45,8,0)</f>
        <v>13.291880000000001</v>
      </c>
      <c r="I36" s="90">
        <f>VLOOKUP($A36,'Income Statement'!$A$15:$N$45,9,0)</f>
        <v>13.494130000000002</v>
      </c>
      <c r="J36" s="90">
        <f>VLOOKUP($A36,'Income Statement'!$A$15:$N$45,10,0)</f>
        <v>13.696380000000001</v>
      </c>
      <c r="K36" s="90">
        <f>VLOOKUP($A36,'Income Statement'!$A$15:$N$45,11,0)</f>
        <v>14.100880000000002</v>
      </c>
      <c r="L36" s="90">
        <f>VLOOKUP($A36,'Income Statement'!$A$15:$N$45,12,0)</f>
        <v>14.505380000000001</v>
      </c>
      <c r="M36" s="90">
        <f>VLOOKUP($A36,'Income Statement'!$A$15:$N$45,13,0)</f>
        <v>14.909880000000001</v>
      </c>
      <c r="N36" s="90">
        <f>VLOOKUP($A36,'Income Statement'!$A$15:$N$45,14,0)</f>
        <v>15.314380000000002</v>
      </c>
    </row>
    <row r="37" spans="1:15" x14ac:dyDescent="0.3">
      <c r="A37" t="s">
        <v>152</v>
      </c>
      <c r="D37" s="90">
        <f>VLOOKUP($A37,'Income Statement'!$A$15:$N$45,4,0)</f>
        <v>0</v>
      </c>
      <c r="E37" s="90">
        <f>VLOOKUP($A37,'Income Statement'!$A$15:$N$45,5,0)</f>
        <v>0.4</v>
      </c>
      <c r="F37" s="90">
        <f>VLOOKUP($A37,'Income Statement'!$A$15:$N$45,6,0)</f>
        <v>0.4</v>
      </c>
      <c r="G37" s="90">
        <f>VLOOKUP($A37,'Income Statement'!$A$15:$N$45,7,0)</f>
        <v>0.4</v>
      </c>
      <c r="H37" s="90">
        <f>VLOOKUP($A37,'Income Statement'!$A$15:$N$45,8,0)</f>
        <v>0.4</v>
      </c>
      <c r="I37" s="90">
        <f>VLOOKUP($A37,'Income Statement'!$A$15:$N$45,9,0)</f>
        <v>0.4</v>
      </c>
      <c r="J37" s="90">
        <f>VLOOKUP($A37,'Income Statement'!$A$15:$N$45,10,0)</f>
        <v>0.4</v>
      </c>
      <c r="K37" s="90">
        <f>VLOOKUP($A37,'Income Statement'!$A$15:$N$45,11,0)</f>
        <v>0.4</v>
      </c>
      <c r="L37" s="90">
        <f>VLOOKUP($A37,'Income Statement'!$A$15:$N$45,12,0)</f>
        <v>0.4</v>
      </c>
      <c r="M37" s="90">
        <f>VLOOKUP($A37,'Income Statement'!$A$15:$N$45,13,0)</f>
        <v>0.4</v>
      </c>
      <c r="N37" s="90">
        <f>VLOOKUP($A37,'Income Statement'!$A$15:$N$45,14,0)</f>
        <v>0.4</v>
      </c>
    </row>
    <row r="38" spans="1:15" x14ac:dyDescent="0.3">
      <c r="A38" t="s">
        <v>75</v>
      </c>
      <c r="D38" s="90">
        <f>VLOOKUP($A38,'Income Statement'!$A$15:$N$45,4,0)</f>
        <v>0</v>
      </c>
      <c r="E38" s="90">
        <f>VLOOKUP($A38,'Income Statement'!$A$15:$N$45,5,0)</f>
        <v>0</v>
      </c>
      <c r="F38" s="90">
        <f>VLOOKUP($A38,'Income Statement'!$A$15:$N$45,6,0)</f>
        <v>0</v>
      </c>
      <c r="G38" s="90">
        <f>VLOOKUP($A38,'Income Statement'!$A$15:$N$45,7,0)</f>
        <v>0</v>
      </c>
      <c r="H38" s="90">
        <f>VLOOKUP($A38,'Income Statement'!$A$15:$N$45,8,0)</f>
        <v>0</v>
      </c>
      <c r="I38" s="90">
        <f>VLOOKUP($A38,'Income Statement'!$A$15:$N$45,9,0)</f>
        <v>0</v>
      </c>
      <c r="J38" s="90">
        <f>VLOOKUP($A38,'Income Statement'!$A$15:$N$45,10,0)</f>
        <v>0</v>
      </c>
      <c r="K38" s="90">
        <f>VLOOKUP($A38,'Income Statement'!$A$15:$N$45,11,0)</f>
        <v>0</v>
      </c>
      <c r="L38" s="90">
        <f>VLOOKUP($A38,'Income Statement'!$A$15:$N$45,12,0)</f>
        <v>0</v>
      </c>
      <c r="M38" s="90">
        <f>VLOOKUP($A38,'Income Statement'!$A$15:$N$45,13,0)</f>
        <v>0</v>
      </c>
      <c r="N38" s="90">
        <f>VLOOKUP($A38,'Income Statement'!$A$15:$N$45,14,0)</f>
        <v>0</v>
      </c>
    </row>
    <row r="39" spans="1:15" x14ac:dyDescent="0.3">
      <c r="A39" s="72" t="s">
        <v>228</v>
      </c>
      <c r="B39" s="3"/>
      <c r="C39" s="3"/>
      <c r="D39" s="96">
        <f>SUM(D29:D38)</f>
        <v>0</v>
      </c>
      <c r="E39" s="96">
        <f t="shared" ref="E39:N39" si="2">SUM(E29:E38)</f>
        <v>43.039520292500001</v>
      </c>
      <c r="F39" s="96">
        <f t="shared" si="2"/>
        <v>45.172900390000002</v>
      </c>
      <c r="G39" s="96">
        <f t="shared" si="2"/>
        <v>46.288770454999998</v>
      </c>
      <c r="H39" s="96">
        <f t="shared" si="2"/>
        <v>46.499680519999998</v>
      </c>
      <c r="I39" s="96">
        <f t="shared" si="2"/>
        <v>44.63577102</v>
      </c>
      <c r="J39" s="96">
        <f t="shared" si="2"/>
        <v>43.084764057500003</v>
      </c>
      <c r="K39" s="96">
        <f t="shared" si="2"/>
        <v>41.771976272812502</v>
      </c>
      <c r="L39" s="96">
        <f t="shared" si="2"/>
        <v>40.498514199273437</v>
      </c>
      <c r="M39" s="96">
        <f t="shared" si="2"/>
        <v>39.268051994718952</v>
      </c>
      <c r="N39" s="96">
        <f t="shared" si="2"/>
        <v>38.08461185177287</v>
      </c>
      <c r="O39" s="15"/>
    </row>
    <row r="40" spans="1:15" x14ac:dyDescent="0.3">
      <c r="E40" s="8"/>
      <c r="F40" s="8"/>
      <c r="G40" s="8"/>
      <c r="H40" s="8"/>
      <c r="I40" s="8"/>
      <c r="J40" s="8"/>
      <c r="K40" s="8"/>
      <c r="L40" s="8"/>
      <c r="M40" s="8"/>
      <c r="N40" s="8"/>
    </row>
    <row r="41" spans="1:15" x14ac:dyDescent="0.3">
      <c r="A41" s="16" t="s">
        <v>229</v>
      </c>
      <c r="D41" s="90">
        <f>'Income Statement'!D12-'Imp Fin Parameters'!D26</f>
        <v>0</v>
      </c>
      <c r="E41" s="90">
        <f>'Income Statement'!E12-'Imp Fin Parameters'!E26</f>
        <v>55.606097075000022</v>
      </c>
      <c r="F41" s="90">
        <f>'Income Statement'!F12-'Imp Fin Parameters'!F26</f>
        <v>87.790796100000023</v>
      </c>
      <c r="G41" s="90">
        <f>'Income Statement'!G12-'Imp Fin Parameters'!G26</f>
        <v>104.71379544999994</v>
      </c>
      <c r="H41" s="90">
        <f>'Income Statement'!H12-'Imp Fin Parameters'!H26</f>
        <v>120.22518479999999</v>
      </c>
      <c r="I41" s="90">
        <f>'Income Statement'!I12-'Imp Fin Parameters'!I26</f>
        <v>122.84629405000001</v>
      </c>
      <c r="J41" s="90">
        <f>'Income Statement'!J12-'Imp Fin Parameters'!J26</f>
        <v>128.49398649375001</v>
      </c>
      <c r="K41" s="90">
        <f>'Income Statement'!K12-'Imp Fin Parameters'!K26</f>
        <v>128.28725587078125</v>
      </c>
      <c r="L41" s="90">
        <f>'Income Statement'!L12-'Imp Fin Parameters'!L26</f>
        <v>128.06502045108985</v>
      </c>
      <c r="M41" s="90">
        <f>'Income Statement'!M12-'Imp Fin Parameters'!M26</f>
        <v>127.82611737492158</v>
      </c>
      <c r="N41" s="90">
        <f>'Income Statement'!N12-'Imp Fin Parameters'!N26</f>
        <v>127.5692965680407</v>
      </c>
      <c r="O41" s="15"/>
    </row>
    <row r="42" spans="1:15" x14ac:dyDescent="0.3">
      <c r="A42" s="16" t="s">
        <v>393</v>
      </c>
      <c r="E42" s="89">
        <f>(E39/E41*'Annual Sales'!E7)*100</f>
        <v>34.830324641382845</v>
      </c>
      <c r="F42" s="89">
        <f>(F39/F41*'Annual Sales'!F7)*100</f>
        <v>30.873099958140131</v>
      </c>
      <c r="G42" s="89">
        <f>(G39/G41*'Annual Sales'!G7)*100</f>
        <v>30.943524851958763</v>
      </c>
      <c r="H42" s="89">
        <f>(H39/H41*'Annual Sales'!H7)*100</f>
        <v>30.941723631270314</v>
      </c>
      <c r="I42" s="89">
        <f>(I39/I41*'Annual Sales'!I7)*100</f>
        <v>29.06772002537263</v>
      </c>
      <c r="J42" s="89">
        <f>(J39/J41*'Annual Sales'!J7)*100</f>
        <v>26.824454736390742</v>
      </c>
      <c r="K42" s="89">
        <f>(K39/K41*'Annual Sales'!K7)*100</f>
        <v>26.049026297600619</v>
      </c>
      <c r="L42" s="89">
        <f>(L39/L41*'Annual Sales'!L7)*100</f>
        <v>25.298720326049057</v>
      </c>
      <c r="M42" s="89">
        <f>(M39/M41*'Annual Sales'!M7)*100</f>
        <v>24.575917849115879</v>
      </c>
      <c r="N42" s="89">
        <f>(N39/N41*'Annual Sales'!N7)*100</f>
        <v>23.883246440234128</v>
      </c>
      <c r="O42" s="15"/>
    </row>
    <row r="43" spans="1:15" x14ac:dyDescent="0.3">
      <c r="A43" s="16" t="s">
        <v>394</v>
      </c>
      <c r="E43" s="140">
        <f>((E39*10^6)/((E41*10^6)/'Annual Sales'!E8))</f>
        <v>254261.36988209482</v>
      </c>
      <c r="F43" s="140">
        <f>((F39*10^6)/((F41*10^6)/'Annual Sales'!F8))</f>
        <v>225373.629694423</v>
      </c>
      <c r="G43" s="140">
        <f>((G39*10^6)/((G41*10^6)/'Annual Sales'!G8))</f>
        <v>225887.73141929897</v>
      </c>
      <c r="H43" s="140">
        <f>((H39*10^6)/((H41*10^6)/'Annual Sales'!H8))</f>
        <v>225874.58250827325</v>
      </c>
      <c r="I43" s="140">
        <f>((I39*10^6)/((I41*10^6)/'Annual Sales'!I8))</f>
        <v>212194.35618522024</v>
      </c>
      <c r="J43" s="140">
        <f>((J39*10^6)/((J41*10^6)/'Annual Sales'!J8))</f>
        <v>195818.5195756524</v>
      </c>
      <c r="K43" s="140">
        <f>((K39*10^6)/((K41*10^6)/'Annual Sales'!K8))</f>
        <v>190157.8919724845</v>
      </c>
      <c r="L43" s="140">
        <f>((L39*10^6)/((L41*10^6)/'Annual Sales'!L8))</f>
        <v>184680.65838015813</v>
      </c>
      <c r="M43" s="140">
        <f>((M39*10^6)/((M41*10^6)/'Annual Sales'!M8))</f>
        <v>179404.20029854591</v>
      </c>
      <c r="N43" s="140">
        <f>((N39*10^6)/((N41*10^6)/'Annual Sales'!N8))</f>
        <v>174347.69901370912</v>
      </c>
    </row>
    <row r="44" spans="1:15" x14ac:dyDescent="0.3">
      <c r="E44" s="162"/>
      <c r="F44" s="162"/>
      <c r="G44" s="162"/>
      <c r="H44" s="162"/>
      <c r="I44" s="162"/>
      <c r="J44" s="162"/>
      <c r="K44" s="162"/>
      <c r="L44" s="162"/>
      <c r="M44" s="162"/>
      <c r="N44" s="162"/>
    </row>
    <row r="45" spans="1:15" x14ac:dyDescent="0.3">
      <c r="A45" s="16" t="s">
        <v>230</v>
      </c>
      <c r="E45" s="162"/>
      <c r="F45" s="162"/>
      <c r="G45" s="162"/>
      <c r="H45" s="162"/>
      <c r="I45" s="162"/>
      <c r="J45" s="162"/>
      <c r="K45" s="162"/>
      <c r="L45" s="162"/>
      <c r="M45" s="162"/>
      <c r="N45" s="162"/>
    </row>
    <row r="46" spans="1:15" x14ac:dyDescent="0.3">
      <c r="A46" t="s">
        <v>231</v>
      </c>
      <c r="D46" s="90">
        <f>'Cash Flow Statement'!D19</f>
        <v>-9</v>
      </c>
      <c r="E46" s="90">
        <f>'Cash Flow Statement'!E19</f>
        <v>59.089956782499996</v>
      </c>
      <c r="F46" s="90">
        <f>'Cash Flow Statement'!F19</f>
        <v>70.222467586874998</v>
      </c>
      <c r="G46" s="90">
        <f>'Cash Flow Statement'!G19</f>
        <v>79.446653746249993</v>
      </c>
      <c r="H46" s="90">
        <f>'Cash Flow Statement'!H19</f>
        <v>88.219268835000022</v>
      </c>
      <c r="I46" s="90">
        <f>'Cash Flow Statement'!I19</f>
        <v>88.237335616250007</v>
      </c>
      <c r="J46" s="90">
        <f>'Cash Flow Statement'!J19</f>
        <v>90.925779297500029</v>
      </c>
      <c r="K46" s="90">
        <f>'Cash Flow Statement'!K19</f>
        <v>89.529314079960955</v>
      </c>
      <c r="L46" s="90">
        <f>'Cash Flow Statement'!L19</f>
        <v>88.1854081258506</v>
      </c>
      <c r="M46" s="90">
        <f>'Cash Flow Statement'!M19</f>
        <v>86.867254498680694</v>
      </c>
      <c r="N46" s="90">
        <f>'Cash Flow Statement'!N19</f>
        <v>85.553490482056162</v>
      </c>
    </row>
    <row r="47" spans="1:15" x14ac:dyDescent="0.3">
      <c r="A47" t="s">
        <v>232</v>
      </c>
      <c r="D47" s="90">
        <f>'Income Statement'!D38</f>
        <v>0</v>
      </c>
      <c r="E47" s="90">
        <f>'Income Statement'!E38</f>
        <v>19.236000000000001</v>
      </c>
      <c r="F47" s="90">
        <f>'Income Statement'!F38</f>
        <v>19.908000000000001</v>
      </c>
      <c r="G47" s="90">
        <f>'Income Statement'!G38</f>
        <v>19.291500000000003</v>
      </c>
      <c r="H47" s="90">
        <f>'Income Statement'!H38</f>
        <v>17.602499999999999</v>
      </c>
      <c r="I47" s="90">
        <f>'Income Statement'!I38</f>
        <v>15.457500000000001</v>
      </c>
      <c r="J47" s="90">
        <f>'Income Statement'!J38</f>
        <v>13.3125</v>
      </c>
      <c r="K47" s="90">
        <f>'Income Statement'!K38</f>
        <v>11.1675</v>
      </c>
      <c r="L47" s="90">
        <f>'Income Statement'!L38</f>
        <v>9.0224999999999991</v>
      </c>
      <c r="M47" s="90">
        <f>'Income Statement'!M38</f>
        <v>6.8774999999999995</v>
      </c>
      <c r="N47" s="90">
        <f>'Income Statement'!N38</f>
        <v>4.7324999999999999</v>
      </c>
    </row>
    <row r="48" spans="1:15" x14ac:dyDescent="0.3">
      <c r="A48" t="s">
        <v>78</v>
      </c>
      <c r="D48" s="90">
        <f>'Income Statement'!D39</f>
        <v>0</v>
      </c>
      <c r="E48" s="90">
        <f>'Income Statement'!E39</f>
        <v>0</v>
      </c>
      <c r="F48" s="90">
        <f>'Income Statement'!F39</f>
        <v>0</v>
      </c>
      <c r="G48" s="90">
        <f>'Income Statement'!G39</f>
        <v>0</v>
      </c>
      <c r="H48" s="90">
        <f>'Income Statement'!H39</f>
        <v>0</v>
      </c>
      <c r="I48" s="90">
        <f>'Income Statement'!I39</f>
        <v>0</v>
      </c>
      <c r="J48" s="90">
        <f>'Income Statement'!J39</f>
        <v>0</v>
      </c>
      <c r="K48" s="90">
        <f>'Income Statement'!K39</f>
        <v>0</v>
      </c>
      <c r="L48" s="90">
        <f>'Income Statement'!L39</f>
        <v>0</v>
      </c>
      <c r="M48" s="90">
        <f>'Income Statement'!M39</f>
        <v>0</v>
      </c>
      <c r="N48" s="90">
        <f>'Income Statement'!N39</f>
        <v>0</v>
      </c>
    </row>
    <row r="49" spans="1:14" x14ac:dyDescent="0.3">
      <c r="A49" t="s">
        <v>233</v>
      </c>
      <c r="D49" s="90">
        <f>-('Cash Flow Statement'!D21)</f>
        <v>0</v>
      </c>
      <c r="E49" s="90">
        <f>-('Cash Flow Statement'!E21)</f>
        <v>0</v>
      </c>
      <c r="F49" s="90">
        <f>-('Cash Flow Statement'!F21)</f>
        <v>0</v>
      </c>
      <c r="G49" s="90">
        <f>-('Cash Flow Statement'!G21)</f>
        <v>16.5</v>
      </c>
      <c r="H49" s="90">
        <f>-('Cash Flow Statement'!H21)</f>
        <v>16.5</v>
      </c>
      <c r="I49" s="90">
        <f>-('Cash Flow Statement'!I21)</f>
        <v>16.5</v>
      </c>
      <c r="J49" s="90">
        <f>-('Cash Flow Statement'!J21)</f>
        <v>16.5</v>
      </c>
      <c r="K49" s="90">
        <f>-('Cash Flow Statement'!K21)</f>
        <v>16.5</v>
      </c>
      <c r="L49" s="90">
        <f>-('Cash Flow Statement'!L21)</f>
        <v>16.5</v>
      </c>
      <c r="M49" s="90">
        <f>-('Cash Flow Statement'!M21)</f>
        <v>16.5</v>
      </c>
      <c r="N49" s="90">
        <f>-('Cash Flow Statement'!N21)</f>
        <v>16.5</v>
      </c>
    </row>
    <row r="50" spans="1:14" x14ac:dyDescent="0.3">
      <c r="A50" t="s">
        <v>234</v>
      </c>
      <c r="D50" s="89" t="str">
        <f>IFERROR(D46/SUM(D47:D49),"")</f>
        <v/>
      </c>
      <c r="E50" s="89">
        <f>E46/SUM(E47:E49)</f>
        <v>3.0718422116084421</v>
      </c>
      <c r="F50" s="89">
        <f t="shared" ref="F50:N50" si="3">F46/SUM(F47:F49)</f>
        <v>3.5273491855974983</v>
      </c>
      <c r="G50" s="89">
        <f t="shared" si="3"/>
        <v>2.2197072977173349</v>
      </c>
      <c r="H50" s="89">
        <f t="shared" si="3"/>
        <v>2.5868856780294709</v>
      </c>
      <c r="I50" s="89">
        <f t="shared" si="3"/>
        <v>2.7610838024329185</v>
      </c>
      <c r="J50" s="89">
        <f t="shared" si="3"/>
        <v>3.0499213181551372</v>
      </c>
      <c r="K50" s="89">
        <f t="shared" si="3"/>
        <v>3.2359018371721677</v>
      </c>
      <c r="L50" s="89">
        <f t="shared" si="3"/>
        <v>3.4552025908845372</v>
      </c>
      <c r="M50" s="89">
        <f t="shared" si="3"/>
        <v>3.7158487647815508</v>
      </c>
      <c r="N50" s="89">
        <f t="shared" si="3"/>
        <v>4.0293649114355894</v>
      </c>
    </row>
    <row r="51" spans="1:14" x14ac:dyDescent="0.3">
      <c r="A51" s="16" t="s">
        <v>235</v>
      </c>
      <c r="B51" s="97">
        <f>AVERAGE(E50:N50)</f>
        <v>3.1653107597814647</v>
      </c>
      <c r="D51" s="90"/>
      <c r="E51" s="89"/>
      <c r="F51" s="89"/>
      <c r="G51" s="89"/>
      <c r="H51" s="89"/>
      <c r="I51" s="89"/>
      <c r="J51" s="89"/>
      <c r="K51" s="89"/>
      <c r="L51" s="89"/>
      <c r="M51" s="89"/>
      <c r="N51" s="89"/>
    </row>
    <row r="52" spans="1:14" x14ac:dyDescent="0.3">
      <c r="D52" s="90"/>
      <c r="E52" s="89"/>
      <c r="F52" s="89"/>
      <c r="G52" s="89"/>
      <c r="H52" s="89"/>
      <c r="I52" s="89"/>
      <c r="J52" s="89"/>
      <c r="K52" s="89"/>
      <c r="L52" s="89"/>
      <c r="M52" s="89"/>
      <c r="N52" s="89"/>
    </row>
    <row r="53" spans="1:14" x14ac:dyDescent="0.3">
      <c r="A53" s="1" t="s">
        <v>240</v>
      </c>
      <c r="D53" s="90"/>
      <c r="E53" s="89"/>
      <c r="F53" s="89"/>
      <c r="G53" s="89"/>
      <c r="H53" s="89"/>
      <c r="I53" s="89"/>
      <c r="J53" s="89"/>
      <c r="K53" s="89"/>
      <c r="L53" s="89"/>
      <c r="M53" s="89"/>
      <c r="N53" s="89"/>
    </row>
    <row r="54" spans="1:14" x14ac:dyDescent="0.3">
      <c r="A54" s="16" t="s">
        <v>236</v>
      </c>
      <c r="D54" s="90"/>
      <c r="E54" s="89"/>
      <c r="F54" s="89"/>
      <c r="G54" s="89"/>
      <c r="H54" s="89"/>
      <c r="I54" s="89"/>
      <c r="J54" s="89"/>
      <c r="K54" s="89"/>
      <c r="L54" s="89"/>
      <c r="M54" s="89"/>
      <c r="N54" s="89"/>
    </row>
    <row r="55" spans="1:14" x14ac:dyDescent="0.3">
      <c r="A55" s="10" t="s">
        <v>42</v>
      </c>
      <c r="D55" s="90">
        <v>0</v>
      </c>
      <c r="E55" s="89">
        <f>D55</f>
        <v>0</v>
      </c>
      <c r="F55" s="89">
        <f t="shared" ref="F55:M55" si="4">E55</f>
        <v>0</v>
      </c>
      <c r="G55" s="89">
        <f t="shared" si="4"/>
        <v>0</v>
      </c>
      <c r="H55" s="89">
        <f t="shared" si="4"/>
        <v>0</v>
      </c>
      <c r="I55" s="89">
        <f t="shared" si="4"/>
        <v>0</v>
      </c>
      <c r="J55" s="89">
        <f t="shared" si="4"/>
        <v>0</v>
      </c>
      <c r="K55" s="89">
        <f t="shared" si="4"/>
        <v>0</v>
      </c>
      <c r="L55" s="89">
        <f t="shared" si="4"/>
        <v>0</v>
      </c>
      <c r="M55" s="89">
        <f t="shared" si="4"/>
        <v>0</v>
      </c>
      <c r="N55" s="110">
        <f>Assumptions!B6*Assumptions!B78</f>
        <v>9</v>
      </c>
    </row>
    <row r="56" spans="1:14" x14ac:dyDescent="0.3">
      <c r="A56" s="10" t="s">
        <v>43</v>
      </c>
      <c r="D56" s="90">
        <v>0</v>
      </c>
      <c r="E56" s="89">
        <f t="shared" ref="E56:M58" si="5">D56</f>
        <v>0</v>
      </c>
      <c r="F56" s="89">
        <f t="shared" si="5"/>
        <v>0</v>
      </c>
      <c r="G56" s="89">
        <f t="shared" si="5"/>
        <v>0</v>
      </c>
      <c r="H56" s="89">
        <f t="shared" si="5"/>
        <v>0</v>
      </c>
      <c r="I56" s="89">
        <f t="shared" si="5"/>
        <v>0</v>
      </c>
      <c r="J56" s="89">
        <f t="shared" si="5"/>
        <v>0</v>
      </c>
      <c r="K56" s="89">
        <f t="shared" si="5"/>
        <v>0</v>
      </c>
      <c r="L56" s="89">
        <f t="shared" si="5"/>
        <v>0</v>
      </c>
      <c r="M56" s="89">
        <f t="shared" si="5"/>
        <v>0</v>
      </c>
      <c r="N56" s="110">
        <f>Assumptions!B7*Assumptions!B79</f>
        <v>3.6333333333333337</v>
      </c>
    </row>
    <row r="57" spans="1:14" x14ac:dyDescent="0.3">
      <c r="A57" s="10" t="s">
        <v>238</v>
      </c>
      <c r="D57" s="90">
        <v>0</v>
      </c>
      <c r="E57" s="89">
        <f t="shared" si="5"/>
        <v>0</v>
      </c>
      <c r="F57" s="89">
        <f t="shared" si="5"/>
        <v>0</v>
      </c>
      <c r="G57" s="89">
        <f t="shared" si="5"/>
        <v>0</v>
      </c>
      <c r="H57" s="89">
        <f t="shared" si="5"/>
        <v>0</v>
      </c>
      <c r="I57" s="89">
        <f t="shared" si="5"/>
        <v>0</v>
      </c>
      <c r="J57" s="89">
        <f t="shared" si="5"/>
        <v>0</v>
      </c>
      <c r="K57" s="89">
        <f t="shared" si="5"/>
        <v>0</v>
      </c>
      <c r="L57" s="89">
        <f t="shared" si="5"/>
        <v>0</v>
      </c>
      <c r="M57" s="89">
        <f t="shared" si="5"/>
        <v>0</v>
      </c>
      <c r="N57" s="110">
        <f>(Assumptions!B8+SUM('Annual Expenses'!D41:N41))*Assumptions!B80</f>
        <v>9.24</v>
      </c>
    </row>
    <row r="58" spans="1:14" x14ac:dyDescent="0.3">
      <c r="A58" s="10" t="s">
        <v>239</v>
      </c>
      <c r="D58" s="90">
        <v>0</v>
      </c>
      <c r="E58" s="89">
        <f t="shared" si="5"/>
        <v>0</v>
      </c>
      <c r="F58" s="89">
        <f t="shared" si="5"/>
        <v>0</v>
      </c>
      <c r="G58" s="89">
        <f t="shared" si="5"/>
        <v>0</v>
      </c>
      <c r="H58" s="89">
        <f t="shared" si="5"/>
        <v>0</v>
      </c>
      <c r="I58" s="89">
        <f t="shared" si="5"/>
        <v>0</v>
      </c>
      <c r="J58" s="89">
        <f t="shared" si="5"/>
        <v>0</v>
      </c>
      <c r="K58" s="89">
        <f t="shared" si="5"/>
        <v>0</v>
      </c>
      <c r="L58" s="89">
        <f t="shared" si="5"/>
        <v>0</v>
      </c>
      <c r="M58" s="89">
        <f t="shared" si="5"/>
        <v>0</v>
      </c>
      <c r="N58" s="110">
        <f>('Balance Sheet'!N22-'Balance Sheet'!N13)*Assumptions!B81</f>
        <v>44.7</v>
      </c>
    </row>
    <row r="59" spans="1:14" x14ac:dyDescent="0.3">
      <c r="A59" s="98" t="s">
        <v>241</v>
      </c>
      <c r="B59" s="3"/>
      <c r="C59" s="3"/>
      <c r="D59" s="96">
        <f>SUM(D55:D58)</f>
        <v>0</v>
      </c>
      <c r="E59" s="96">
        <f>SUM(E55:E58)</f>
        <v>0</v>
      </c>
      <c r="F59" s="96">
        <f t="shared" ref="F59:M59" si="6">SUM(F55:F58)</f>
        <v>0</v>
      </c>
      <c r="G59" s="96">
        <f t="shared" si="6"/>
        <v>0</v>
      </c>
      <c r="H59" s="96">
        <f t="shared" si="6"/>
        <v>0</v>
      </c>
      <c r="I59" s="96">
        <f t="shared" si="6"/>
        <v>0</v>
      </c>
      <c r="J59" s="96">
        <f t="shared" si="6"/>
        <v>0</v>
      </c>
      <c r="K59" s="96">
        <f t="shared" si="6"/>
        <v>0</v>
      </c>
      <c r="L59" s="96">
        <f t="shared" si="6"/>
        <v>0</v>
      </c>
      <c r="M59" s="96">
        <f t="shared" si="6"/>
        <v>0</v>
      </c>
      <c r="N59" s="111">
        <f>SUM(N55:N58)</f>
        <v>66.573333333333338</v>
      </c>
    </row>
    <row r="60" spans="1:14" x14ac:dyDescent="0.3">
      <c r="D60" s="90"/>
      <c r="E60" s="89"/>
      <c r="F60" s="89"/>
      <c r="G60" s="89"/>
      <c r="H60" s="89"/>
      <c r="I60" s="89"/>
      <c r="J60" s="89"/>
      <c r="K60" s="89"/>
      <c r="L60" s="89"/>
      <c r="M60" s="89"/>
      <c r="N60" s="89"/>
    </row>
    <row r="61" spans="1:14" x14ac:dyDescent="0.3">
      <c r="A61" s="16" t="s">
        <v>242</v>
      </c>
      <c r="D61" s="90"/>
      <c r="E61" s="89"/>
      <c r="F61" s="89"/>
      <c r="G61" s="89"/>
      <c r="H61" s="89"/>
      <c r="I61" s="89"/>
      <c r="J61" s="89"/>
      <c r="K61" s="89"/>
      <c r="L61" s="89"/>
      <c r="M61" s="89"/>
      <c r="N61" s="89"/>
    </row>
    <row r="62" spans="1:14" x14ac:dyDescent="0.3">
      <c r="A62" t="s">
        <v>243</v>
      </c>
      <c r="D62" s="90">
        <f>SUM(Assumptions!B6:B9)-Assumptions!B12+'Annual Expenses'!D41</f>
        <v>177.50000000000003</v>
      </c>
      <c r="E62" s="90">
        <f>SUM(Assumptions!C6:C9)-Assumptions!C12+'Annual Expenses'!E41</f>
        <v>0</v>
      </c>
      <c r="F62" s="90">
        <f>SUM(Assumptions!D6:D9)-Assumptions!D12+'Annual Expenses'!F41</f>
        <v>0</v>
      </c>
      <c r="G62" s="90">
        <f>SUM(Assumptions!E6:E9)-Assumptions!E12+'Annual Expenses'!G41</f>
        <v>2.5</v>
      </c>
      <c r="H62" s="90">
        <f>SUM(Assumptions!F6:F9)-Assumptions!F12+'Annual Expenses'!H41</f>
        <v>2.5</v>
      </c>
      <c r="I62" s="90">
        <f>SUM(Assumptions!G6:G9)-Assumptions!G12+'Annual Expenses'!I41</f>
        <v>2.5</v>
      </c>
      <c r="J62" s="90">
        <f>SUM(Assumptions!H6:H9)-Assumptions!H12+'Annual Expenses'!J41</f>
        <v>2.5</v>
      </c>
      <c r="K62" s="90">
        <f>SUM(Assumptions!I6:I9)-Assumptions!I12+'Annual Expenses'!K41</f>
        <v>5</v>
      </c>
      <c r="L62" s="90">
        <f>SUM(Assumptions!J6:J9)-Assumptions!J12+'Annual Expenses'!L41</f>
        <v>5</v>
      </c>
      <c r="M62" s="90">
        <f>SUM(Assumptions!K6:K9)-Assumptions!K12+'Annual Expenses'!M41</f>
        <v>5</v>
      </c>
      <c r="N62" s="90">
        <f>SUM(Assumptions!L6:L9)-Assumptions!L12+'Annual Expenses'!N41</f>
        <v>5</v>
      </c>
    </row>
    <row r="63" spans="1:14" x14ac:dyDescent="0.3">
      <c r="A63" t="s">
        <v>244</v>
      </c>
      <c r="D63" s="90">
        <f>-('Cash Flow Statement'!D16)-('Cash Flow Statement'!D18)</f>
        <v>9</v>
      </c>
      <c r="E63" s="90">
        <f>-('Cash Flow Statement'!E16)-('Cash Flow Statement'!E18)</f>
        <v>16.3</v>
      </c>
      <c r="F63" s="90">
        <f>-('Cash Flow Statement'!F16)-('Cash Flow Statement'!F18)</f>
        <v>8.3000000000000007</v>
      </c>
      <c r="G63" s="90">
        <f>-('Cash Flow Statement'!G16)-('Cash Flow Statement'!G18)</f>
        <v>5.5999999999999943</v>
      </c>
      <c r="H63" s="90">
        <f>-('Cash Flow Statement'!H16)-('Cash Flow Statement'!H18)</f>
        <v>5.5000000000000018</v>
      </c>
      <c r="I63" s="90">
        <f>-('Cash Flow Statement'!I16)-('Cash Flow Statement'!I18)</f>
        <v>0</v>
      </c>
      <c r="J63" s="90">
        <f>-('Cash Flow Statement'!J16)-('Cash Flow Statement'!J18)</f>
        <v>0</v>
      </c>
      <c r="K63" s="90">
        <f>-('Cash Flow Statement'!K16)-('Cash Flow Statement'!K18)</f>
        <v>0</v>
      </c>
      <c r="L63" s="90">
        <f>-('Cash Flow Statement'!L16)-('Cash Flow Statement'!L18)</f>
        <v>0</v>
      </c>
      <c r="M63" s="90">
        <f>-('Cash Flow Statement'!M16)-('Cash Flow Statement'!M18)</f>
        <v>0</v>
      </c>
      <c r="N63" s="90">
        <f>-('Cash Flow Statement'!N16)-('Cash Flow Statement'!N18)</f>
        <v>0</v>
      </c>
    </row>
    <row r="64" spans="1:14" x14ac:dyDescent="0.3">
      <c r="A64" t="s">
        <v>245</v>
      </c>
      <c r="D64" s="90">
        <f>'Income Statement'!D26+'Income Statement'!D36</f>
        <v>0</v>
      </c>
      <c r="E64" s="90">
        <f>'Income Statement'!E26+'Income Statement'!E36</f>
        <v>119.4474232175</v>
      </c>
      <c r="F64" s="90">
        <f>'Income Statement'!F26+'Income Statement'!F36</f>
        <v>152.27410429</v>
      </c>
      <c r="G64" s="90">
        <f>'Income Statement'!G26+'Income Statement'!G36</f>
        <v>174.983475005</v>
      </c>
      <c r="H64" s="90">
        <f>'Income Statement'!H26+'Income Statement'!H36</f>
        <v>197.87199571999997</v>
      </c>
      <c r="I64" s="90">
        <f>'Income Statement'!I26+'Income Statement'!I36</f>
        <v>198.33197697</v>
      </c>
      <c r="J64" s="90">
        <f>'Income Statement'!J26+'Income Statement'!J36</f>
        <v>193.27827756374998</v>
      </c>
      <c r="K64" s="90">
        <f>'Income Statement'!K26+'Income Statement'!K36</f>
        <v>194.31722040203124</v>
      </c>
      <c r="L64" s="90">
        <f>'Income Statement'!L26+'Income Statement'!L36</f>
        <v>195.41099374818359</v>
      </c>
      <c r="M64" s="90">
        <f>'Income Statement'!M26+'Income Statement'!M36</f>
        <v>196.56443461979737</v>
      </c>
      <c r="N64" s="90">
        <f>'Income Statement'!N26+'Income Statement'!N36</f>
        <v>197.78281528373216</v>
      </c>
    </row>
    <row r="65" spans="1:14" x14ac:dyDescent="0.3">
      <c r="A65" s="72" t="s">
        <v>246</v>
      </c>
      <c r="B65" s="3"/>
      <c r="C65" s="3"/>
      <c r="D65" s="96">
        <f>SUM(D62:D64)</f>
        <v>186.50000000000003</v>
      </c>
      <c r="E65" s="96">
        <f t="shared" ref="E65:N65" si="7">SUM(E62:E64)</f>
        <v>135.7474232175</v>
      </c>
      <c r="F65" s="96">
        <f t="shared" si="7"/>
        <v>160.57410429000001</v>
      </c>
      <c r="G65" s="96">
        <f t="shared" si="7"/>
        <v>183.083475005</v>
      </c>
      <c r="H65" s="96">
        <f t="shared" si="7"/>
        <v>205.87199571999997</v>
      </c>
      <c r="I65" s="96">
        <f t="shared" si="7"/>
        <v>200.83197697</v>
      </c>
      <c r="J65" s="96">
        <f t="shared" si="7"/>
        <v>195.77827756374998</v>
      </c>
      <c r="K65" s="96">
        <f t="shared" si="7"/>
        <v>199.31722040203124</v>
      </c>
      <c r="L65" s="96">
        <f t="shared" si="7"/>
        <v>200.41099374818359</v>
      </c>
      <c r="M65" s="96">
        <f t="shared" si="7"/>
        <v>201.56443461979737</v>
      </c>
      <c r="N65" s="96">
        <f t="shared" si="7"/>
        <v>202.78281528373216</v>
      </c>
    </row>
    <row r="66" spans="1:14" x14ac:dyDescent="0.3">
      <c r="D66" s="90"/>
      <c r="E66" s="89"/>
      <c r="F66" s="89"/>
      <c r="G66" s="89"/>
      <c r="H66" s="89"/>
      <c r="I66" s="89"/>
      <c r="J66" s="89"/>
      <c r="K66" s="89"/>
      <c r="L66" s="89"/>
      <c r="M66" s="89"/>
      <c r="N66" s="89"/>
    </row>
    <row r="67" spans="1:14" x14ac:dyDescent="0.3">
      <c r="A67" s="16" t="s">
        <v>247</v>
      </c>
      <c r="D67" s="90"/>
      <c r="E67" s="89"/>
      <c r="F67" s="89"/>
      <c r="G67" s="89"/>
      <c r="H67" s="89"/>
      <c r="I67" s="89"/>
      <c r="J67" s="89"/>
      <c r="K67" s="89"/>
      <c r="L67" s="89"/>
      <c r="M67" s="89"/>
      <c r="N67" s="89"/>
    </row>
    <row r="68" spans="1:14" x14ac:dyDescent="0.3">
      <c r="A68" t="s">
        <v>142</v>
      </c>
      <c r="D68" s="90">
        <f>'Income Statement'!D12</f>
        <v>0</v>
      </c>
      <c r="E68" s="90">
        <f>'Income Statement'!E12</f>
        <v>164.25</v>
      </c>
      <c r="F68" s="90">
        <f>'Income Statement'!F12</f>
        <v>219</v>
      </c>
      <c r="G68" s="90">
        <f>'Income Statement'!G12</f>
        <v>255.49999999999997</v>
      </c>
      <c r="H68" s="90">
        <f>'Income Statement'!H12</f>
        <v>292</v>
      </c>
      <c r="I68" s="90">
        <f>'Income Statement'!I12</f>
        <v>292</v>
      </c>
      <c r="J68" s="90">
        <f>'Income Statement'!J12</f>
        <v>292</v>
      </c>
      <c r="K68" s="90">
        <f>'Income Statement'!K12</f>
        <v>292</v>
      </c>
      <c r="L68" s="90">
        <f>'Income Statement'!L12</f>
        <v>292</v>
      </c>
      <c r="M68" s="90">
        <f>'Income Statement'!M12</f>
        <v>292</v>
      </c>
      <c r="N68" s="90">
        <f>'Income Statement'!N12</f>
        <v>292</v>
      </c>
    </row>
    <row r="69" spans="1:14" x14ac:dyDescent="0.3">
      <c r="A69" t="s">
        <v>236</v>
      </c>
      <c r="D69" s="90">
        <f>D59</f>
        <v>0</v>
      </c>
      <c r="E69" s="90">
        <f t="shared" ref="E69:N69" si="8">E59</f>
        <v>0</v>
      </c>
      <c r="F69" s="90">
        <f t="shared" si="8"/>
        <v>0</v>
      </c>
      <c r="G69" s="90">
        <f t="shared" si="8"/>
        <v>0</v>
      </c>
      <c r="H69" s="90">
        <f t="shared" si="8"/>
        <v>0</v>
      </c>
      <c r="I69" s="90">
        <f t="shared" si="8"/>
        <v>0</v>
      </c>
      <c r="J69" s="90">
        <f t="shared" si="8"/>
        <v>0</v>
      </c>
      <c r="K69" s="90">
        <f t="shared" si="8"/>
        <v>0</v>
      </c>
      <c r="L69" s="90">
        <f t="shared" si="8"/>
        <v>0</v>
      </c>
      <c r="M69" s="90">
        <f t="shared" si="8"/>
        <v>0</v>
      </c>
      <c r="N69" s="90">
        <f t="shared" si="8"/>
        <v>66.573333333333338</v>
      </c>
    </row>
    <row r="70" spans="1:14" x14ac:dyDescent="0.3">
      <c r="A70" s="72" t="s">
        <v>249</v>
      </c>
      <c r="B70" s="3"/>
      <c r="C70" s="3"/>
      <c r="D70" s="96">
        <f>SUM(D68:D69)</f>
        <v>0</v>
      </c>
      <c r="E70" s="96">
        <f t="shared" ref="E70:N70" si="9">SUM(E68:E69)</f>
        <v>164.25</v>
      </c>
      <c r="F70" s="96">
        <f t="shared" si="9"/>
        <v>219</v>
      </c>
      <c r="G70" s="96">
        <f t="shared" si="9"/>
        <v>255.49999999999997</v>
      </c>
      <c r="H70" s="96">
        <f t="shared" si="9"/>
        <v>292</v>
      </c>
      <c r="I70" s="96">
        <f t="shared" si="9"/>
        <v>292</v>
      </c>
      <c r="J70" s="96">
        <f t="shared" si="9"/>
        <v>292</v>
      </c>
      <c r="K70" s="96">
        <f t="shared" si="9"/>
        <v>292</v>
      </c>
      <c r="L70" s="96">
        <f t="shared" si="9"/>
        <v>292</v>
      </c>
      <c r="M70" s="96">
        <f t="shared" si="9"/>
        <v>292</v>
      </c>
      <c r="N70" s="96">
        <f t="shared" si="9"/>
        <v>358.57333333333332</v>
      </c>
    </row>
    <row r="71" spans="1:14" x14ac:dyDescent="0.3">
      <c r="A71" s="16" t="s">
        <v>248</v>
      </c>
      <c r="D71" s="90">
        <f>D70-D65</f>
        <v>-186.50000000000003</v>
      </c>
      <c r="E71" s="90">
        <f t="shared" ref="E71:N71" si="10">E70-E65</f>
        <v>28.5025767825</v>
      </c>
      <c r="F71" s="90">
        <f t="shared" si="10"/>
        <v>58.425895709999992</v>
      </c>
      <c r="G71" s="90">
        <f t="shared" si="10"/>
        <v>72.416524994999975</v>
      </c>
      <c r="H71" s="90">
        <f t="shared" si="10"/>
        <v>86.128004280000027</v>
      </c>
      <c r="I71" s="90">
        <f t="shared" si="10"/>
        <v>91.168023030000001</v>
      </c>
      <c r="J71" s="90">
        <f t="shared" si="10"/>
        <v>96.221722436250019</v>
      </c>
      <c r="K71" s="90">
        <f t="shared" si="10"/>
        <v>92.682779597968761</v>
      </c>
      <c r="L71" s="90">
        <f t="shared" si="10"/>
        <v>91.589006251816414</v>
      </c>
      <c r="M71" s="90">
        <f t="shared" si="10"/>
        <v>90.435565380202632</v>
      </c>
      <c r="N71" s="90">
        <f t="shared" si="10"/>
        <v>155.79051804960116</v>
      </c>
    </row>
    <row r="72" spans="1:14" x14ac:dyDescent="0.3">
      <c r="D72" s="90"/>
      <c r="E72" s="89"/>
      <c r="F72" s="89"/>
      <c r="G72" s="89"/>
      <c r="H72" s="89"/>
      <c r="I72" s="89"/>
      <c r="J72" s="89"/>
      <c r="K72" s="89"/>
      <c r="L72" s="89"/>
      <c r="M72" s="89"/>
      <c r="N72" s="89"/>
    </row>
    <row r="73" spans="1:14" x14ac:dyDescent="0.3">
      <c r="A73" s="16" t="s">
        <v>250</v>
      </c>
      <c r="B73" s="99">
        <f>IRR(D71:N71,0.2)</f>
        <v>0.33567199908269885</v>
      </c>
      <c r="D73" s="90"/>
      <c r="E73" s="90"/>
      <c r="F73" s="90"/>
      <c r="G73" s="90"/>
      <c r="H73" s="90"/>
      <c r="I73" s="90"/>
      <c r="J73" s="90"/>
      <c r="K73" s="90"/>
      <c r="L73" s="90"/>
      <c r="M73" s="90"/>
      <c r="N73" s="90"/>
    </row>
    <row r="75" spans="1:14" x14ac:dyDescent="0.3">
      <c r="A75" s="16" t="s">
        <v>424</v>
      </c>
    </row>
    <row r="76" spans="1:14" x14ac:dyDescent="0.3">
      <c r="A76" t="s">
        <v>425</v>
      </c>
      <c r="D76" s="119">
        <f>-D71/(1+'Summary Output'!$B$24)^'Imp Fin Parameters'!D4</f>
        <v>186.50000000000003</v>
      </c>
      <c r="E76" s="119">
        <f>E71/(1+'Summary Output'!$B$24)^'Imp Fin Parameters'!E4</f>
        <v>25.739637155037375</v>
      </c>
      <c r="F76" s="119">
        <f>F71/(1+'Summary Output'!$B$24)^'Imp Fin Parameters'!F4</f>
        <v>47.647703276870132</v>
      </c>
      <c r="G76" s="119">
        <f>G71/(1+'Summary Output'!$B$24)^'Imp Fin Parameters'!G4</f>
        <v>53.332577036108795</v>
      </c>
      <c r="H76" s="119">
        <f>H71/(1+'Summary Output'!$B$24)^'Imp Fin Parameters'!H4</f>
        <v>57.28192031762017</v>
      </c>
      <c r="I76" s="119">
        <f>I71/(1+'Summary Output'!$B$24)^'Imp Fin Parameters'!I4</f>
        <v>54.756290415005473</v>
      </c>
      <c r="J76" s="119">
        <f>J71/(1+'Summary Output'!$B$24)^'Imp Fin Parameters'!J4</f>
        <v>52.189472100380065</v>
      </c>
      <c r="K76" s="119">
        <f>K71/(1+'Summary Output'!$B$24)^'Imp Fin Parameters'!K4</f>
        <v>45.396996791598468</v>
      </c>
      <c r="L76" s="119">
        <f>L71/(1+'Summary Output'!$B$24)^'Imp Fin Parameters'!L4</f>
        <v>40.51256272464186</v>
      </c>
      <c r="M76" s="119">
        <f>M71/(1+'Summary Output'!$B$24)^'Imp Fin Parameters'!M4</f>
        <v>36.124672933486487</v>
      </c>
      <c r="N76" s="119">
        <f>N71/(1+'Summary Output'!$B$24)^'Imp Fin Parameters'!N4</f>
        <v>56.198404174061054</v>
      </c>
    </row>
    <row r="77" spans="1:14" x14ac:dyDescent="0.3">
      <c r="A77" s="5" t="s">
        <v>426</v>
      </c>
      <c r="E77" s="119">
        <f>E76</f>
        <v>25.739637155037375</v>
      </c>
      <c r="F77" s="119">
        <f>E77+F76</f>
        <v>73.387340431907504</v>
      </c>
      <c r="G77" s="119">
        <f t="shared" ref="G77:N77" si="11">F77+G76</f>
        <v>126.71991746801629</v>
      </c>
      <c r="H77" s="119">
        <f t="shared" si="11"/>
        <v>184.00183778563647</v>
      </c>
      <c r="I77" s="119">
        <f t="shared" si="11"/>
        <v>238.75812820064195</v>
      </c>
      <c r="J77" s="119">
        <f t="shared" si="11"/>
        <v>290.94760030102202</v>
      </c>
      <c r="K77" s="119">
        <f t="shared" si="11"/>
        <v>336.34459709262046</v>
      </c>
      <c r="L77" s="119">
        <f t="shared" si="11"/>
        <v>376.8571598172623</v>
      </c>
      <c r="M77" s="119">
        <f t="shared" si="11"/>
        <v>412.98183275074877</v>
      </c>
      <c r="N77" s="119">
        <f t="shared" si="11"/>
        <v>469.18023692480983</v>
      </c>
    </row>
    <row r="78" spans="1:14" x14ac:dyDescent="0.3">
      <c r="A78" t="s">
        <v>427</v>
      </c>
      <c r="B78" s="158">
        <f>G4+(((D76-G77)*1)/H77)</f>
        <v>3.3248885079160351</v>
      </c>
      <c r="G78" s="40"/>
    </row>
    <row r="80" spans="1:14" x14ac:dyDescent="0.3">
      <c r="A80" s="16" t="s">
        <v>428</v>
      </c>
    </row>
    <row r="81" spans="1:14" x14ac:dyDescent="0.3">
      <c r="A81" t="s">
        <v>430</v>
      </c>
      <c r="D81" s="93">
        <v>132</v>
      </c>
      <c r="E81" s="90">
        <f>'Annual Expenses'!E26</f>
        <v>17.3</v>
      </c>
      <c r="F81" s="90">
        <f>'Annual Expenses'!F26</f>
        <v>22.9</v>
      </c>
      <c r="G81" s="90">
        <f>'Annual Expenses'!G26</f>
        <v>26.7</v>
      </c>
      <c r="H81" s="90">
        <f>'Annual Expenses'!H26</f>
        <v>30.5</v>
      </c>
      <c r="I81" s="90">
        <f>'Annual Expenses'!I26</f>
        <v>30.5</v>
      </c>
      <c r="J81" s="90">
        <f>'Annual Expenses'!J26</f>
        <v>30.5</v>
      </c>
      <c r="K81" s="90">
        <f>'Annual Expenses'!K26</f>
        <v>30.5</v>
      </c>
      <c r="L81" s="90">
        <f>'Annual Expenses'!L26</f>
        <v>30.5</v>
      </c>
      <c r="M81" s="90">
        <f>'Annual Expenses'!M26</f>
        <v>30.5</v>
      </c>
      <c r="N81" s="90">
        <f>'Annual Expenses'!N26</f>
        <v>30.5</v>
      </c>
    </row>
    <row r="82" spans="1:14" x14ac:dyDescent="0.3">
      <c r="A82" t="s">
        <v>429</v>
      </c>
      <c r="B82" s="40">
        <f>SUM(D82:N82)</f>
        <v>292.72437684917611</v>
      </c>
      <c r="D82" s="159">
        <f>D81/(1+'Summary Output'!$B$24)^'Imp Fin Parameters'!D4</f>
        <v>132</v>
      </c>
      <c r="E82" s="159">
        <f>E81/(1+'Summary Output'!$B$24)^'Imp Fin Parameters'!E4</f>
        <v>15.622998796921024</v>
      </c>
      <c r="F82" s="159">
        <f>F81/(1+'Summary Output'!$B$24)^'Imp Fin Parameters'!F4</f>
        <v>18.675492977569725</v>
      </c>
      <c r="G82" s="159">
        <f>G81/(1+'Summary Output'!$B$24)^'Imp Fin Parameters'!G4</f>
        <v>19.663741210482332</v>
      </c>
      <c r="H82" s="159">
        <f>H81/(1+'Summary Output'!$B$24)^'Imp Fin Parameters'!H4</f>
        <v>20.284907148291055</v>
      </c>
      <c r="I82" s="159">
        <f>I81/(1+'Summary Output'!$B$24)^'Imp Fin Parameters'!I4</f>
        <v>18.318559536035021</v>
      </c>
      <c r="J82" s="159">
        <f>J81/(1+'Summary Output'!$B$24)^'Imp Fin Parameters'!J4</f>
        <v>16.542822751028975</v>
      </c>
      <c r="K82" s="159">
        <f>K81/(1+'Summary Output'!$B$24)^'Imp Fin Parameters'!K4</f>
        <v>14.939219649537769</v>
      </c>
      <c r="L82" s="159">
        <f>L81/(1+'Summary Output'!$B$24)^'Imp Fin Parameters'!L4</f>
        <v>13.491064197206216</v>
      </c>
      <c r="M82" s="159">
        <f>M81/(1+'Summary Output'!$B$24)^'Imp Fin Parameters'!M4</f>
        <v>12.183287845210232</v>
      </c>
      <c r="N82" s="159">
        <f>N81/(1+'Summary Output'!$B$24)^'Imp Fin Parameters'!N4</f>
        <v>11.002282736893758</v>
      </c>
    </row>
    <row r="83" spans="1:14" x14ac:dyDescent="0.3">
      <c r="A83" t="s">
        <v>431</v>
      </c>
      <c r="D83" s="90"/>
      <c r="E83" s="15">
        <f>'Income Statement'!E45</f>
        <v>38.853956782499999</v>
      </c>
      <c r="F83" s="15">
        <f>'Income Statement'!F45</f>
        <v>53.014467586875</v>
      </c>
      <c r="G83" s="15">
        <f>'Income Statement'!G45</f>
        <v>61.955153746249977</v>
      </c>
      <c r="H83" s="15">
        <f>'Income Statement'!H45</f>
        <v>72.316768835000019</v>
      </c>
      <c r="I83" s="15">
        <f>'Income Statement'!I45</f>
        <v>72.779835616250011</v>
      </c>
      <c r="J83" s="15">
        <f>'Income Statement'!J45</f>
        <v>77.613279297500029</v>
      </c>
      <c r="K83" s="15">
        <f>'Income Statement'!K45</f>
        <v>78.361814079960951</v>
      </c>
      <c r="L83" s="15">
        <f>'Income Statement'!L45</f>
        <v>79.162908125850606</v>
      </c>
      <c r="M83" s="15">
        <f>'Income Statement'!M45</f>
        <v>79.989754498680696</v>
      </c>
      <c r="N83" s="15">
        <f>'Income Statement'!N45</f>
        <v>80.820990482056175</v>
      </c>
    </row>
    <row r="84" spans="1:14" x14ac:dyDescent="0.3">
      <c r="A84" t="s">
        <v>432</v>
      </c>
      <c r="D84" s="90"/>
      <c r="E84" s="159">
        <f>E83/(1+'Summary Output'!$B$24)^'Imp Fin Parameters'!E4</f>
        <v>35.087590755411497</v>
      </c>
      <c r="F84" s="159">
        <f>F83/(1+'Summary Output'!$B$24)^'Imp Fin Parameters'!F4</f>
        <v>43.234555333112745</v>
      </c>
      <c r="G84" s="159">
        <f>G83/(1+'Summary Output'!$B$24)^'Imp Fin Parameters'!G4</f>
        <v>45.62809400456571</v>
      </c>
      <c r="H84" s="159">
        <f>H83/(1+'Summary Output'!$B$24)^'Imp Fin Parameters'!H4</f>
        <v>48.096358724013236</v>
      </c>
      <c r="I84" s="159">
        <f>I83/(1+'Summary Output'!$B$24)^'Imp Fin Parameters'!I4</f>
        <v>43.712188582266165</v>
      </c>
      <c r="J84" s="159">
        <f>J83/(1+'Summary Output'!$B$24)^'Imp Fin Parameters'!J4</f>
        <v>42.096482706381956</v>
      </c>
      <c r="K84" s="159">
        <f>K83/(1+'Summary Output'!$B$24)^'Imp Fin Parameters'!K4</f>
        <v>38.382437792681252</v>
      </c>
      <c r="L84" s="159">
        <f>L83/(1+'Summary Output'!$B$24)^'Imp Fin Parameters'!L4</f>
        <v>35.016127067652072</v>
      </c>
      <c r="M84" s="159">
        <f>M83/(1+'Summary Output'!$B$24)^'Imp Fin Parameters'!M4</f>
        <v>31.95207225328285</v>
      </c>
      <c r="N84" s="159">
        <f>N83/(1+'Summary Output'!$B$24)^'Imp Fin Parameters'!N4</f>
        <v>29.154602897028894</v>
      </c>
    </row>
    <row r="85" spans="1:14" x14ac:dyDescent="0.3">
      <c r="A85" t="s">
        <v>426</v>
      </c>
      <c r="E85" s="40">
        <f>E84</f>
        <v>35.087590755411497</v>
      </c>
      <c r="F85" s="40">
        <f>E85+F84</f>
        <v>78.322146088524249</v>
      </c>
      <c r="G85" s="40">
        <f t="shared" ref="G85:N85" si="12">F85+G84</f>
        <v>123.95024009308996</v>
      </c>
      <c r="H85" s="40">
        <f t="shared" si="12"/>
        <v>172.04659881710319</v>
      </c>
      <c r="I85" s="40">
        <f t="shared" si="12"/>
        <v>215.75878739936934</v>
      </c>
      <c r="J85" s="40">
        <f t="shared" si="12"/>
        <v>257.85527010575129</v>
      </c>
      <c r="K85" s="40">
        <f t="shared" si="12"/>
        <v>296.23770789843252</v>
      </c>
      <c r="L85" s="40">
        <f t="shared" si="12"/>
        <v>331.25383496608458</v>
      </c>
      <c r="M85" s="40">
        <f t="shared" si="12"/>
        <v>363.20590721936742</v>
      </c>
      <c r="N85" s="40">
        <f t="shared" si="12"/>
        <v>392.36051011639631</v>
      </c>
    </row>
    <row r="86" spans="1:14" x14ac:dyDescent="0.3">
      <c r="A86" t="s">
        <v>433</v>
      </c>
      <c r="B86" s="158">
        <f>J4+(((B82-J85)*1))/K85</f>
        <v>6.1177065100550267</v>
      </c>
    </row>
  </sheetData>
  <mergeCells count="2">
    <mergeCell ref="A3:A4"/>
    <mergeCell ref="D3:N3"/>
  </mergeCells>
  <pageMargins left="0.7" right="0.7" top="0.75" bottom="0.75" header="0.3" footer="0.3"/>
  <pageSetup orientation="portrait" r:id="rId1"/>
  <ignoredErrors>
    <ignoredError sqref="D30:N30 D34:N34" formula="1"/>
    <ignoredError sqref="D62:E62" formulaRange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"/>
  <sheetViews>
    <sheetView workbookViewId="0">
      <selection activeCell="L21" sqref="L21"/>
    </sheetView>
  </sheetViews>
  <sheetFormatPr defaultRowHeight="14.4" x14ac:dyDescent="0.3"/>
  <cols>
    <col min="1" max="1" width="25.5546875" bestFit="1" customWidth="1"/>
  </cols>
  <sheetData>
    <row r="1" spans="1:2" x14ac:dyDescent="0.3">
      <c r="A1" t="s">
        <v>37</v>
      </c>
      <c r="B1" t="s">
        <v>38</v>
      </c>
    </row>
    <row r="2" spans="1:2" x14ac:dyDescent="0.3">
      <c r="A2" t="s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2:M10477"/>
  <sheetViews>
    <sheetView topLeftCell="A477" workbookViewId="0">
      <selection activeCell="J492" sqref="J492"/>
    </sheetView>
  </sheetViews>
  <sheetFormatPr defaultRowHeight="14.4" x14ac:dyDescent="0.3"/>
  <cols>
    <col min="4" max="6" width="11.5546875" bestFit="1" customWidth="1"/>
    <col min="7" max="7" width="12.5546875" bestFit="1" customWidth="1"/>
    <col min="8" max="8" width="19.88671875" bestFit="1" customWidth="1"/>
    <col min="9" max="13" width="11.5546875" bestFit="1" customWidth="1"/>
  </cols>
  <sheetData>
    <row r="2" spans="1:13" x14ac:dyDescent="0.3">
      <c r="A2" s="23" t="s">
        <v>286</v>
      </c>
      <c r="B2" s="23"/>
    </row>
    <row r="4" spans="1:13" x14ac:dyDescent="0.3">
      <c r="A4" s="121" t="s">
        <v>287</v>
      </c>
      <c r="B4" s="23"/>
    </row>
    <row r="6" spans="1:13" x14ac:dyDescent="0.3">
      <c r="A6" s="23" t="s">
        <v>288</v>
      </c>
      <c r="B6" s="23"/>
      <c r="C6" s="23">
        <v>0</v>
      </c>
      <c r="D6" s="23">
        <v>1</v>
      </c>
      <c r="E6" s="23">
        <f>D6+1</f>
        <v>2</v>
      </c>
      <c r="F6" s="23">
        <f t="shared" ref="F6:M6" si="0">E6+1</f>
        <v>3</v>
      </c>
      <c r="G6" s="23">
        <f t="shared" si="0"/>
        <v>4</v>
      </c>
      <c r="H6" s="23">
        <f t="shared" si="0"/>
        <v>5</v>
      </c>
      <c r="I6" s="23">
        <f t="shared" si="0"/>
        <v>6</v>
      </c>
      <c r="J6" s="23">
        <f t="shared" si="0"/>
        <v>7</v>
      </c>
      <c r="K6" s="23">
        <f t="shared" si="0"/>
        <v>8</v>
      </c>
      <c r="L6" s="23">
        <f t="shared" si="0"/>
        <v>9</v>
      </c>
      <c r="M6" s="23">
        <f t="shared" si="0"/>
        <v>10</v>
      </c>
    </row>
    <row r="8" spans="1:13" x14ac:dyDescent="0.3">
      <c r="C8" t="s">
        <v>289</v>
      </c>
    </row>
    <row r="10" spans="1:13" x14ac:dyDescent="0.3">
      <c r="A10" t="s">
        <v>42</v>
      </c>
      <c r="C10" s="40">
        <v>9</v>
      </c>
    </row>
    <row r="11" spans="1:13" x14ac:dyDescent="0.3">
      <c r="A11" t="s">
        <v>43</v>
      </c>
      <c r="C11" s="40">
        <v>10.9</v>
      </c>
    </row>
    <row r="12" spans="1:13" x14ac:dyDescent="0.3">
      <c r="A12" t="s">
        <v>238</v>
      </c>
      <c r="C12" s="40">
        <v>154.80000000000001</v>
      </c>
    </row>
    <row r="13" spans="1:13" x14ac:dyDescent="0.3">
      <c r="A13" t="s">
        <v>48</v>
      </c>
      <c r="C13" s="40">
        <v>16.3</v>
      </c>
    </row>
    <row r="14" spans="1:13" x14ac:dyDescent="0.3">
      <c r="A14" t="s">
        <v>45</v>
      </c>
      <c r="C14" s="40">
        <v>9</v>
      </c>
    </row>
    <row r="15" spans="1:13" x14ac:dyDescent="0.3">
      <c r="C15" s="40"/>
    </row>
    <row r="16" spans="1:13" x14ac:dyDescent="0.3">
      <c r="C16" s="40"/>
    </row>
    <row r="17" spans="1:4" x14ac:dyDescent="0.3">
      <c r="A17" t="s">
        <v>46</v>
      </c>
      <c r="C17" s="40">
        <f>SUM(C10:C16)</f>
        <v>200.00000000000003</v>
      </c>
    </row>
    <row r="18" spans="1:4" x14ac:dyDescent="0.3">
      <c r="C18" s="40"/>
    </row>
    <row r="19" spans="1:4" x14ac:dyDescent="0.3">
      <c r="A19" t="s">
        <v>47</v>
      </c>
      <c r="C19" s="40">
        <v>13.5</v>
      </c>
    </row>
    <row r="22" spans="1:4" x14ac:dyDescent="0.3">
      <c r="A22" s="23" t="s">
        <v>290</v>
      </c>
      <c r="B22" s="23"/>
    </row>
    <row r="24" spans="1:4" x14ac:dyDescent="0.3">
      <c r="C24" t="s">
        <v>291</v>
      </c>
    </row>
    <row r="26" spans="1:4" x14ac:dyDescent="0.3">
      <c r="A26" t="s">
        <v>292</v>
      </c>
    </row>
    <row r="27" spans="1:4" x14ac:dyDescent="0.3">
      <c r="A27" t="s">
        <v>80</v>
      </c>
      <c r="C27">
        <v>0</v>
      </c>
    </row>
    <row r="28" spans="1:4" x14ac:dyDescent="0.3">
      <c r="A28" t="s">
        <v>0</v>
      </c>
    </row>
    <row r="29" spans="1:4" x14ac:dyDescent="0.3">
      <c r="A29" t="s">
        <v>293</v>
      </c>
      <c r="C29" s="40">
        <v>35</v>
      </c>
    </row>
    <row r="30" spans="1:4" x14ac:dyDescent="0.3">
      <c r="A30" t="s">
        <v>294</v>
      </c>
      <c r="C30" s="40">
        <v>31.5</v>
      </c>
    </row>
    <row r="32" spans="1:4" x14ac:dyDescent="0.3">
      <c r="A32" t="s">
        <v>295</v>
      </c>
      <c r="C32" s="40">
        <f>SUM(C29,C30)</f>
        <v>66.5</v>
      </c>
      <c r="D32" s="40"/>
    </row>
    <row r="33" spans="1:4" x14ac:dyDescent="0.3">
      <c r="A33" t="s">
        <v>296</v>
      </c>
      <c r="C33" s="40">
        <v>132</v>
      </c>
      <c r="D33" s="40"/>
    </row>
    <row r="34" spans="1:4" x14ac:dyDescent="0.3">
      <c r="A34" t="s">
        <v>55</v>
      </c>
      <c r="C34" s="40">
        <v>1.5</v>
      </c>
      <c r="D34" s="40"/>
    </row>
    <row r="36" spans="1:4" x14ac:dyDescent="0.3">
      <c r="A36" t="s">
        <v>46</v>
      </c>
      <c r="C36" s="40">
        <f>SUM(C27,C32,C33,C34,C35,)</f>
        <v>200</v>
      </c>
      <c r="D36" s="40"/>
    </row>
    <row r="38" spans="1:4" x14ac:dyDescent="0.3">
      <c r="A38" s="23" t="s">
        <v>56</v>
      </c>
      <c r="B38" s="23"/>
    </row>
    <row r="40" spans="1:4" x14ac:dyDescent="0.3">
      <c r="A40" t="s">
        <v>297</v>
      </c>
    </row>
    <row r="41" spans="1:4" x14ac:dyDescent="0.3">
      <c r="A41" t="s">
        <v>57</v>
      </c>
      <c r="C41">
        <v>300</v>
      </c>
    </row>
    <row r="42" spans="1:4" x14ac:dyDescent="0.3">
      <c r="A42" t="s">
        <v>58</v>
      </c>
      <c r="C42">
        <v>2</v>
      </c>
    </row>
    <row r="43" spans="1:4" x14ac:dyDescent="0.3">
      <c r="A43" s="23" t="s">
        <v>298</v>
      </c>
      <c r="B43" s="23"/>
    </row>
    <row r="44" spans="1:4" x14ac:dyDescent="0.3">
      <c r="A44" t="s">
        <v>261</v>
      </c>
      <c r="C44">
        <v>730000</v>
      </c>
    </row>
    <row r="47" spans="1:4" x14ac:dyDescent="0.3">
      <c r="A47" s="23" t="s">
        <v>299</v>
      </c>
      <c r="B47" s="23"/>
    </row>
    <row r="50" spans="1:4" x14ac:dyDescent="0.3">
      <c r="A50" s="23" t="s">
        <v>300</v>
      </c>
      <c r="B50" s="23"/>
      <c r="C50" t="s">
        <v>301</v>
      </c>
      <c r="D50" t="s">
        <v>302</v>
      </c>
    </row>
    <row r="51" spans="1:4" x14ac:dyDescent="0.3">
      <c r="A51" s="23"/>
      <c r="B51" s="23"/>
    </row>
    <row r="53" spans="1:4" x14ac:dyDescent="0.3">
      <c r="A53" t="s">
        <v>262</v>
      </c>
      <c r="C53">
        <v>187</v>
      </c>
      <c r="D53">
        <v>49455</v>
      </c>
    </row>
    <row r="54" spans="1:4" x14ac:dyDescent="0.3">
      <c r="A54" t="s">
        <v>303</v>
      </c>
      <c r="C54">
        <v>72</v>
      </c>
      <c r="D54">
        <v>39780</v>
      </c>
    </row>
    <row r="55" spans="1:4" x14ac:dyDescent="0.3">
      <c r="A55" t="s">
        <v>264</v>
      </c>
      <c r="C55">
        <v>27</v>
      </c>
      <c r="D55">
        <v>89455</v>
      </c>
    </row>
    <row r="56" spans="1:4" x14ac:dyDescent="0.3">
      <c r="A56" t="s">
        <v>265</v>
      </c>
      <c r="C56">
        <v>205</v>
      </c>
      <c r="D56">
        <v>32065</v>
      </c>
    </row>
    <row r="57" spans="1:4" x14ac:dyDescent="0.3">
      <c r="A57" t="s">
        <v>266</v>
      </c>
      <c r="C57">
        <v>214</v>
      </c>
      <c r="D57">
        <v>12935</v>
      </c>
    </row>
    <row r="58" spans="1:4" x14ac:dyDescent="0.3">
      <c r="A58" t="s">
        <v>267</v>
      </c>
      <c r="C58">
        <v>19</v>
      </c>
      <c r="D58">
        <v>48150</v>
      </c>
    </row>
    <row r="59" spans="1:4" x14ac:dyDescent="0.3">
      <c r="A59" t="s">
        <v>268</v>
      </c>
      <c r="C59">
        <v>2</v>
      </c>
      <c r="D59">
        <v>19675</v>
      </c>
    </row>
    <row r="60" spans="1:4" x14ac:dyDescent="0.3">
      <c r="A60" t="s">
        <v>269</v>
      </c>
      <c r="C60">
        <v>1</v>
      </c>
      <c r="D60">
        <v>175760</v>
      </c>
    </row>
    <row r="62" spans="1:4" x14ac:dyDescent="0.3">
      <c r="A62" t="s">
        <v>304</v>
      </c>
      <c r="C62" s="40">
        <f>(C53*D53+C54*D54+C55*D55+C56*D56+C57*D57+C58*D58+C59*D59+C60*D60)/100000</f>
        <v>249.98904999999999</v>
      </c>
      <c r="D62">
        <f ca="1">RANDBETWEEN(240,300)</f>
        <v>256</v>
      </c>
    </row>
    <row r="65" spans="1:4" x14ac:dyDescent="0.3">
      <c r="A65" t="s">
        <v>305</v>
      </c>
      <c r="C65">
        <v>500</v>
      </c>
      <c r="D65">
        <f ca="1">RANDBETWEEN(450,550)</f>
        <v>542</v>
      </c>
    </row>
    <row r="67" spans="1:4" x14ac:dyDescent="0.3">
      <c r="A67" t="s">
        <v>306</v>
      </c>
      <c r="C67">
        <v>0</v>
      </c>
    </row>
    <row r="68" spans="1:4" x14ac:dyDescent="0.3">
      <c r="A68" t="s">
        <v>307</v>
      </c>
      <c r="C68">
        <v>0</v>
      </c>
    </row>
    <row r="69" spans="1:4" x14ac:dyDescent="0.3">
      <c r="A69" t="s">
        <v>308</v>
      </c>
      <c r="C69">
        <v>4</v>
      </c>
    </row>
    <row r="72" spans="1:4" x14ac:dyDescent="0.3">
      <c r="A72" t="s">
        <v>309</v>
      </c>
      <c r="C72" s="40">
        <f>(200000/10^6)*12</f>
        <v>2.4000000000000004</v>
      </c>
    </row>
    <row r="73" spans="1:4" x14ac:dyDescent="0.3">
      <c r="A73" t="s">
        <v>310</v>
      </c>
      <c r="C73" s="40">
        <f>(1/3)*C72</f>
        <v>0.8</v>
      </c>
    </row>
    <row r="74" spans="1:4" x14ac:dyDescent="0.3">
      <c r="A74" t="s">
        <v>311</v>
      </c>
      <c r="C74" s="40">
        <v>7.5</v>
      </c>
    </row>
    <row r="75" spans="1:4" x14ac:dyDescent="0.3">
      <c r="C75" s="40"/>
    </row>
    <row r="76" spans="1:4" x14ac:dyDescent="0.3">
      <c r="A76" t="s">
        <v>312</v>
      </c>
      <c r="C76" s="112">
        <v>0.1</v>
      </c>
    </row>
    <row r="77" spans="1:4" x14ac:dyDescent="0.3">
      <c r="A77" t="s">
        <v>109</v>
      </c>
      <c r="C77" s="40">
        <v>0</v>
      </c>
    </row>
    <row r="78" spans="1:4" x14ac:dyDescent="0.3">
      <c r="A78" t="s">
        <v>313</v>
      </c>
      <c r="C78" s="40">
        <v>5</v>
      </c>
    </row>
    <row r="79" spans="1:4" x14ac:dyDescent="0.3">
      <c r="A79" t="s">
        <v>111</v>
      </c>
      <c r="C79" s="40">
        <v>0</v>
      </c>
    </row>
    <row r="80" spans="1:4" x14ac:dyDescent="0.3">
      <c r="A80" t="s">
        <v>314</v>
      </c>
      <c r="C80" s="112">
        <v>0.02</v>
      </c>
    </row>
    <row r="81" spans="1:4" x14ac:dyDescent="0.3">
      <c r="C81" s="40"/>
    </row>
    <row r="82" spans="1:4" x14ac:dyDescent="0.3">
      <c r="A82" t="s">
        <v>120</v>
      </c>
      <c r="C82" s="40">
        <v>2</v>
      </c>
    </row>
    <row r="83" spans="1:4" x14ac:dyDescent="0.3">
      <c r="A83" t="s">
        <v>121</v>
      </c>
      <c r="C83" s="120">
        <v>5</v>
      </c>
    </row>
    <row r="84" spans="1:4" x14ac:dyDescent="0.3">
      <c r="C84" s="120"/>
    </row>
    <row r="85" spans="1:4" x14ac:dyDescent="0.3">
      <c r="A85" t="s">
        <v>115</v>
      </c>
      <c r="C85" s="40">
        <f>400000/10^6</f>
        <v>0.4</v>
      </c>
    </row>
    <row r="86" spans="1:4" x14ac:dyDescent="0.3">
      <c r="C86" s="120"/>
    </row>
    <row r="87" spans="1:4" x14ac:dyDescent="0.3">
      <c r="C87" s="120"/>
    </row>
    <row r="88" spans="1:4" x14ac:dyDescent="0.3">
      <c r="A88" s="23" t="s">
        <v>99</v>
      </c>
      <c r="B88" s="23"/>
      <c r="C88" s="120"/>
    </row>
    <row r="89" spans="1:4" x14ac:dyDescent="0.3">
      <c r="A89" t="s">
        <v>100</v>
      </c>
      <c r="C89" s="122">
        <v>1</v>
      </c>
      <c r="D89" s="76">
        <v>2</v>
      </c>
    </row>
    <row r="90" spans="1:4" x14ac:dyDescent="0.3">
      <c r="A90" t="s">
        <v>101</v>
      </c>
      <c r="C90" s="40">
        <v>3.34</v>
      </c>
      <c r="D90">
        <v>3.34</v>
      </c>
    </row>
    <row r="91" spans="1:4" x14ac:dyDescent="0.3">
      <c r="A91" t="s">
        <v>102</v>
      </c>
      <c r="C91" s="40">
        <v>5.15</v>
      </c>
      <c r="D91">
        <v>8.09</v>
      </c>
    </row>
    <row r="92" spans="1:4" x14ac:dyDescent="0.3">
      <c r="C92" s="40"/>
    </row>
    <row r="93" spans="1:4" x14ac:dyDescent="0.3">
      <c r="C93" s="40"/>
    </row>
    <row r="94" spans="1:4" x14ac:dyDescent="0.3">
      <c r="A94" s="23" t="s">
        <v>103</v>
      </c>
      <c r="B94" s="23"/>
      <c r="C94" s="40"/>
    </row>
    <row r="95" spans="1:4" x14ac:dyDescent="0.3">
      <c r="C95" s="40"/>
    </row>
    <row r="96" spans="1:4" x14ac:dyDescent="0.3">
      <c r="A96" t="s">
        <v>101</v>
      </c>
      <c r="C96" s="40">
        <v>10</v>
      </c>
      <c r="D96" s="40">
        <v>10</v>
      </c>
    </row>
    <row r="97" spans="1:4" x14ac:dyDescent="0.3">
      <c r="A97" t="s">
        <v>102</v>
      </c>
      <c r="C97" s="40">
        <v>25</v>
      </c>
      <c r="D97" s="40">
        <v>25</v>
      </c>
    </row>
    <row r="98" spans="1:4" x14ac:dyDescent="0.3">
      <c r="C98" s="40"/>
    </row>
    <row r="100" spans="1:4" x14ac:dyDescent="0.3">
      <c r="A100" t="s">
        <v>315</v>
      </c>
      <c r="C100" s="40">
        <f>(150000*12)/10^6</f>
        <v>1.8</v>
      </c>
    </row>
    <row r="101" spans="1:4" x14ac:dyDescent="0.3">
      <c r="A101" t="s">
        <v>311</v>
      </c>
      <c r="C101" s="40">
        <v>10</v>
      </c>
    </row>
    <row r="102" spans="1:4" x14ac:dyDescent="0.3">
      <c r="C102" s="40"/>
    </row>
    <row r="103" spans="1:4" x14ac:dyDescent="0.3">
      <c r="A103" s="23" t="s">
        <v>316</v>
      </c>
      <c r="B103" s="23"/>
      <c r="C103" s="40"/>
    </row>
    <row r="104" spans="1:4" x14ac:dyDescent="0.3">
      <c r="C104" s="40"/>
    </row>
    <row r="105" spans="1:4" x14ac:dyDescent="0.3">
      <c r="A105" t="s">
        <v>88</v>
      </c>
      <c r="C105" s="40">
        <v>13</v>
      </c>
    </row>
    <row r="106" spans="1:4" x14ac:dyDescent="0.3">
      <c r="A106" t="s">
        <v>97</v>
      </c>
      <c r="C106" s="40">
        <v>12</v>
      </c>
    </row>
    <row r="107" spans="1:4" x14ac:dyDescent="0.3">
      <c r="C107" s="40"/>
    </row>
    <row r="108" spans="1:4" x14ac:dyDescent="0.3">
      <c r="A108" s="23" t="s">
        <v>90</v>
      </c>
      <c r="B108" s="23"/>
      <c r="C108" s="40"/>
    </row>
    <row r="109" spans="1:4" x14ac:dyDescent="0.3">
      <c r="A109" t="s">
        <v>91</v>
      </c>
      <c r="C109" s="120">
        <v>2</v>
      </c>
    </row>
    <row r="110" spans="1:4" x14ac:dyDescent="0.3">
      <c r="A110" t="s">
        <v>92</v>
      </c>
      <c r="C110" s="120">
        <v>32</v>
      </c>
    </row>
    <row r="111" spans="1:4" x14ac:dyDescent="0.3">
      <c r="A111" t="s">
        <v>93</v>
      </c>
      <c r="C111" s="120">
        <v>4</v>
      </c>
    </row>
    <row r="112" spans="1:4" x14ac:dyDescent="0.3">
      <c r="C112" s="120"/>
    </row>
    <row r="113" spans="1:13" x14ac:dyDescent="0.3">
      <c r="A113" s="23" t="s">
        <v>94</v>
      </c>
      <c r="B113" s="23"/>
      <c r="C113">
        <v>25</v>
      </c>
    </row>
    <row r="114" spans="1:13" x14ac:dyDescent="0.3">
      <c r="C114" s="120"/>
    </row>
    <row r="115" spans="1:13" x14ac:dyDescent="0.3">
      <c r="C115" s="120"/>
    </row>
    <row r="116" spans="1:13" x14ac:dyDescent="0.3">
      <c r="C116" s="120"/>
    </row>
    <row r="117" spans="1:13" x14ac:dyDescent="0.3">
      <c r="C117" s="120"/>
    </row>
    <row r="118" spans="1:13" x14ac:dyDescent="0.3">
      <c r="C118" s="120"/>
    </row>
    <row r="119" spans="1:13" x14ac:dyDescent="0.3">
      <c r="C119" s="40"/>
    </row>
    <row r="120" spans="1:13" x14ac:dyDescent="0.3">
      <c r="A120" s="23"/>
      <c r="B120" s="23"/>
    </row>
    <row r="121" spans="1:13" x14ac:dyDescent="0.3">
      <c r="A121" s="23" t="s">
        <v>15</v>
      </c>
      <c r="C121" s="23">
        <v>0</v>
      </c>
      <c r="D121" s="23">
        <v>1</v>
      </c>
      <c r="E121" s="23">
        <f>D121+1</f>
        <v>2</v>
      </c>
      <c r="F121" s="23">
        <f t="shared" ref="F121:M121" si="1">E121+1</f>
        <v>3</v>
      </c>
      <c r="G121" s="23">
        <f t="shared" si="1"/>
        <v>4</v>
      </c>
      <c r="H121" s="23">
        <f t="shared" si="1"/>
        <v>5</v>
      </c>
      <c r="I121" s="23">
        <f t="shared" si="1"/>
        <v>6</v>
      </c>
      <c r="J121" s="23">
        <f t="shared" si="1"/>
        <v>7</v>
      </c>
      <c r="K121" s="23">
        <f t="shared" si="1"/>
        <v>8</v>
      </c>
      <c r="L121" s="23">
        <f t="shared" si="1"/>
        <v>9</v>
      </c>
      <c r="M121" s="23">
        <f t="shared" si="1"/>
        <v>10</v>
      </c>
    </row>
    <row r="122" spans="1:13" x14ac:dyDescent="0.3">
      <c r="A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</row>
    <row r="123" spans="1:13" x14ac:dyDescent="0.3">
      <c r="A123" t="s">
        <v>66</v>
      </c>
      <c r="D123" s="112">
        <f ca="1">RANDBETWEEN(35,45)/100</f>
        <v>0.35</v>
      </c>
      <c r="E123" s="112">
        <f ca="1">RANDBETWEEN(45,60)/100</f>
        <v>0.56999999999999995</v>
      </c>
      <c r="F123" s="112">
        <f ca="1">RANDBETWEEN(55,70)/100</f>
        <v>0.69</v>
      </c>
      <c r="G123" s="112">
        <f ca="1">RANDBETWEEN(65,80)/100</f>
        <v>0.67</v>
      </c>
      <c r="H123" s="112">
        <f t="shared" ref="H123:M123" ca="1" si="2">RANDBETWEEN(65,80)/100</f>
        <v>0.68</v>
      </c>
      <c r="I123" s="112">
        <f t="shared" ca="1" si="2"/>
        <v>0.78</v>
      </c>
      <c r="J123" s="112">
        <f t="shared" ca="1" si="2"/>
        <v>0.75</v>
      </c>
      <c r="K123" s="112">
        <f t="shared" ca="1" si="2"/>
        <v>0.79</v>
      </c>
      <c r="L123" s="112">
        <f t="shared" ca="1" si="2"/>
        <v>0.79</v>
      </c>
      <c r="M123" s="112">
        <f t="shared" ca="1" si="2"/>
        <v>0.65</v>
      </c>
    </row>
    <row r="124" spans="1:13" x14ac:dyDescent="0.3">
      <c r="A124" t="s">
        <v>67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3">
      <c r="A125" t="s">
        <v>68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3">
      <c r="A126" t="s">
        <v>69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3">
      <c r="A127" t="s">
        <v>70</v>
      </c>
      <c r="D127" s="40">
        <v>0</v>
      </c>
      <c r="E127" s="40">
        <v>0</v>
      </c>
      <c r="F127" s="40">
        <v>0</v>
      </c>
      <c r="G127" s="40">
        <v>0</v>
      </c>
      <c r="H127" s="40">
        <v>0</v>
      </c>
      <c r="I127" s="40">
        <v>0</v>
      </c>
      <c r="J127" s="40">
        <v>0</v>
      </c>
      <c r="K127" s="40">
        <v>0</v>
      </c>
      <c r="L127" s="40">
        <v>0</v>
      </c>
      <c r="M127" s="40">
        <v>0</v>
      </c>
    </row>
    <row r="128" spans="1:13" x14ac:dyDescent="0.3">
      <c r="A128" t="s">
        <v>71</v>
      </c>
      <c r="D128" s="40">
        <v>0</v>
      </c>
      <c r="E128" s="40">
        <v>0</v>
      </c>
      <c r="F128" s="40">
        <v>0</v>
      </c>
      <c r="G128" s="40">
        <v>0</v>
      </c>
      <c r="H128" s="40">
        <v>0</v>
      </c>
      <c r="I128" s="40">
        <v>0</v>
      </c>
      <c r="J128" s="40">
        <v>0</v>
      </c>
      <c r="K128" s="40">
        <v>0</v>
      </c>
      <c r="L128" s="40">
        <v>0</v>
      </c>
      <c r="M128" s="40">
        <v>0</v>
      </c>
    </row>
    <row r="129" spans="1:13" x14ac:dyDescent="0.3">
      <c r="A129" t="s">
        <v>72</v>
      </c>
      <c r="D129" s="40">
        <v>0</v>
      </c>
      <c r="E129" s="40">
        <v>0</v>
      </c>
      <c r="F129" s="40">
        <v>0</v>
      </c>
      <c r="G129" s="40">
        <v>0</v>
      </c>
      <c r="H129" s="40">
        <v>0</v>
      </c>
      <c r="I129" s="40">
        <v>0</v>
      </c>
      <c r="J129" s="40">
        <v>0</v>
      </c>
      <c r="K129" s="40">
        <v>0</v>
      </c>
      <c r="L129" s="40">
        <v>0</v>
      </c>
      <c r="M129" s="40">
        <v>0</v>
      </c>
    </row>
    <row r="130" spans="1:13" x14ac:dyDescent="0.3">
      <c r="A130" t="s">
        <v>73</v>
      </c>
      <c r="D130" s="40">
        <v>0</v>
      </c>
      <c r="E130" s="40">
        <v>0</v>
      </c>
      <c r="F130" s="40">
        <v>0</v>
      </c>
      <c r="G130" s="40">
        <v>0</v>
      </c>
      <c r="H130" s="40">
        <v>0</v>
      </c>
      <c r="I130" s="40">
        <v>0</v>
      </c>
      <c r="J130" s="40">
        <v>0</v>
      </c>
      <c r="K130" s="40">
        <v>0</v>
      </c>
      <c r="L130" s="40">
        <v>0</v>
      </c>
      <c r="M130" s="40">
        <v>0</v>
      </c>
    </row>
    <row r="131" spans="1:13" x14ac:dyDescent="0.3">
      <c r="A131" t="s">
        <v>74</v>
      </c>
      <c r="D131" s="40">
        <v>0</v>
      </c>
      <c r="E131" s="40">
        <v>0</v>
      </c>
      <c r="F131" s="40">
        <v>0</v>
      </c>
      <c r="G131" s="40">
        <v>0</v>
      </c>
      <c r="H131" s="40">
        <v>0</v>
      </c>
      <c r="I131" s="40">
        <v>0</v>
      </c>
      <c r="J131" s="40">
        <v>0</v>
      </c>
      <c r="K131" s="40">
        <v>0</v>
      </c>
      <c r="L131" s="40">
        <v>0</v>
      </c>
      <c r="M131" s="40">
        <v>0</v>
      </c>
    </row>
    <row r="132" spans="1:13" x14ac:dyDescent="0.3">
      <c r="A132" t="s">
        <v>75</v>
      </c>
      <c r="D132" s="40">
        <v>0</v>
      </c>
      <c r="E132" s="40">
        <v>0</v>
      </c>
      <c r="F132" s="40">
        <v>0</v>
      </c>
      <c r="G132" s="40">
        <v>0</v>
      </c>
      <c r="H132" s="40">
        <v>0</v>
      </c>
      <c r="I132" s="40">
        <v>0</v>
      </c>
      <c r="J132" s="40">
        <v>0</v>
      </c>
      <c r="K132" s="40">
        <v>0</v>
      </c>
      <c r="L132" s="40">
        <v>0</v>
      </c>
      <c r="M132" s="40">
        <v>0</v>
      </c>
    </row>
    <row r="133" spans="1:13" x14ac:dyDescent="0.3">
      <c r="A133" t="s">
        <v>76</v>
      </c>
      <c r="D133" s="40">
        <v>0</v>
      </c>
      <c r="E133" s="40">
        <v>0</v>
      </c>
      <c r="F133" s="40">
        <v>0</v>
      </c>
      <c r="G133" s="40">
        <v>0</v>
      </c>
      <c r="H133" s="40">
        <v>0</v>
      </c>
      <c r="I133" s="40">
        <v>0</v>
      </c>
      <c r="J133" s="40">
        <v>0</v>
      </c>
      <c r="K133" s="40">
        <v>0</v>
      </c>
      <c r="L133" s="40">
        <v>0</v>
      </c>
      <c r="M133" s="40">
        <v>0</v>
      </c>
    </row>
    <row r="134" spans="1:13" x14ac:dyDescent="0.3">
      <c r="A134" s="55" t="s">
        <v>77</v>
      </c>
      <c r="B134" s="55"/>
      <c r="D134" s="40">
        <v>0</v>
      </c>
      <c r="E134" s="40">
        <v>0</v>
      </c>
      <c r="F134" s="40">
        <v>0</v>
      </c>
      <c r="G134" s="40">
        <v>0</v>
      </c>
      <c r="H134" s="40">
        <v>0</v>
      </c>
      <c r="I134" s="40">
        <v>0</v>
      </c>
      <c r="J134" s="40">
        <v>0</v>
      </c>
      <c r="K134" s="40">
        <v>0</v>
      </c>
      <c r="L134" s="40">
        <v>0</v>
      </c>
      <c r="M134" s="40">
        <v>0</v>
      </c>
    </row>
    <row r="135" spans="1:13" x14ac:dyDescent="0.3">
      <c r="A135" s="70" t="s">
        <v>317</v>
      </c>
      <c r="B135" s="70"/>
      <c r="D135" s="40">
        <v>0</v>
      </c>
      <c r="E135" s="40">
        <v>0</v>
      </c>
      <c r="F135" s="40">
        <v>0</v>
      </c>
      <c r="G135" s="40">
        <v>0</v>
      </c>
      <c r="H135" s="40">
        <v>0</v>
      </c>
      <c r="I135" s="40">
        <v>0</v>
      </c>
      <c r="J135" s="40">
        <v>0</v>
      </c>
      <c r="K135" s="40">
        <v>0</v>
      </c>
      <c r="L135" s="40">
        <v>0</v>
      </c>
      <c r="M135" s="40">
        <v>0</v>
      </c>
    </row>
    <row r="136" spans="1:13" x14ac:dyDescent="0.3">
      <c r="A136" t="s">
        <v>78</v>
      </c>
      <c r="D136" s="40">
        <v>0</v>
      </c>
      <c r="E136" s="40">
        <v>0</v>
      </c>
      <c r="F136" s="40">
        <v>0</v>
      </c>
      <c r="G136" s="40">
        <v>0</v>
      </c>
      <c r="H136" s="40">
        <v>0</v>
      </c>
      <c r="I136" s="40">
        <v>0</v>
      </c>
      <c r="J136" s="40">
        <v>0</v>
      </c>
      <c r="K136" s="40">
        <v>0</v>
      </c>
      <c r="L136" s="40">
        <v>0</v>
      </c>
      <c r="M136" s="40">
        <v>0</v>
      </c>
    </row>
    <row r="137" spans="1:13" x14ac:dyDescent="0.3">
      <c r="A137" s="23" t="s">
        <v>162</v>
      </c>
      <c r="D137" s="40"/>
      <c r="E137" s="40"/>
      <c r="F137" s="40"/>
      <c r="G137" s="40"/>
      <c r="H137" s="40"/>
      <c r="I137" s="40"/>
      <c r="J137" s="40"/>
      <c r="K137" s="40"/>
      <c r="L137" s="40"/>
      <c r="M137" s="40"/>
    </row>
    <row r="138" spans="1:13" x14ac:dyDescent="0.3">
      <c r="A138" t="s">
        <v>80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3">
      <c r="A139" t="s">
        <v>0</v>
      </c>
      <c r="D139">
        <v>0</v>
      </c>
      <c r="E139" s="40">
        <v>10</v>
      </c>
      <c r="F139" s="40">
        <v>15</v>
      </c>
      <c r="G139" s="40">
        <v>20</v>
      </c>
      <c r="H139" s="40">
        <f t="shared" ref="H139:M139" si="3">G139</f>
        <v>20</v>
      </c>
      <c r="I139" s="40">
        <f t="shared" si="3"/>
        <v>20</v>
      </c>
      <c r="J139" s="40">
        <f t="shared" si="3"/>
        <v>20</v>
      </c>
      <c r="K139" s="40">
        <f t="shared" si="3"/>
        <v>20</v>
      </c>
      <c r="L139" s="40">
        <f t="shared" si="3"/>
        <v>20</v>
      </c>
      <c r="M139" s="40">
        <f t="shared" si="3"/>
        <v>20</v>
      </c>
    </row>
    <row r="141" spans="1:13" x14ac:dyDescent="0.3">
      <c r="A141" t="s">
        <v>318</v>
      </c>
      <c r="D141">
        <v>0</v>
      </c>
      <c r="E141">
        <v>0</v>
      </c>
      <c r="F141">
        <v>2.5</v>
      </c>
      <c r="G141">
        <v>2.5</v>
      </c>
      <c r="H141">
        <v>2.5</v>
      </c>
      <c r="I141">
        <v>2.5</v>
      </c>
      <c r="J141">
        <v>5</v>
      </c>
      <c r="K141">
        <v>5</v>
      </c>
      <c r="L141">
        <v>5</v>
      </c>
      <c r="M141">
        <v>5</v>
      </c>
    </row>
    <row r="142" spans="1:13" x14ac:dyDescent="0.3">
      <c r="A142" t="s">
        <v>81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5" spans="1:13" x14ac:dyDescent="0.3">
      <c r="A145" t="s">
        <v>319</v>
      </c>
      <c r="C145" s="40">
        <f>C14</f>
        <v>9</v>
      </c>
      <c r="D145">
        <v>32.1</v>
      </c>
      <c r="E145">
        <v>42.7</v>
      </c>
      <c r="F145">
        <v>49.8</v>
      </c>
      <c r="G145">
        <v>56.9</v>
      </c>
      <c r="H145">
        <f t="shared" ref="H145:M146" si="4">G145</f>
        <v>56.9</v>
      </c>
      <c r="I145">
        <f t="shared" si="4"/>
        <v>56.9</v>
      </c>
      <c r="J145">
        <f t="shared" si="4"/>
        <v>56.9</v>
      </c>
      <c r="K145">
        <f t="shared" si="4"/>
        <v>56.9</v>
      </c>
      <c r="L145">
        <f t="shared" si="4"/>
        <v>56.9</v>
      </c>
      <c r="M145">
        <f t="shared" si="4"/>
        <v>56.9</v>
      </c>
    </row>
    <row r="146" spans="1:13" x14ac:dyDescent="0.3">
      <c r="A146" t="s">
        <v>320</v>
      </c>
      <c r="D146">
        <v>13</v>
      </c>
      <c r="E146">
        <f>D146+4.2</f>
        <v>17.2</v>
      </c>
      <c r="F146">
        <f>E146+2.8</f>
        <v>20</v>
      </c>
      <c r="G146">
        <f t="shared" ref="G146" si="5">F146+2.8</f>
        <v>22.8</v>
      </c>
      <c r="H146">
        <f>G146</f>
        <v>22.8</v>
      </c>
      <c r="I146">
        <f t="shared" si="4"/>
        <v>22.8</v>
      </c>
      <c r="J146">
        <f t="shared" si="4"/>
        <v>22.8</v>
      </c>
      <c r="K146">
        <f t="shared" si="4"/>
        <v>22.8</v>
      </c>
      <c r="L146">
        <f t="shared" si="4"/>
        <v>22.8</v>
      </c>
      <c r="M146">
        <f t="shared" si="4"/>
        <v>22.8</v>
      </c>
    </row>
    <row r="147" spans="1:13" x14ac:dyDescent="0.3">
      <c r="A147" t="s">
        <v>321</v>
      </c>
    </row>
    <row r="149" spans="1:13" x14ac:dyDescent="0.3">
      <c r="A149" t="s">
        <v>322</v>
      </c>
      <c r="D149">
        <v>6.8</v>
      </c>
      <c r="E149">
        <v>9.1</v>
      </c>
      <c r="F149">
        <v>10.6</v>
      </c>
      <c r="G149">
        <v>12.2</v>
      </c>
      <c r="H149">
        <f t="shared" ref="H149:M149" si="6">G149</f>
        <v>12.2</v>
      </c>
      <c r="I149">
        <f t="shared" si="6"/>
        <v>12.2</v>
      </c>
      <c r="J149">
        <f t="shared" si="6"/>
        <v>12.2</v>
      </c>
      <c r="K149">
        <f t="shared" si="6"/>
        <v>12.2</v>
      </c>
      <c r="L149">
        <f t="shared" si="6"/>
        <v>12.2</v>
      </c>
      <c r="M149">
        <f t="shared" si="6"/>
        <v>12.2</v>
      </c>
    </row>
    <row r="151" spans="1:13" x14ac:dyDescent="0.3">
      <c r="A151" t="s">
        <v>86</v>
      </c>
      <c r="D151">
        <v>17.3</v>
      </c>
      <c r="E151">
        <v>22.9</v>
      </c>
      <c r="F151">
        <v>26.7</v>
      </c>
      <c r="G151">
        <v>30.5</v>
      </c>
      <c r="H151">
        <f t="shared" ref="H151:M151" si="7">G151</f>
        <v>30.5</v>
      </c>
      <c r="I151">
        <f t="shared" si="7"/>
        <v>30.5</v>
      </c>
      <c r="J151">
        <f t="shared" si="7"/>
        <v>30.5</v>
      </c>
      <c r="K151">
        <f t="shared" si="7"/>
        <v>30.5</v>
      </c>
      <c r="L151">
        <f t="shared" si="7"/>
        <v>30.5</v>
      </c>
      <c r="M151">
        <f t="shared" si="7"/>
        <v>30.5</v>
      </c>
    </row>
    <row r="155" spans="1:13" x14ac:dyDescent="0.3">
      <c r="A155" s="121" t="s">
        <v>323</v>
      </c>
      <c r="B155" s="23"/>
    </row>
    <row r="157" spans="1:13" x14ac:dyDescent="0.3">
      <c r="A157" t="s">
        <v>324</v>
      </c>
      <c r="D157">
        <f t="shared" ref="D157:M157" ca="1" si="8">$C44*D123</f>
        <v>255499.99999999997</v>
      </c>
      <c r="E157">
        <f t="shared" ca="1" si="8"/>
        <v>416099.99999999994</v>
      </c>
      <c r="F157">
        <f t="shared" ca="1" si="8"/>
        <v>503699.99999999994</v>
      </c>
      <c r="G157">
        <f t="shared" ca="1" si="8"/>
        <v>489100.00000000006</v>
      </c>
      <c r="H157">
        <f t="shared" ca="1" si="8"/>
        <v>496400.00000000006</v>
      </c>
      <c r="I157">
        <f t="shared" ca="1" si="8"/>
        <v>569400</v>
      </c>
      <c r="J157">
        <f t="shared" ca="1" si="8"/>
        <v>547500</v>
      </c>
      <c r="K157">
        <f t="shared" ca="1" si="8"/>
        <v>576700</v>
      </c>
      <c r="L157">
        <f t="shared" ca="1" si="8"/>
        <v>576700</v>
      </c>
      <c r="M157">
        <f t="shared" ca="1" si="8"/>
        <v>474500</v>
      </c>
    </row>
    <row r="158" spans="1:13" x14ac:dyDescent="0.3">
      <c r="A158" t="s">
        <v>325</v>
      </c>
      <c r="D158" s="40">
        <f ca="1">D157*$D65/1000000</f>
        <v>138.48099999999997</v>
      </c>
      <c r="E158" s="40">
        <f t="shared" ref="E158:M158" ca="1" si="9">E157*$D65/1000000</f>
        <v>225.52619999999996</v>
      </c>
      <c r="F158" s="40">
        <f t="shared" ca="1" si="9"/>
        <v>273.00539999999995</v>
      </c>
      <c r="G158" s="40">
        <f t="shared" ca="1" si="9"/>
        <v>265.09220000000005</v>
      </c>
      <c r="H158" s="40">
        <f t="shared" ca="1" si="9"/>
        <v>269.04880000000009</v>
      </c>
      <c r="I158" s="40">
        <f t="shared" ca="1" si="9"/>
        <v>308.6148</v>
      </c>
      <c r="J158" s="40">
        <f t="shared" ca="1" si="9"/>
        <v>296.745</v>
      </c>
      <c r="K158" s="40">
        <f t="shared" ca="1" si="9"/>
        <v>312.57139999999998</v>
      </c>
      <c r="L158" s="40">
        <f t="shared" ca="1" si="9"/>
        <v>312.57139999999998</v>
      </c>
      <c r="M158" s="40">
        <f t="shared" ca="1" si="9"/>
        <v>257.17899999999997</v>
      </c>
    </row>
    <row r="159" spans="1:13" x14ac:dyDescent="0.3">
      <c r="A159" t="s">
        <v>326</v>
      </c>
      <c r="D159" s="40">
        <f ca="1">((D157*$D62)/1000000)+(D146-C146)</f>
        <v>78.407999999999987</v>
      </c>
      <c r="E159" s="40">
        <f t="shared" ref="E159:M159" ca="1" si="10">((E157*$D62)/1000000)+(E146-D146)</f>
        <v>110.72159999999998</v>
      </c>
      <c r="F159" s="40">
        <f t="shared" ca="1" si="10"/>
        <v>131.74719999999999</v>
      </c>
      <c r="G159" s="40">
        <f t="shared" ca="1" si="10"/>
        <v>128.00960000000001</v>
      </c>
      <c r="H159" s="40">
        <f t="shared" ca="1" si="10"/>
        <v>127.07840000000002</v>
      </c>
      <c r="I159" s="40">
        <f t="shared" ca="1" si="10"/>
        <v>145.7664</v>
      </c>
      <c r="J159" s="40">
        <f t="shared" ca="1" si="10"/>
        <v>140.16</v>
      </c>
      <c r="K159" s="40">
        <f t="shared" ca="1" si="10"/>
        <v>147.6352</v>
      </c>
      <c r="L159" s="40">
        <f t="shared" ca="1" si="10"/>
        <v>147.6352</v>
      </c>
      <c r="M159" s="40">
        <f t="shared" ca="1" si="10"/>
        <v>121.47199999999999</v>
      </c>
    </row>
    <row r="160" spans="1:13" x14ac:dyDescent="0.3">
      <c r="A160" t="s">
        <v>105</v>
      </c>
      <c r="D160" s="40">
        <f ca="1">(D157*$C69)/1000000</f>
        <v>1.0219999999999998</v>
      </c>
      <c r="E160" s="40">
        <f t="shared" ref="E160:M160" ca="1" si="11">(E157*$C69)/1000000</f>
        <v>1.6643999999999997</v>
      </c>
      <c r="F160" s="40">
        <f t="shared" ca="1" si="11"/>
        <v>2.0147999999999997</v>
      </c>
      <c r="G160" s="40">
        <f t="shared" ca="1" si="11"/>
        <v>1.9564000000000001</v>
      </c>
      <c r="H160" s="40">
        <f t="shared" ca="1" si="11"/>
        <v>1.9856000000000003</v>
      </c>
      <c r="I160" s="40">
        <f t="shared" ca="1" si="11"/>
        <v>2.2776000000000001</v>
      </c>
      <c r="J160" s="40">
        <f t="shared" ca="1" si="11"/>
        <v>2.19</v>
      </c>
      <c r="K160" s="40">
        <f t="shared" ca="1" si="11"/>
        <v>2.3068</v>
      </c>
      <c r="L160" s="40">
        <f t="shared" ca="1" si="11"/>
        <v>2.3068</v>
      </c>
      <c r="M160" s="40">
        <f t="shared" ca="1" si="11"/>
        <v>1.8979999999999999</v>
      </c>
    </row>
    <row r="161" spans="1:13" x14ac:dyDescent="0.3">
      <c r="A161" t="s">
        <v>106</v>
      </c>
      <c r="D161" s="40">
        <f>C72+C73</f>
        <v>3.2</v>
      </c>
      <c r="E161" s="40">
        <f t="shared" ref="E161:M161" si="12">D161+(D161*$C74)/100</f>
        <v>3.4400000000000004</v>
      </c>
      <c r="F161" s="40">
        <f t="shared" si="12"/>
        <v>3.6980000000000004</v>
      </c>
      <c r="G161" s="40">
        <f t="shared" si="12"/>
        <v>3.9753500000000006</v>
      </c>
      <c r="H161" s="40">
        <f t="shared" si="12"/>
        <v>4.2735012500000007</v>
      </c>
      <c r="I161" s="40">
        <f t="shared" si="12"/>
        <v>4.5940138437500009</v>
      </c>
      <c r="J161" s="40">
        <f t="shared" si="12"/>
        <v>4.9385648820312511</v>
      </c>
      <c r="K161" s="40">
        <f t="shared" si="12"/>
        <v>5.3089572481835949</v>
      </c>
      <c r="L161" s="40">
        <f t="shared" si="12"/>
        <v>5.7071290417973648</v>
      </c>
      <c r="M161" s="40">
        <f t="shared" si="12"/>
        <v>6.1351637199321676</v>
      </c>
    </row>
    <row r="162" spans="1:13" x14ac:dyDescent="0.3">
      <c r="A162" t="s">
        <v>107</v>
      </c>
      <c r="D162" s="40">
        <f ca="1">$C76*D159</f>
        <v>7.8407999999999989</v>
      </c>
      <c r="E162" s="40">
        <f t="shared" ref="E162:M162" ca="1" si="13">$C76*E159</f>
        <v>11.072159999999998</v>
      </c>
      <c r="F162" s="40">
        <f t="shared" ca="1" si="13"/>
        <v>13.174720000000001</v>
      </c>
      <c r="G162" s="40">
        <f t="shared" ca="1" si="13"/>
        <v>12.800960000000002</v>
      </c>
      <c r="H162" s="40">
        <f t="shared" ca="1" si="13"/>
        <v>12.707840000000003</v>
      </c>
      <c r="I162" s="40">
        <f t="shared" ca="1" si="13"/>
        <v>14.576640000000001</v>
      </c>
      <c r="J162" s="40">
        <f t="shared" ca="1" si="13"/>
        <v>14.016</v>
      </c>
      <c r="K162" s="40">
        <f t="shared" ca="1" si="13"/>
        <v>14.76352</v>
      </c>
      <c r="L162" s="40">
        <f t="shared" ca="1" si="13"/>
        <v>14.76352</v>
      </c>
      <c r="M162" s="40">
        <f t="shared" ca="1" si="13"/>
        <v>12.1472</v>
      </c>
    </row>
    <row r="163" spans="1:13" x14ac:dyDescent="0.3">
      <c r="A163" t="s">
        <v>327</v>
      </c>
      <c r="D163" s="40">
        <f t="shared" ref="D163:M163" ca="1" si="14">D157*$C78/1000000</f>
        <v>1.2774999999999999</v>
      </c>
      <c r="E163" s="40">
        <f t="shared" ca="1" si="14"/>
        <v>2.0804999999999998</v>
      </c>
      <c r="F163" s="40">
        <f t="shared" ca="1" si="14"/>
        <v>2.5184999999999995</v>
      </c>
      <c r="G163" s="40">
        <f t="shared" ca="1" si="14"/>
        <v>2.4455000000000005</v>
      </c>
      <c r="H163" s="40">
        <f t="shared" ca="1" si="14"/>
        <v>2.4820000000000007</v>
      </c>
      <c r="I163" s="40">
        <f t="shared" ca="1" si="14"/>
        <v>2.847</v>
      </c>
      <c r="J163" s="40">
        <f t="shared" ca="1" si="14"/>
        <v>2.7374999999999998</v>
      </c>
      <c r="K163" s="40">
        <f t="shared" ca="1" si="14"/>
        <v>2.8835000000000002</v>
      </c>
      <c r="L163" s="40">
        <f t="shared" ca="1" si="14"/>
        <v>2.8835000000000002</v>
      </c>
      <c r="M163" s="40">
        <f t="shared" ca="1" si="14"/>
        <v>2.3725000000000001</v>
      </c>
    </row>
    <row r="164" spans="1:13" x14ac:dyDescent="0.3">
      <c r="A164" t="s">
        <v>116</v>
      </c>
      <c r="D164" s="40">
        <f ca="1">D157*$C77/1000000</f>
        <v>0</v>
      </c>
      <c r="E164" s="40">
        <f t="shared" ref="E164:M164" ca="1" si="15">E157*$C77/1000000</f>
        <v>0</v>
      </c>
      <c r="F164" s="40">
        <f t="shared" ca="1" si="15"/>
        <v>0</v>
      </c>
      <c r="G164" s="40">
        <f t="shared" ca="1" si="15"/>
        <v>0</v>
      </c>
      <c r="H164" s="40">
        <f t="shared" ca="1" si="15"/>
        <v>0</v>
      </c>
      <c r="I164" s="40">
        <f t="shared" ca="1" si="15"/>
        <v>0</v>
      </c>
      <c r="J164" s="40">
        <f t="shared" ca="1" si="15"/>
        <v>0</v>
      </c>
      <c r="K164" s="40">
        <f t="shared" ca="1" si="15"/>
        <v>0</v>
      </c>
      <c r="L164" s="40">
        <f t="shared" ca="1" si="15"/>
        <v>0</v>
      </c>
      <c r="M164" s="40">
        <f t="shared" ca="1" si="15"/>
        <v>0</v>
      </c>
    </row>
    <row r="165" spans="1:13" x14ac:dyDescent="0.3">
      <c r="A165" t="s">
        <v>117</v>
      </c>
      <c r="D165" s="40">
        <f ca="1">D157*$C79/1000000</f>
        <v>0</v>
      </c>
      <c r="E165" s="40">
        <f t="shared" ref="E165:M165" ca="1" si="16">E157*$C79/1000000</f>
        <v>0</v>
      </c>
      <c r="F165" s="40">
        <f t="shared" ca="1" si="16"/>
        <v>0</v>
      </c>
      <c r="G165" s="40">
        <f t="shared" ca="1" si="16"/>
        <v>0</v>
      </c>
      <c r="H165" s="40">
        <f t="shared" ca="1" si="16"/>
        <v>0</v>
      </c>
      <c r="I165" s="40">
        <f t="shared" ca="1" si="16"/>
        <v>0</v>
      </c>
      <c r="J165" s="40">
        <f t="shared" ca="1" si="16"/>
        <v>0</v>
      </c>
      <c r="K165" s="40">
        <f t="shared" ca="1" si="16"/>
        <v>0</v>
      </c>
      <c r="L165" s="40">
        <f t="shared" ca="1" si="16"/>
        <v>0</v>
      </c>
      <c r="M165" s="40">
        <f t="shared" ca="1" si="16"/>
        <v>0</v>
      </c>
    </row>
    <row r="166" spans="1:13" x14ac:dyDescent="0.3">
      <c r="A166" t="s">
        <v>328</v>
      </c>
      <c r="D166" s="40">
        <f ca="1">D158*$C80</f>
        <v>2.7696199999999993</v>
      </c>
      <c r="E166" s="40">
        <f t="shared" ref="E166:M166" ca="1" si="17">E158*$C80</f>
        <v>4.5105239999999993</v>
      </c>
      <c r="F166" s="40">
        <f t="shared" ca="1" si="17"/>
        <v>5.4601079999999991</v>
      </c>
      <c r="G166" s="40">
        <f t="shared" ca="1" si="17"/>
        <v>5.3018440000000009</v>
      </c>
      <c r="H166" s="40">
        <f t="shared" ca="1" si="17"/>
        <v>5.3809760000000022</v>
      </c>
      <c r="I166" s="40">
        <f t="shared" ca="1" si="17"/>
        <v>6.1722960000000002</v>
      </c>
      <c r="J166" s="40">
        <f t="shared" ca="1" si="17"/>
        <v>5.9348999999999998</v>
      </c>
      <c r="K166" s="40">
        <f t="shared" ca="1" si="17"/>
        <v>6.2514279999999998</v>
      </c>
      <c r="L166" s="40">
        <f t="shared" ca="1" si="17"/>
        <v>6.2514279999999998</v>
      </c>
      <c r="M166" s="40">
        <f t="shared" ca="1" si="17"/>
        <v>5.1435799999999992</v>
      </c>
    </row>
    <row r="167" spans="1:13" x14ac:dyDescent="0.3">
      <c r="A167" t="s">
        <v>118</v>
      </c>
      <c r="D167" s="40">
        <f t="shared" ref="D167:M167" ca="1" si="18">IF(D121&gt;$C83,0,D158*$C82/100)</f>
        <v>2.7696199999999993</v>
      </c>
      <c r="E167" s="40">
        <f t="shared" ca="1" si="18"/>
        <v>4.5105239999999993</v>
      </c>
      <c r="F167" s="40">
        <f t="shared" ca="1" si="18"/>
        <v>5.4601079999999991</v>
      </c>
      <c r="G167" s="40">
        <f t="shared" ca="1" si="18"/>
        <v>5.3018440000000009</v>
      </c>
      <c r="H167" s="40">
        <f t="shared" ca="1" si="18"/>
        <v>5.3809760000000013</v>
      </c>
      <c r="I167" s="40">
        <f t="shared" si="18"/>
        <v>0</v>
      </c>
      <c r="J167" s="40">
        <f t="shared" si="18"/>
        <v>0</v>
      </c>
      <c r="K167" s="40">
        <f t="shared" si="18"/>
        <v>0</v>
      </c>
      <c r="L167" s="40">
        <f t="shared" si="18"/>
        <v>0</v>
      </c>
      <c r="M167" s="40">
        <f t="shared" si="18"/>
        <v>0</v>
      </c>
    </row>
    <row r="168" spans="1:13" x14ac:dyDescent="0.3">
      <c r="A168" t="s">
        <v>119</v>
      </c>
      <c r="D168" s="40">
        <f>$C100</f>
        <v>1.8</v>
      </c>
      <c r="E168" s="40">
        <f>D168*(1+$C$101/100)</f>
        <v>1.9800000000000002</v>
      </c>
      <c r="F168" s="40">
        <f t="shared" ref="F168:M168" si="19">E168*(1+$C$101/100)</f>
        <v>2.1780000000000004</v>
      </c>
      <c r="G168" s="40">
        <f t="shared" si="19"/>
        <v>2.3958000000000008</v>
      </c>
      <c r="H168" s="40">
        <f t="shared" si="19"/>
        <v>2.6353800000000009</v>
      </c>
      <c r="I168" s="40">
        <f t="shared" si="19"/>
        <v>2.8989180000000014</v>
      </c>
      <c r="J168" s="40">
        <f t="shared" si="19"/>
        <v>3.1888098000000018</v>
      </c>
      <c r="K168" s="40">
        <f t="shared" si="19"/>
        <v>3.5076907800000021</v>
      </c>
      <c r="L168" s="40">
        <f t="shared" si="19"/>
        <v>3.8584598580000025</v>
      </c>
      <c r="M168" s="40">
        <f t="shared" si="19"/>
        <v>4.244305843800003</v>
      </c>
    </row>
    <row r="169" spans="1:13" x14ac:dyDescent="0.3">
      <c r="A169" s="123" t="s">
        <v>162</v>
      </c>
      <c r="B169" s="55"/>
    </row>
    <row r="170" spans="1:13" x14ac:dyDescent="0.3">
      <c r="A170" s="55" t="s">
        <v>80</v>
      </c>
      <c r="B170" s="55"/>
      <c r="C170">
        <f t="shared" ref="C170:M170" si="20">$C27*C138/100</f>
        <v>0</v>
      </c>
      <c r="D170">
        <f t="shared" si="20"/>
        <v>0</v>
      </c>
      <c r="E170">
        <f t="shared" si="20"/>
        <v>0</v>
      </c>
      <c r="F170">
        <f t="shared" si="20"/>
        <v>0</v>
      </c>
      <c r="G170">
        <f t="shared" si="20"/>
        <v>0</v>
      </c>
      <c r="H170">
        <f t="shared" si="20"/>
        <v>0</v>
      </c>
      <c r="I170">
        <f t="shared" si="20"/>
        <v>0</v>
      </c>
      <c r="J170">
        <f t="shared" si="20"/>
        <v>0</v>
      </c>
      <c r="K170">
        <f t="shared" si="20"/>
        <v>0</v>
      </c>
      <c r="L170">
        <f t="shared" si="20"/>
        <v>0</v>
      </c>
      <c r="M170">
        <f t="shared" si="20"/>
        <v>0</v>
      </c>
    </row>
    <row r="171" spans="1:13" x14ac:dyDescent="0.3">
      <c r="A171" s="55" t="s">
        <v>0</v>
      </c>
      <c r="B171" s="55"/>
      <c r="C171">
        <f t="shared" ref="C171:M171" si="21">$C32*C139/100</f>
        <v>0</v>
      </c>
      <c r="D171">
        <f t="shared" si="21"/>
        <v>0</v>
      </c>
      <c r="E171" s="40">
        <f t="shared" si="21"/>
        <v>6.65</v>
      </c>
      <c r="F171" s="40">
        <f t="shared" si="21"/>
        <v>9.9749999999999996</v>
      </c>
      <c r="G171" s="40">
        <f t="shared" si="21"/>
        <v>13.3</v>
      </c>
      <c r="H171" s="40">
        <f t="shared" si="21"/>
        <v>13.3</v>
      </c>
      <c r="I171" s="40">
        <f t="shared" si="21"/>
        <v>13.3</v>
      </c>
      <c r="J171" s="40">
        <f t="shared" si="21"/>
        <v>13.3</v>
      </c>
      <c r="K171" s="40">
        <f t="shared" si="21"/>
        <v>13.3</v>
      </c>
      <c r="L171" s="40">
        <f t="shared" si="21"/>
        <v>13.3</v>
      </c>
      <c r="M171" s="40">
        <f t="shared" si="21"/>
        <v>13.3</v>
      </c>
    </row>
    <row r="172" spans="1:13" x14ac:dyDescent="0.3">
      <c r="A172" s="55" t="s">
        <v>122</v>
      </c>
      <c r="B172" s="55"/>
      <c r="D172" s="40">
        <f>IF(($C13-C172)&gt;0, MIN($C85,($C13-C172)),0)</f>
        <v>0.4</v>
      </c>
      <c r="E172" s="40">
        <f>IF(($C13-SUM($C172:D172))&gt;0,MIN($C85,($C13-SUM($C172:D172))),0)</f>
        <v>0.4</v>
      </c>
      <c r="F172" s="40">
        <f>IF(($C13-SUM($C172:E172))&gt;0,MIN($C85,($C13-SUM($C172:E172))),0)</f>
        <v>0.4</v>
      </c>
      <c r="G172" s="40">
        <f>IF(($C13-SUM($C172:F172))&gt;0,MIN($C85,($C13-SUM($C172:F172))),0)</f>
        <v>0.4</v>
      </c>
      <c r="H172" s="40">
        <f>IF(($C13-SUM($C172:G172))&gt;0,MIN($C85,($C13-SUM($C172:G172))),0)</f>
        <v>0.4</v>
      </c>
      <c r="I172" s="40">
        <f>IF(($C13-SUM($C172:H172))&gt;0,MIN($C85,($C13-SUM($C172:H172))),0)</f>
        <v>0.4</v>
      </c>
      <c r="J172" s="40">
        <f>IF(($C13-SUM($C172:I172))&gt;0,MIN($C85,($C13-SUM($C172:I172))),0)</f>
        <v>0.4</v>
      </c>
      <c r="K172" s="40">
        <f>IF(($C13-SUM($C172:J172))&gt;0,MIN($C85,($C13-SUM($C172:J172))),0)</f>
        <v>0.4</v>
      </c>
      <c r="L172" s="40">
        <f>IF(($C13-SUM($C172:K172))&gt;0,MIN($C85,($C13-SUM($C172:K172))),0)</f>
        <v>0.4</v>
      </c>
      <c r="M172" s="40">
        <f>IF(($C13-SUM($C172:L172))&gt;0,MIN($C85,($C13-SUM($C172:L172))),0)</f>
        <v>0.4</v>
      </c>
    </row>
    <row r="175" spans="1:13" x14ac:dyDescent="0.3">
      <c r="A175" s="70"/>
      <c r="B175" s="70"/>
    </row>
    <row r="176" spans="1:13" x14ac:dyDescent="0.3">
      <c r="A176" s="70"/>
      <c r="B176" s="70"/>
    </row>
    <row r="177" spans="1:13" x14ac:dyDescent="0.3">
      <c r="A177" s="23" t="s">
        <v>329</v>
      </c>
      <c r="B177" s="23"/>
    </row>
    <row r="179" spans="1:13" x14ac:dyDescent="0.3">
      <c r="A179" s="23" t="s">
        <v>330</v>
      </c>
      <c r="B179" s="23"/>
    </row>
    <row r="180" spans="1:13" x14ac:dyDescent="0.3">
      <c r="A180" t="s">
        <v>331</v>
      </c>
      <c r="D180" s="40">
        <f>C33</f>
        <v>132</v>
      </c>
      <c r="E180" s="40">
        <f>D182</f>
        <v>132</v>
      </c>
      <c r="F180" s="40">
        <f t="shared" ref="F180:M180" si="22">E182</f>
        <v>132</v>
      </c>
      <c r="G180" s="40">
        <f t="shared" si="22"/>
        <v>115.5</v>
      </c>
      <c r="H180" s="40">
        <f t="shared" si="22"/>
        <v>99</v>
      </c>
      <c r="I180" s="40">
        <f t="shared" si="22"/>
        <v>82.5</v>
      </c>
      <c r="J180" s="40">
        <f t="shared" si="22"/>
        <v>66</v>
      </c>
      <c r="K180" s="40">
        <f t="shared" si="22"/>
        <v>49.5</v>
      </c>
      <c r="L180" s="40">
        <f t="shared" si="22"/>
        <v>33</v>
      </c>
      <c r="M180" s="40">
        <f t="shared" si="22"/>
        <v>16.5</v>
      </c>
    </row>
    <row r="181" spans="1:13" x14ac:dyDescent="0.3">
      <c r="A181" s="70" t="s">
        <v>332</v>
      </c>
      <c r="B181" s="70"/>
      <c r="D181">
        <f t="shared" ref="D181:M181" si="23">IF(D121&gt;$C109,($C33/$C110*$C111),0)</f>
        <v>0</v>
      </c>
      <c r="E181">
        <f t="shared" si="23"/>
        <v>0</v>
      </c>
      <c r="F181">
        <f t="shared" si="23"/>
        <v>16.5</v>
      </c>
      <c r="G181">
        <f t="shared" si="23"/>
        <v>16.5</v>
      </c>
      <c r="H181">
        <f t="shared" si="23"/>
        <v>16.5</v>
      </c>
      <c r="I181">
        <f t="shared" si="23"/>
        <v>16.5</v>
      </c>
      <c r="J181">
        <f t="shared" si="23"/>
        <v>16.5</v>
      </c>
      <c r="K181">
        <f t="shared" si="23"/>
        <v>16.5</v>
      </c>
      <c r="L181">
        <f t="shared" si="23"/>
        <v>16.5</v>
      </c>
      <c r="M181">
        <f t="shared" si="23"/>
        <v>16.5</v>
      </c>
    </row>
    <row r="182" spans="1:13" x14ac:dyDescent="0.3">
      <c r="A182" t="s">
        <v>333</v>
      </c>
      <c r="D182" s="40">
        <f>D180-D181</f>
        <v>132</v>
      </c>
      <c r="E182" s="40">
        <f t="shared" ref="E182:M182" si="24">E180-E181</f>
        <v>132</v>
      </c>
      <c r="F182" s="40">
        <f t="shared" si="24"/>
        <v>115.5</v>
      </c>
      <c r="G182" s="40">
        <f t="shared" si="24"/>
        <v>99</v>
      </c>
      <c r="H182" s="40">
        <f t="shared" si="24"/>
        <v>82.5</v>
      </c>
      <c r="I182" s="40">
        <f t="shared" si="24"/>
        <v>66</v>
      </c>
      <c r="J182" s="40">
        <f t="shared" si="24"/>
        <v>49.5</v>
      </c>
      <c r="K182" s="40">
        <f t="shared" si="24"/>
        <v>33</v>
      </c>
      <c r="L182" s="40">
        <f t="shared" si="24"/>
        <v>16.5</v>
      </c>
      <c r="M182" s="40">
        <f t="shared" si="24"/>
        <v>0</v>
      </c>
    </row>
    <row r="183" spans="1:13" x14ac:dyDescent="0.3">
      <c r="A183" s="70" t="s">
        <v>334</v>
      </c>
      <c r="B183" s="70"/>
      <c r="D183">
        <f t="shared" ref="D183:M183" si="25">((D180+D182)/2)*($C105/100)</f>
        <v>17.16</v>
      </c>
      <c r="E183" s="40">
        <f t="shared" si="25"/>
        <v>17.16</v>
      </c>
      <c r="F183" s="40">
        <f t="shared" si="25"/>
        <v>16.087500000000002</v>
      </c>
      <c r="G183" s="40">
        <f t="shared" si="25"/>
        <v>13.942500000000001</v>
      </c>
      <c r="H183" s="40">
        <f t="shared" si="25"/>
        <v>11.797500000000001</v>
      </c>
      <c r="I183" s="40">
        <f t="shared" si="25"/>
        <v>9.6524999999999999</v>
      </c>
      <c r="J183" s="40">
        <f t="shared" si="25"/>
        <v>7.5075000000000003</v>
      </c>
      <c r="K183" s="40">
        <f t="shared" si="25"/>
        <v>5.3624999999999998</v>
      </c>
      <c r="L183" s="40">
        <f t="shared" si="25"/>
        <v>3.2175000000000002</v>
      </c>
      <c r="M183" s="40">
        <f t="shared" si="25"/>
        <v>1.0725</v>
      </c>
    </row>
    <row r="185" spans="1:13" x14ac:dyDescent="0.3">
      <c r="A185" s="23" t="s">
        <v>123</v>
      </c>
      <c r="B185" s="23"/>
    </row>
    <row r="186" spans="1:13" x14ac:dyDescent="0.3">
      <c r="A186" t="s">
        <v>124</v>
      </c>
      <c r="D186" s="40">
        <f>D151</f>
        <v>17.3</v>
      </c>
      <c r="E186" s="40">
        <f t="shared" ref="E186:M186" si="26">E151</f>
        <v>22.9</v>
      </c>
      <c r="F186" s="40">
        <f t="shared" si="26"/>
        <v>26.7</v>
      </c>
      <c r="G186" s="40">
        <f t="shared" si="26"/>
        <v>30.5</v>
      </c>
      <c r="H186" s="40">
        <f t="shared" si="26"/>
        <v>30.5</v>
      </c>
      <c r="I186" s="40">
        <f t="shared" si="26"/>
        <v>30.5</v>
      </c>
      <c r="J186" s="40">
        <f t="shared" si="26"/>
        <v>30.5</v>
      </c>
      <c r="K186" s="40">
        <f t="shared" si="26"/>
        <v>30.5</v>
      </c>
      <c r="L186" s="40">
        <f t="shared" si="26"/>
        <v>30.5</v>
      </c>
      <c r="M186" s="40">
        <f t="shared" si="26"/>
        <v>30.5</v>
      </c>
    </row>
    <row r="187" spans="1:13" x14ac:dyDescent="0.3">
      <c r="A187" t="s">
        <v>232</v>
      </c>
      <c r="D187" s="40">
        <f t="shared" ref="D187:M187" si="27">D186*$C106/100</f>
        <v>2.0760000000000001</v>
      </c>
      <c r="E187" s="40">
        <f t="shared" si="27"/>
        <v>2.7479999999999993</v>
      </c>
      <c r="F187" s="40">
        <f t="shared" si="27"/>
        <v>3.2039999999999997</v>
      </c>
      <c r="G187" s="40">
        <f t="shared" si="27"/>
        <v>3.66</v>
      </c>
      <c r="H187" s="40">
        <f t="shared" si="27"/>
        <v>3.66</v>
      </c>
      <c r="I187" s="40">
        <f t="shared" si="27"/>
        <v>3.66</v>
      </c>
      <c r="J187" s="40">
        <f t="shared" si="27"/>
        <v>3.66</v>
      </c>
      <c r="K187" s="40">
        <f t="shared" si="27"/>
        <v>3.66</v>
      </c>
      <c r="L187" s="40">
        <f t="shared" si="27"/>
        <v>3.66</v>
      </c>
      <c r="M187" s="40">
        <f t="shared" si="27"/>
        <v>3.66</v>
      </c>
    </row>
    <row r="189" spans="1:13" x14ac:dyDescent="0.3">
      <c r="A189" s="23" t="s">
        <v>335</v>
      </c>
      <c r="B189" s="23"/>
      <c r="D189" s="40">
        <f>D183+D187</f>
        <v>19.236000000000001</v>
      </c>
      <c r="E189" s="40">
        <f t="shared" ref="E189:M189" si="28">E183+E187</f>
        <v>19.908000000000001</v>
      </c>
      <c r="F189" s="40">
        <f t="shared" si="28"/>
        <v>19.291500000000003</v>
      </c>
      <c r="G189" s="40">
        <f t="shared" si="28"/>
        <v>17.602499999999999</v>
      </c>
      <c r="H189" s="40">
        <f t="shared" si="28"/>
        <v>15.457500000000001</v>
      </c>
      <c r="I189" s="40">
        <f t="shared" si="28"/>
        <v>13.3125</v>
      </c>
      <c r="J189" s="40">
        <f t="shared" si="28"/>
        <v>11.1675</v>
      </c>
      <c r="K189" s="40">
        <f t="shared" si="28"/>
        <v>9.0225000000000009</v>
      </c>
      <c r="L189" s="40">
        <f t="shared" si="28"/>
        <v>6.8775000000000004</v>
      </c>
      <c r="M189" s="40">
        <f t="shared" si="28"/>
        <v>4.7324999999999999</v>
      </c>
    </row>
    <row r="191" spans="1:13" x14ac:dyDescent="0.3">
      <c r="A191" s="124" t="s">
        <v>336</v>
      </c>
      <c r="B191" s="124"/>
    </row>
    <row r="193" spans="1:13" x14ac:dyDescent="0.3">
      <c r="A193" t="s">
        <v>337</v>
      </c>
    </row>
    <row r="195" spans="1:13" x14ac:dyDescent="0.3">
      <c r="A195" s="23" t="s">
        <v>43</v>
      </c>
      <c r="B195" s="23"/>
    </row>
    <row r="197" spans="1:13" x14ac:dyDescent="0.3">
      <c r="A197" t="s">
        <v>338</v>
      </c>
      <c r="D197" s="40">
        <f>C11</f>
        <v>10.9</v>
      </c>
      <c r="E197" s="40">
        <f>D199</f>
        <v>10.9</v>
      </c>
      <c r="F197" s="40">
        <f t="shared" ref="F197:M197" si="29">E199</f>
        <v>10.9</v>
      </c>
      <c r="G197" s="40">
        <f t="shared" si="29"/>
        <v>10.9</v>
      </c>
      <c r="H197" s="40">
        <f t="shared" si="29"/>
        <v>10.9</v>
      </c>
      <c r="I197" s="40">
        <f t="shared" si="29"/>
        <v>10.9</v>
      </c>
      <c r="J197" s="40">
        <f t="shared" si="29"/>
        <v>10.9</v>
      </c>
      <c r="K197" s="40">
        <f t="shared" si="29"/>
        <v>10.9</v>
      </c>
      <c r="L197" s="40">
        <f t="shared" si="29"/>
        <v>10.9</v>
      </c>
      <c r="M197" s="40">
        <f t="shared" si="29"/>
        <v>10.9</v>
      </c>
    </row>
    <row r="198" spans="1:13" x14ac:dyDescent="0.3">
      <c r="A198" t="s">
        <v>129</v>
      </c>
      <c r="D198">
        <f>D142</f>
        <v>0</v>
      </c>
      <c r="E198">
        <f t="shared" ref="E198:M198" si="30">E142</f>
        <v>0</v>
      </c>
      <c r="F198">
        <f t="shared" si="30"/>
        <v>0</v>
      </c>
      <c r="G198">
        <f t="shared" si="30"/>
        <v>0</v>
      </c>
      <c r="H198">
        <f t="shared" si="30"/>
        <v>0</v>
      </c>
      <c r="I198">
        <f t="shared" si="30"/>
        <v>0</v>
      </c>
      <c r="J198">
        <f t="shared" si="30"/>
        <v>0</v>
      </c>
      <c r="K198">
        <f t="shared" si="30"/>
        <v>0</v>
      </c>
      <c r="L198">
        <f t="shared" si="30"/>
        <v>0</v>
      </c>
      <c r="M198">
        <f t="shared" si="30"/>
        <v>0</v>
      </c>
    </row>
    <row r="199" spans="1:13" x14ac:dyDescent="0.3">
      <c r="A199" t="s">
        <v>130</v>
      </c>
      <c r="D199" s="40">
        <f>D197+D198</f>
        <v>10.9</v>
      </c>
      <c r="E199" s="40">
        <f t="shared" ref="E199:M199" si="31">E197+E198</f>
        <v>10.9</v>
      </c>
      <c r="F199" s="40">
        <f t="shared" si="31"/>
        <v>10.9</v>
      </c>
      <c r="G199" s="40">
        <f t="shared" si="31"/>
        <v>10.9</v>
      </c>
      <c r="H199" s="40">
        <f t="shared" si="31"/>
        <v>10.9</v>
      </c>
      <c r="I199" s="40">
        <f t="shared" si="31"/>
        <v>10.9</v>
      </c>
      <c r="J199" s="40">
        <f t="shared" si="31"/>
        <v>10.9</v>
      </c>
      <c r="K199" s="40">
        <f t="shared" si="31"/>
        <v>10.9</v>
      </c>
      <c r="L199" s="40">
        <f t="shared" si="31"/>
        <v>10.9</v>
      </c>
      <c r="M199" s="40">
        <f t="shared" si="31"/>
        <v>10.9</v>
      </c>
    </row>
    <row r="200" spans="1:13" x14ac:dyDescent="0.3">
      <c r="A200" t="s">
        <v>131</v>
      </c>
      <c r="D200">
        <f t="shared" ref="D200:M200" si="32">IF($C42&gt;1,(IF($C42&gt;2,$E90,$D90)),$C90)</f>
        <v>3.34</v>
      </c>
      <c r="E200">
        <f t="shared" si="32"/>
        <v>3.34</v>
      </c>
      <c r="F200">
        <f t="shared" si="32"/>
        <v>3.34</v>
      </c>
      <c r="G200">
        <f t="shared" si="32"/>
        <v>3.34</v>
      </c>
      <c r="H200">
        <f t="shared" si="32"/>
        <v>3.34</v>
      </c>
      <c r="I200">
        <f t="shared" si="32"/>
        <v>3.34</v>
      </c>
      <c r="J200">
        <f t="shared" si="32"/>
        <v>3.34</v>
      </c>
      <c r="K200">
        <f t="shared" si="32"/>
        <v>3.34</v>
      </c>
      <c r="L200">
        <f t="shared" si="32"/>
        <v>3.34</v>
      </c>
      <c r="M200">
        <f t="shared" si="32"/>
        <v>3.34</v>
      </c>
    </row>
    <row r="201" spans="1:13" x14ac:dyDescent="0.3">
      <c r="A201" s="125" t="s">
        <v>339</v>
      </c>
      <c r="B201" s="125"/>
      <c r="C201" s="40"/>
      <c r="D201" s="40">
        <f>D199*D200/100</f>
        <v>0.36405999999999999</v>
      </c>
      <c r="E201" s="40">
        <f>E199*E200/100</f>
        <v>0.36405999999999999</v>
      </c>
      <c r="F201" s="40">
        <f t="shared" ref="F201:M201" si="33">F199*F200/100</f>
        <v>0.36405999999999999</v>
      </c>
      <c r="G201" s="40">
        <f t="shared" si="33"/>
        <v>0.36405999999999999</v>
      </c>
      <c r="H201" s="40">
        <f t="shared" si="33"/>
        <v>0.36405999999999999</v>
      </c>
      <c r="I201" s="40">
        <f t="shared" si="33"/>
        <v>0.36405999999999999</v>
      </c>
      <c r="J201" s="40">
        <f t="shared" si="33"/>
        <v>0.36405999999999999</v>
      </c>
      <c r="K201" s="40">
        <f t="shared" si="33"/>
        <v>0.36405999999999999</v>
      </c>
      <c r="L201" s="40">
        <f t="shared" si="33"/>
        <v>0.36405999999999999</v>
      </c>
      <c r="M201" s="40">
        <f t="shared" si="33"/>
        <v>0.36405999999999999</v>
      </c>
    </row>
    <row r="203" spans="1:13" x14ac:dyDescent="0.3">
      <c r="A203" s="23" t="s">
        <v>238</v>
      </c>
      <c r="B203" s="23"/>
    </row>
    <row r="205" spans="1:13" x14ac:dyDescent="0.3">
      <c r="A205" t="s">
        <v>338</v>
      </c>
      <c r="D205" s="40">
        <f>C12</f>
        <v>154.80000000000001</v>
      </c>
      <c r="E205" s="40">
        <f>D207</f>
        <v>154.80000000000001</v>
      </c>
      <c r="F205" s="40">
        <f t="shared" ref="F205:M205" si="34">E207</f>
        <v>154.80000000000001</v>
      </c>
      <c r="G205" s="40">
        <f t="shared" si="34"/>
        <v>157.30000000000001</v>
      </c>
      <c r="H205" s="40">
        <f t="shared" si="34"/>
        <v>159.80000000000001</v>
      </c>
      <c r="I205" s="40">
        <f t="shared" si="34"/>
        <v>162.30000000000001</v>
      </c>
      <c r="J205" s="40">
        <f t="shared" si="34"/>
        <v>164.8</v>
      </c>
      <c r="K205" s="40">
        <f t="shared" si="34"/>
        <v>169.8</v>
      </c>
      <c r="L205" s="40">
        <f t="shared" si="34"/>
        <v>174.8</v>
      </c>
      <c r="M205" s="40">
        <f t="shared" si="34"/>
        <v>179.8</v>
      </c>
    </row>
    <row r="206" spans="1:13" x14ac:dyDescent="0.3">
      <c r="A206" t="s">
        <v>129</v>
      </c>
      <c r="D206">
        <f>D141</f>
        <v>0</v>
      </c>
      <c r="E206">
        <f t="shared" ref="E206:M206" si="35">E141</f>
        <v>0</v>
      </c>
      <c r="F206">
        <f t="shared" si="35"/>
        <v>2.5</v>
      </c>
      <c r="G206">
        <f t="shared" si="35"/>
        <v>2.5</v>
      </c>
      <c r="H206">
        <f t="shared" si="35"/>
        <v>2.5</v>
      </c>
      <c r="I206">
        <f t="shared" si="35"/>
        <v>2.5</v>
      </c>
      <c r="J206">
        <f t="shared" si="35"/>
        <v>5</v>
      </c>
      <c r="K206">
        <f t="shared" si="35"/>
        <v>5</v>
      </c>
      <c r="L206">
        <f t="shared" si="35"/>
        <v>5</v>
      </c>
      <c r="M206">
        <f t="shared" si="35"/>
        <v>5</v>
      </c>
    </row>
    <row r="207" spans="1:13" x14ac:dyDescent="0.3">
      <c r="A207" t="s">
        <v>130</v>
      </c>
      <c r="D207" s="40">
        <f>D205+D206</f>
        <v>154.80000000000001</v>
      </c>
      <c r="E207" s="40">
        <f t="shared" ref="E207:M207" si="36">E205+E206</f>
        <v>154.80000000000001</v>
      </c>
      <c r="F207" s="40">
        <f t="shared" si="36"/>
        <v>157.30000000000001</v>
      </c>
      <c r="G207" s="40">
        <f t="shared" si="36"/>
        <v>159.80000000000001</v>
      </c>
      <c r="H207" s="40">
        <f t="shared" si="36"/>
        <v>162.30000000000001</v>
      </c>
      <c r="I207" s="40">
        <f t="shared" si="36"/>
        <v>164.8</v>
      </c>
      <c r="J207" s="40">
        <f t="shared" si="36"/>
        <v>169.8</v>
      </c>
      <c r="K207" s="40">
        <f t="shared" si="36"/>
        <v>174.8</v>
      </c>
      <c r="L207" s="40">
        <f t="shared" si="36"/>
        <v>179.8</v>
      </c>
      <c r="M207" s="40">
        <f t="shared" si="36"/>
        <v>184.8</v>
      </c>
    </row>
    <row r="208" spans="1:13" x14ac:dyDescent="0.3">
      <c r="A208" t="s">
        <v>131</v>
      </c>
      <c r="D208">
        <f t="shared" ref="D208:M208" si="37">IF($C42&gt;1,(IF($C42&gt;2,$E91,$D91)),$C91)</f>
        <v>8.09</v>
      </c>
      <c r="E208">
        <f t="shared" si="37"/>
        <v>8.09</v>
      </c>
      <c r="F208">
        <f t="shared" si="37"/>
        <v>8.09</v>
      </c>
      <c r="G208">
        <f t="shared" si="37"/>
        <v>8.09</v>
      </c>
      <c r="H208">
        <f t="shared" si="37"/>
        <v>8.09</v>
      </c>
      <c r="I208">
        <f t="shared" si="37"/>
        <v>8.09</v>
      </c>
      <c r="J208">
        <f t="shared" si="37"/>
        <v>8.09</v>
      </c>
      <c r="K208">
        <f t="shared" si="37"/>
        <v>8.09</v>
      </c>
      <c r="L208">
        <f t="shared" si="37"/>
        <v>8.09</v>
      </c>
      <c r="M208">
        <f t="shared" si="37"/>
        <v>8.09</v>
      </c>
    </row>
    <row r="209" spans="1:13" x14ac:dyDescent="0.3">
      <c r="A209" s="125" t="s">
        <v>340</v>
      </c>
      <c r="B209" s="125"/>
      <c r="C209" s="40"/>
      <c r="D209" s="40">
        <f>(D207*D208)/100</f>
        <v>12.523320000000002</v>
      </c>
      <c r="E209" s="40">
        <f t="shared" ref="E209:M209" si="38">E207*$D91/100</f>
        <v>12.523320000000002</v>
      </c>
      <c r="F209" s="40">
        <f t="shared" si="38"/>
        <v>12.725569999999999</v>
      </c>
      <c r="G209" s="40">
        <f t="shared" si="38"/>
        <v>12.927820000000002</v>
      </c>
      <c r="H209" s="40">
        <f t="shared" si="38"/>
        <v>13.13007</v>
      </c>
      <c r="I209" s="40">
        <f t="shared" si="38"/>
        <v>13.332319999999999</v>
      </c>
      <c r="J209" s="40">
        <f t="shared" si="38"/>
        <v>13.73682</v>
      </c>
      <c r="K209" s="40">
        <f t="shared" si="38"/>
        <v>14.14132</v>
      </c>
      <c r="L209" s="40">
        <f t="shared" si="38"/>
        <v>14.545820000000001</v>
      </c>
      <c r="M209" s="40">
        <f t="shared" si="38"/>
        <v>14.950320000000001</v>
      </c>
    </row>
    <row r="211" spans="1:13" x14ac:dyDescent="0.3">
      <c r="A211" t="s">
        <v>341</v>
      </c>
      <c r="D211" s="40">
        <f>D201+D209</f>
        <v>12.887380000000002</v>
      </c>
      <c r="E211" s="40">
        <f t="shared" ref="E211:M211" si="39">E201+E209</f>
        <v>12.887380000000002</v>
      </c>
      <c r="F211" s="40">
        <f t="shared" si="39"/>
        <v>13.08963</v>
      </c>
      <c r="G211" s="40">
        <f t="shared" si="39"/>
        <v>13.291880000000003</v>
      </c>
      <c r="H211" s="40">
        <f t="shared" si="39"/>
        <v>13.49413</v>
      </c>
      <c r="I211" s="40">
        <f t="shared" si="39"/>
        <v>13.69638</v>
      </c>
      <c r="J211" s="40">
        <f t="shared" si="39"/>
        <v>14.10088</v>
      </c>
      <c r="K211" s="40">
        <f t="shared" si="39"/>
        <v>14.505380000000001</v>
      </c>
      <c r="L211" s="40">
        <f t="shared" si="39"/>
        <v>14.909880000000001</v>
      </c>
      <c r="M211" s="40">
        <f t="shared" si="39"/>
        <v>15.314380000000002</v>
      </c>
    </row>
    <row r="213" spans="1:13" x14ac:dyDescent="0.3">
      <c r="A213" s="23" t="s">
        <v>336</v>
      </c>
      <c r="B213" s="23"/>
    </row>
    <row r="215" spans="1:13" x14ac:dyDescent="0.3">
      <c r="A215" t="s">
        <v>342</v>
      </c>
    </row>
    <row r="217" spans="1:13" x14ac:dyDescent="0.3">
      <c r="A217" s="23" t="s">
        <v>43</v>
      </c>
      <c r="B217" s="23"/>
    </row>
    <row r="219" spans="1:13" x14ac:dyDescent="0.3">
      <c r="A219" t="s">
        <v>338</v>
      </c>
      <c r="D219" s="40">
        <f>C11</f>
        <v>10.9</v>
      </c>
      <c r="E219" s="40">
        <f>D224</f>
        <v>9.81</v>
      </c>
      <c r="F219" s="40">
        <f t="shared" ref="F219:M219" si="40">E224</f>
        <v>8.8290000000000006</v>
      </c>
      <c r="G219" s="40">
        <f t="shared" si="40"/>
        <v>7.9461000000000004</v>
      </c>
      <c r="H219" s="40">
        <f t="shared" si="40"/>
        <v>7.1514900000000008</v>
      </c>
      <c r="I219" s="40">
        <f t="shared" si="40"/>
        <v>6.4363410000000005</v>
      </c>
      <c r="J219" s="40">
        <f t="shared" si="40"/>
        <v>5.7927069000000007</v>
      </c>
      <c r="K219" s="40">
        <f t="shared" si="40"/>
        <v>5.2134362100000011</v>
      </c>
      <c r="L219" s="40">
        <f t="shared" si="40"/>
        <v>4.6920925890000014</v>
      </c>
      <c r="M219" s="40">
        <f t="shared" si="40"/>
        <v>4.2228833301000011</v>
      </c>
    </row>
    <row r="220" spans="1:13" x14ac:dyDescent="0.3">
      <c r="A220" t="s">
        <v>129</v>
      </c>
      <c r="D220">
        <f>D142</f>
        <v>0</v>
      </c>
      <c r="E220">
        <f t="shared" ref="E220:M220" si="41">E142</f>
        <v>0</v>
      </c>
      <c r="F220">
        <f t="shared" si="41"/>
        <v>0</v>
      </c>
      <c r="G220">
        <f t="shared" si="41"/>
        <v>0</v>
      </c>
      <c r="H220">
        <f t="shared" si="41"/>
        <v>0</v>
      </c>
      <c r="I220">
        <f t="shared" si="41"/>
        <v>0</v>
      </c>
      <c r="J220">
        <f t="shared" si="41"/>
        <v>0</v>
      </c>
      <c r="K220">
        <f t="shared" si="41"/>
        <v>0</v>
      </c>
      <c r="L220">
        <f t="shared" si="41"/>
        <v>0</v>
      </c>
      <c r="M220">
        <f t="shared" si="41"/>
        <v>0</v>
      </c>
    </row>
    <row r="221" spans="1:13" x14ac:dyDescent="0.3">
      <c r="A221" t="s">
        <v>130</v>
      </c>
      <c r="D221" s="40">
        <f>D219+D220</f>
        <v>10.9</v>
      </c>
      <c r="E221" s="40">
        <f t="shared" ref="E221:M221" si="42">E219+E220</f>
        <v>9.81</v>
      </c>
      <c r="F221" s="40">
        <f t="shared" si="42"/>
        <v>8.8290000000000006</v>
      </c>
      <c r="G221" s="40">
        <f t="shared" si="42"/>
        <v>7.9461000000000004</v>
      </c>
      <c r="H221" s="40">
        <f t="shared" si="42"/>
        <v>7.1514900000000008</v>
      </c>
      <c r="I221" s="40">
        <f t="shared" si="42"/>
        <v>6.4363410000000005</v>
      </c>
      <c r="J221" s="40">
        <f t="shared" si="42"/>
        <v>5.7927069000000007</v>
      </c>
      <c r="K221" s="40">
        <f t="shared" si="42"/>
        <v>5.2134362100000011</v>
      </c>
      <c r="L221" s="40">
        <f t="shared" si="42"/>
        <v>4.6920925890000014</v>
      </c>
      <c r="M221" s="40">
        <f t="shared" si="42"/>
        <v>4.2228833301000011</v>
      </c>
    </row>
    <row r="222" spans="1:13" x14ac:dyDescent="0.3">
      <c r="A222" t="s">
        <v>131</v>
      </c>
      <c r="D222" s="40">
        <f t="shared" ref="D222:M222" si="43">IF($C42&gt;1,(IF($C42&gt;2,$E96,$D96)),$C96)</f>
        <v>10</v>
      </c>
      <c r="E222" s="40">
        <f t="shared" si="43"/>
        <v>10</v>
      </c>
      <c r="F222" s="40">
        <f t="shared" si="43"/>
        <v>10</v>
      </c>
      <c r="G222" s="40">
        <f t="shared" si="43"/>
        <v>10</v>
      </c>
      <c r="H222" s="40">
        <f t="shared" si="43"/>
        <v>10</v>
      </c>
      <c r="I222" s="40">
        <f t="shared" si="43"/>
        <v>10</v>
      </c>
      <c r="J222" s="40">
        <f t="shared" si="43"/>
        <v>10</v>
      </c>
      <c r="K222" s="40">
        <f t="shared" si="43"/>
        <v>10</v>
      </c>
      <c r="L222" s="40">
        <f t="shared" si="43"/>
        <v>10</v>
      </c>
      <c r="M222" s="40">
        <f t="shared" si="43"/>
        <v>10</v>
      </c>
    </row>
    <row r="223" spans="1:13" x14ac:dyDescent="0.3">
      <c r="A223" s="55" t="s">
        <v>339</v>
      </c>
      <c r="B223" s="55"/>
      <c r="C223" s="40"/>
      <c r="D223">
        <f>D221*D222/100</f>
        <v>1.0900000000000001</v>
      </c>
      <c r="E223" s="40">
        <f t="shared" ref="E223:M223" si="44">E221*E222/100</f>
        <v>0.98100000000000009</v>
      </c>
      <c r="F223" s="40">
        <f t="shared" si="44"/>
        <v>0.88290000000000002</v>
      </c>
      <c r="G223" s="40">
        <f t="shared" si="44"/>
        <v>0.79461000000000004</v>
      </c>
      <c r="H223" s="40">
        <f t="shared" si="44"/>
        <v>0.71514900000000015</v>
      </c>
      <c r="I223" s="40">
        <f t="shared" si="44"/>
        <v>0.64363409999999999</v>
      </c>
      <c r="J223" s="40">
        <f t="shared" si="44"/>
        <v>0.57927068999999998</v>
      </c>
      <c r="K223" s="40">
        <f t="shared" si="44"/>
        <v>0.52134362100000009</v>
      </c>
      <c r="L223" s="40">
        <f t="shared" si="44"/>
        <v>0.46920925890000015</v>
      </c>
      <c r="M223" s="40">
        <f t="shared" si="44"/>
        <v>0.42228833301000007</v>
      </c>
    </row>
    <row r="224" spans="1:13" x14ac:dyDescent="0.3">
      <c r="A224" s="55" t="s">
        <v>343</v>
      </c>
      <c r="B224" s="55"/>
      <c r="D224" s="40">
        <f>D221-D223</f>
        <v>9.81</v>
      </c>
      <c r="E224" s="40">
        <f t="shared" ref="E224:M224" si="45">E221-E223</f>
        <v>8.8290000000000006</v>
      </c>
      <c r="F224" s="40">
        <f t="shared" si="45"/>
        <v>7.9461000000000004</v>
      </c>
      <c r="G224" s="40">
        <f t="shared" si="45"/>
        <v>7.1514900000000008</v>
      </c>
      <c r="H224" s="40">
        <f t="shared" si="45"/>
        <v>6.4363410000000005</v>
      </c>
      <c r="I224" s="40">
        <f t="shared" si="45"/>
        <v>5.7927069000000007</v>
      </c>
      <c r="J224" s="40">
        <f t="shared" si="45"/>
        <v>5.2134362100000011</v>
      </c>
      <c r="K224" s="40">
        <f t="shared" si="45"/>
        <v>4.6920925890000014</v>
      </c>
      <c r="L224" s="40">
        <f t="shared" si="45"/>
        <v>4.2228833301000011</v>
      </c>
      <c r="M224" s="40">
        <f t="shared" si="45"/>
        <v>3.800594997090001</v>
      </c>
    </row>
    <row r="226" spans="1:13" x14ac:dyDescent="0.3">
      <c r="A226" s="23" t="s">
        <v>238</v>
      </c>
      <c r="B226" s="23"/>
    </row>
    <row r="228" spans="1:13" x14ac:dyDescent="0.3">
      <c r="A228" t="s">
        <v>338</v>
      </c>
      <c r="D228" s="40">
        <f>C12</f>
        <v>154.80000000000001</v>
      </c>
      <c r="E228" s="40">
        <f>D233</f>
        <v>116.10000000000001</v>
      </c>
      <c r="F228" s="40">
        <f t="shared" ref="F228:M228" si="46">E233</f>
        <v>87.075000000000017</v>
      </c>
      <c r="G228" s="40">
        <f t="shared" si="46"/>
        <v>67.181250000000006</v>
      </c>
      <c r="H228" s="40">
        <f t="shared" si="46"/>
        <v>52.260937500000004</v>
      </c>
      <c r="I228" s="40">
        <f t="shared" si="46"/>
        <v>41.070703125000009</v>
      </c>
      <c r="J228" s="40">
        <f t="shared" si="46"/>
        <v>32.678027343750003</v>
      </c>
      <c r="K228" s="40">
        <f t="shared" si="46"/>
        <v>28.258520507812502</v>
      </c>
      <c r="L228" s="40">
        <f t="shared" si="46"/>
        <v>24.943890380859379</v>
      </c>
      <c r="M228" s="40">
        <f t="shared" si="46"/>
        <v>22.457917785644533</v>
      </c>
    </row>
    <row r="229" spans="1:13" x14ac:dyDescent="0.3">
      <c r="A229" t="s">
        <v>129</v>
      </c>
      <c r="D229">
        <f>D141</f>
        <v>0</v>
      </c>
      <c r="E229">
        <f t="shared" ref="E229:M229" si="47">E141</f>
        <v>0</v>
      </c>
      <c r="F229">
        <f t="shared" si="47"/>
        <v>2.5</v>
      </c>
      <c r="G229">
        <f t="shared" si="47"/>
        <v>2.5</v>
      </c>
      <c r="H229">
        <f t="shared" si="47"/>
        <v>2.5</v>
      </c>
      <c r="I229">
        <f t="shared" si="47"/>
        <v>2.5</v>
      </c>
      <c r="J229">
        <f t="shared" si="47"/>
        <v>5</v>
      </c>
      <c r="K229">
        <f t="shared" si="47"/>
        <v>5</v>
      </c>
      <c r="L229">
        <f t="shared" si="47"/>
        <v>5</v>
      </c>
      <c r="M229">
        <f t="shared" si="47"/>
        <v>5</v>
      </c>
    </row>
    <row r="230" spans="1:13" x14ac:dyDescent="0.3">
      <c r="A230" t="s">
        <v>130</v>
      </c>
      <c r="D230" s="40">
        <f t="shared" ref="D230:M230" si="48">D228+D229</f>
        <v>154.80000000000001</v>
      </c>
      <c r="E230" s="40">
        <f t="shared" si="48"/>
        <v>116.10000000000001</v>
      </c>
      <c r="F230" s="40">
        <f t="shared" si="48"/>
        <v>89.575000000000017</v>
      </c>
      <c r="G230" s="40">
        <f t="shared" si="48"/>
        <v>69.681250000000006</v>
      </c>
      <c r="H230" s="40">
        <f t="shared" si="48"/>
        <v>54.760937500000004</v>
      </c>
      <c r="I230" s="40">
        <f t="shared" si="48"/>
        <v>43.570703125000009</v>
      </c>
      <c r="J230" s="40">
        <f t="shared" si="48"/>
        <v>37.678027343750003</v>
      </c>
      <c r="K230" s="40">
        <f t="shared" si="48"/>
        <v>33.258520507812506</v>
      </c>
      <c r="L230" s="40">
        <f t="shared" si="48"/>
        <v>29.943890380859379</v>
      </c>
      <c r="M230" s="40">
        <f t="shared" si="48"/>
        <v>27.457917785644533</v>
      </c>
    </row>
    <row r="231" spans="1:13" x14ac:dyDescent="0.3">
      <c r="A231" t="s">
        <v>131</v>
      </c>
      <c r="D231" s="40">
        <f t="shared" ref="D231:M231" si="49">IF($C42&gt;1,(IF($C42&gt;2,$E97,$D97)),$C97)</f>
        <v>25</v>
      </c>
      <c r="E231" s="40">
        <f t="shared" si="49"/>
        <v>25</v>
      </c>
      <c r="F231" s="40">
        <f t="shared" si="49"/>
        <v>25</v>
      </c>
      <c r="G231" s="40">
        <f t="shared" si="49"/>
        <v>25</v>
      </c>
      <c r="H231" s="40">
        <f t="shared" si="49"/>
        <v>25</v>
      </c>
      <c r="I231" s="40">
        <f t="shared" si="49"/>
        <v>25</v>
      </c>
      <c r="J231" s="40">
        <f t="shared" si="49"/>
        <v>25</v>
      </c>
      <c r="K231" s="40">
        <f t="shared" si="49"/>
        <v>25</v>
      </c>
      <c r="L231" s="40">
        <f t="shared" si="49"/>
        <v>25</v>
      </c>
      <c r="M231" s="40">
        <f t="shared" si="49"/>
        <v>25</v>
      </c>
    </row>
    <row r="232" spans="1:13" x14ac:dyDescent="0.3">
      <c r="A232" s="55" t="s">
        <v>344</v>
      </c>
      <c r="B232" s="55"/>
      <c r="C232" s="40"/>
      <c r="D232">
        <f>D230*D231/100</f>
        <v>38.700000000000003</v>
      </c>
      <c r="E232" s="40">
        <f t="shared" ref="E232:M232" si="50">E230*E231/100</f>
        <v>29.024999999999999</v>
      </c>
      <c r="F232" s="40">
        <f t="shared" si="50"/>
        <v>22.393750000000004</v>
      </c>
      <c r="G232" s="40">
        <f t="shared" si="50"/>
        <v>17.420312500000001</v>
      </c>
      <c r="H232" s="40">
        <f t="shared" si="50"/>
        <v>13.690234374999999</v>
      </c>
      <c r="I232" s="40">
        <f t="shared" si="50"/>
        <v>10.892675781250002</v>
      </c>
      <c r="J232" s="40">
        <f t="shared" si="50"/>
        <v>9.4195068359375007</v>
      </c>
      <c r="K232" s="40">
        <f t="shared" si="50"/>
        <v>8.3146301269531264</v>
      </c>
      <c r="L232" s="40">
        <f t="shared" si="50"/>
        <v>7.4859725952148448</v>
      </c>
      <c r="M232" s="40">
        <f t="shared" si="50"/>
        <v>6.8644794464111332</v>
      </c>
    </row>
    <row r="233" spans="1:13" x14ac:dyDescent="0.3">
      <c r="A233" s="55" t="s">
        <v>343</v>
      </c>
      <c r="B233" s="55"/>
      <c r="D233" s="40">
        <f>D230-D232</f>
        <v>116.10000000000001</v>
      </c>
      <c r="E233" s="40">
        <f t="shared" ref="E233:M233" si="51">E230-E232</f>
        <v>87.075000000000017</v>
      </c>
      <c r="F233" s="40">
        <f t="shared" si="51"/>
        <v>67.181250000000006</v>
      </c>
      <c r="G233" s="40">
        <f t="shared" si="51"/>
        <v>52.260937500000004</v>
      </c>
      <c r="H233" s="40">
        <f t="shared" si="51"/>
        <v>41.070703125000009</v>
      </c>
      <c r="I233" s="40">
        <f t="shared" si="51"/>
        <v>32.678027343750003</v>
      </c>
      <c r="J233" s="40">
        <f t="shared" si="51"/>
        <v>28.258520507812502</v>
      </c>
      <c r="K233" s="40">
        <f t="shared" si="51"/>
        <v>24.943890380859379</v>
      </c>
      <c r="L233" s="40">
        <f t="shared" si="51"/>
        <v>22.457917785644533</v>
      </c>
      <c r="M233" s="40">
        <f t="shared" si="51"/>
        <v>20.593438339233401</v>
      </c>
    </row>
    <row r="235" spans="1:13" x14ac:dyDescent="0.3">
      <c r="A235" t="s">
        <v>345</v>
      </c>
      <c r="D235">
        <f>D223+D232</f>
        <v>39.790000000000006</v>
      </c>
      <c r="E235" s="40">
        <f t="shared" ref="E235:M235" si="52">E223+E232</f>
        <v>30.006</v>
      </c>
      <c r="F235" s="40">
        <f t="shared" si="52"/>
        <v>23.276650000000004</v>
      </c>
      <c r="G235" s="40">
        <f t="shared" si="52"/>
        <v>18.2149225</v>
      </c>
      <c r="H235" s="40">
        <f t="shared" si="52"/>
        <v>14.405383375</v>
      </c>
      <c r="I235" s="40">
        <f t="shared" si="52"/>
        <v>11.536309881250002</v>
      </c>
      <c r="J235" s="40">
        <f t="shared" si="52"/>
        <v>9.9987775259375002</v>
      </c>
      <c r="K235" s="40">
        <f t="shared" si="52"/>
        <v>8.8359737479531262</v>
      </c>
      <c r="L235" s="40">
        <f t="shared" si="52"/>
        <v>7.9551818541148451</v>
      </c>
      <c r="M235" s="40">
        <f t="shared" si="52"/>
        <v>7.2867677794211332</v>
      </c>
    </row>
    <row r="238" spans="1:13" x14ac:dyDescent="0.3">
      <c r="A238" s="123" t="s">
        <v>346</v>
      </c>
      <c r="B238" s="123"/>
    </row>
    <row r="240" spans="1:13" x14ac:dyDescent="0.3">
      <c r="A240" s="23" t="s">
        <v>347</v>
      </c>
      <c r="B240" s="23"/>
      <c r="D240" s="40">
        <f ca="1">D293</f>
        <v>19.870079999999962</v>
      </c>
      <c r="E240" s="40">
        <f t="shared" ref="E240:M240" ca="1" si="53">E293</f>
        <v>56.551111999999975</v>
      </c>
      <c r="F240" s="40">
        <f t="shared" ca="1" si="53"/>
        <v>76.77283399999996</v>
      </c>
      <c r="G240" s="40">
        <f t="shared" ca="1" si="53"/>
        <v>74.410522000000043</v>
      </c>
      <c r="H240" s="40">
        <f t="shared" ca="1" si="53"/>
        <v>77.772496750000059</v>
      </c>
      <c r="I240" s="40">
        <f t="shared" ca="1" si="53"/>
        <v>102.07305215624999</v>
      </c>
      <c r="J240" s="40">
        <f t="shared" ca="1" si="53"/>
        <v>97.910845317968764</v>
      </c>
      <c r="K240" s="40">
        <f t="shared" ca="1" si="53"/>
        <v>105.98642397181638</v>
      </c>
      <c r="L240" s="40">
        <f t="shared" ca="1" si="53"/>
        <v>106.97798310020261</v>
      </c>
      <c r="M240" s="40">
        <f t="shared" ca="1" si="53"/>
        <v>83.319370436267789</v>
      </c>
    </row>
    <row r="241" spans="1:13" x14ac:dyDescent="0.3">
      <c r="A241" s="23" t="s">
        <v>348</v>
      </c>
      <c r="B241" s="23"/>
      <c r="D241" s="40">
        <f>D279</f>
        <v>12.887380000000002</v>
      </c>
      <c r="E241" s="40">
        <f t="shared" ref="E241:M241" si="54">E279</f>
        <v>12.887380000000002</v>
      </c>
      <c r="F241" s="40">
        <f t="shared" si="54"/>
        <v>13.08963</v>
      </c>
      <c r="G241" s="40">
        <f t="shared" si="54"/>
        <v>13.291880000000003</v>
      </c>
      <c r="H241" s="40">
        <f t="shared" si="54"/>
        <v>13.49413</v>
      </c>
      <c r="I241" s="40">
        <f t="shared" si="54"/>
        <v>13.69638</v>
      </c>
      <c r="J241" s="40">
        <f t="shared" si="54"/>
        <v>14.10088</v>
      </c>
      <c r="K241" s="40">
        <f t="shared" si="54"/>
        <v>14.505380000000001</v>
      </c>
      <c r="L241" s="40">
        <f t="shared" si="54"/>
        <v>14.909880000000001</v>
      </c>
      <c r="M241" s="40">
        <f t="shared" si="54"/>
        <v>15.314380000000002</v>
      </c>
    </row>
    <row r="242" spans="1:13" x14ac:dyDescent="0.3">
      <c r="A242" s="23" t="s">
        <v>349</v>
      </c>
      <c r="B242" s="23"/>
      <c r="D242" s="40">
        <f>-1*D235</f>
        <v>-39.790000000000006</v>
      </c>
      <c r="E242" s="40">
        <f t="shared" ref="E242:M242" si="55">-1*E235</f>
        <v>-30.006</v>
      </c>
      <c r="F242" s="40">
        <f t="shared" si="55"/>
        <v>-23.276650000000004</v>
      </c>
      <c r="G242" s="40">
        <f t="shared" si="55"/>
        <v>-18.2149225</v>
      </c>
      <c r="H242" s="40">
        <f t="shared" si="55"/>
        <v>-14.405383375</v>
      </c>
      <c r="I242" s="40">
        <f t="shared" si="55"/>
        <v>-11.536309881250002</v>
      </c>
      <c r="J242" s="40">
        <f t="shared" si="55"/>
        <v>-9.9987775259375002</v>
      </c>
      <c r="K242" s="40">
        <f t="shared" si="55"/>
        <v>-8.8359737479531262</v>
      </c>
      <c r="L242" s="40">
        <f t="shared" si="55"/>
        <v>-7.9551818541148451</v>
      </c>
      <c r="M242" s="40">
        <f t="shared" si="55"/>
        <v>-7.2867677794211332</v>
      </c>
    </row>
    <row r="243" spans="1:13" x14ac:dyDescent="0.3">
      <c r="A243" s="23"/>
      <c r="B243" s="23"/>
      <c r="D243" s="40"/>
      <c r="E243" s="40"/>
      <c r="F243" s="40"/>
      <c r="G243" s="40"/>
      <c r="H243" s="40"/>
      <c r="I243" s="40"/>
      <c r="J243" s="40"/>
      <c r="K243" s="40"/>
      <c r="L243" s="40"/>
      <c r="M243" s="40"/>
    </row>
    <row r="244" spans="1:13" x14ac:dyDescent="0.3">
      <c r="A244" s="23" t="s">
        <v>165</v>
      </c>
      <c r="B244" s="23"/>
      <c r="D244" s="40">
        <f ca="1">SUM(D240:D242)</f>
        <v>-7.03254000000004</v>
      </c>
      <c r="E244" s="40">
        <f t="shared" ref="E244:M244" ca="1" si="56">SUM(E240:E242)</f>
        <v>39.432491999999982</v>
      </c>
      <c r="F244" s="40">
        <f t="shared" ca="1" si="56"/>
        <v>66.585813999999957</v>
      </c>
      <c r="G244" s="40">
        <f t="shared" ca="1" si="56"/>
        <v>69.487479500000049</v>
      </c>
      <c r="H244" s="40">
        <f t="shared" ca="1" si="56"/>
        <v>76.861243375000058</v>
      </c>
      <c r="I244" s="40">
        <f t="shared" ca="1" si="56"/>
        <v>104.23312227499999</v>
      </c>
      <c r="J244" s="40">
        <f t="shared" ca="1" si="56"/>
        <v>102.01294779203127</v>
      </c>
      <c r="K244" s="40">
        <f t="shared" ca="1" si="56"/>
        <v>111.65583022386326</v>
      </c>
      <c r="L244" s="40">
        <f t="shared" ca="1" si="56"/>
        <v>113.93268124608777</v>
      </c>
      <c r="M244" s="40">
        <f t="shared" ca="1" si="56"/>
        <v>91.346982656846649</v>
      </c>
    </row>
    <row r="245" spans="1:13" x14ac:dyDescent="0.3">
      <c r="A245" s="123" t="s">
        <v>166</v>
      </c>
      <c r="B245" s="123"/>
      <c r="D245" s="40">
        <f ca="1">IF(C245&lt;=0,(C245+D244),D244)</f>
        <v>-7.03254000000004</v>
      </c>
      <c r="E245" s="40">
        <f t="shared" ref="E245:M245" ca="1" si="57">IF(D245&lt;=0,(D245+E244),E244)</f>
        <v>32.399951999999942</v>
      </c>
      <c r="F245" s="40">
        <f t="shared" ca="1" si="57"/>
        <v>66.585813999999957</v>
      </c>
      <c r="G245" s="40">
        <f t="shared" ca="1" si="57"/>
        <v>69.487479500000049</v>
      </c>
      <c r="H245" s="40">
        <f t="shared" ca="1" si="57"/>
        <v>76.861243375000058</v>
      </c>
      <c r="I245" s="40">
        <f t="shared" ca="1" si="57"/>
        <v>104.23312227499999</v>
      </c>
      <c r="J245" s="40">
        <f t="shared" ca="1" si="57"/>
        <v>102.01294779203127</v>
      </c>
      <c r="K245" s="40">
        <f t="shared" ca="1" si="57"/>
        <v>111.65583022386326</v>
      </c>
      <c r="L245" s="40">
        <f t="shared" ca="1" si="57"/>
        <v>113.93268124608777</v>
      </c>
      <c r="M245" s="40">
        <f t="shared" ca="1" si="57"/>
        <v>91.346982656846649</v>
      </c>
    </row>
    <row r="246" spans="1:13" x14ac:dyDescent="0.3">
      <c r="A246" s="23" t="s">
        <v>167</v>
      </c>
      <c r="B246" s="23"/>
      <c r="D246" s="40">
        <f t="shared" ref="D246:M246" ca="1" si="58">IF(D245&lt;0,0,D245*$C113/100)</f>
        <v>0</v>
      </c>
      <c r="E246" s="40">
        <f t="shared" ca="1" si="58"/>
        <v>8.0999879999999855</v>
      </c>
      <c r="F246" s="40">
        <f t="shared" ca="1" si="58"/>
        <v>16.646453499999989</v>
      </c>
      <c r="G246" s="40">
        <f t="shared" ca="1" si="58"/>
        <v>17.371869875000012</v>
      </c>
      <c r="H246" s="40">
        <f t="shared" ca="1" si="58"/>
        <v>19.215310843750014</v>
      </c>
      <c r="I246" s="40">
        <f t="shared" ca="1" si="58"/>
        <v>26.058280568749996</v>
      </c>
      <c r="J246" s="40">
        <f t="shared" ca="1" si="58"/>
        <v>25.503236948007817</v>
      </c>
      <c r="K246" s="40">
        <f t="shared" ca="1" si="58"/>
        <v>27.913957555965816</v>
      </c>
      <c r="L246" s="40">
        <f t="shared" ca="1" si="58"/>
        <v>28.483170311521938</v>
      </c>
      <c r="M246" s="40">
        <f t="shared" ca="1" si="58"/>
        <v>22.836745664211662</v>
      </c>
    </row>
    <row r="247" spans="1:13" x14ac:dyDescent="0.3">
      <c r="A247" s="23" t="s">
        <v>168</v>
      </c>
      <c r="D247">
        <f ca="1">IF(D246&gt;0,0,D246)</f>
        <v>0</v>
      </c>
      <c r="E247">
        <f ca="1">IF(E246&gt;0,0,E246)</f>
        <v>0</v>
      </c>
      <c r="F247">
        <f ca="1">IF(F246&gt;0,0,F246)</f>
        <v>0</v>
      </c>
      <c r="G247">
        <f ca="1">IF(G246&gt;0,0,G246)</f>
        <v>0</v>
      </c>
      <c r="H247">
        <f ca="1">IF(H246&gt;0,0,H246)</f>
        <v>0</v>
      </c>
      <c r="I247" s="40">
        <f ca="1">I246</f>
        <v>26.058280568749996</v>
      </c>
      <c r="J247" s="40">
        <f ca="1">J246</f>
        <v>25.503236948007817</v>
      </c>
      <c r="K247" s="40">
        <f ca="1">K246</f>
        <v>27.913957555965816</v>
      </c>
      <c r="L247" s="40">
        <f ca="1">L246</f>
        <v>28.483170311521938</v>
      </c>
      <c r="M247" s="40">
        <f ca="1">M246</f>
        <v>22.836745664211662</v>
      </c>
    </row>
    <row r="248" spans="1:13" x14ac:dyDescent="0.3">
      <c r="A248" s="121" t="s">
        <v>350</v>
      </c>
      <c r="B248" s="23"/>
    </row>
    <row r="250" spans="1:13" x14ac:dyDescent="0.3">
      <c r="A250" s="23" t="s">
        <v>34</v>
      </c>
      <c r="B250" s="23"/>
    </row>
    <row r="253" spans="1:13" x14ac:dyDescent="0.3">
      <c r="A253" s="23" t="s">
        <v>351</v>
      </c>
      <c r="B253" s="23"/>
      <c r="D253" s="4">
        <f ca="1">D123</f>
        <v>0.35</v>
      </c>
      <c r="E253" s="4">
        <f t="shared" ref="E253:M253" ca="1" si="59">E123</f>
        <v>0.56999999999999995</v>
      </c>
      <c r="F253" s="4">
        <f t="shared" ca="1" si="59"/>
        <v>0.69</v>
      </c>
      <c r="G253" s="4">
        <f t="shared" ca="1" si="59"/>
        <v>0.67</v>
      </c>
      <c r="H253" s="4">
        <f t="shared" ca="1" si="59"/>
        <v>0.68</v>
      </c>
      <c r="I253" s="4">
        <f t="shared" ca="1" si="59"/>
        <v>0.78</v>
      </c>
      <c r="J253" s="4">
        <f t="shared" ca="1" si="59"/>
        <v>0.75</v>
      </c>
      <c r="K253" s="4">
        <f t="shared" ca="1" si="59"/>
        <v>0.79</v>
      </c>
      <c r="L253" s="4">
        <f t="shared" ca="1" si="59"/>
        <v>0.79</v>
      </c>
      <c r="M253" s="4">
        <f t="shared" ca="1" si="59"/>
        <v>0.65</v>
      </c>
    </row>
    <row r="254" spans="1:13" x14ac:dyDescent="0.3">
      <c r="A254" s="23" t="s">
        <v>324</v>
      </c>
      <c r="B254" s="23"/>
      <c r="D254" s="15">
        <f ca="1">D157</f>
        <v>255499.99999999997</v>
      </c>
      <c r="E254" s="15">
        <f t="shared" ref="E254:M255" ca="1" si="60">E157</f>
        <v>416099.99999999994</v>
      </c>
      <c r="F254" s="15">
        <f t="shared" ca="1" si="60"/>
        <v>503699.99999999994</v>
      </c>
      <c r="G254" s="15">
        <f t="shared" ca="1" si="60"/>
        <v>489100.00000000006</v>
      </c>
      <c r="H254" s="15">
        <f t="shared" ca="1" si="60"/>
        <v>496400.00000000006</v>
      </c>
      <c r="I254" s="15">
        <f t="shared" ca="1" si="60"/>
        <v>569400</v>
      </c>
      <c r="J254" s="15">
        <f t="shared" ca="1" si="60"/>
        <v>547500</v>
      </c>
      <c r="K254" s="15">
        <f t="shared" ca="1" si="60"/>
        <v>576700</v>
      </c>
      <c r="L254" s="15">
        <f t="shared" ca="1" si="60"/>
        <v>576700</v>
      </c>
      <c r="M254" s="15">
        <f t="shared" ca="1" si="60"/>
        <v>474500</v>
      </c>
    </row>
    <row r="255" spans="1:13" x14ac:dyDescent="0.3">
      <c r="A255" t="s">
        <v>352</v>
      </c>
      <c r="D255" s="15">
        <f ca="1">D158</f>
        <v>138.48099999999997</v>
      </c>
      <c r="E255" s="15">
        <f t="shared" ca="1" si="60"/>
        <v>225.52619999999996</v>
      </c>
      <c r="F255" s="15">
        <f t="shared" ca="1" si="60"/>
        <v>273.00539999999995</v>
      </c>
      <c r="G255" s="15">
        <f t="shared" ca="1" si="60"/>
        <v>265.09220000000005</v>
      </c>
      <c r="H255" s="15">
        <f t="shared" ca="1" si="60"/>
        <v>269.04880000000009</v>
      </c>
      <c r="I255" s="15">
        <f t="shared" ca="1" si="60"/>
        <v>308.6148</v>
      </c>
      <c r="J255" s="15">
        <f t="shared" ca="1" si="60"/>
        <v>296.745</v>
      </c>
      <c r="K255" s="15">
        <f t="shared" ca="1" si="60"/>
        <v>312.57139999999998</v>
      </c>
      <c r="L255" s="15">
        <f t="shared" ca="1" si="60"/>
        <v>312.57139999999998</v>
      </c>
      <c r="M255" s="15">
        <f t="shared" ca="1" si="60"/>
        <v>257.17899999999997</v>
      </c>
    </row>
    <row r="256" spans="1:13" x14ac:dyDescent="0.3">
      <c r="A256" t="s">
        <v>137</v>
      </c>
      <c r="D256" s="15">
        <f>D126</f>
        <v>0</v>
      </c>
      <c r="E256" s="15">
        <f t="shared" ref="E256:M256" si="61">E126</f>
        <v>0</v>
      </c>
      <c r="F256" s="15">
        <f t="shared" si="61"/>
        <v>0</v>
      </c>
      <c r="G256" s="15">
        <f t="shared" si="61"/>
        <v>0</v>
      </c>
      <c r="H256" s="15">
        <f t="shared" si="61"/>
        <v>0</v>
      </c>
      <c r="I256" s="15">
        <f t="shared" si="61"/>
        <v>0</v>
      </c>
      <c r="J256" s="15">
        <f t="shared" si="61"/>
        <v>0</v>
      </c>
      <c r="K256" s="15">
        <f t="shared" si="61"/>
        <v>0</v>
      </c>
      <c r="L256" s="15">
        <f t="shared" si="61"/>
        <v>0</v>
      </c>
      <c r="M256" s="15">
        <f t="shared" si="61"/>
        <v>0</v>
      </c>
    </row>
    <row r="257" spans="1:13" x14ac:dyDescent="0.3">
      <c r="A257" t="s">
        <v>353</v>
      </c>
      <c r="D257" s="15">
        <f ca="1">D255-D256</f>
        <v>138.48099999999997</v>
      </c>
      <c r="E257" s="15">
        <f t="shared" ref="E257:M257" ca="1" si="62">E255-E256</f>
        <v>225.52619999999996</v>
      </c>
      <c r="F257" s="15">
        <f t="shared" ca="1" si="62"/>
        <v>273.00539999999995</v>
      </c>
      <c r="G257" s="15">
        <f t="shared" ca="1" si="62"/>
        <v>265.09220000000005</v>
      </c>
      <c r="H257" s="15">
        <f t="shared" ca="1" si="62"/>
        <v>269.04880000000009</v>
      </c>
      <c r="I257" s="15">
        <f t="shared" ca="1" si="62"/>
        <v>308.6148</v>
      </c>
      <c r="J257" s="15">
        <f t="shared" ca="1" si="62"/>
        <v>296.745</v>
      </c>
      <c r="K257" s="15">
        <f t="shared" ca="1" si="62"/>
        <v>312.57139999999998</v>
      </c>
      <c r="L257" s="15">
        <f t="shared" ca="1" si="62"/>
        <v>312.57139999999998</v>
      </c>
      <c r="M257" s="15">
        <f t="shared" ca="1" si="62"/>
        <v>257.17899999999997</v>
      </c>
    </row>
    <row r="258" spans="1:13" x14ac:dyDescent="0.3">
      <c r="A258" t="s">
        <v>139</v>
      </c>
      <c r="D258" s="15">
        <f>D124</f>
        <v>0</v>
      </c>
      <c r="E258" s="15">
        <f t="shared" ref="E258:M258" si="63">E124</f>
        <v>0</v>
      </c>
      <c r="F258" s="15">
        <f t="shared" si="63"/>
        <v>0</v>
      </c>
      <c r="G258" s="15">
        <f t="shared" si="63"/>
        <v>0</v>
      </c>
      <c r="H258" s="15">
        <f t="shared" si="63"/>
        <v>0</v>
      </c>
      <c r="I258" s="15">
        <f t="shared" si="63"/>
        <v>0</v>
      </c>
      <c r="J258" s="15">
        <f t="shared" si="63"/>
        <v>0</v>
      </c>
      <c r="K258" s="15">
        <f t="shared" si="63"/>
        <v>0</v>
      </c>
      <c r="L258" s="15">
        <f t="shared" si="63"/>
        <v>0</v>
      </c>
      <c r="M258" s="15">
        <f t="shared" si="63"/>
        <v>0</v>
      </c>
    </row>
    <row r="259" spans="1:13" x14ac:dyDescent="0.3">
      <c r="A259" s="23" t="s">
        <v>354</v>
      </c>
      <c r="B259" s="23"/>
      <c r="D259" s="15">
        <f ca="1">D257+D258</f>
        <v>138.48099999999997</v>
      </c>
      <c r="E259" s="15">
        <f t="shared" ref="E259:M259" ca="1" si="64">E257+E258</f>
        <v>225.52619999999996</v>
      </c>
      <c r="F259" s="15">
        <f t="shared" ca="1" si="64"/>
        <v>273.00539999999995</v>
      </c>
      <c r="G259" s="15">
        <f t="shared" ca="1" si="64"/>
        <v>265.09220000000005</v>
      </c>
      <c r="H259" s="15">
        <f t="shared" ca="1" si="64"/>
        <v>269.04880000000009</v>
      </c>
      <c r="I259" s="15">
        <f t="shared" ca="1" si="64"/>
        <v>308.6148</v>
      </c>
      <c r="J259" s="15">
        <f t="shared" ca="1" si="64"/>
        <v>296.745</v>
      </c>
      <c r="K259" s="15">
        <f t="shared" ca="1" si="64"/>
        <v>312.57139999999998</v>
      </c>
      <c r="L259" s="15">
        <f t="shared" ca="1" si="64"/>
        <v>312.57139999999998</v>
      </c>
      <c r="M259" s="15">
        <f t="shared" ca="1" si="64"/>
        <v>257.17899999999997</v>
      </c>
    </row>
    <row r="260" spans="1:13" x14ac:dyDescent="0.3">
      <c r="A260" t="s">
        <v>141</v>
      </c>
      <c r="D260" s="15">
        <f>D125</f>
        <v>0</v>
      </c>
      <c r="E260" s="15">
        <f t="shared" ref="E260:M260" si="65">E125</f>
        <v>0</v>
      </c>
      <c r="F260" s="15">
        <f t="shared" si="65"/>
        <v>0</v>
      </c>
      <c r="G260" s="15">
        <f t="shared" si="65"/>
        <v>0</v>
      </c>
      <c r="H260" s="15">
        <f t="shared" si="65"/>
        <v>0</v>
      </c>
      <c r="I260" s="15">
        <f t="shared" si="65"/>
        <v>0</v>
      </c>
      <c r="J260" s="15">
        <f t="shared" si="65"/>
        <v>0</v>
      </c>
      <c r="K260" s="15">
        <f t="shared" si="65"/>
        <v>0</v>
      </c>
      <c r="L260" s="15">
        <f t="shared" si="65"/>
        <v>0</v>
      </c>
      <c r="M260" s="15">
        <f t="shared" si="65"/>
        <v>0</v>
      </c>
    </row>
    <row r="261" spans="1:13" x14ac:dyDescent="0.3">
      <c r="A261" s="23" t="s">
        <v>142</v>
      </c>
      <c r="B261" s="23"/>
      <c r="D261" s="126">
        <f ca="1">D259+D260</f>
        <v>138.48099999999997</v>
      </c>
      <c r="E261" s="126">
        <f t="shared" ref="E261:M261" ca="1" si="66">E259+E260</f>
        <v>225.52619999999996</v>
      </c>
      <c r="F261" s="126">
        <f t="shared" ca="1" si="66"/>
        <v>273.00539999999995</v>
      </c>
      <c r="G261" s="126">
        <f t="shared" ca="1" si="66"/>
        <v>265.09220000000005</v>
      </c>
      <c r="H261" s="126">
        <f t="shared" ca="1" si="66"/>
        <v>269.04880000000009</v>
      </c>
      <c r="I261" s="126">
        <f t="shared" ca="1" si="66"/>
        <v>308.6148</v>
      </c>
      <c r="J261" s="126">
        <f t="shared" ca="1" si="66"/>
        <v>296.745</v>
      </c>
      <c r="K261" s="126">
        <f t="shared" ca="1" si="66"/>
        <v>312.57139999999998</v>
      </c>
      <c r="L261" s="126">
        <f t="shared" ca="1" si="66"/>
        <v>312.57139999999998</v>
      </c>
      <c r="M261" s="126">
        <f t="shared" ca="1" si="66"/>
        <v>257.17899999999997</v>
      </c>
    </row>
    <row r="262" spans="1:13" x14ac:dyDescent="0.3">
      <c r="A262" t="s">
        <v>144</v>
      </c>
      <c r="D262" s="15">
        <f ca="1">D159</f>
        <v>78.407999999999987</v>
      </c>
      <c r="E262" s="15">
        <f t="shared" ref="E262:M262" ca="1" si="67">E159</f>
        <v>110.72159999999998</v>
      </c>
      <c r="F262" s="15">
        <f t="shared" ca="1" si="67"/>
        <v>131.74719999999999</v>
      </c>
      <c r="G262" s="15">
        <f t="shared" ca="1" si="67"/>
        <v>128.00960000000001</v>
      </c>
      <c r="H262" s="15">
        <f t="shared" ca="1" si="67"/>
        <v>127.07840000000002</v>
      </c>
      <c r="I262" s="15">
        <f t="shared" ca="1" si="67"/>
        <v>145.7664</v>
      </c>
      <c r="J262" s="15">
        <f t="shared" ca="1" si="67"/>
        <v>140.16</v>
      </c>
      <c r="K262" s="15">
        <f t="shared" ca="1" si="67"/>
        <v>147.6352</v>
      </c>
      <c r="L262" s="15">
        <f t="shared" ca="1" si="67"/>
        <v>147.6352</v>
      </c>
      <c r="M262" s="15">
        <f t="shared" ca="1" si="67"/>
        <v>121.47199999999999</v>
      </c>
    </row>
    <row r="263" spans="1:13" x14ac:dyDescent="0.3">
      <c r="A263" t="s">
        <v>70</v>
      </c>
      <c r="D263" s="15">
        <f t="shared" ref="D263:M264" si="68">D127</f>
        <v>0</v>
      </c>
      <c r="E263" s="15">
        <f t="shared" si="68"/>
        <v>0</v>
      </c>
      <c r="F263" s="15">
        <f t="shared" si="68"/>
        <v>0</v>
      </c>
      <c r="G263" s="15">
        <f t="shared" si="68"/>
        <v>0</v>
      </c>
      <c r="H263" s="15">
        <f t="shared" si="68"/>
        <v>0</v>
      </c>
      <c r="I263" s="15">
        <f t="shared" si="68"/>
        <v>0</v>
      </c>
      <c r="J263" s="15">
        <f t="shared" si="68"/>
        <v>0</v>
      </c>
      <c r="K263" s="15">
        <f t="shared" si="68"/>
        <v>0</v>
      </c>
      <c r="L263" s="15">
        <f t="shared" si="68"/>
        <v>0</v>
      </c>
      <c r="M263" s="15">
        <f t="shared" si="68"/>
        <v>0</v>
      </c>
    </row>
    <row r="264" spans="1:13" x14ac:dyDescent="0.3">
      <c r="A264" t="s">
        <v>71</v>
      </c>
      <c r="D264" s="15">
        <f>D128</f>
        <v>0</v>
      </c>
      <c r="E264" s="15">
        <f t="shared" si="68"/>
        <v>0</v>
      </c>
      <c r="F264" s="15">
        <f t="shared" si="68"/>
        <v>0</v>
      </c>
      <c r="G264" s="15">
        <f t="shared" si="68"/>
        <v>0</v>
      </c>
      <c r="H264" s="15">
        <f t="shared" si="68"/>
        <v>0</v>
      </c>
      <c r="I264" s="15">
        <f t="shared" si="68"/>
        <v>0</v>
      </c>
      <c r="J264" s="15">
        <f t="shared" si="68"/>
        <v>0</v>
      </c>
      <c r="K264" s="15">
        <f t="shared" si="68"/>
        <v>0</v>
      </c>
      <c r="L264" s="15">
        <f t="shared" si="68"/>
        <v>0</v>
      </c>
      <c r="M264" s="15">
        <f t="shared" si="68"/>
        <v>0</v>
      </c>
    </row>
    <row r="265" spans="1:13" x14ac:dyDescent="0.3">
      <c r="A265" t="s">
        <v>72</v>
      </c>
      <c r="D265" s="15">
        <f ca="1">D164</f>
        <v>0</v>
      </c>
      <c r="E265" s="15">
        <f t="shared" ref="E265:M265" ca="1" si="69">E164</f>
        <v>0</v>
      </c>
      <c r="F265" s="15">
        <f t="shared" ca="1" si="69"/>
        <v>0</v>
      </c>
      <c r="G265" s="15">
        <f t="shared" ca="1" si="69"/>
        <v>0</v>
      </c>
      <c r="H265" s="15">
        <f t="shared" ca="1" si="69"/>
        <v>0</v>
      </c>
      <c r="I265" s="15">
        <f t="shared" ca="1" si="69"/>
        <v>0</v>
      </c>
      <c r="J265" s="15">
        <f t="shared" ca="1" si="69"/>
        <v>0</v>
      </c>
      <c r="K265" s="15">
        <f t="shared" ca="1" si="69"/>
        <v>0</v>
      </c>
      <c r="L265" s="15">
        <f t="shared" ca="1" si="69"/>
        <v>0</v>
      </c>
      <c r="M265" s="15">
        <f t="shared" ca="1" si="69"/>
        <v>0</v>
      </c>
    </row>
    <row r="266" spans="1:13" x14ac:dyDescent="0.3">
      <c r="A266" t="s">
        <v>145</v>
      </c>
      <c r="D266" s="15">
        <f ca="1">D163</f>
        <v>1.2774999999999999</v>
      </c>
      <c r="E266" s="15">
        <f t="shared" ref="E266:M266" ca="1" si="70">E163</f>
        <v>2.0804999999999998</v>
      </c>
      <c r="F266" s="15">
        <f t="shared" ca="1" si="70"/>
        <v>2.5184999999999995</v>
      </c>
      <c r="G266" s="15">
        <f t="shared" ca="1" si="70"/>
        <v>2.4455000000000005</v>
      </c>
      <c r="H266" s="15">
        <f t="shared" ca="1" si="70"/>
        <v>2.4820000000000007</v>
      </c>
      <c r="I266" s="15">
        <f t="shared" ca="1" si="70"/>
        <v>2.847</v>
      </c>
      <c r="J266" s="15">
        <f t="shared" ca="1" si="70"/>
        <v>2.7374999999999998</v>
      </c>
      <c r="K266" s="15">
        <f t="shared" ca="1" si="70"/>
        <v>2.8835000000000002</v>
      </c>
      <c r="L266" s="15">
        <f t="shared" ca="1" si="70"/>
        <v>2.8835000000000002</v>
      </c>
      <c r="M266" s="15">
        <f t="shared" ca="1" si="70"/>
        <v>2.3725000000000001</v>
      </c>
    </row>
    <row r="267" spans="1:13" x14ac:dyDescent="0.3">
      <c r="A267" t="s">
        <v>146</v>
      </c>
      <c r="D267" s="15">
        <f ca="1">D160</f>
        <v>1.0219999999999998</v>
      </c>
      <c r="E267" s="15">
        <f t="shared" ref="E267:M267" ca="1" si="71">E160</f>
        <v>1.6643999999999997</v>
      </c>
      <c r="F267" s="15">
        <f t="shared" ca="1" si="71"/>
        <v>2.0147999999999997</v>
      </c>
      <c r="G267" s="15">
        <f t="shared" ca="1" si="71"/>
        <v>1.9564000000000001</v>
      </c>
      <c r="H267" s="15">
        <f t="shared" ca="1" si="71"/>
        <v>1.9856000000000003</v>
      </c>
      <c r="I267" s="15">
        <f t="shared" ca="1" si="71"/>
        <v>2.2776000000000001</v>
      </c>
      <c r="J267" s="15">
        <f t="shared" ca="1" si="71"/>
        <v>2.19</v>
      </c>
      <c r="K267" s="15">
        <f t="shared" ca="1" si="71"/>
        <v>2.3068</v>
      </c>
      <c r="L267" s="15">
        <f t="shared" ca="1" si="71"/>
        <v>2.3068</v>
      </c>
      <c r="M267" s="15">
        <f t="shared" ca="1" si="71"/>
        <v>1.8979999999999999</v>
      </c>
    </row>
    <row r="268" spans="1:13" x14ac:dyDescent="0.3">
      <c r="A268" t="s">
        <v>2</v>
      </c>
      <c r="D268" s="15">
        <f>D130</f>
        <v>0</v>
      </c>
      <c r="E268" s="15">
        <f t="shared" ref="E268:M268" si="72">E130</f>
        <v>0</v>
      </c>
      <c r="F268" s="15">
        <f t="shared" si="72"/>
        <v>0</v>
      </c>
      <c r="G268" s="15">
        <f t="shared" si="72"/>
        <v>0</v>
      </c>
      <c r="H268" s="15">
        <f t="shared" si="72"/>
        <v>0</v>
      </c>
      <c r="I268" s="15">
        <f t="shared" si="72"/>
        <v>0</v>
      </c>
      <c r="J268" s="15">
        <f t="shared" si="72"/>
        <v>0</v>
      </c>
      <c r="K268" s="15">
        <f t="shared" si="72"/>
        <v>0</v>
      </c>
      <c r="L268" s="15">
        <f t="shared" si="72"/>
        <v>0</v>
      </c>
      <c r="M268" s="15">
        <f t="shared" si="72"/>
        <v>0</v>
      </c>
    </row>
    <row r="269" spans="1:13" x14ac:dyDescent="0.3">
      <c r="A269" t="s">
        <v>147</v>
      </c>
      <c r="D269" s="15">
        <f>D161</f>
        <v>3.2</v>
      </c>
      <c r="E269" s="15">
        <f t="shared" ref="E269:M269" si="73">E161</f>
        <v>3.4400000000000004</v>
      </c>
      <c r="F269" s="15">
        <f t="shared" si="73"/>
        <v>3.6980000000000004</v>
      </c>
      <c r="G269" s="15">
        <f t="shared" si="73"/>
        <v>3.9753500000000006</v>
      </c>
      <c r="H269" s="15">
        <f t="shared" si="73"/>
        <v>4.2735012500000007</v>
      </c>
      <c r="I269" s="15">
        <f t="shared" si="73"/>
        <v>4.5940138437500009</v>
      </c>
      <c r="J269" s="15">
        <f t="shared" si="73"/>
        <v>4.9385648820312511</v>
      </c>
      <c r="K269" s="15">
        <f t="shared" si="73"/>
        <v>5.3089572481835949</v>
      </c>
      <c r="L269" s="15">
        <f t="shared" si="73"/>
        <v>5.7071290417973648</v>
      </c>
      <c r="M269" s="15">
        <f t="shared" si="73"/>
        <v>6.1351637199321676</v>
      </c>
    </row>
    <row r="270" spans="1:13" x14ac:dyDescent="0.3">
      <c r="A270" t="s">
        <v>117</v>
      </c>
      <c r="D270" s="15">
        <f ca="1">D165</f>
        <v>0</v>
      </c>
      <c r="E270" s="15">
        <f t="shared" ref="E270:M270" ca="1" si="74">E165</f>
        <v>0</v>
      </c>
      <c r="F270" s="15">
        <f t="shared" ca="1" si="74"/>
        <v>0</v>
      </c>
      <c r="G270" s="15">
        <f t="shared" ca="1" si="74"/>
        <v>0</v>
      </c>
      <c r="H270" s="15">
        <f t="shared" ca="1" si="74"/>
        <v>0</v>
      </c>
      <c r="I270" s="15">
        <f t="shared" ca="1" si="74"/>
        <v>0</v>
      </c>
      <c r="J270" s="15">
        <f t="shared" ca="1" si="74"/>
        <v>0</v>
      </c>
      <c r="K270" s="15">
        <f t="shared" ca="1" si="74"/>
        <v>0</v>
      </c>
      <c r="L270" s="15">
        <f t="shared" ca="1" si="74"/>
        <v>0</v>
      </c>
      <c r="M270" s="15">
        <f t="shared" ca="1" si="74"/>
        <v>0</v>
      </c>
    </row>
    <row r="271" spans="1:13" x14ac:dyDescent="0.3">
      <c r="A271" t="s">
        <v>148</v>
      </c>
      <c r="D271" s="15">
        <f ca="1">D162</f>
        <v>7.8407999999999989</v>
      </c>
      <c r="E271" s="15">
        <f t="shared" ref="E271:M271" ca="1" si="75">E162</f>
        <v>11.072159999999998</v>
      </c>
      <c r="F271" s="15">
        <f t="shared" ca="1" si="75"/>
        <v>13.174720000000001</v>
      </c>
      <c r="G271" s="15">
        <f t="shared" ca="1" si="75"/>
        <v>12.800960000000002</v>
      </c>
      <c r="H271" s="15">
        <f t="shared" ca="1" si="75"/>
        <v>12.707840000000003</v>
      </c>
      <c r="I271" s="15">
        <f t="shared" ca="1" si="75"/>
        <v>14.576640000000001</v>
      </c>
      <c r="J271" s="15">
        <f t="shared" ca="1" si="75"/>
        <v>14.016</v>
      </c>
      <c r="K271" s="15">
        <f t="shared" ca="1" si="75"/>
        <v>14.76352</v>
      </c>
      <c r="L271" s="15">
        <f t="shared" ca="1" si="75"/>
        <v>14.76352</v>
      </c>
      <c r="M271" s="15">
        <f t="shared" ca="1" si="75"/>
        <v>12.1472</v>
      </c>
    </row>
    <row r="272" spans="1:13" ht="86.4" x14ac:dyDescent="0.3">
      <c r="A272" s="68" t="s">
        <v>149</v>
      </c>
      <c r="B272" s="68"/>
      <c r="D272" s="15">
        <f>C146-D146</f>
        <v>-13</v>
      </c>
      <c r="E272" s="15">
        <f t="shared" ref="E272:M272" si="76">D146-E146</f>
        <v>-4.1999999999999993</v>
      </c>
      <c r="F272" s="15">
        <f t="shared" si="76"/>
        <v>-2.8000000000000007</v>
      </c>
      <c r="G272" s="15">
        <f t="shared" si="76"/>
        <v>-2.8000000000000007</v>
      </c>
      <c r="H272" s="15">
        <f t="shared" si="76"/>
        <v>0</v>
      </c>
      <c r="I272" s="15">
        <f t="shared" si="76"/>
        <v>0</v>
      </c>
      <c r="J272" s="15">
        <f t="shared" si="76"/>
        <v>0</v>
      </c>
      <c r="K272" s="15">
        <f t="shared" si="76"/>
        <v>0</v>
      </c>
      <c r="L272" s="15">
        <f t="shared" si="76"/>
        <v>0</v>
      </c>
      <c r="M272" s="15">
        <f t="shared" si="76"/>
        <v>0</v>
      </c>
    </row>
    <row r="273" spans="1:13" x14ac:dyDescent="0.3">
      <c r="A273" s="23" t="s">
        <v>150</v>
      </c>
      <c r="B273" s="23"/>
      <c r="D273" s="15">
        <f ca="1">SUM(D262:D272)</f>
        <v>78.7483</v>
      </c>
      <c r="E273" s="15">
        <f t="shared" ref="E273:M273" ca="1" si="77">SUM(E262:E272)</f>
        <v>124.77865999999999</v>
      </c>
      <c r="F273" s="15">
        <f t="shared" ca="1" si="77"/>
        <v>150.35321999999999</v>
      </c>
      <c r="G273" s="15">
        <f t="shared" ca="1" si="77"/>
        <v>146.38781</v>
      </c>
      <c r="H273" s="15">
        <f t="shared" ca="1" si="77"/>
        <v>148.52734125000003</v>
      </c>
      <c r="I273" s="15">
        <f t="shared" ca="1" si="77"/>
        <v>170.06165384375001</v>
      </c>
      <c r="J273" s="15">
        <f t="shared" ca="1" si="77"/>
        <v>164.04206488203124</v>
      </c>
      <c r="K273" s="15">
        <f t="shared" ca="1" si="77"/>
        <v>172.89797724818359</v>
      </c>
      <c r="L273" s="15">
        <f t="shared" ca="1" si="77"/>
        <v>173.29614904179738</v>
      </c>
      <c r="M273" s="15">
        <f t="shared" ca="1" si="77"/>
        <v>144.02486371993217</v>
      </c>
    </row>
    <row r="274" spans="1:13" x14ac:dyDescent="0.3">
      <c r="A274" s="23" t="s">
        <v>355</v>
      </c>
      <c r="B274" s="23"/>
      <c r="D274" s="15">
        <f ca="1">D261-D273</f>
        <v>59.732699999999966</v>
      </c>
      <c r="E274" s="15">
        <f t="shared" ref="E274:M274" ca="1" si="78">E261-E273</f>
        <v>100.74753999999997</v>
      </c>
      <c r="F274" s="15">
        <f t="shared" ca="1" si="78"/>
        <v>122.65217999999996</v>
      </c>
      <c r="G274" s="15">
        <f t="shared" ca="1" si="78"/>
        <v>118.70439000000005</v>
      </c>
      <c r="H274" s="15">
        <f t="shared" ca="1" si="78"/>
        <v>120.52145875000005</v>
      </c>
      <c r="I274" s="15">
        <f t="shared" ca="1" si="78"/>
        <v>138.55314615624999</v>
      </c>
      <c r="J274" s="15">
        <f t="shared" ca="1" si="78"/>
        <v>132.70293511796876</v>
      </c>
      <c r="K274" s="15">
        <f t="shared" ca="1" si="78"/>
        <v>139.67342275181639</v>
      </c>
      <c r="L274" s="15">
        <f t="shared" ca="1" si="78"/>
        <v>139.27525095820261</v>
      </c>
      <c r="M274" s="15">
        <f t="shared" ca="1" si="78"/>
        <v>113.1541362800678</v>
      </c>
    </row>
    <row r="275" spans="1:13" x14ac:dyDescent="0.3">
      <c r="A275" t="s">
        <v>119</v>
      </c>
      <c r="D275" s="15">
        <f>D168</f>
        <v>1.8</v>
      </c>
      <c r="E275" s="15">
        <f t="shared" ref="E275:M275" si="79">E168</f>
        <v>1.9800000000000002</v>
      </c>
      <c r="F275" s="15">
        <f t="shared" si="79"/>
        <v>2.1780000000000004</v>
      </c>
      <c r="G275" s="15">
        <f t="shared" si="79"/>
        <v>2.3958000000000008</v>
      </c>
      <c r="H275" s="15">
        <f t="shared" si="79"/>
        <v>2.6353800000000009</v>
      </c>
      <c r="I275" s="15">
        <f t="shared" si="79"/>
        <v>2.8989180000000014</v>
      </c>
      <c r="J275" s="15">
        <f t="shared" si="79"/>
        <v>3.1888098000000018</v>
      </c>
      <c r="K275" s="15">
        <f t="shared" si="79"/>
        <v>3.5076907800000021</v>
      </c>
      <c r="L275" s="15">
        <f t="shared" si="79"/>
        <v>3.8584598580000025</v>
      </c>
      <c r="M275" s="15">
        <f t="shared" si="79"/>
        <v>4.244305843800003</v>
      </c>
    </row>
    <row r="276" spans="1:13" x14ac:dyDescent="0.3">
      <c r="A276" t="s">
        <v>328</v>
      </c>
      <c r="D276" s="15">
        <f ca="1">D166</f>
        <v>2.7696199999999993</v>
      </c>
      <c r="E276" s="15">
        <f t="shared" ref="E276:M277" ca="1" si="80">E166</f>
        <v>4.5105239999999993</v>
      </c>
      <c r="F276" s="15">
        <f t="shared" ca="1" si="80"/>
        <v>5.4601079999999991</v>
      </c>
      <c r="G276" s="15">
        <f t="shared" ca="1" si="80"/>
        <v>5.3018440000000009</v>
      </c>
      <c r="H276" s="15">
        <f t="shared" ca="1" si="80"/>
        <v>5.3809760000000022</v>
      </c>
      <c r="I276" s="15">
        <f t="shared" ca="1" si="80"/>
        <v>6.1722960000000002</v>
      </c>
      <c r="J276" s="15">
        <f t="shared" ca="1" si="80"/>
        <v>5.9348999999999998</v>
      </c>
      <c r="K276" s="15">
        <f t="shared" ca="1" si="80"/>
        <v>6.2514279999999998</v>
      </c>
      <c r="L276" s="15">
        <f t="shared" ca="1" si="80"/>
        <v>6.2514279999999998</v>
      </c>
      <c r="M276" s="15">
        <f t="shared" ca="1" si="80"/>
        <v>5.1435799999999992</v>
      </c>
    </row>
    <row r="277" spans="1:13" x14ac:dyDescent="0.3">
      <c r="A277" t="s">
        <v>118</v>
      </c>
      <c r="D277" s="15">
        <f ca="1">D167</f>
        <v>2.7696199999999993</v>
      </c>
      <c r="E277" s="15">
        <f t="shared" ca="1" si="80"/>
        <v>4.5105239999999993</v>
      </c>
      <c r="F277" s="15">
        <f t="shared" ca="1" si="80"/>
        <v>5.4601079999999991</v>
      </c>
      <c r="G277" s="15">
        <f t="shared" ca="1" si="80"/>
        <v>5.3018440000000009</v>
      </c>
      <c r="H277" s="15">
        <f t="shared" ca="1" si="80"/>
        <v>5.3809760000000013</v>
      </c>
      <c r="I277" s="15">
        <f t="shared" si="80"/>
        <v>0</v>
      </c>
      <c r="J277" s="15">
        <f t="shared" si="80"/>
        <v>0</v>
      </c>
      <c r="K277" s="15">
        <f t="shared" si="80"/>
        <v>0</v>
      </c>
      <c r="L277" s="15">
        <f t="shared" si="80"/>
        <v>0</v>
      </c>
      <c r="M277" s="15">
        <f t="shared" si="80"/>
        <v>0</v>
      </c>
    </row>
    <row r="278" spans="1:13" x14ac:dyDescent="0.3">
      <c r="A278" t="s">
        <v>151</v>
      </c>
      <c r="D278" s="15">
        <f>D131</f>
        <v>0</v>
      </c>
      <c r="E278" s="15">
        <f t="shared" ref="E278:M278" si="81">E131</f>
        <v>0</v>
      </c>
      <c r="F278" s="15">
        <f t="shared" si="81"/>
        <v>0</v>
      </c>
      <c r="G278" s="15">
        <f t="shared" si="81"/>
        <v>0</v>
      </c>
      <c r="H278" s="15">
        <f t="shared" si="81"/>
        <v>0</v>
      </c>
      <c r="I278" s="15">
        <f t="shared" si="81"/>
        <v>0</v>
      </c>
      <c r="J278" s="15">
        <f t="shared" si="81"/>
        <v>0</v>
      </c>
      <c r="K278" s="15">
        <f t="shared" si="81"/>
        <v>0</v>
      </c>
      <c r="L278" s="15">
        <f t="shared" si="81"/>
        <v>0</v>
      </c>
      <c r="M278" s="15">
        <f t="shared" si="81"/>
        <v>0</v>
      </c>
    </row>
    <row r="279" spans="1:13" x14ac:dyDescent="0.3">
      <c r="A279" s="70" t="s">
        <v>22</v>
      </c>
      <c r="B279" s="70"/>
      <c r="D279" s="15">
        <f>D211</f>
        <v>12.887380000000002</v>
      </c>
      <c r="E279" s="15">
        <f t="shared" ref="E279:M279" si="82">E211</f>
        <v>12.887380000000002</v>
      </c>
      <c r="F279" s="15">
        <f t="shared" si="82"/>
        <v>13.08963</v>
      </c>
      <c r="G279" s="15">
        <f t="shared" si="82"/>
        <v>13.291880000000003</v>
      </c>
      <c r="H279" s="15">
        <f t="shared" si="82"/>
        <v>13.49413</v>
      </c>
      <c r="I279" s="15">
        <f t="shared" si="82"/>
        <v>13.69638</v>
      </c>
      <c r="J279" s="15">
        <f t="shared" si="82"/>
        <v>14.10088</v>
      </c>
      <c r="K279" s="15">
        <f t="shared" si="82"/>
        <v>14.505380000000001</v>
      </c>
      <c r="L279" s="15">
        <f t="shared" si="82"/>
        <v>14.909880000000001</v>
      </c>
      <c r="M279" s="15">
        <f t="shared" si="82"/>
        <v>15.314380000000002</v>
      </c>
    </row>
    <row r="280" spans="1:13" x14ac:dyDescent="0.3">
      <c r="A280" s="70" t="s">
        <v>152</v>
      </c>
      <c r="B280" s="70"/>
      <c r="D280" s="15">
        <f>D172</f>
        <v>0.4</v>
      </c>
      <c r="E280" s="15">
        <f t="shared" ref="E280:M280" si="83">E172</f>
        <v>0.4</v>
      </c>
      <c r="F280" s="15">
        <f t="shared" si="83"/>
        <v>0.4</v>
      </c>
      <c r="G280" s="15">
        <f t="shared" si="83"/>
        <v>0.4</v>
      </c>
      <c r="H280" s="15">
        <f t="shared" si="83"/>
        <v>0.4</v>
      </c>
      <c r="I280" s="15">
        <f t="shared" si="83"/>
        <v>0.4</v>
      </c>
      <c r="J280" s="15">
        <f t="shared" si="83"/>
        <v>0.4</v>
      </c>
      <c r="K280" s="15">
        <f t="shared" si="83"/>
        <v>0.4</v>
      </c>
      <c r="L280" s="15">
        <f t="shared" si="83"/>
        <v>0.4</v>
      </c>
      <c r="M280" s="15">
        <f t="shared" si="83"/>
        <v>0.4</v>
      </c>
    </row>
    <row r="281" spans="1:13" x14ac:dyDescent="0.3">
      <c r="A281" s="70" t="s">
        <v>75</v>
      </c>
      <c r="B281" s="70"/>
      <c r="D281" s="15">
        <f>D132</f>
        <v>0</v>
      </c>
      <c r="E281" s="15">
        <f t="shared" ref="E281:M281" si="84">E132</f>
        <v>0</v>
      </c>
      <c r="F281" s="15">
        <f t="shared" si="84"/>
        <v>0</v>
      </c>
      <c r="G281" s="15">
        <f t="shared" si="84"/>
        <v>0</v>
      </c>
      <c r="H281" s="15">
        <f t="shared" si="84"/>
        <v>0</v>
      </c>
      <c r="I281" s="15">
        <f t="shared" si="84"/>
        <v>0</v>
      </c>
      <c r="J281" s="15">
        <f t="shared" si="84"/>
        <v>0</v>
      </c>
      <c r="K281" s="15">
        <f t="shared" si="84"/>
        <v>0</v>
      </c>
      <c r="L281" s="15">
        <f t="shared" si="84"/>
        <v>0</v>
      </c>
      <c r="M281" s="15">
        <f t="shared" si="84"/>
        <v>0</v>
      </c>
    </row>
    <row r="282" spans="1:13" x14ac:dyDescent="0.3">
      <c r="A282" s="70"/>
      <c r="B282" s="70"/>
    </row>
    <row r="283" spans="1:13" x14ac:dyDescent="0.3">
      <c r="A283" s="68"/>
      <c r="B283" s="68"/>
    </row>
    <row r="284" spans="1:13" ht="57.6" x14ac:dyDescent="0.3">
      <c r="A284" s="68" t="s">
        <v>153</v>
      </c>
      <c r="B284" s="68"/>
      <c r="D284" s="40">
        <f>-1*D133</f>
        <v>0</v>
      </c>
      <c r="E284" s="40">
        <f t="shared" ref="E284:M284" si="85">-1*E133</f>
        <v>0</v>
      </c>
      <c r="F284" s="40">
        <f t="shared" si="85"/>
        <v>0</v>
      </c>
      <c r="G284" s="40">
        <f t="shared" si="85"/>
        <v>0</v>
      </c>
      <c r="H284" s="40">
        <f t="shared" si="85"/>
        <v>0</v>
      </c>
      <c r="I284" s="40">
        <f t="shared" si="85"/>
        <v>0</v>
      </c>
      <c r="J284" s="40">
        <f t="shared" si="85"/>
        <v>0</v>
      </c>
      <c r="K284" s="40">
        <f t="shared" si="85"/>
        <v>0</v>
      </c>
      <c r="L284" s="40">
        <f t="shared" si="85"/>
        <v>0</v>
      </c>
      <c r="M284" s="40">
        <f t="shared" si="85"/>
        <v>0</v>
      </c>
    </row>
    <row r="285" spans="1:13" x14ac:dyDescent="0.3">
      <c r="A285" s="23" t="s">
        <v>154</v>
      </c>
      <c r="B285" s="23"/>
      <c r="D285" s="40">
        <f ca="1">SUM(D275:D284)</f>
        <v>20.626619999999999</v>
      </c>
      <c r="E285" s="40">
        <f t="shared" ref="E285:M285" ca="1" si="86">SUM(E275:E284)</f>
        <v>24.288428</v>
      </c>
      <c r="F285" s="40">
        <f t="shared" ca="1" si="86"/>
        <v>26.587845999999995</v>
      </c>
      <c r="G285" s="40">
        <f t="shared" ca="1" si="86"/>
        <v>26.691368000000004</v>
      </c>
      <c r="H285" s="40">
        <f t="shared" ca="1" si="86"/>
        <v>27.291462000000003</v>
      </c>
      <c r="I285" s="40">
        <f t="shared" ca="1" si="86"/>
        <v>23.167594000000001</v>
      </c>
      <c r="J285" s="40">
        <f t="shared" ca="1" si="86"/>
        <v>23.624589800000003</v>
      </c>
      <c r="K285" s="40">
        <f t="shared" ca="1" si="86"/>
        <v>24.664498780000002</v>
      </c>
      <c r="L285" s="40">
        <f t="shared" ca="1" si="86"/>
        <v>25.419767858</v>
      </c>
      <c r="M285" s="40">
        <f t="shared" ca="1" si="86"/>
        <v>25.102265843800005</v>
      </c>
    </row>
    <row r="286" spans="1:13" x14ac:dyDescent="0.3">
      <c r="A286" s="23" t="s">
        <v>155</v>
      </c>
      <c r="B286" s="23"/>
      <c r="D286" s="40">
        <f ca="1">D274-D285</f>
        <v>39.106079999999963</v>
      </c>
      <c r="E286" s="40">
        <f t="shared" ref="E286:M286" ca="1" si="87">E274-E285</f>
        <v>76.459111999999976</v>
      </c>
      <c r="F286" s="40">
        <f t="shared" ca="1" si="87"/>
        <v>96.06433399999996</v>
      </c>
      <c r="G286" s="40">
        <f t="shared" ca="1" si="87"/>
        <v>92.013022000000035</v>
      </c>
      <c r="H286" s="40">
        <f t="shared" ca="1" si="87"/>
        <v>93.229996750000055</v>
      </c>
      <c r="I286" s="40">
        <f t="shared" ca="1" si="87"/>
        <v>115.38555215624999</v>
      </c>
      <c r="J286" s="40">
        <f t="shared" ca="1" si="87"/>
        <v>109.07834531796877</v>
      </c>
      <c r="K286" s="40">
        <f t="shared" ca="1" si="87"/>
        <v>115.00892397181639</v>
      </c>
      <c r="L286" s="40">
        <f t="shared" ca="1" si="87"/>
        <v>113.8554831002026</v>
      </c>
      <c r="M286" s="40">
        <f t="shared" ca="1" si="87"/>
        <v>88.051870436267791</v>
      </c>
    </row>
    <row r="287" spans="1:13" x14ac:dyDescent="0.3">
      <c r="A287" s="70" t="s">
        <v>156</v>
      </c>
      <c r="B287" s="70"/>
      <c r="D287" s="40">
        <f>D189</f>
        <v>19.236000000000001</v>
      </c>
      <c r="E287" s="40">
        <f t="shared" ref="E287:M287" si="88">E189</f>
        <v>19.908000000000001</v>
      </c>
      <c r="F287" s="40">
        <f t="shared" si="88"/>
        <v>19.291500000000003</v>
      </c>
      <c r="G287" s="40">
        <f t="shared" si="88"/>
        <v>17.602499999999999</v>
      </c>
      <c r="H287" s="40">
        <f t="shared" si="88"/>
        <v>15.457500000000001</v>
      </c>
      <c r="I287" s="40">
        <f t="shared" si="88"/>
        <v>13.3125</v>
      </c>
      <c r="J287" s="40">
        <f t="shared" si="88"/>
        <v>11.1675</v>
      </c>
      <c r="K287" s="40">
        <f t="shared" si="88"/>
        <v>9.0225000000000009</v>
      </c>
      <c r="L287" s="40">
        <f t="shared" si="88"/>
        <v>6.8775000000000004</v>
      </c>
      <c r="M287" s="40">
        <f t="shared" si="88"/>
        <v>4.7324999999999999</v>
      </c>
    </row>
    <row r="288" spans="1:13" x14ac:dyDescent="0.3">
      <c r="A288" s="70" t="s">
        <v>78</v>
      </c>
      <c r="B288" s="70"/>
      <c r="D288" s="40">
        <f>D136</f>
        <v>0</v>
      </c>
      <c r="E288" s="40">
        <f t="shared" ref="E288:M288" si="89">E136</f>
        <v>0</v>
      </c>
      <c r="F288" s="40">
        <f t="shared" si="89"/>
        <v>0</v>
      </c>
      <c r="G288" s="40">
        <f t="shared" si="89"/>
        <v>0</v>
      </c>
      <c r="H288" s="40">
        <f t="shared" si="89"/>
        <v>0</v>
      </c>
      <c r="I288" s="40">
        <f t="shared" si="89"/>
        <v>0</v>
      </c>
      <c r="J288" s="40">
        <f t="shared" si="89"/>
        <v>0</v>
      </c>
      <c r="K288" s="40">
        <f t="shared" si="89"/>
        <v>0</v>
      </c>
      <c r="L288" s="40">
        <f t="shared" si="89"/>
        <v>0</v>
      </c>
      <c r="M288" s="40">
        <f t="shared" si="89"/>
        <v>0</v>
      </c>
    </row>
    <row r="289" spans="1:13" x14ac:dyDescent="0.3">
      <c r="A289" s="70" t="s">
        <v>77</v>
      </c>
      <c r="B289" s="70"/>
      <c r="D289" s="40">
        <f t="shared" ref="D289:M290" si="90">D134</f>
        <v>0</v>
      </c>
      <c r="E289" s="40">
        <f t="shared" si="90"/>
        <v>0</v>
      </c>
      <c r="F289" s="40">
        <f t="shared" si="90"/>
        <v>0</v>
      </c>
      <c r="G289" s="40">
        <f t="shared" si="90"/>
        <v>0</v>
      </c>
      <c r="H289" s="40">
        <f t="shared" si="90"/>
        <v>0</v>
      </c>
      <c r="I289" s="40">
        <f t="shared" si="90"/>
        <v>0</v>
      </c>
      <c r="J289" s="40">
        <f t="shared" si="90"/>
        <v>0</v>
      </c>
      <c r="K289" s="40">
        <f t="shared" si="90"/>
        <v>0</v>
      </c>
      <c r="L289" s="40">
        <f t="shared" si="90"/>
        <v>0</v>
      </c>
      <c r="M289" s="40">
        <f t="shared" si="90"/>
        <v>0</v>
      </c>
    </row>
    <row r="290" spans="1:13" x14ac:dyDescent="0.3">
      <c r="A290" s="70" t="s">
        <v>157</v>
      </c>
      <c r="B290" s="70"/>
      <c r="D290" s="40">
        <f t="shared" si="90"/>
        <v>0</v>
      </c>
      <c r="E290" s="40">
        <f t="shared" si="90"/>
        <v>0</v>
      </c>
      <c r="F290" s="40">
        <f t="shared" si="90"/>
        <v>0</v>
      </c>
      <c r="G290" s="40">
        <f t="shared" si="90"/>
        <v>0</v>
      </c>
      <c r="H290" s="40">
        <f t="shared" si="90"/>
        <v>0</v>
      </c>
      <c r="I290" s="40">
        <f t="shared" si="90"/>
        <v>0</v>
      </c>
      <c r="J290" s="40">
        <f t="shared" si="90"/>
        <v>0</v>
      </c>
      <c r="K290" s="40">
        <f t="shared" si="90"/>
        <v>0</v>
      </c>
      <c r="L290" s="40">
        <f t="shared" si="90"/>
        <v>0</v>
      </c>
      <c r="M290" s="40">
        <f t="shared" si="90"/>
        <v>0</v>
      </c>
    </row>
    <row r="291" spans="1:13" x14ac:dyDescent="0.3">
      <c r="A291" s="70"/>
      <c r="B291" s="70"/>
      <c r="D291" s="40"/>
    </row>
    <row r="292" spans="1:13" x14ac:dyDescent="0.3">
      <c r="A292" s="70"/>
      <c r="B292" s="70"/>
    </row>
    <row r="293" spans="1:13" x14ac:dyDescent="0.3">
      <c r="A293" s="23" t="s">
        <v>347</v>
      </c>
      <c r="B293" s="23"/>
      <c r="D293" s="40">
        <f ca="1">D286-D287-D288+D289+D290</f>
        <v>19.870079999999962</v>
      </c>
      <c r="E293" s="40">
        <f t="shared" ref="E293:M293" ca="1" si="91">E286-E287-E288+E289+E290</f>
        <v>56.551111999999975</v>
      </c>
      <c r="F293" s="40">
        <f t="shared" ca="1" si="91"/>
        <v>76.77283399999996</v>
      </c>
      <c r="G293" s="40">
        <f t="shared" ca="1" si="91"/>
        <v>74.410522000000043</v>
      </c>
      <c r="H293" s="40">
        <f t="shared" ca="1" si="91"/>
        <v>77.772496750000059</v>
      </c>
      <c r="I293" s="40">
        <f t="shared" ca="1" si="91"/>
        <v>102.07305215624999</v>
      </c>
      <c r="J293" s="40">
        <f t="shared" ca="1" si="91"/>
        <v>97.910845317968764</v>
      </c>
      <c r="K293" s="40">
        <f t="shared" ca="1" si="91"/>
        <v>105.98642397181638</v>
      </c>
      <c r="L293" s="40">
        <f t="shared" ca="1" si="91"/>
        <v>106.97798310020261</v>
      </c>
      <c r="M293" s="40">
        <f t="shared" ca="1" si="91"/>
        <v>83.319370436267789</v>
      </c>
    </row>
    <row r="294" spans="1:13" x14ac:dyDescent="0.3">
      <c r="A294" s="70" t="s">
        <v>159</v>
      </c>
      <c r="B294" s="70"/>
      <c r="D294" s="40">
        <f ca="1">D246</f>
        <v>0</v>
      </c>
      <c r="E294" s="40">
        <f t="shared" ref="E294:M294" ca="1" si="92">E246</f>
        <v>8.0999879999999855</v>
      </c>
      <c r="F294" s="40">
        <f t="shared" ca="1" si="92"/>
        <v>16.646453499999989</v>
      </c>
      <c r="G294" s="40">
        <f t="shared" ca="1" si="92"/>
        <v>17.371869875000012</v>
      </c>
      <c r="H294" s="40">
        <f t="shared" ca="1" si="92"/>
        <v>19.215310843750014</v>
      </c>
      <c r="I294" s="40">
        <f t="shared" ca="1" si="92"/>
        <v>26.058280568749996</v>
      </c>
      <c r="J294" s="40">
        <f t="shared" ca="1" si="92"/>
        <v>25.503236948007817</v>
      </c>
      <c r="K294" s="40">
        <f t="shared" ca="1" si="92"/>
        <v>27.913957555965816</v>
      </c>
      <c r="L294" s="40">
        <f t="shared" ca="1" si="92"/>
        <v>28.483170311521938</v>
      </c>
      <c r="M294" s="40">
        <f t="shared" ca="1" si="92"/>
        <v>22.836745664211662</v>
      </c>
    </row>
    <row r="295" spans="1:13" x14ac:dyDescent="0.3">
      <c r="A295" s="23" t="s">
        <v>356</v>
      </c>
      <c r="B295" s="23"/>
      <c r="D295" s="40">
        <f ca="1">D293-D294</f>
        <v>19.870079999999962</v>
      </c>
      <c r="E295" s="40">
        <f t="shared" ref="E295:M295" ca="1" si="93">E293-E294</f>
        <v>48.451123999999993</v>
      </c>
      <c r="F295" s="40">
        <f t="shared" ca="1" si="93"/>
        <v>60.126380499999968</v>
      </c>
      <c r="G295" s="40">
        <f t="shared" ca="1" si="93"/>
        <v>57.038652125000027</v>
      </c>
      <c r="H295" s="40">
        <f t="shared" ca="1" si="93"/>
        <v>58.557185906250041</v>
      </c>
      <c r="I295" s="40">
        <f t="shared" ca="1" si="93"/>
        <v>76.014771587499993</v>
      </c>
      <c r="J295" s="40">
        <f t="shared" ca="1" si="93"/>
        <v>72.40760836996094</v>
      </c>
      <c r="K295" s="40">
        <f t="shared" ca="1" si="93"/>
        <v>78.072466415850556</v>
      </c>
      <c r="L295" s="40">
        <f t="shared" ca="1" si="93"/>
        <v>78.494812788680662</v>
      </c>
      <c r="M295" s="40">
        <f t="shared" ca="1" si="93"/>
        <v>60.482624772056127</v>
      </c>
    </row>
    <row r="296" spans="1:13" x14ac:dyDescent="0.3">
      <c r="A296" s="70" t="s">
        <v>161</v>
      </c>
      <c r="B296" s="70"/>
      <c r="D296" s="40">
        <f ca="1">D295+D279+D280</f>
        <v>33.157459999999965</v>
      </c>
      <c r="E296" s="40">
        <f t="shared" ref="E296:M296" ca="1" si="94">E295+E279+E280</f>
        <v>61.738503999999992</v>
      </c>
      <c r="F296" s="40">
        <f t="shared" ca="1" si="94"/>
        <v>73.616010499999973</v>
      </c>
      <c r="G296" s="40">
        <f t="shared" ca="1" si="94"/>
        <v>70.730532125000039</v>
      </c>
      <c r="H296" s="40">
        <f t="shared" ca="1" si="94"/>
        <v>72.451315906250045</v>
      </c>
      <c r="I296" s="40">
        <f t="shared" ca="1" si="94"/>
        <v>90.111151587500004</v>
      </c>
      <c r="J296" s="40">
        <f t="shared" ca="1" si="94"/>
        <v>86.908488369960949</v>
      </c>
      <c r="K296" s="40">
        <f t="shared" ca="1" si="94"/>
        <v>92.977846415850564</v>
      </c>
      <c r="L296" s="40">
        <f t="shared" ca="1" si="94"/>
        <v>93.804692788680669</v>
      </c>
      <c r="M296" s="40">
        <f t="shared" ca="1" si="94"/>
        <v>76.197004772056133</v>
      </c>
    </row>
    <row r="297" spans="1:13" x14ac:dyDescent="0.3">
      <c r="A297" s="23" t="s">
        <v>357</v>
      </c>
      <c r="B297" s="23"/>
      <c r="D297" s="40">
        <f ca="1">IF((C299+D295)&gt;0, MIN(D170,(C299+D295)),0)</f>
        <v>0</v>
      </c>
      <c r="E297" s="40">
        <f ca="1">IF((E295+SUM($C299:D299))&gt;0,MIN(E170,(E295+SUM($C299:D299))),0)</f>
        <v>0</v>
      </c>
      <c r="F297" s="40">
        <f ca="1">IF((F295+SUM($C299:E299))&gt;0,MIN(F170,(F295+SUM($C299:E299))),0)</f>
        <v>0</v>
      </c>
      <c r="G297" s="40">
        <f ca="1">IF((G295+SUM($C299:F299))&gt;0,MIN(G170,(G295+SUM($C299:F299))),0)</f>
        <v>0</v>
      </c>
      <c r="H297" s="40">
        <f ca="1">IF((H295+SUM($C299:G299))&gt;0,MIN(H170,(H295+SUM($C299:G299))),0)</f>
        <v>0</v>
      </c>
      <c r="I297" s="40">
        <f ca="1">IF((I295+SUM($C299:H299))&gt;0,MIN(I170,(I295+SUM($C299:H299))),0)</f>
        <v>0</v>
      </c>
      <c r="J297" s="40">
        <f ca="1">IF((J295+SUM($C299:I299))&gt;0,MIN(J170,(J295+SUM($C299:I299))),0)</f>
        <v>0</v>
      </c>
      <c r="K297" s="40">
        <f ca="1">IF((K295+SUM($C299:J299))&gt;0,MIN(K170,(K295+SUM($C299:J299))),0)</f>
        <v>0</v>
      </c>
      <c r="L297" s="40">
        <f ca="1">IF((L295+SUM($C299:K299))&gt;0,MIN(L170,(L295+SUM($C299:K299))),0)</f>
        <v>0</v>
      </c>
      <c r="M297" s="40">
        <f ca="1">IF((M295+SUM($C299:L299))&gt;0,MIN(M170,(M295+SUM($C299:L299))),0)</f>
        <v>0</v>
      </c>
    </row>
    <row r="298" spans="1:13" x14ac:dyDescent="0.3">
      <c r="A298" s="23" t="s">
        <v>358</v>
      </c>
      <c r="B298" s="23"/>
      <c r="D298" s="40">
        <f ca="1">IF((C299+D295)&gt;0, MIN(D171,(C299+D295)),0)</f>
        <v>0</v>
      </c>
      <c r="E298" s="40">
        <f ca="1">IF((E295+SUM($C299:D299))&gt;0,MIN(E171,(E295+SUM($C299:D299))),0)</f>
        <v>6.65</v>
      </c>
      <c r="F298" s="40">
        <f ca="1">IF((F295+SUM($C299:E299))&gt;0,MIN(F171,(F295+SUM($C299:E299))),0)</f>
        <v>9.9749999999999996</v>
      </c>
      <c r="G298" s="40">
        <f ca="1">IF((G295+SUM($C299:F299))&gt;0,MIN(G171,(G295+SUM($C299:F299))),0)</f>
        <v>13.3</v>
      </c>
      <c r="H298" s="40">
        <f ca="1">IF((H295+SUM($C299:G299))&gt;0,MIN(H171,(H295+SUM($C299:G299))),0)</f>
        <v>13.3</v>
      </c>
      <c r="I298" s="40">
        <f ca="1">IF((I295+SUM($C299:H299))&gt;0,MIN(I171,(I295+SUM($C299:H299))),0)</f>
        <v>13.3</v>
      </c>
      <c r="J298" s="40">
        <f ca="1">IF((J295+SUM($C299:I299))&gt;0,MIN(J171,(J295+SUM($C299:I299))),0)</f>
        <v>13.3</v>
      </c>
      <c r="K298" s="40">
        <f ca="1">IF((K295+SUM($C299:J299))&gt;0,MIN(K171,(K295+SUM($C299:J299))),0)</f>
        <v>13.3</v>
      </c>
      <c r="L298" s="40">
        <f ca="1">IF((L295+SUM($C299:K299))&gt;0,MIN(L171,(L295+SUM($C299:K299))),0)</f>
        <v>13.3</v>
      </c>
      <c r="M298" s="40">
        <f ca="1">IF((M295+SUM($C299:L299))&gt;0,MIN(M171,(M295+SUM($C299:L299))),0)</f>
        <v>13.3</v>
      </c>
    </row>
    <row r="299" spans="1:13" x14ac:dyDescent="0.3">
      <c r="A299" s="70" t="s">
        <v>163</v>
      </c>
      <c r="B299" s="70"/>
      <c r="D299" s="40">
        <f t="shared" ref="D299:M299" ca="1" si="95">D295-D297-D298</f>
        <v>19.870079999999962</v>
      </c>
      <c r="E299" s="40">
        <f t="shared" ca="1" si="95"/>
        <v>41.801123999999994</v>
      </c>
      <c r="F299" s="40">
        <f t="shared" ca="1" si="95"/>
        <v>50.151380499999966</v>
      </c>
      <c r="G299" s="40">
        <f t="shared" ca="1" si="95"/>
        <v>43.73865212500003</v>
      </c>
      <c r="H299" s="40">
        <f t="shared" ca="1" si="95"/>
        <v>45.257185906250044</v>
      </c>
      <c r="I299" s="40">
        <f t="shared" ca="1" si="95"/>
        <v>62.714771587499996</v>
      </c>
      <c r="J299" s="40">
        <f t="shared" ca="1" si="95"/>
        <v>59.107608369960943</v>
      </c>
      <c r="K299" s="40">
        <f t="shared" ca="1" si="95"/>
        <v>64.772466415850559</v>
      </c>
      <c r="L299" s="40">
        <f t="shared" ca="1" si="95"/>
        <v>65.194812788680665</v>
      </c>
      <c r="M299" s="40">
        <f t="shared" ca="1" si="95"/>
        <v>47.18262477205613</v>
      </c>
    </row>
    <row r="300" spans="1:13" x14ac:dyDescent="0.3">
      <c r="A300" s="70" t="s">
        <v>164</v>
      </c>
      <c r="D300" s="40">
        <f ca="1">C300+D299</f>
        <v>19.870079999999962</v>
      </c>
      <c r="E300" s="40">
        <f t="shared" ref="E300:M300" ca="1" si="96">D300+E299</f>
        <v>61.67120399999996</v>
      </c>
      <c r="F300" s="40">
        <f t="shared" ca="1" si="96"/>
        <v>111.82258449999992</v>
      </c>
      <c r="G300" s="40">
        <f t="shared" ca="1" si="96"/>
        <v>155.56123662499994</v>
      </c>
      <c r="H300" s="40">
        <f t="shared" ca="1" si="96"/>
        <v>200.81842253124998</v>
      </c>
      <c r="I300" s="40">
        <f t="shared" ca="1" si="96"/>
        <v>263.53319411874998</v>
      </c>
      <c r="J300" s="40">
        <f t="shared" ca="1" si="96"/>
        <v>322.6408024887109</v>
      </c>
      <c r="K300" s="40">
        <f t="shared" ca="1" si="96"/>
        <v>387.41326890456145</v>
      </c>
      <c r="L300" s="40">
        <f t="shared" ca="1" si="96"/>
        <v>452.60808169324213</v>
      </c>
      <c r="M300" s="40">
        <f t="shared" ca="1" si="96"/>
        <v>499.79070646529829</v>
      </c>
    </row>
    <row r="303" spans="1:13" x14ac:dyDescent="0.3">
      <c r="A303" s="127" t="s">
        <v>359</v>
      </c>
      <c r="B303" s="127"/>
    </row>
    <row r="304" spans="1:13" x14ac:dyDescent="0.3">
      <c r="A304" s="23"/>
      <c r="B304" s="23"/>
    </row>
    <row r="305" spans="1:13" x14ac:dyDescent="0.3">
      <c r="A305" s="23" t="s">
        <v>360</v>
      </c>
      <c r="B305" s="23"/>
      <c r="C305" s="23">
        <v>0</v>
      </c>
      <c r="D305" s="23">
        <v>1</v>
      </c>
      <c r="E305" s="23">
        <f>D305+1</f>
        <v>2</v>
      </c>
      <c r="F305" s="23">
        <f t="shared" ref="F305:M305" si="97">E305+1</f>
        <v>3</v>
      </c>
      <c r="G305" s="23">
        <f t="shared" si="97"/>
        <v>4</v>
      </c>
      <c r="H305" s="23">
        <f t="shared" si="97"/>
        <v>5</v>
      </c>
      <c r="I305" s="23">
        <f t="shared" si="97"/>
        <v>6</v>
      </c>
      <c r="J305" s="23">
        <f t="shared" si="97"/>
        <v>7</v>
      </c>
      <c r="K305" s="23">
        <f t="shared" si="97"/>
        <v>8</v>
      </c>
      <c r="L305" s="23">
        <f t="shared" si="97"/>
        <v>9</v>
      </c>
      <c r="M305" s="23">
        <f t="shared" si="97"/>
        <v>10</v>
      </c>
    </row>
    <row r="306" spans="1:13" x14ac:dyDescent="0.3">
      <c r="A306" s="23"/>
      <c r="B306" s="23"/>
    </row>
    <row r="307" spans="1:13" x14ac:dyDescent="0.3">
      <c r="A307" s="23" t="s">
        <v>170</v>
      </c>
      <c r="B307" s="23"/>
      <c r="D307" s="40">
        <f ca="1">D286</f>
        <v>39.106079999999963</v>
      </c>
      <c r="E307" s="40">
        <f t="shared" ref="E307:M307" ca="1" si="98">E286</f>
        <v>76.459111999999976</v>
      </c>
      <c r="F307" s="40">
        <f t="shared" ca="1" si="98"/>
        <v>96.06433399999996</v>
      </c>
      <c r="G307" s="40">
        <f t="shared" ca="1" si="98"/>
        <v>92.013022000000035</v>
      </c>
      <c r="H307" s="40">
        <f t="shared" ca="1" si="98"/>
        <v>93.229996750000055</v>
      </c>
      <c r="I307" s="40">
        <f t="shared" ca="1" si="98"/>
        <v>115.38555215624999</v>
      </c>
      <c r="J307" s="40">
        <f t="shared" ca="1" si="98"/>
        <v>109.07834531796877</v>
      </c>
      <c r="K307" s="40">
        <f t="shared" ca="1" si="98"/>
        <v>115.00892397181639</v>
      </c>
      <c r="L307" s="40">
        <f t="shared" ca="1" si="98"/>
        <v>113.8554831002026</v>
      </c>
      <c r="M307" s="40">
        <f t="shared" ca="1" si="98"/>
        <v>88.051870436267791</v>
      </c>
    </row>
    <row r="308" spans="1:13" x14ac:dyDescent="0.3">
      <c r="A308" s="70" t="s">
        <v>171</v>
      </c>
      <c r="B308" s="70"/>
      <c r="D308" s="40">
        <f ca="1">-1*D294</f>
        <v>0</v>
      </c>
      <c r="E308" s="40">
        <f t="shared" ref="E308:M308" ca="1" si="99">-1*E294</f>
        <v>-8.0999879999999855</v>
      </c>
      <c r="F308" s="40">
        <f t="shared" ca="1" si="99"/>
        <v>-16.646453499999989</v>
      </c>
      <c r="G308" s="40">
        <f t="shared" ca="1" si="99"/>
        <v>-17.371869875000012</v>
      </c>
      <c r="H308" s="40">
        <f t="shared" ca="1" si="99"/>
        <v>-19.215310843750014</v>
      </c>
      <c r="I308" s="40">
        <f t="shared" ca="1" si="99"/>
        <v>-26.058280568749996</v>
      </c>
      <c r="J308" s="40">
        <f t="shared" ca="1" si="99"/>
        <v>-25.503236948007817</v>
      </c>
      <c r="K308" s="40">
        <f t="shared" ca="1" si="99"/>
        <v>-27.913957555965816</v>
      </c>
      <c r="L308" s="40">
        <f t="shared" ca="1" si="99"/>
        <v>-28.483170311521938</v>
      </c>
      <c r="M308" s="40">
        <f t="shared" ca="1" si="99"/>
        <v>-22.836745664211662</v>
      </c>
    </row>
    <row r="309" spans="1:13" x14ac:dyDescent="0.3">
      <c r="A309" s="128" t="s">
        <v>172</v>
      </c>
      <c r="B309" s="128"/>
      <c r="D309" s="40">
        <f ca="1">SUM(D307:D308)</f>
        <v>39.106079999999963</v>
      </c>
      <c r="E309" s="40">
        <f t="shared" ref="E309:M309" ca="1" si="100">SUM(E307:E308)</f>
        <v>68.359123999999994</v>
      </c>
      <c r="F309" s="40">
        <f t="shared" ca="1" si="100"/>
        <v>79.417880499999967</v>
      </c>
      <c r="G309" s="40">
        <f t="shared" ca="1" si="100"/>
        <v>74.641152125000019</v>
      </c>
      <c r="H309" s="40">
        <f t="shared" ca="1" si="100"/>
        <v>74.014685906250037</v>
      </c>
      <c r="I309" s="40">
        <f t="shared" ca="1" si="100"/>
        <v>89.327271587499993</v>
      </c>
      <c r="J309" s="40">
        <f t="shared" ca="1" si="100"/>
        <v>83.575108369960958</v>
      </c>
      <c r="K309" s="40">
        <f t="shared" ca="1" si="100"/>
        <v>87.094966415850564</v>
      </c>
      <c r="L309" s="40">
        <f t="shared" ca="1" si="100"/>
        <v>85.372312788680659</v>
      </c>
      <c r="M309" s="40">
        <f t="shared" ca="1" si="100"/>
        <v>65.215124772056129</v>
      </c>
    </row>
    <row r="310" spans="1:13" x14ac:dyDescent="0.3">
      <c r="A310" s="23"/>
      <c r="B310" s="23"/>
    </row>
    <row r="311" spans="1:13" x14ac:dyDescent="0.3">
      <c r="A311" s="23" t="s">
        <v>173</v>
      </c>
      <c r="B311" s="23"/>
    </row>
    <row r="312" spans="1:13" x14ac:dyDescent="0.3">
      <c r="A312" s="70" t="s">
        <v>174</v>
      </c>
      <c r="B312" s="70"/>
      <c r="D312" s="40">
        <f>D279</f>
        <v>12.887380000000002</v>
      </c>
      <c r="E312" s="40">
        <f t="shared" ref="E312:M313" si="101">E279</f>
        <v>12.887380000000002</v>
      </c>
      <c r="F312" s="40">
        <f t="shared" si="101"/>
        <v>13.08963</v>
      </c>
      <c r="G312" s="40">
        <f t="shared" si="101"/>
        <v>13.291880000000003</v>
      </c>
      <c r="H312" s="40">
        <f t="shared" si="101"/>
        <v>13.49413</v>
      </c>
      <c r="I312" s="40">
        <f t="shared" si="101"/>
        <v>13.69638</v>
      </c>
      <c r="J312" s="40">
        <f t="shared" si="101"/>
        <v>14.10088</v>
      </c>
      <c r="K312" s="40">
        <f t="shared" si="101"/>
        <v>14.505380000000001</v>
      </c>
      <c r="L312" s="40">
        <f t="shared" si="101"/>
        <v>14.909880000000001</v>
      </c>
      <c r="M312" s="40">
        <f t="shared" si="101"/>
        <v>15.314380000000002</v>
      </c>
    </row>
    <row r="313" spans="1:13" x14ac:dyDescent="0.3">
      <c r="A313" s="70" t="s">
        <v>175</v>
      </c>
      <c r="B313" s="70"/>
      <c r="D313" s="40">
        <f>D280</f>
        <v>0.4</v>
      </c>
      <c r="E313" s="40">
        <f t="shared" si="101"/>
        <v>0.4</v>
      </c>
      <c r="F313" s="40">
        <f t="shared" si="101"/>
        <v>0.4</v>
      </c>
      <c r="G313" s="40">
        <f t="shared" si="101"/>
        <v>0.4</v>
      </c>
      <c r="H313" s="40">
        <f t="shared" si="101"/>
        <v>0.4</v>
      </c>
      <c r="I313" s="40">
        <f t="shared" si="101"/>
        <v>0.4</v>
      </c>
      <c r="J313" s="40">
        <f t="shared" si="101"/>
        <v>0.4</v>
      </c>
      <c r="K313" s="40">
        <f t="shared" si="101"/>
        <v>0.4</v>
      </c>
      <c r="L313" s="40">
        <f t="shared" si="101"/>
        <v>0.4</v>
      </c>
      <c r="M313" s="40">
        <f t="shared" si="101"/>
        <v>0.4</v>
      </c>
    </row>
    <row r="314" spans="1:13" x14ac:dyDescent="0.3">
      <c r="A314" s="23"/>
      <c r="B314" s="23"/>
    </row>
    <row r="315" spans="1:13" x14ac:dyDescent="0.3">
      <c r="A315" s="23" t="s">
        <v>361</v>
      </c>
      <c r="B315" s="23"/>
      <c r="D315" s="40">
        <f ca="1">D309+D312+D313</f>
        <v>52.393459999999962</v>
      </c>
      <c r="E315" s="40">
        <f t="shared" ref="E315:M315" ca="1" si="102">E309+E312+E313</f>
        <v>81.646504000000007</v>
      </c>
      <c r="F315" s="40">
        <f t="shared" ca="1" si="102"/>
        <v>92.907510499999972</v>
      </c>
      <c r="G315" s="40">
        <f t="shared" ca="1" si="102"/>
        <v>88.333032125000031</v>
      </c>
      <c r="H315" s="40">
        <f t="shared" ca="1" si="102"/>
        <v>87.908815906250041</v>
      </c>
      <c r="I315" s="40">
        <f t="shared" ca="1" si="102"/>
        <v>103.4236515875</v>
      </c>
      <c r="J315" s="40">
        <f t="shared" ca="1" si="102"/>
        <v>98.075988369960967</v>
      </c>
      <c r="K315" s="40">
        <f t="shared" ca="1" si="102"/>
        <v>102.00034641585057</v>
      </c>
      <c r="L315" s="40">
        <f t="shared" ca="1" si="102"/>
        <v>100.68219278868067</v>
      </c>
      <c r="M315" s="40">
        <f t="shared" ca="1" si="102"/>
        <v>80.929504772056134</v>
      </c>
    </row>
    <row r="316" spans="1:13" x14ac:dyDescent="0.3">
      <c r="A316" s="23"/>
      <c r="B316" s="23"/>
    </row>
    <row r="317" spans="1:13" x14ac:dyDescent="0.3">
      <c r="A317" s="23" t="s">
        <v>176</v>
      </c>
      <c r="B317" s="23"/>
    </row>
    <row r="318" spans="1:13" x14ac:dyDescent="0.3">
      <c r="A318" s="70" t="s">
        <v>177</v>
      </c>
      <c r="B318" s="70"/>
      <c r="C318" s="40">
        <f>B145-C145</f>
        <v>-9</v>
      </c>
      <c r="D318" s="40">
        <f t="shared" ref="D318:M318" si="103">C145-D145</f>
        <v>-23.1</v>
      </c>
      <c r="E318" s="40">
        <f t="shared" si="103"/>
        <v>-10.600000000000001</v>
      </c>
      <c r="F318" s="40">
        <f t="shared" si="103"/>
        <v>-7.0999999999999943</v>
      </c>
      <c r="G318" s="40">
        <f t="shared" si="103"/>
        <v>-7.1000000000000014</v>
      </c>
      <c r="H318" s="40">
        <f t="shared" si="103"/>
        <v>0</v>
      </c>
      <c r="I318" s="40">
        <f t="shared" si="103"/>
        <v>0</v>
      </c>
      <c r="J318" s="40">
        <f t="shared" si="103"/>
        <v>0</v>
      </c>
      <c r="K318" s="40">
        <f t="shared" si="103"/>
        <v>0</v>
      </c>
      <c r="L318" s="40">
        <f t="shared" si="103"/>
        <v>0</v>
      </c>
      <c r="M318" s="40">
        <f t="shared" si="103"/>
        <v>0</v>
      </c>
    </row>
    <row r="319" spans="1:13" x14ac:dyDescent="0.3">
      <c r="A319" s="70" t="s">
        <v>178</v>
      </c>
      <c r="B319" s="70"/>
      <c r="C319">
        <f>C151-B151</f>
        <v>0</v>
      </c>
      <c r="D319">
        <f>D151-C151</f>
        <v>17.3</v>
      </c>
      <c r="E319">
        <f t="shared" ref="E319:M319" si="104">E151-D151</f>
        <v>5.5999999999999979</v>
      </c>
      <c r="F319">
        <f t="shared" si="104"/>
        <v>3.8000000000000007</v>
      </c>
      <c r="G319">
        <f t="shared" si="104"/>
        <v>3.8000000000000007</v>
      </c>
      <c r="H319">
        <f t="shared" si="104"/>
        <v>0</v>
      </c>
      <c r="I319">
        <f t="shared" si="104"/>
        <v>0</v>
      </c>
      <c r="J319">
        <f t="shared" si="104"/>
        <v>0</v>
      </c>
      <c r="K319">
        <f t="shared" si="104"/>
        <v>0</v>
      </c>
      <c r="L319">
        <f t="shared" si="104"/>
        <v>0</v>
      </c>
      <c r="M319">
        <f t="shared" si="104"/>
        <v>0</v>
      </c>
    </row>
    <row r="320" spans="1:13" x14ac:dyDescent="0.3">
      <c r="A320" s="70" t="s">
        <v>179</v>
      </c>
      <c r="B320" s="70"/>
      <c r="C320">
        <f>C149-B149</f>
        <v>0</v>
      </c>
      <c r="D320">
        <f>D149-C149</f>
        <v>6.8</v>
      </c>
      <c r="E320">
        <f t="shared" ref="E320:M320" si="105">E149-D149</f>
        <v>2.2999999999999998</v>
      </c>
      <c r="F320">
        <f t="shared" si="105"/>
        <v>1.5</v>
      </c>
      <c r="G320">
        <f t="shared" si="105"/>
        <v>1.5999999999999996</v>
      </c>
      <c r="H320">
        <f t="shared" si="105"/>
        <v>0</v>
      </c>
      <c r="I320">
        <f t="shared" si="105"/>
        <v>0</v>
      </c>
      <c r="J320">
        <f t="shared" si="105"/>
        <v>0</v>
      </c>
      <c r="K320">
        <f t="shared" si="105"/>
        <v>0</v>
      </c>
      <c r="L320">
        <f t="shared" si="105"/>
        <v>0</v>
      </c>
      <c r="M320">
        <f t="shared" si="105"/>
        <v>0</v>
      </c>
    </row>
    <row r="321" spans="1:13" x14ac:dyDescent="0.3">
      <c r="A321" s="23"/>
      <c r="B321" s="23"/>
    </row>
    <row r="322" spans="1:13" x14ac:dyDescent="0.3">
      <c r="A322" s="23" t="s">
        <v>181</v>
      </c>
      <c r="B322" s="23"/>
      <c r="C322" s="40">
        <f>SUM(C315:C321)</f>
        <v>-9</v>
      </c>
      <c r="D322" s="40">
        <f ca="1">SUM(D315:D321)</f>
        <v>53.393459999999962</v>
      </c>
      <c r="E322" s="40">
        <f t="shared" ref="E322:M322" ca="1" si="106">SUM(E315:E321)</f>
        <v>78.94650399999999</v>
      </c>
      <c r="F322" s="40">
        <f t="shared" ca="1" si="106"/>
        <v>91.107510499999975</v>
      </c>
      <c r="G322" s="40">
        <f t="shared" ca="1" si="106"/>
        <v>86.633032125000014</v>
      </c>
      <c r="H322" s="40">
        <f t="shared" ca="1" si="106"/>
        <v>87.908815906250041</v>
      </c>
      <c r="I322" s="40">
        <f t="shared" ca="1" si="106"/>
        <v>103.4236515875</v>
      </c>
      <c r="J322" s="40">
        <f t="shared" ca="1" si="106"/>
        <v>98.075988369960967</v>
      </c>
      <c r="K322" s="40">
        <f t="shared" ca="1" si="106"/>
        <v>102.00034641585057</v>
      </c>
      <c r="L322" s="40">
        <f t="shared" ca="1" si="106"/>
        <v>100.68219278868067</v>
      </c>
      <c r="M322" s="40">
        <f t="shared" ca="1" si="106"/>
        <v>80.929504772056134</v>
      </c>
    </row>
    <row r="323" spans="1:13" x14ac:dyDescent="0.3">
      <c r="A323" s="23"/>
      <c r="B323" s="23"/>
    </row>
    <row r="324" spans="1:13" x14ac:dyDescent="0.3">
      <c r="A324" s="70" t="s">
        <v>182</v>
      </c>
      <c r="B324" s="70"/>
      <c r="C324">
        <f>-1*C181</f>
        <v>0</v>
      </c>
      <c r="D324">
        <f>-1*D181</f>
        <v>0</v>
      </c>
      <c r="E324">
        <f t="shared" ref="E324:M324" si="107">-1*E181</f>
        <v>0</v>
      </c>
      <c r="F324">
        <f t="shared" si="107"/>
        <v>-16.5</v>
      </c>
      <c r="G324">
        <f t="shared" si="107"/>
        <v>-16.5</v>
      </c>
      <c r="H324">
        <f t="shared" si="107"/>
        <v>-16.5</v>
      </c>
      <c r="I324">
        <f t="shared" si="107"/>
        <v>-16.5</v>
      </c>
      <c r="J324">
        <f t="shared" si="107"/>
        <v>-16.5</v>
      </c>
      <c r="K324">
        <f t="shared" si="107"/>
        <v>-16.5</v>
      </c>
      <c r="L324">
        <f t="shared" si="107"/>
        <v>-16.5</v>
      </c>
      <c r="M324">
        <f t="shared" si="107"/>
        <v>-16.5</v>
      </c>
    </row>
    <row r="325" spans="1:13" x14ac:dyDescent="0.3">
      <c r="A325" s="70" t="s">
        <v>183</v>
      </c>
      <c r="B325" s="70"/>
      <c r="C325" s="40">
        <f>-1*C287</f>
        <v>0</v>
      </c>
      <c r="D325" s="40">
        <f>-1*D287</f>
        <v>-19.236000000000001</v>
      </c>
      <c r="E325" s="40">
        <f t="shared" ref="E325:M326" si="108">-1*E287</f>
        <v>-19.908000000000001</v>
      </c>
      <c r="F325" s="40">
        <f t="shared" si="108"/>
        <v>-19.291500000000003</v>
      </c>
      <c r="G325" s="40">
        <f t="shared" si="108"/>
        <v>-17.602499999999999</v>
      </c>
      <c r="H325" s="40">
        <f t="shared" si="108"/>
        <v>-15.457500000000001</v>
      </c>
      <c r="I325" s="40">
        <f t="shared" si="108"/>
        <v>-13.3125</v>
      </c>
      <c r="J325" s="40">
        <f t="shared" si="108"/>
        <v>-11.1675</v>
      </c>
      <c r="K325" s="40">
        <f t="shared" si="108"/>
        <v>-9.0225000000000009</v>
      </c>
      <c r="L325" s="40">
        <f t="shared" si="108"/>
        <v>-6.8775000000000004</v>
      </c>
      <c r="M325" s="40">
        <f t="shared" si="108"/>
        <v>-4.7324999999999999</v>
      </c>
    </row>
    <row r="326" spans="1:13" x14ac:dyDescent="0.3">
      <c r="A326" s="70" t="s">
        <v>184</v>
      </c>
      <c r="B326" s="23"/>
      <c r="C326" s="40">
        <f>-1*C288</f>
        <v>0</v>
      </c>
      <c r="D326" s="40">
        <f>-1*D288</f>
        <v>0</v>
      </c>
      <c r="E326" s="40">
        <f t="shared" si="108"/>
        <v>0</v>
      </c>
      <c r="F326" s="40">
        <f t="shared" si="108"/>
        <v>0</v>
      </c>
      <c r="G326" s="40">
        <f t="shared" si="108"/>
        <v>0</v>
      </c>
      <c r="H326" s="40">
        <f t="shared" si="108"/>
        <v>0</v>
      </c>
      <c r="I326" s="40">
        <f t="shared" si="108"/>
        <v>0</v>
      </c>
      <c r="J326" s="40">
        <f t="shared" si="108"/>
        <v>0</v>
      </c>
      <c r="K326" s="40">
        <f t="shared" si="108"/>
        <v>0</v>
      </c>
      <c r="L326" s="40">
        <f t="shared" si="108"/>
        <v>0</v>
      </c>
      <c r="M326" s="40">
        <f t="shared" si="108"/>
        <v>0</v>
      </c>
    </row>
    <row r="327" spans="1:13" ht="93" x14ac:dyDescent="0.3">
      <c r="A327" s="129" t="s">
        <v>185</v>
      </c>
      <c r="B327" s="129"/>
      <c r="C327" s="40">
        <f>SUM(C322:C326)</f>
        <v>-9</v>
      </c>
      <c r="D327" s="40">
        <f ca="1">SUM(D322:D326)</f>
        <v>34.157459999999958</v>
      </c>
      <c r="E327" s="40">
        <f t="shared" ref="E327:M327" ca="1" si="109">SUM(E322:E326)</f>
        <v>59.038503999999989</v>
      </c>
      <c r="F327" s="40">
        <f t="shared" ca="1" si="109"/>
        <v>55.316010499999976</v>
      </c>
      <c r="G327" s="40">
        <f t="shared" ca="1" si="109"/>
        <v>52.530532125000015</v>
      </c>
      <c r="H327" s="40">
        <f t="shared" ca="1" si="109"/>
        <v>55.951315906250038</v>
      </c>
      <c r="I327" s="40">
        <f t="shared" ca="1" si="109"/>
        <v>73.611151587500004</v>
      </c>
      <c r="J327" s="40">
        <f t="shared" ca="1" si="109"/>
        <v>70.408488369960963</v>
      </c>
      <c r="K327" s="40">
        <f t="shared" ca="1" si="109"/>
        <v>76.477846415850564</v>
      </c>
      <c r="L327" s="40">
        <f t="shared" ca="1" si="109"/>
        <v>77.304692788680669</v>
      </c>
      <c r="M327" s="40">
        <f t="shared" ca="1" si="109"/>
        <v>59.697004772056133</v>
      </c>
    </row>
    <row r="328" spans="1:13" x14ac:dyDescent="0.3">
      <c r="A328" s="23"/>
      <c r="B328" s="23"/>
    </row>
    <row r="329" spans="1:13" x14ac:dyDescent="0.3">
      <c r="A329" s="76" t="s">
        <v>186</v>
      </c>
      <c r="B329" s="23"/>
      <c r="C329" s="40">
        <f t="shared" ref="C329:M329" si="110">-1*((SUM(C10:C12))+C141+C142)</f>
        <v>-174.70000000000002</v>
      </c>
      <c r="D329" s="40">
        <f t="shared" si="110"/>
        <v>0</v>
      </c>
      <c r="E329" s="40">
        <f t="shared" si="110"/>
        <v>0</v>
      </c>
      <c r="F329" s="40">
        <f t="shared" si="110"/>
        <v>-2.5</v>
      </c>
      <c r="G329" s="40">
        <f t="shared" si="110"/>
        <v>-2.5</v>
      </c>
      <c r="H329" s="40">
        <f t="shared" si="110"/>
        <v>-2.5</v>
      </c>
      <c r="I329" s="40">
        <f t="shared" si="110"/>
        <v>-2.5</v>
      </c>
      <c r="J329" s="40">
        <f t="shared" si="110"/>
        <v>-5</v>
      </c>
      <c r="K329" s="40">
        <f t="shared" si="110"/>
        <v>-5</v>
      </c>
      <c r="L329" s="40">
        <f t="shared" si="110"/>
        <v>-5</v>
      </c>
      <c r="M329" s="40">
        <f t="shared" si="110"/>
        <v>-5</v>
      </c>
    </row>
    <row r="330" spans="1:13" x14ac:dyDescent="0.3">
      <c r="A330" s="70" t="s">
        <v>187</v>
      </c>
      <c r="B330" s="23"/>
      <c r="C330">
        <f>-1*C13</f>
        <v>-16.3</v>
      </c>
      <c r="D330">
        <f t="shared" ref="D330:M330" si="111">-1*D13</f>
        <v>0</v>
      </c>
      <c r="E330">
        <f t="shared" si="111"/>
        <v>0</v>
      </c>
      <c r="F330">
        <f t="shared" si="111"/>
        <v>0</v>
      </c>
      <c r="G330">
        <f t="shared" si="111"/>
        <v>0</v>
      </c>
      <c r="H330">
        <f t="shared" si="111"/>
        <v>0</v>
      </c>
      <c r="I330">
        <f t="shared" si="111"/>
        <v>0</v>
      </c>
      <c r="J330">
        <f t="shared" si="111"/>
        <v>0</v>
      </c>
      <c r="K330">
        <f t="shared" si="111"/>
        <v>0</v>
      </c>
      <c r="L330">
        <f t="shared" si="111"/>
        <v>0</v>
      </c>
      <c r="M330">
        <f t="shared" si="111"/>
        <v>0</v>
      </c>
    </row>
    <row r="331" spans="1:13" x14ac:dyDescent="0.3">
      <c r="A331" s="23" t="s">
        <v>188</v>
      </c>
      <c r="B331" s="23"/>
      <c r="C331" s="40">
        <f>SUM(C329,C330)</f>
        <v>-191.00000000000003</v>
      </c>
      <c r="D331" s="40">
        <f t="shared" ref="D331:M331" si="112">SUM(D329,D330)</f>
        <v>0</v>
      </c>
      <c r="E331" s="40">
        <f t="shared" si="112"/>
        <v>0</v>
      </c>
      <c r="F331" s="40">
        <f t="shared" si="112"/>
        <v>-2.5</v>
      </c>
      <c r="G331" s="40">
        <f t="shared" si="112"/>
        <v>-2.5</v>
      </c>
      <c r="H331" s="40">
        <f t="shared" si="112"/>
        <v>-2.5</v>
      </c>
      <c r="I331" s="40">
        <f t="shared" si="112"/>
        <v>-2.5</v>
      </c>
      <c r="J331" s="40">
        <f t="shared" si="112"/>
        <v>-5</v>
      </c>
      <c r="K331" s="40">
        <f t="shared" si="112"/>
        <v>-5</v>
      </c>
      <c r="L331" s="40">
        <f t="shared" si="112"/>
        <v>-5</v>
      </c>
      <c r="M331" s="40">
        <f t="shared" si="112"/>
        <v>-5</v>
      </c>
    </row>
    <row r="332" spans="1:13" x14ac:dyDescent="0.3">
      <c r="A332" s="23"/>
      <c r="B332" s="23"/>
    </row>
    <row r="333" spans="1:13" x14ac:dyDescent="0.3">
      <c r="A333" s="23" t="s">
        <v>189</v>
      </c>
      <c r="B333" s="23"/>
      <c r="C333" s="40">
        <f>C327+C331</f>
        <v>-200.00000000000003</v>
      </c>
      <c r="D333" s="40">
        <f t="shared" ref="D333:M333" ca="1" si="113">D327+D331</f>
        <v>34.157459999999958</v>
      </c>
      <c r="E333" s="40">
        <f t="shared" ca="1" si="113"/>
        <v>59.038503999999989</v>
      </c>
      <c r="F333" s="40">
        <f t="shared" ca="1" si="113"/>
        <v>52.816010499999976</v>
      </c>
      <c r="G333" s="40">
        <f t="shared" ca="1" si="113"/>
        <v>50.030532125000015</v>
      </c>
      <c r="H333" s="40">
        <f t="shared" ca="1" si="113"/>
        <v>53.451315906250038</v>
      </c>
      <c r="I333" s="40">
        <f t="shared" ca="1" si="113"/>
        <v>71.111151587500004</v>
      </c>
      <c r="J333" s="40">
        <f t="shared" ca="1" si="113"/>
        <v>65.408488369960963</v>
      </c>
      <c r="K333" s="40">
        <f t="shared" ca="1" si="113"/>
        <v>71.477846415850564</v>
      </c>
      <c r="L333" s="40">
        <f t="shared" ca="1" si="113"/>
        <v>72.304692788680669</v>
      </c>
      <c r="M333" s="40">
        <f t="shared" ca="1" si="113"/>
        <v>54.697004772056133</v>
      </c>
    </row>
    <row r="334" spans="1:13" x14ac:dyDescent="0.3">
      <c r="A334" s="23"/>
      <c r="B334" s="23"/>
    </row>
    <row r="335" spans="1:13" x14ac:dyDescent="0.3">
      <c r="A335" s="70" t="s">
        <v>362</v>
      </c>
      <c r="B335" s="70"/>
      <c r="C335" s="40">
        <f>C27</f>
        <v>0</v>
      </c>
      <c r="D335" s="40">
        <f t="shared" ref="D335:M335" si="114">D27</f>
        <v>0</v>
      </c>
      <c r="E335" s="40">
        <f t="shared" si="114"/>
        <v>0</v>
      </c>
      <c r="F335" s="40">
        <f t="shared" si="114"/>
        <v>0</v>
      </c>
      <c r="G335" s="40">
        <f t="shared" si="114"/>
        <v>0</v>
      </c>
      <c r="H335" s="40">
        <f t="shared" si="114"/>
        <v>0</v>
      </c>
      <c r="I335" s="40">
        <f t="shared" si="114"/>
        <v>0</v>
      </c>
      <c r="J335" s="40">
        <f t="shared" si="114"/>
        <v>0</v>
      </c>
      <c r="K335" s="40">
        <f t="shared" si="114"/>
        <v>0</v>
      </c>
      <c r="L335" s="40">
        <f t="shared" si="114"/>
        <v>0</v>
      </c>
      <c r="M335" s="40">
        <f t="shared" si="114"/>
        <v>0</v>
      </c>
    </row>
    <row r="336" spans="1:13" x14ac:dyDescent="0.3">
      <c r="A336" s="70" t="s">
        <v>190</v>
      </c>
      <c r="B336" s="70"/>
      <c r="C336" s="40">
        <f>C32</f>
        <v>66.5</v>
      </c>
      <c r="D336" s="40">
        <f t="shared" ref="D336:M338" si="115">D32</f>
        <v>0</v>
      </c>
      <c r="E336" s="40">
        <f t="shared" si="115"/>
        <v>0</v>
      </c>
      <c r="F336" s="40">
        <f t="shared" si="115"/>
        <v>0</v>
      </c>
      <c r="G336" s="40">
        <f t="shared" si="115"/>
        <v>0</v>
      </c>
      <c r="H336" s="40">
        <f t="shared" si="115"/>
        <v>0</v>
      </c>
      <c r="I336" s="40">
        <f t="shared" si="115"/>
        <v>0</v>
      </c>
      <c r="J336" s="40">
        <f t="shared" si="115"/>
        <v>0</v>
      </c>
      <c r="K336" s="40">
        <f t="shared" si="115"/>
        <v>0</v>
      </c>
      <c r="L336" s="40">
        <f t="shared" si="115"/>
        <v>0</v>
      </c>
      <c r="M336" s="40">
        <f t="shared" si="115"/>
        <v>0</v>
      </c>
    </row>
    <row r="337" spans="1:13" x14ac:dyDescent="0.3">
      <c r="A337" s="70" t="s">
        <v>363</v>
      </c>
      <c r="B337" s="70"/>
      <c r="C337" s="40">
        <f>C33</f>
        <v>132</v>
      </c>
      <c r="D337" s="40">
        <f t="shared" si="115"/>
        <v>0</v>
      </c>
      <c r="E337" s="40">
        <f t="shared" si="115"/>
        <v>0</v>
      </c>
      <c r="F337" s="40">
        <f t="shared" si="115"/>
        <v>0</v>
      </c>
      <c r="G337" s="40">
        <f t="shared" si="115"/>
        <v>0</v>
      </c>
      <c r="H337" s="40">
        <f t="shared" si="115"/>
        <v>0</v>
      </c>
      <c r="I337" s="40">
        <f t="shared" si="115"/>
        <v>0</v>
      </c>
      <c r="J337" s="40">
        <f t="shared" si="115"/>
        <v>0</v>
      </c>
      <c r="K337" s="40">
        <f t="shared" si="115"/>
        <v>0</v>
      </c>
      <c r="L337" s="40">
        <f t="shared" si="115"/>
        <v>0</v>
      </c>
      <c r="M337" s="40">
        <f t="shared" si="115"/>
        <v>0</v>
      </c>
    </row>
    <row r="338" spans="1:13" x14ac:dyDescent="0.3">
      <c r="A338" s="70" t="s">
        <v>191</v>
      </c>
      <c r="B338" s="70"/>
      <c r="C338" s="40">
        <f>C34</f>
        <v>1.5</v>
      </c>
      <c r="D338" s="40">
        <f t="shared" si="115"/>
        <v>0</v>
      </c>
      <c r="E338" s="40">
        <f t="shared" si="115"/>
        <v>0</v>
      </c>
      <c r="F338" s="40">
        <f t="shared" si="115"/>
        <v>0</v>
      </c>
      <c r="G338" s="40">
        <f t="shared" si="115"/>
        <v>0</v>
      </c>
      <c r="H338" s="40">
        <f t="shared" si="115"/>
        <v>0</v>
      </c>
      <c r="I338" s="40">
        <f t="shared" si="115"/>
        <v>0</v>
      </c>
      <c r="J338" s="40">
        <f t="shared" si="115"/>
        <v>0</v>
      </c>
      <c r="K338" s="40">
        <f t="shared" si="115"/>
        <v>0</v>
      </c>
      <c r="L338" s="40">
        <f t="shared" si="115"/>
        <v>0</v>
      </c>
      <c r="M338" s="40">
        <f t="shared" si="115"/>
        <v>0</v>
      </c>
    </row>
    <row r="339" spans="1:13" x14ac:dyDescent="0.3">
      <c r="A339" s="70" t="s">
        <v>192</v>
      </c>
      <c r="B339" s="70"/>
      <c r="C339" s="40">
        <f>-1*(C297+C298)</f>
        <v>0</v>
      </c>
      <c r="D339" s="40">
        <f t="shared" ref="D339:M339" ca="1" si="116">-1*(D297+D298)</f>
        <v>0</v>
      </c>
      <c r="E339" s="40">
        <f t="shared" ca="1" si="116"/>
        <v>-6.65</v>
      </c>
      <c r="F339" s="40">
        <f t="shared" ca="1" si="116"/>
        <v>-9.9749999999999996</v>
      </c>
      <c r="G339" s="40">
        <f t="shared" ca="1" si="116"/>
        <v>-13.3</v>
      </c>
      <c r="H339" s="40">
        <f t="shared" ca="1" si="116"/>
        <v>-13.3</v>
      </c>
      <c r="I339" s="40">
        <f t="shared" ca="1" si="116"/>
        <v>-13.3</v>
      </c>
      <c r="J339" s="40">
        <f t="shared" ca="1" si="116"/>
        <v>-13.3</v>
      </c>
      <c r="K339" s="40">
        <f t="shared" ca="1" si="116"/>
        <v>-13.3</v>
      </c>
      <c r="L339" s="40">
        <f t="shared" ca="1" si="116"/>
        <v>-13.3</v>
      </c>
      <c r="M339" s="40">
        <f t="shared" ca="1" si="116"/>
        <v>-13.3</v>
      </c>
    </row>
    <row r="340" spans="1:13" x14ac:dyDescent="0.3">
      <c r="A340" s="23" t="s">
        <v>193</v>
      </c>
      <c r="B340" s="23"/>
      <c r="C340" s="40">
        <f>SUM(C335:C339)</f>
        <v>200</v>
      </c>
      <c r="D340" s="40">
        <f t="shared" ref="D340:M340" ca="1" si="117">SUM(D335:D339)</f>
        <v>0</v>
      </c>
      <c r="E340" s="40">
        <f t="shared" ca="1" si="117"/>
        <v>-6.65</v>
      </c>
      <c r="F340" s="40">
        <f t="shared" ca="1" si="117"/>
        <v>-9.9749999999999996</v>
      </c>
      <c r="G340" s="40">
        <f t="shared" ca="1" si="117"/>
        <v>-13.3</v>
      </c>
      <c r="H340" s="40">
        <f t="shared" ca="1" si="117"/>
        <v>-13.3</v>
      </c>
      <c r="I340" s="40">
        <f t="shared" ca="1" si="117"/>
        <v>-13.3</v>
      </c>
      <c r="J340" s="40">
        <f t="shared" ca="1" si="117"/>
        <v>-13.3</v>
      </c>
      <c r="K340" s="40">
        <f t="shared" ca="1" si="117"/>
        <v>-13.3</v>
      </c>
      <c r="L340" s="40">
        <f t="shared" ca="1" si="117"/>
        <v>-13.3</v>
      </c>
      <c r="M340" s="40">
        <f t="shared" ca="1" si="117"/>
        <v>-13.3</v>
      </c>
    </row>
    <row r="341" spans="1:13" x14ac:dyDescent="0.3">
      <c r="A341" s="23"/>
      <c r="B341" s="23"/>
    </row>
    <row r="342" spans="1:13" x14ac:dyDescent="0.3">
      <c r="A342" s="23" t="s">
        <v>196</v>
      </c>
      <c r="B342" s="23"/>
      <c r="D342" s="40">
        <f>C344</f>
        <v>0</v>
      </c>
      <c r="E342" s="40">
        <f t="shared" ref="E342:M342" ca="1" si="118">D344</f>
        <v>34.157459999999958</v>
      </c>
      <c r="F342" s="40">
        <f t="shared" ca="1" si="118"/>
        <v>86.545963999999941</v>
      </c>
      <c r="G342" s="40">
        <f t="shared" ca="1" si="118"/>
        <v>129.38697449999992</v>
      </c>
      <c r="H342" s="40">
        <f t="shared" ca="1" si="118"/>
        <v>166.11750662499992</v>
      </c>
      <c r="I342" s="40">
        <f t="shared" ca="1" si="118"/>
        <v>206.26882253124995</v>
      </c>
      <c r="J342" s="40">
        <f t="shared" ca="1" si="118"/>
        <v>264.07997411874999</v>
      </c>
      <c r="K342" s="40">
        <f t="shared" ca="1" si="118"/>
        <v>316.18846248871097</v>
      </c>
      <c r="L342" s="40">
        <f t="shared" ca="1" si="118"/>
        <v>374.36630890456155</v>
      </c>
      <c r="M342" s="40">
        <f t="shared" ca="1" si="118"/>
        <v>433.37100169324219</v>
      </c>
    </row>
    <row r="343" spans="1:13" x14ac:dyDescent="0.3">
      <c r="A343" s="23" t="s">
        <v>197</v>
      </c>
      <c r="B343" s="23"/>
      <c r="C343" s="40">
        <f>C333+C340</f>
        <v>0</v>
      </c>
      <c r="D343" s="40">
        <f t="shared" ref="D343:M343" ca="1" si="119">D333+D340</f>
        <v>34.157459999999958</v>
      </c>
      <c r="E343" s="40">
        <f t="shared" ca="1" si="119"/>
        <v>52.38850399999999</v>
      </c>
      <c r="F343" s="40">
        <f t="shared" ca="1" si="119"/>
        <v>42.841010499999975</v>
      </c>
      <c r="G343" s="40">
        <f t="shared" ca="1" si="119"/>
        <v>36.730532125000011</v>
      </c>
      <c r="H343" s="40">
        <f t="shared" ca="1" si="119"/>
        <v>40.151315906250034</v>
      </c>
      <c r="I343" s="40">
        <f t="shared" ca="1" si="119"/>
        <v>57.811151587500007</v>
      </c>
      <c r="J343" s="40">
        <f t="shared" ca="1" si="119"/>
        <v>52.108488369960966</v>
      </c>
      <c r="K343" s="40">
        <f t="shared" ca="1" si="119"/>
        <v>58.177846415850567</v>
      </c>
      <c r="L343" s="40">
        <f t="shared" ca="1" si="119"/>
        <v>59.004692788680671</v>
      </c>
      <c r="M343" s="40">
        <f t="shared" ca="1" si="119"/>
        <v>41.397004772056135</v>
      </c>
    </row>
    <row r="344" spans="1:13" x14ac:dyDescent="0.3">
      <c r="A344" s="23" t="s">
        <v>198</v>
      </c>
      <c r="B344" s="23"/>
      <c r="C344" s="40">
        <f>C342+C343</f>
        <v>0</v>
      </c>
      <c r="D344" s="40">
        <f t="shared" ref="D344:M344" ca="1" si="120">D342+D343</f>
        <v>34.157459999999958</v>
      </c>
      <c r="E344" s="40">
        <f t="shared" ca="1" si="120"/>
        <v>86.545963999999941</v>
      </c>
      <c r="F344" s="40">
        <f t="shared" ca="1" si="120"/>
        <v>129.38697449999992</v>
      </c>
      <c r="G344" s="40">
        <f t="shared" ca="1" si="120"/>
        <v>166.11750662499992</v>
      </c>
      <c r="H344" s="40">
        <f t="shared" ca="1" si="120"/>
        <v>206.26882253124995</v>
      </c>
      <c r="I344" s="40">
        <f t="shared" ca="1" si="120"/>
        <v>264.07997411874999</v>
      </c>
      <c r="J344" s="40">
        <f t="shared" ca="1" si="120"/>
        <v>316.18846248871097</v>
      </c>
      <c r="K344" s="40">
        <f t="shared" ca="1" si="120"/>
        <v>374.36630890456155</v>
      </c>
      <c r="L344" s="40">
        <f t="shared" ca="1" si="120"/>
        <v>433.37100169324219</v>
      </c>
      <c r="M344" s="40">
        <f t="shared" ca="1" si="120"/>
        <v>474.7680064652983</v>
      </c>
    </row>
    <row r="345" spans="1:13" x14ac:dyDescent="0.3">
      <c r="A345" s="23"/>
      <c r="B345" s="23"/>
    </row>
    <row r="348" spans="1:13" x14ac:dyDescent="0.3">
      <c r="A348" s="130" t="s">
        <v>364</v>
      </c>
    </row>
    <row r="349" spans="1:13" x14ac:dyDescent="0.3">
      <c r="A349" s="23"/>
    </row>
    <row r="350" spans="1:13" x14ac:dyDescent="0.3">
      <c r="A350" s="130" t="s">
        <v>199</v>
      </c>
    </row>
    <row r="351" spans="1:13" x14ac:dyDescent="0.3">
      <c r="A351" s="70" t="s">
        <v>365</v>
      </c>
    </row>
    <row r="352" spans="1:13" x14ac:dyDescent="0.3">
      <c r="A352" s="131" t="s">
        <v>80</v>
      </c>
      <c r="C352" s="40">
        <f>B352+C335</f>
        <v>0</v>
      </c>
      <c r="D352" s="40">
        <f>C352+D335</f>
        <v>0</v>
      </c>
      <c r="E352" s="40">
        <f t="shared" ref="E352:M353" si="121">D352+E335</f>
        <v>0</v>
      </c>
      <c r="F352" s="40">
        <f t="shared" si="121"/>
        <v>0</v>
      </c>
      <c r="G352" s="40">
        <f t="shared" si="121"/>
        <v>0</v>
      </c>
      <c r="H352" s="40">
        <f t="shared" si="121"/>
        <v>0</v>
      </c>
      <c r="I352" s="40">
        <f t="shared" si="121"/>
        <v>0</v>
      </c>
      <c r="J352" s="40">
        <f t="shared" si="121"/>
        <v>0</v>
      </c>
      <c r="K352" s="40">
        <f t="shared" si="121"/>
        <v>0</v>
      </c>
      <c r="L352" s="40">
        <f t="shared" si="121"/>
        <v>0</v>
      </c>
      <c r="M352" s="40">
        <f t="shared" si="121"/>
        <v>0</v>
      </c>
    </row>
    <row r="353" spans="1:13" x14ac:dyDescent="0.3">
      <c r="A353" s="131" t="s">
        <v>0</v>
      </c>
      <c r="C353" s="40">
        <f>B353+C336</f>
        <v>66.5</v>
      </c>
      <c r="D353" s="40">
        <f>C353+D336</f>
        <v>66.5</v>
      </c>
      <c r="E353" s="40">
        <f t="shared" si="121"/>
        <v>66.5</v>
      </c>
      <c r="F353" s="40">
        <f t="shared" si="121"/>
        <v>66.5</v>
      </c>
      <c r="G353" s="40">
        <f t="shared" si="121"/>
        <v>66.5</v>
      </c>
      <c r="H353" s="40">
        <f t="shared" si="121"/>
        <v>66.5</v>
      </c>
      <c r="I353" s="40">
        <f t="shared" si="121"/>
        <v>66.5</v>
      </c>
      <c r="J353" s="40">
        <f t="shared" si="121"/>
        <v>66.5</v>
      </c>
      <c r="K353" s="40">
        <f t="shared" si="121"/>
        <v>66.5</v>
      </c>
      <c r="L353" s="40">
        <f t="shared" si="121"/>
        <v>66.5</v>
      </c>
      <c r="M353" s="40">
        <f t="shared" si="121"/>
        <v>66.5</v>
      </c>
    </row>
    <row r="354" spans="1:13" x14ac:dyDescent="0.3">
      <c r="A354" s="70" t="s">
        <v>366</v>
      </c>
      <c r="C354" s="40">
        <f>B354+C338</f>
        <v>1.5</v>
      </c>
      <c r="D354" s="40">
        <f>C354+D338</f>
        <v>1.5</v>
      </c>
      <c r="E354" s="40">
        <f t="shared" ref="E354:M354" si="122">D354+E338</f>
        <v>1.5</v>
      </c>
      <c r="F354" s="40">
        <f t="shared" si="122"/>
        <v>1.5</v>
      </c>
      <c r="G354" s="40">
        <f t="shared" si="122"/>
        <v>1.5</v>
      </c>
      <c r="H354" s="40">
        <f t="shared" si="122"/>
        <v>1.5</v>
      </c>
      <c r="I354" s="40">
        <f t="shared" si="122"/>
        <v>1.5</v>
      </c>
      <c r="J354" s="40">
        <f t="shared" si="122"/>
        <v>1.5</v>
      </c>
      <c r="K354" s="40">
        <f t="shared" si="122"/>
        <v>1.5</v>
      </c>
      <c r="L354" s="40">
        <f t="shared" si="122"/>
        <v>1.5</v>
      </c>
      <c r="M354" s="40">
        <f t="shared" si="122"/>
        <v>1.5</v>
      </c>
    </row>
    <row r="355" spans="1:13" x14ac:dyDescent="0.3">
      <c r="A355" s="70" t="s">
        <v>202</v>
      </c>
      <c r="C355" s="40">
        <f>IF(C300&gt;0,C300,0)</f>
        <v>0</v>
      </c>
      <c r="D355" s="40">
        <f t="shared" ref="D355:M355" ca="1" si="123">IF(D300&gt;0,D300,0)</f>
        <v>19.870079999999962</v>
      </c>
      <c r="E355" s="40">
        <f t="shared" ca="1" si="123"/>
        <v>61.67120399999996</v>
      </c>
      <c r="F355" s="40">
        <f t="shared" ca="1" si="123"/>
        <v>111.82258449999992</v>
      </c>
      <c r="G355" s="40">
        <f t="shared" ca="1" si="123"/>
        <v>155.56123662499994</v>
      </c>
      <c r="H355" s="40">
        <f t="shared" ca="1" si="123"/>
        <v>200.81842253124998</v>
      </c>
      <c r="I355" s="40">
        <f t="shared" ca="1" si="123"/>
        <v>263.53319411874998</v>
      </c>
      <c r="J355" s="40">
        <f t="shared" ca="1" si="123"/>
        <v>322.6408024887109</v>
      </c>
      <c r="K355" s="40">
        <f t="shared" ca="1" si="123"/>
        <v>387.41326890456145</v>
      </c>
      <c r="L355" s="40">
        <f t="shared" ca="1" si="123"/>
        <v>452.60808169324213</v>
      </c>
      <c r="M355" s="40">
        <f t="shared" ca="1" si="123"/>
        <v>499.79070646529829</v>
      </c>
    </row>
    <row r="356" spans="1:13" x14ac:dyDescent="0.3">
      <c r="A356" s="70" t="s">
        <v>203</v>
      </c>
      <c r="C356" s="40">
        <f>B356+C337+C324</f>
        <v>132</v>
      </c>
      <c r="D356" s="40">
        <f t="shared" ref="D356:M356" si="124">C356+D337+D324</f>
        <v>132</v>
      </c>
      <c r="E356" s="40">
        <f t="shared" si="124"/>
        <v>132</v>
      </c>
      <c r="F356" s="40">
        <f t="shared" si="124"/>
        <v>115.5</v>
      </c>
      <c r="G356" s="40">
        <f t="shared" si="124"/>
        <v>99</v>
      </c>
      <c r="H356" s="40">
        <f t="shared" si="124"/>
        <v>82.5</v>
      </c>
      <c r="I356" s="40">
        <f t="shared" si="124"/>
        <v>66</v>
      </c>
      <c r="J356" s="40">
        <f t="shared" si="124"/>
        <v>49.5</v>
      </c>
      <c r="K356" s="40">
        <f t="shared" si="124"/>
        <v>33</v>
      </c>
      <c r="L356" s="40">
        <f t="shared" si="124"/>
        <v>16.5</v>
      </c>
      <c r="M356" s="40">
        <f t="shared" si="124"/>
        <v>0</v>
      </c>
    </row>
    <row r="357" spans="1:13" x14ac:dyDescent="0.3">
      <c r="A357" s="70" t="s">
        <v>204</v>
      </c>
      <c r="C357">
        <f t="shared" ref="C357:M358" si="125">B357+C319</f>
        <v>0</v>
      </c>
      <c r="D357">
        <f t="shared" si="125"/>
        <v>17.3</v>
      </c>
      <c r="E357">
        <f t="shared" si="125"/>
        <v>22.9</v>
      </c>
      <c r="F357">
        <f t="shared" si="125"/>
        <v>26.7</v>
      </c>
      <c r="G357">
        <f t="shared" si="125"/>
        <v>30.5</v>
      </c>
      <c r="H357">
        <f t="shared" si="125"/>
        <v>30.5</v>
      </c>
      <c r="I357">
        <f t="shared" si="125"/>
        <v>30.5</v>
      </c>
      <c r="J357">
        <f t="shared" si="125"/>
        <v>30.5</v>
      </c>
      <c r="K357">
        <f t="shared" si="125"/>
        <v>30.5</v>
      </c>
      <c r="L357">
        <f t="shared" si="125"/>
        <v>30.5</v>
      </c>
      <c r="M357">
        <f t="shared" si="125"/>
        <v>30.5</v>
      </c>
    </row>
    <row r="358" spans="1:13" x14ac:dyDescent="0.3">
      <c r="A358" s="70" t="s">
        <v>205</v>
      </c>
      <c r="C358">
        <f t="shared" si="125"/>
        <v>0</v>
      </c>
      <c r="D358">
        <f t="shared" si="125"/>
        <v>6.8</v>
      </c>
      <c r="E358">
        <f t="shared" si="125"/>
        <v>9.1</v>
      </c>
      <c r="F358">
        <f t="shared" si="125"/>
        <v>10.6</v>
      </c>
      <c r="G358">
        <f t="shared" si="125"/>
        <v>12.2</v>
      </c>
      <c r="H358">
        <f t="shared" si="125"/>
        <v>12.2</v>
      </c>
      <c r="I358">
        <f t="shared" si="125"/>
        <v>12.2</v>
      </c>
      <c r="J358">
        <f t="shared" si="125"/>
        <v>12.2</v>
      </c>
      <c r="K358">
        <f t="shared" si="125"/>
        <v>12.2</v>
      </c>
      <c r="L358">
        <f t="shared" si="125"/>
        <v>12.2</v>
      </c>
      <c r="M358">
        <f t="shared" si="125"/>
        <v>12.2</v>
      </c>
    </row>
    <row r="359" spans="1:13" x14ac:dyDescent="0.3">
      <c r="A359" s="23"/>
    </row>
    <row r="360" spans="1:13" x14ac:dyDescent="0.3">
      <c r="A360" s="23" t="s">
        <v>367</v>
      </c>
      <c r="C360" s="40">
        <f>SUM(C352:C359)</f>
        <v>200</v>
      </c>
      <c r="D360" s="40">
        <f t="shared" ref="D360:M360" ca="1" si="126">SUM(D352:D359)</f>
        <v>243.97008</v>
      </c>
      <c r="E360" s="40">
        <f t="shared" ca="1" si="126"/>
        <v>293.67120399999999</v>
      </c>
      <c r="F360" s="40">
        <f t="shared" ca="1" si="126"/>
        <v>332.62258449999996</v>
      </c>
      <c r="G360" s="40">
        <f t="shared" ca="1" si="126"/>
        <v>365.26123662499992</v>
      </c>
      <c r="H360" s="40">
        <f t="shared" ca="1" si="126"/>
        <v>394.01842253125</v>
      </c>
      <c r="I360" s="40">
        <f t="shared" ca="1" si="126"/>
        <v>440.23319411874996</v>
      </c>
      <c r="J360" s="40">
        <f t="shared" ca="1" si="126"/>
        <v>482.84080248871089</v>
      </c>
      <c r="K360" s="40">
        <f t="shared" ca="1" si="126"/>
        <v>531.11326890456144</v>
      </c>
      <c r="L360" s="40">
        <f t="shared" ca="1" si="126"/>
        <v>579.80808169324223</v>
      </c>
      <c r="M360" s="40">
        <f t="shared" ca="1" si="126"/>
        <v>610.49070646529833</v>
      </c>
    </row>
    <row r="361" spans="1:13" x14ac:dyDescent="0.3">
      <c r="A361" s="23"/>
    </row>
    <row r="362" spans="1:13" x14ac:dyDescent="0.3">
      <c r="A362" s="130" t="s">
        <v>368</v>
      </c>
    </row>
    <row r="363" spans="1:13" x14ac:dyDescent="0.3">
      <c r="A363" s="70" t="s">
        <v>369</v>
      </c>
      <c r="C363" s="40">
        <f t="shared" ref="C363:M363" si="127">B363+C329*-1</f>
        <v>174.70000000000002</v>
      </c>
      <c r="D363" s="40">
        <f t="shared" si="127"/>
        <v>174.70000000000002</v>
      </c>
      <c r="E363" s="40">
        <f t="shared" si="127"/>
        <v>174.70000000000002</v>
      </c>
      <c r="F363" s="40">
        <f t="shared" si="127"/>
        <v>177.20000000000002</v>
      </c>
      <c r="G363" s="40">
        <f t="shared" si="127"/>
        <v>179.70000000000002</v>
      </c>
      <c r="H363" s="40">
        <f t="shared" si="127"/>
        <v>182.20000000000002</v>
      </c>
      <c r="I363" s="40">
        <f t="shared" si="127"/>
        <v>184.70000000000002</v>
      </c>
      <c r="J363" s="40">
        <f t="shared" si="127"/>
        <v>189.70000000000002</v>
      </c>
      <c r="K363" s="40">
        <f t="shared" si="127"/>
        <v>194.70000000000002</v>
      </c>
      <c r="L363" s="40">
        <f t="shared" si="127"/>
        <v>199.70000000000002</v>
      </c>
      <c r="M363" s="40">
        <f t="shared" si="127"/>
        <v>204.70000000000002</v>
      </c>
    </row>
    <row r="364" spans="1:13" x14ac:dyDescent="0.3">
      <c r="A364" s="132" t="s">
        <v>370</v>
      </c>
      <c r="C364" s="40">
        <f t="shared" ref="C364:M364" si="128">B364+C312</f>
        <v>0</v>
      </c>
      <c r="D364" s="40">
        <f t="shared" si="128"/>
        <v>12.887380000000002</v>
      </c>
      <c r="E364" s="40">
        <f t="shared" si="128"/>
        <v>25.774760000000004</v>
      </c>
      <c r="F364" s="40">
        <f t="shared" si="128"/>
        <v>38.86439</v>
      </c>
      <c r="G364" s="40">
        <f t="shared" si="128"/>
        <v>52.156270000000006</v>
      </c>
      <c r="H364" s="40">
        <f t="shared" si="128"/>
        <v>65.650400000000005</v>
      </c>
      <c r="I364" s="40">
        <f t="shared" si="128"/>
        <v>79.34678000000001</v>
      </c>
      <c r="J364" s="40">
        <f t="shared" si="128"/>
        <v>93.447660000000013</v>
      </c>
      <c r="K364" s="40">
        <f t="shared" si="128"/>
        <v>107.95304000000002</v>
      </c>
      <c r="L364" s="40">
        <f t="shared" si="128"/>
        <v>122.86292000000002</v>
      </c>
      <c r="M364" s="40">
        <f t="shared" si="128"/>
        <v>138.17730000000003</v>
      </c>
    </row>
    <row r="365" spans="1:13" x14ac:dyDescent="0.3">
      <c r="A365" s="23" t="s">
        <v>371</v>
      </c>
      <c r="C365">
        <f>C363-C364</f>
        <v>174.70000000000002</v>
      </c>
      <c r="D365" s="40">
        <f t="shared" ref="D365:M365" si="129">D363-D364</f>
        <v>161.81262000000001</v>
      </c>
      <c r="E365" s="40">
        <f t="shared" si="129"/>
        <v>148.92524</v>
      </c>
      <c r="F365" s="40">
        <f t="shared" si="129"/>
        <v>138.33561000000003</v>
      </c>
      <c r="G365" s="40">
        <f t="shared" si="129"/>
        <v>127.54373000000001</v>
      </c>
      <c r="H365" s="40">
        <f t="shared" si="129"/>
        <v>116.54960000000001</v>
      </c>
      <c r="I365" s="40">
        <f t="shared" si="129"/>
        <v>105.35322000000001</v>
      </c>
      <c r="J365" s="40">
        <f t="shared" si="129"/>
        <v>96.252340000000004</v>
      </c>
      <c r="K365" s="40">
        <f t="shared" si="129"/>
        <v>86.746960000000001</v>
      </c>
      <c r="L365" s="40">
        <f t="shared" si="129"/>
        <v>76.83708</v>
      </c>
      <c r="M365" s="40">
        <f t="shared" si="129"/>
        <v>66.522699999999986</v>
      </c>
    </row>
    <row r="366" spans="1:13" x14ac:dyDescent="0.3">
      <c r="A366" s="70" t="s">
        <v>212</v>
      </c>
      <c r="C366" s="40">
        <f t="shared" ref="C366:M366" si="130">B366+C318*-1</f>
        <v>9</v>
      </c>
      <c r="D366" s="40">
        <f t="shared" si="130"/>
        <v>32.1</v>
      </c>
      <c r="E366" s="40">
        <f t="shared" si="130"/>
        <v>42.7</v>
      </c>
      <c r="F366" s="40">
        <f t="shared" si="130"/>
        <v>49.8</v>
      </c>
      <c r="G366" s="40">
        <f t="shared" si="130"/>
        <v>56.9</v>
      </c>
      <c r="H366" s="40">
        <f t="shared" si="130"/>
        <v>56.9</v>
      </c>
      <c r="I366" s="40">
        <f t="shared" si="130"/>
        <v>56.9</v>
      </c>
      <c r="J366" s="40">
        <f t="shared" si="130"/>
        <v>56.9</v>
      </c>
      <c r="K366" s="40">
        <f t="shared" si="130"/>
        <v>56.9</v>
      </c>
      <c r="L366" s="40">
        <f t="shared" si="130"/>
        <v>56.9</v>
      </c>
      <c r="M366" s="40">
        <f t="shared" si="130"/>
        <v>56.9</v>
      </c>
    </row>
    <row r="367" spans="1:13" x14ac:dyDescent="0.3">
      <c r="A367" s="70" t="s">
        <v>213</v>
      </c>
      <c r="C367" s="40">
        <f>C344</f>
        <v>0</v>
      </c>
      <c r="D367" s="40">
        <f t="shared" ref="D367:M367" ca="1" si="131">D344</f>
        <v>34.157459999999958</v>
      </c>
      <c r="E367" s="40">
        <f t="shared" ca="1" si="131"/>
        <v>86.545963999999941</v>
      </c>
      <c r="F367" s="40">
        <f t="shared" ca="1" si="131"/>
        <v>129.38697449999992</v>
      </c>
      <c r="G367" s="40">
        <f t="shared" ca="1" si="131"/>
        <v>166.11750662499992</v>
      </c>
      <c r="H367" s="40">
        <f t="shared" ca="1" si="131"/>
        <v>206.26882253124995</v>
      </c>
      <c r="I367" s="40">
        <f t="shared" ca="1" si="131"/>
        <v>264.07997411874999</v>
      </c>
      <c r="J367" s="40">
        <f t="shared" ca="1" si="131"/>
        <v>316.18846248871097</v>
      </c>
      <c r="K367" s="40">
        <f t="shared" ca="1" si="131"/>
        <v>374.36630890456155</v>
      </c>
      <c r="L367" s="40">
        <f t="shared" ca="1" si="131"/>
        <v>433.37100169324219</v>
      </c>
      <c r="M367" s="40">
        <f t="shared" ca="1" si="131"/>
        <v>474.7680064652983</v>
      </c>
    </row>
    <row r="368" spans="1:13" x14ac:dyDescent="0.3">
      <c r="A368" s="70" t="s">
        <v>214</v>
      </c>
      <c r="C368" s="40">
        <f t="shared" ref="C368:M368" si="132">B368+(C330*-1)-C313</f>
        <v>16.3</v>
      </c>
      <c r="D368" s="40">
        <f t="shared" si="132"/>
        <v>15.9</v>
      </c>
      <c r="E368" s="40">
        <f t="shared" si="132"/>
        <v>15.5</v>
      </c>
      <c r="F368" s="40">
        <f t="shared" si="132"/>
        <v>15.1</v>
      </c>
      <c r="G368" s="40">
        <f t="shared" si="132"/>
        <v>14.7</v>
      </c>
      <c r="H368" s="40">
        <f t="shared" si="132"/>
        <v>14.299999999999999</v>
      </c>
      <c r="I368" s="40">
        <f t="shared" si="132"/>
        <v>13.899999999999999</v>
      </c>
      <c r="J368" s="40">
        <f t="shared" si="132"/>
        <v>13.499999999999998</v>
      </c>
      <c r="K368" s="40">
        <f t="shared" si="132"/>
        <v>13.099999999999998</v>
      </c>
      <c r="L368" s="40">
        <f t="shared" si="132"/>
        <v>12.699999999999998</v>
      </c>
      <c r="M368" s="40">
        <f t="shared" si="132"/>
        <v>12.299999999999997</v>
      </c>
    </row>
    <row r="369" spans="1:13" x14ac:dyDescent="0.3">
      <c r="A369" s="70" t="s">
        <v>215</v>
      </c>
      <c r="C369" s="40">
        <f>IF(C300&lt;=0,-1*C300,0)</f>
        <v>0</v>
      </c>
      <c r="D369" s="40">
        <f t="shared" ref="D369:M369" ca="1" si="133">IF(D300&lt;=0,-1*D300,0)</f>
        <v>0</v>
      </c>
      <c r="E369" s="40">
        <f t="shared" ca="1" si="133"/>
        <v>0</v>
      </c>
      <c r="F369" s="40">
        <f t="shared" ca="1" si="133"/>
        <v>0</v>
      </c>
      <c r="G369" s="40">
        <f t="shared" ca="1" si="133"/>
        <v>0</v>
      </c>
      <c r="H369" s="40">
        <f t="shared" ca="1" si="133"/>
        <v>0</v>
      </c>
      <c r="I369" s="40">
        <f t="shared" ca="1" si="133"/>
        <v>0</v>
      </c>
      <c r="J369" s="40">
        <f t="shared" ca="1" si="133"/>
        <v>0</v>
      </c>
      <c r="K369" s="40">
        <f t="shared" ca="1" si="133"/>
        <v>0</v>
      </c>
      <c r="L369" s="40">
        <f t="shared" ca="1" si="133"/>
        <v>0</v>
      </c>
      <c r="M369" s="40">
        <f t="shared" ca="1" si="133"/>
        <v>0</v>
      </c>
    </row>
    <row r="370" spans="1:13" x14ac:dyDescent="0.3">
      <c r="A370" s="23"/>
    </row>
    <row r="371" spans="1:13" x14ac:dyDescent="0.3">
      <c r="A371" s="23" t="s">
        <v>372</v>
      </c>
      <c r="C371" s="40">
        <f>SUM(C365:C369)</f>
        <v>200.00000000000003</v>
      </c>
      <c r="D371" s="40">
        <f t="shared" ref="D371:M371" ca="1" si="134">SUM(D365:D369)</f>
        <v>243.97007999999997</v>
      </c>
      <c r="E371" s="40">
        <f t="shared" ca="1" si="134"/>
        <v>293.67120399999999</v>
      </c>
      <c r="F371" s="40">
        <f t="shared" ca="1" si="134"/>
        <v>332.62258450000002</v>
      </c>
      <c r="G371" s="40">
        <f t="shared" ca="1" si="134"/>
        <v>365.26123662499992</v>
      </c>
      <c r="H371" s="40">
        <f t="shared" ca="1" si="134"/>
        <v>394.01842253125</v>
      </c>
      <c r="I371" s="40">
        <f t="shared" ca="1" si="134"/>
        <v>440.23319411874996</v>
      </c>
      <c r="J371" s="40">
        <f t="shared" ca="1" si="134"/>
        <v>482.84080248871101</v>
      </c>
      <c r="K371" s="40">
        <f t="shared" ca="1" si="134"/>
        <v>531.11326890456155</v>
      </c>
      <c r="L371" s="40">
        <f t="shared" ca="1" si="134"/>
        <v>579.80808169324223</v>
      </c>
      <c r="M371" s="40">
        <f t="shared" ca="1" si="134"/>
        <v>610.49070646529822</v>
      </c>
    </row>
    <row r="372" spans="1:13" x14ac:dyDescent="0.3">
      <c r="A372" s="23"/>
    </row>
    <row r="373" spans="1:13" x14ac:dyDescent="0.3">
      <c r="A373" s="23" t="s">
        <v>373</v>
      </c>
      <c r="C373" s="40">
        <f>C360-C371</f>
        <v>0</v>
      </c>
      <c r="D373" s="40">
        <f t="shared" ref="D373:M373" ca="1" si="135">D360-D371</f>
        <v>0</v>
      </c>
      <c r="E373" s="40">
        <f t="shared" ca="1" si="135"/>
        <v>0</v>
      </c>
      <c r="F373" s="40">
        <f t="shared" ca="1" si="135"/>
        <v>0</v>
      </c>
      <c r="G373" s="40">
        <f t="shared" ca="1" si="135"/>
        <v>0</v>
      </c>
      <c r="H373" s="40">
        <f t="shared" ca="1" si="135"/>
        <v>0</v>
      </c>
      <c r="I373" s="40">
        <f t="shared" ca="1" si="135"/>
        <v>0</v>
      </c>
      <c r="J373" s="40">
        <f t="shared" ca="1" si="135"/>
        <v>0</v>
      </c>
      <c r="K373" s="40">
        <f t="shared" ca="1" si="135"/>
        <v>0</v>
      </c>
      <c r="L373" s="40">
        <f t="shared" ca="1" si="135"/>
        <v>0</v>
      </c>
      <c r="M373" s="40">
        <f t="shared" ca="1" si="135"/>
        <v>0</v>
      </c>
    </row>
    <row r="376" spans="1:13" x14ac:dyDescent="0.3">
      <c r="A376" s="23" t="s">
        <v>374</v>
      </c>
    </row>
    <row r="378" spans="1:13" x14ac:dyDescent="0.3">
      <c r="A378" s="23" t="s">
        <v>375</v>
      </c>
      <c r="C378" s="40">
        <f t="shared" ref="C378:M378" si="136">(C356+C357+C358)/(C352+C353+C354+C355)</f>
        <v>1.9411764705882353</v>
      </c>
      <c r="D378" s="40">
        <f t="shared" ca="1" si="136"/>
        <v>1.7764863762500285</v>
      </c>
      <c r="E378" s="40">
        <f t="shared" ca="1" si="136"/>
        <v>1.2647372349531054</v>
      </c>
      <c r="F378" s="40">
        <f t="shared" ca="1" si="136"/>
        <v>0.8497264146484339</v>
      </c>
      <c r="G378" s="40">
        <f t="shared" ca="1" si="136"/>
        <v>0.63383081136595509</v>
      </c>
      <c r="H378" s="40">
        <f t="shared" ca="1" si="136"/>
        <v>0.46574188934333755</v>
      </c>
      <c r="I378" s="40">
        <f t="shared" ca="1" si="136"/>
        <v>0.327870638380377</v>
      </c>
      <c r="J378" s="40">
        <f t="shared" ca="1" si="136"/>
        <v>0.23602245186014453</v>
      </c>
      <c r="K378" s="40">
        <f t="shared" ca="1" si="136"/>
        <v>0.16622264911623391</v>
      </c>
      <c r="L378" s="40">
        <f t="shared" ca="1" si="136"/>
        <v>0.11371317903374847</v>
      </c>
      <c r="M378" s="40">
        <f t="shared" ca="1" si="136"/>
        <v>7.5203767010951772E-2</v>
      </c>
    </row>
    <row r="379" spans="1:13" x14ac:dyDescent="0.3">
      <c r="A379" s="23" t="s">
        <v>253</v>
      </c>
      <c r="C379" s="40"/>
      <c r="D379" s="40">
        <f t="shared" ref="D379:M379" ca="1" si="137">(D366+D367)/(D357+D358)</f>
        <v>2.7492721991701221</v>
      </c>
      <c r="E379" s="40">
        <f t="shared" ca="1" si="137"/>
        <v>4.0389363749999987</v>
      </c>
      <c r="F379" s="40">
        <f t="shared" ca="1" si="137"/>
        <v>4.8039403351206413</v>
      </c>
      <c r="G379" s="40">
        <f t="shared" ca="1" si="137"/>
        <v>5.2228924268149859</v>
      </c>
      <c r="H379" s="40">
        <f t="shared" ca="1" si="137"/>
        <v>6.1632042747365317</v>
      </c>
      <c r="I379" s="40">
        <f t="shared" ca="1" si="137"/>
        <v>7.5170954126170946</v>
      </c>
      <c r="J379" s="40">
        <f t="shared" ca="1" si="137"/>
        <v>8.737434718705174</v>
      </c>
      <c r="K379" s="40">
        <f t="shared" ca="1" si="137"/>
        <v>10.099913557483875</v>
      </c>
      <c r="L379" s="40">
        <f t="shared" ca="1" si="137"/>
        <v>11.481756479935413</v>
      </c>
      <c r="M379" s="40">
        <f t="shared" ca="1" si="137"/>
        <v>12.451241369210731</v>
      </c>
    </row>
    <row r="380" spans="1:13" x14ac:dyDescent="0.3">
      <c r="A380" s="23" t="s">
        <v>254</v>
      </c>
      <c r="C380" s="40">
        <f>(C365-C356)/C365*100</f>
        <v>24.441900400686901</v>
      </c>
      <c r="D380" s="40">
        <f t="shared" ref="D380:M380" si="138">(D365-D356)/D365*100</f>
        <v>18.424162466438037</v>
      </c>
      <c r="E380" s="40">
        <f t="shared" si="138"/>
        <v>11.364923769805577</v>
      </c>
      <c r="F380" s="40">
        <f t="shared" si="138"/>
        <v>16.507398203542838</v>
      </c>
      <c r="G380" s="40">
        <f t="shared" si="138"/>
        <v>22.379563464233019</v>
      </c>
      <c r="H380" s="40">
        <f t="shared" si="138"/>
        <v>29.214686279489598</v>
      </c>
      <c r="I380" s="40">
        <f t="shared" si="138"/>
        <v>37.353599633689413</v>
      </c>
      <c r="J380" s="40">
        <f t="shared" si="138"/>
        <v>48.572678856430926</v>
      </c>
      <c r="K380" s="40">
        <f t="shared" si="138"/>
        <v>61.958321075459011</v>
      </c>
      <c r="L380" s="40">
        <f t="shared" si="138"/>
        <v>78.525992919043773</v>
      </c>
      <c r="M380" s="40">
        <f t="shared" si="138"/>
        <v>100</v>
      </c>
    </row>
    <row r="381" spans="1:13" x14ac:dyDescent="0.3">
      <c r="A381" s="23" t="s">
        <v>251</v>
      </c>
      <c r="C381" s="40">
        <f>C29/C36*100</f>
        <v>17.5</v>
      </c>
      <c r="D381" s="40"/>
      <c r="E381" s="40"/>
      <c r="F381" s="40"/>
      <c r="G381" s="40"/>
      <c r="H381" s="40"/>
      <c r="I381" s="40"/>
      <c r="J381" s="40"/>
      <c r="K381" s="40"/>
      <c r="L381" s="40"/>
      <c r="M381" s="40"/>
    </row>
    <row r="383" spans="1:13" x14ac:dyDescent="0.3">
      <c r="A383" s="124" t="s">
        <v>376</v>
      </c>
    </row>
    <row r="384" spans="1:13" x14ac:dyDescent="0.3">
      <c r="A384" s="23"/>
    </row>
    <row r="385" spans="1:13" x14ac:dyDescent="0.3">
      <c r="A385" s="23" t="s">
        <v>377</v>
      </c>
    </row>
    <row r="386" spans="1:13" x14ac:dyDescent="0.3">
      <c r="A386" t="s">
        <v>144</v>
      </c>
      <c r="C386">
        <f t="shared" ref="C386:M391" si="139">C262</f>
        <v>0</v>
      </c>
      <c r="D386" s="40">
        <f t="shared" ca="1" si="139"/>
        <v>78.407999999999987</v>
      </c>
      <c r="E386" s="40">
        <f t="shared" ca="1" si="139"/>
        <v>110.72159999999998</v>
      </c>
      <c r="F386" s="40">
        <f t="shared" ca="1" si="139"/>
        <v>131.74719999999999</v>
      </c>
      <c r="G386" s="40">
        <f t="shared" ca="1" si="139"/>
        <v>128.00960000000001</v>
      </c>
      <c r="H386" s="40">
        <f t="shared" ca="1" si="139"/>
        <v>127.07840000000002</v>
      </c>
      <c r="I386" s="40">
        <f t="shared" ca="1" si="139"/>
        <v>145.7664</v>
      </c>
      <c r="J386" s="40">
        <f t="shared" ca="1" si="139"/>
        <v>140.16</v>
      </c>
      <c r="K386" s="40">
        <f t="shared" ca="1" si="139"/>
        <v>147.6352</v>
      </c>
      <c r="L386" s="40">
        <f t="shared" ca="1" si="139"/>
        <v>147.6352</v>
      </c>
      <c r="M386" s="40">
        <f t="shared" ca="1" si="139"/>
        <v>121.47199999999999</v>
      </c>
    </row>
    <row r="387" spans="1:13" x14ac:dyDescent="0.3">
      <c r="A387" t="s">
        <v>70</v>
      </c>
      <c r="C387">
        <f t="shared" si="139"/>
        <v>0</v>
      </c>
      <c r="D387" s="40">
        <f t="shared" si="139"/>
        <v>0</v>
      </c>
      <c r="E387" s="40">
        <f t="shared" si="139"/>
        <v>0</v>
      </c>
      <c r="F387" s="40">
        <f t="shared" si="139"/>
        <v>0</v>
      </c>
      <c r="G387" s="40">
        <f t="shared" si="139"/>
        <v>0</v>
      </c>
      <c r="H387" s="40">
        <f t="shared" si="139"/>
        <v>0</v>
      </c>
      <c r="I387" s="40">
        <f t="shared" si="139"/>
        <v>0</v>
      </c>
      <c r="J387" s="40">
        <f t="shared" si="139"/>
        <v>0</v>
      </c>
      <c r="K387" s="40">
        <f t="shared" si="139"/>
        <v>0</v>
      </c>
      <c r="L387" s="40">
        <f t="shared" si="139"/>
        <v>0</v>
      </c>
      <c r="M387" s="40">
        <f t="shared" si="139"/>
        <v>0</v>
      </c>
    </row>
    <row r="388" spans="1:13" x14ac:dyDescent="0.3">
      <c r="A388" t="s">
        <v>71</v>
      </c>
      <c r="C388">
        <f t="shared" si="139"/>
        <v>0</v>
      </c>
      <c r="D388" s="40">
        <f t="shared" si="139"/>
        <v>0</v>
      </c>
      <c r="E388" s="40">
        <f t="shared" si="139"/>
        <v>0</v>
      </c>
      <c r="F388" s="40">
        <f t="shared" si="139"/>
        <v>0</v>
      </c>
      <c r="G388" s="40">
        <f t="shared" si="139"/>
        <v>0</v>
      </c>
      <c r="H388" s="40">
        <f t="shared" si="139"/>
        <v>0</v>
      </c>
      <c r="I388" s="40">
        <f t="shared" si="139"/>
        <v>0</v>
      </c>
      <c r="J388" s="40">
        <f t="shared" si="139"/>
        <v>0</v>
      </c>
      <c r="K388" s="40">
        <f t="shared" si="139"/>
        <v>0</v>
      </c>
      <c r="L388" s="40">
        <f t="shared" si="139"/>
        <v>0</v>
      </c>
      <c r="M388" s="40">
        <f t="shared" si="139"/>
        <v>0</v>
      </c>
    </row>
    <row r="389" spans="1:13" x14ac:dyDescent="0.3">
      <c r="A389" t="s">
        <v>72</v>
      </c>
      <c r="C389">
        <f t="shared" si="139"/>
        <v>0</v>
      </c>
      <c r="D389" s="40">
        <f t="shared" ca="1" si="139"/>
        <v>0</v>
      </c>
      <c r="E389" s="40">
        <f t="shared" ca="1" si="139"/>
        <v>0</v>
      </c>
      <c r="F389" s="40">
        <f t="shared" ca="1" si="139"/>
        <v>0</v>
      </c>
      <c r="G389" s="40">
        <f t="shared" ca="1" si="139"/>
        <v>0</v>
      </c>
      <c r="H389" s="40">
        <f t="shared" ca="1" si="139"/>
        <v>0</v>
      </c>
      <c r="I389" s="40">
        <f t="shared" ca="1" si="139"/>
        <v>0</v>
      </c>
      <c r="J389" s="40">
        <f t="shared" ca="1" si="139"/>
        <v>0</v>
      </c>
      <c r="K389" s="40">
        <f t="shared" ca="1" si="139"/>
        <v>0</v>
      </c>
      <c r="L389" s="40">
        <f t="shared" ca="1" si="139"/>
        <v>0</v>
      </c>
      <c r="M389" s="40">
        <f t="shared" ca="1" si="139"/>
        <v>0</v>
      </c>
    </row>
    <row r="390" spans="1:13" x14ac:dyDescent="0.3">
      <c r="A390" t="s">
        <v>145</v>
      </c>
      <c r="C390">
        <f t="shared" si="139"/>
        <v>0</v>
      </c>
      <c r="D390" s="40">
        <f t="shared" ca="1" si="139"/>
        <v>1.2774999999999999</v>
      </c>
      <c r="E390" s="40">
        <f t="shared" ca="1" si="139"/>
        <v>2.0804999999999998</v>
      </c>
      <c r="F390" s="40">
        <f t="shared" ca="1" si="139"/>
        <v>2.5184999999999995</v>
      </c>
      <c r="G390" s="40">
        <f t="shared" ca="1" si="139"/>
        <v>2.4455000000000005</v>
      </c>
      <c r="H390" s="40">
        <f t="shared" ca="1" si="139"/>
        <v>2.4820000000000007</v>
      </c>
      <c r="I390" s="40">
        <f t="shared" ca="1" si="139"/>
        <v>2.847</v>
      </c>
      <c r="J390" s="40">
        <f t="shared" ca="1" si="139"/>
        <v>2.7374999999999998</v>
      </c>
      <c r="K390" s="40">
        <f t="shared" ca="1" si="139"/>
        <v>2.8835000000000002</v>
      </c>
      <c r="L390" s="40">
        <f t="shared" ca="1" si="139"/>
        <v>2.8835000000000002</v>
      </c>
      <c r="M390" s="40">
        <f t="shared" ca="1" si="139"/>
        <v>2.3725000000000001</v>
      </c>
    </row>
    <row r="391" spans="1:13" x14ac:dyDescent="0.3">
      <c r="A391" t="s">
        <v>146</v>
      </c>
      <c r="C391">
        <f t="shared" si="139"/>
        <v>0</v>
      </c>
      <c r="D391" s="40">
        <f t="shared" ca="1" si="139"/>
        <v>1.0219999999999998</v>
      </c>
      <c r="E391" s="40">
        <f t="shared" ca="1" si="139"/>
        <v>1.6643999999999997</v>
      </c>
      <c r="F391" s="40">
        <f t="shared" ca="1" si="139"/>
        <v>2.0147999999999997</v>
      </c>
      <c r="G391" s="40">
        <f t="shared" ca="1" si="139"/>
        <v>1.9564000000000001</v>
      </c>
      <c r="H391" s="40">
        <f t="shared" ca="1" si="139"/>
        <v>1.9856000000000003</v>
      </c>
      <c r="I391" s="40">
        <f t="shared" ca="1" si="139"/>
        <v>2.2776000000000001</v>
      </c>
      <c r="J391" s="40">
        <f t="shared" ca="1" si="139"/>
        <v>2.19</v>
      </c>
      <c r="K391" s="40">
        <f t="shared" ca="1" si="139"/>
        <v>2.3068</v>
      </c>
      <c r="L391" s="40">
        <f t="shared" ca="1" si="139"/>
        <v>2.3068</v>
      </c>
      <c r="M391" s="40">
        <f t="shared" ca="1" si="139"/>
        <v>1.8979999999999999</v>
      </c>
    </row>
    <row r="392" spans="1:13" x14ac:dyDescent="0.3">
      <c r="A392" t="s">
        <v>378</v>
      </c>
      <c r="C392">
        <f>C269*0.6</f>
        <v>0</v>
      </c>
      <c r="D392" s="40">
        <f t="shared" ref="D392:M392" si="140">D269*0.6</f>
        <v>1.92</v>
      </c>
      <c r="E392" s="40">
        <f t="shared" si="140"/>
        <v>2.0640000000000001</v>
      </c>
      <c r="F392" s="40">
        <f t="shared" si="140"/>
        <v>2.2188000000000003</v>
      </c>
      <c r="G392" s="40">
        <f t="shared" si="140"/>
        <v>2.3852100000000003</v>
      </c>
      <c r="H392" s="40">
        <f t="shared" si="140"/>
        <v>2.5641007500000002</v>
      </c>
      <c r="I392" s="40">
        <f t="shared" si="140"/>
        <v>2.7564083062500004</v>
      </c>
      <c r="J392" s="40">
        <f t="shared" si="140"/>
        <v>2.9631389292187507</v>
      </c>
      <c r="K392" s="40">
        <f t="shared" si="140"/>
        <v>3.1853743489101567</v>
      </c>
      <c r="L392" s="40">
        <f t="shared" si="140"/>
        <v>3.4242774250784187</v>
      </c>
      <c r="M392" s="40">
        <f t="shared" si="140"/>
        <v>3.6810982319593002</v>
      </c>
    </row>
    <row r="393" spans="1:13" x14ac:dyDescent="0.3">
      <c r="A393" t="s">
        <v>117</v>
      </c>
      <c r="C393">
        <f>C270</f>
        <v>0</v>
      </c>
      <c r="D393" s="40">
        <f t="shared" ref="D393:M393" ca="1" si="141">D270</f>
        <v>0</v>
      </c>
      <c r="E393" s="40">
        <f t="shared" ca="1" si="141"/>
        <v>0</v>
      </c>
      <c r="F393" s="40">
        <f t="shared" ca="1" si="141"/>
        <v>0</v>
      </c>
      <c r="G393" s="40">
        <f t="shared" ca="1" si="141"/>
        <v>0</v>
      </c>
      <c r="H393" s="40">
        <f t="shared" ca="1" si="141"/>
        <v>0</v>
      </c>
      <c r="I393" s="40">
        <f t="shared" ca="1" si="141"/>
        <v>0</v>
      </c>
      <c r="J393" s="40">
        <f t="shared" ca="1" si="141"/>
        <v>0</v>
      </c>
      <c r="K393" s="40">
        <f t="shared" ca="1" si="141"/>
        <v>0</v>
      </c>
      <c r="L393" s="40">
        <f t="shared" ca="1" si="141"/>
        <v>0</v>
      </c>
      <c r="M393" s="40">
        <f t="shared" ca="1" si="141"/>
        <v>0</v>
      </c>
    </row>
    <row r="394" spans="1:13" x14ac:dyDescent="0.3">
      <c r="A394" t="s">
        <v>328</v>
      </c>
      <c r="C394">
        <f>C276</f>
        <v>0</v>
      </c>
      <c r="D394" s="40">
        <f t="shared" ref="D394:M395" ca="1" si="142">D276</f>
        <v>2.7696199999999993</v>
      </c>
      <c r="E394" s="40">
        <f t="shared" ca="1" si="142"/>
        <v>4.5105239999999993</v>
      </c>
      <c r="F394" s="40">
        <f t="shared" ca="1" si="142"/>
        <v>5.4601079999999991</v>
      </c>
      <c r="G394" s="40">
        <f t="shared" ca="1" si="142"/>
        <v>5.3018440000000009</v>
      </c>
      <c r="H394" s="40">
        <f t="shared" ca="1" si="142"/>
        <v>5.3809760000000022</v>
      </c>
      <c r="I394" s="40">
        <f t="shared" ca="1" si="142"/>
        <v>6.1722960000000002</v>
      </c>
      <c r="J394" s="40">
        <f t="shared" ca="1" si="142"/>
        <v>5.9348999999999998</v>
      </c>
      <c r="K394" s="40">
        <f t="shared" ca="1" si="142"/>
        <v>6.2514279999999998</v>
      </c>
      <c r="L394" s="40">
        <f t="shared" ca="1" si="142"/>
        <v>6.2514279999999998</v>
      </c>
      <c r="M394" s="40">
        <f t="shared" ca="1" si="142"/>
        <v>5.1435799999999992</v>
      </c>
    </row>
    <row r="395" spans="1:13" x14ac:dyDescent="0.3">
      <c r="A395" t="s">
        <v>118</v>
      </c>
      <c r="C395">
        <f>C277</f>
        <v>0</v>
      </c>
      <c r="D395" s="40">
        <f t="shared" ca="1" si="142"/>
        <v>2.7696199999999993</v>
      </c>
      <c r="E395" s="40">
        <f t="shared" ca="1" si="142"/>
        <v>4.5105239999999993</v>
      </c>
      <c r="F395" s="40">
        <f t="shared" ca="1" si="142"/>
        <v>5.4601079999999991</v>
      </c>
      <c r="G395" s="40">
        <f t="shared" ca="1" si="142"/>
        <v>5.3018440000000009</v>
      </c>
      <c r="H395" s="40">
        <f t="shared" ca="1" si="142"/>
        <v>5.3809760000000013</v>
      </c>
      <c r="I395" s="40">
        <f t="shared" si="142"/>
        <v>0</v>
      </c>
      <c r="J395" s="40">
        <f t="shared" si="142"/>
        <v>0</v>
      </c>
      <c r="K395" s="40">
        <f t="shared" si="142"/>
        <v>0</v>
      </c>
      <c r="L395" s="40">
        <f t="shared" si="142"/>
        <v>0</v>
      </c>
      <c r="M395" s="40">
        <f t="shared" si="142"/>
        <v>0</v>
      </c>
    </row>
    <row r="396" spans="1:13" x14ac:dyDescent="0.3">
      <c r="A396" s="70" t="s">
        <v>224</v>
      </c>
      <c r="C396">
        <f>C187</f>
        <v>0</v>
      </c>
      <c r="D396" s="40">
        <f t="shared" ref="D396:M396" si="143">D187</f>
        <v>2.0760000000000001</v>
      </c>
      <c r="E396" s="40">
        <f t="shared" si="143"/>
        <v>2.7479999999999993</v>
      </c>
      <c r="F396" s="40">
        <f t="shared" si="143"/>
        <v>3.2039999999999997</v>
      </c>
      <c r="G396" s="40">
        <f t="shared" si="143"/>
        <v>3.66</v>
      </c>
      <c r="H396" s="40">
        <f t="shared" si="143"/>
        <v>3.66</v>
      </c>
      <c r="I396" s="40">
        <f t="shared" si="143"/>
        <v>3.66</v>
      </c>
      <c r="J396" s="40">
        <f t="shared" si="143"/>
        <v>3.66</v>
      </c>
      <c r="K396" s="40">
        <f t="shared" si="143"/>
        <v>3.66</v>
      </c>
      <c r="L396" s="40">
        <f t="shared" si="143"/>
        <v>3.66</v>
      </c>
      <c r="M396" s="40">
        <f t="shared" si="143"/>
        <v>3.66</v>
      </c>
    </row>
    <row r="397" spans="1:13" x14ac:dyDescent="0.3">
      <c r="A397" s="23" t="s">
        <v>379</v>
      </c>
      <c r="C397">
        <f>SUM(C386:C396)</f>
        <v>0</v>
      </c>
      <c r="D397" s="40">
        <f t="shared" ref="D397:M397" ca="1" si="144">SUM(D386:D396)</f>
        <v>90.242739999999998</v>
      </c>
      <c r="E397" s="40">
        <f t="shared" ca="1" si="144"/>
        <v>128.29954799999999</v>
      </c>
      <c r="F397" s="40">
        <f t="shared" ca="1" si="144"/>
        <v>152.62351599999997</v>
      </c>
      <c r="G397" s="40">
        <f t="shared" ca="1" si="144"/>
        <v>149.06039799999999</v>
      </c>
      <c r="H397" s="40">
        <f t="shared" ca="1" si="144"/>
        <v>148.53205275000002</v>
      </c>
      <c r="I397" s="40">
        <f t="shared" ca="1" si="144"/>
        <v>163.47970430625</v>
      </c>
      <c r="J397" s="40">
        <f t="shared" ca="1" si="144"/>
        <v>157.64553892921876</v>
      </c>
      <c r="K397" s="40">
        <f t="shared" ca="1" si="144"/>
        <v>165.92230234891016</v>
      </c>
      <c r="L397" s="40">
        <f t="shared" ca="1" si="144"/>
        <v>166.16120542507844</v>
      </c>
      <c r="M397" s="40">
        <f t="shared" ca="1" si="144"/>
        <v>138.22717823195927</v>
      </c>
    </row>
    <row r="399" spans="1:13" x14ac:dyDescent="0.3">
      <c r="A399" s="23" t="s">
        <v>226</v>
      </c>
    </row>
    <row r="400" spans="1:13" x14ac:dyDescent="0.3">
      <c r="A400" t="s">
        <v>2</v>
      </c>
      <c r="C400">
        <f>C268</f>
        <v>0</v>
      </c>
      <c r="D400" s="40">
        <f t="shared" ref="D400:M400" si="145">D268</f>
        <v>0</v>
      </c>
      <c r="E400" s="40">
        <f t="shared" si="145"/>
        <v>0</v>
      </c>
      <c r="F400" s="40">
        <f t="shared" si="145"/>
        <v>0</v>
      </c>
      <c r="G400" s="40">
        <f t="shared" si="145"/>
        <v>0</v>
      </c>
      <c r="H400" s="40">
        <f t="shared" si="145"/>
        <v>0</v>
      </c>
      <c r="I400" s="40">
        <f t="shared" si="145"/>
        <v>0</v>
      </c>
      <c r="J400" s="40">
        <f t="shared" si="145"/>
        <v>0</v>
      </c>
      <c r="K400" s="40">
        <f t="shared" si="145"/>
        <v>0</v>
      </c>
      <c r="L400" s="40">
        <f t="shared" si="145"/>
        <v>0</v>
      </c>
      <c r="M400" s="40">
        <f t="shared" si="145"/>
        <v>0</v>
      </c>
    </row>
    <row r="401" spans="1:13" x14ac:dyDescent="0.3">
      <c r="A401" t="s">
        <v>380</v>
      </c>
      <c r="C401">
        <f>C269*0.4</f>
        <v>0</v>
      </c>
      <c r="D401" s="40">
        <f t="shared" ref="D401:M401" si="146">D269*0.4</f>
        <v>1.2800000000000002</v>
      </c>
      <c r="E401" s="40">
        <f t="shared" si="146"/>
        <v>1.3760000000000003</v>
      </c>
      <c r="F401" s="40">
        <f t="shared" si="146"/>
        <v>1.4792000000000003</v>
      </c>
      <c r="G401" s="40">
        <f t="shared" si="146"/>
        <v>1.5901400000000003</v>
      </c>
      <c r="H401" s="40">
        <f t="shared" si="146"/>
        <v>1.7094005000000003</v>
      </c>
      <c r="I401" s="40">
        <f t="shared" si="146"/>
        <v>1.8376055375000004</v>
      </c>
      <c r="J401" s="40">
        <f t="shared" si="146"/>
        <v>1.9754259528125004</v>
      </c>
      <c r="K401" s="40">
        <f t="shared" si="146"/>
        <v>2.1235828992734382</v>
      </c>
      <c r="L401" s="40">
        <f t="shared" si="146"/>
        <v>2.2828516167189461</v>
      </c>
      <c r="M401" s="40">
        <f t="shared" si="146"/>
        <v>2.4540654879728674</v>
      </c>
    </row>
    <row r="402" spans="1:13" x14ac:dyDescent="0.3">
      <c r="A402" t="s">
        <v>148</v>
      </c>
      <c r="C402">
        <f>C271</f>
        <v>0</v>
      </c>
      <c r="D402" s="40">
        <f t="shared" ref="D402:M402" ca="1" si="147">D271</f>
        <v>7.8407999999999989</v>
      </c>
      <c r="E402" s="40">
        <f t="shared" ca="1" si="147"/>
        <v>11.072159999999998</v>
      </c>
      <c r="F402" s="40">
        <f t="shared" ca="1" si="147"/>
        <v>13.174720000000001</v>
      </c>
      <c r="G402" s="40">
        <f t="shared" ca="1" si="147"/>
        <v>12.800960000000002</v>
      </c>
      <c r="H402" s="40">
        <f t="shared" ca="1" si="147"/>
        <v>12.707840000000003</v>
      </c>
      <c r="I402" s="40">
        <f t="shared" ca="1" si="147"/>
        <v>14.576640000000001</v>
      </c>
      <c r="J402" s="40">
        <f t="shared" ca="1" si="147"/>
        <v>14.016</v>
      </c>
      <c r="K402" s="40">
        <f t="shared" ca="1" si="147"/>
        <v>14.76352</v>
      </c>
      <c r="L402" s="40">
        <f t="shared" ca="1" si="147"/>
        <v>14.76352</v>
      </c>
      <c r="M402" s="40">
        <f t="shared" ca="1" si="147"/>
        <v>12.1472</v>
      </c>
    </row>
    <row r="403" spans="1:13" x14ac:dyDescent="0.3">
      <c r="A403" t="s">
        <v>119</v>
      </c>
      <c r="C403">
        <f>C275</f>
        <v>0</v>
      </c>
      <c r="D403" s="40">
        <f t="shared" ref="D403:M403" si="148">D275</f>
        <v>1.8</v>
      </c>
      <c r="E403" s="40">
        <f t="shared" si="148"/>
        <v>1.9800000000000002</v>
      </c>
      <c r="F403" s="40">
        <f t="shared" si="148"/>
        <v>2.1780000000000004</v>
      </c>
      <c r="G403" s="40">
        <f t="shared" si="148"/>
        <v>2.3958000000000008</v>
      </c>
      <c r="H403" s="40">
        <f t="shared" si="148"/>
        <v>2.6353800000000009</v>
      </c>
      <c r="I403" s="40">
        <f t="shared" si="148"/>
        <v>2.8989180000000014</v>
      </c>
      <c r="J403" s="40">
        <f t="shared" si="148"/>
        <v>3.1888098000000018</v>
      </c>
      <c r="K403" s="40">
        <f t="shared" si="148"/>
        <v>3.5076907800000021</v>
      </c>
      <c r="L403" s="40">
        <f t="shared" si="148"/>
        <v>3.8584598580000025</v>
      </c>
      <c r="M403" s="40">
        <f t="shared" si="148"/>
        <v>4.244305843800003</v>
      </c>
    </row>
    <row r="404" spans="1:13" x14ac:dyDescent="0.3">
      <c r="A404" t="s">
        <v>151</v>
      </c>
      <c r="C404">
        <f>C278</f>
        <v>0</v>
      </c>
      <c r="D404" s="40">
        <f t="shared" ref="D404:M404" si="149">D278</f>
        <v>0</v>
      </c>
      <c r="E404" s="40">
        <f t="shared" si="149"/>
        <v>0</v>
      </c>
      <c r="F404" s="40">
        <f t="shared" si="149"/>
        <v>0</v>
      </c>
      <c r="G404" s="40">
        <f t="shared" si="149"/>
        <v>0</v>
      </c>
      <c r="H404" s="40">
        <f t="shared" si="149"/>
        <v>0</v>
      </c>
      <c r="I404" s="40">
        <f t="shared" si="149"/>
        <v>0</v>
      </c>
      <c r="J404" s="40">
        <f t="shared" si="149"/>
        <v>0</v>
      </c>
      <c r="K404" s="40">
        <f t="shared" si="149"/>
        <v>0</v>
      </c>
      <c r="L404" s="40">
        <f t="shared" si="149"/>
        <v>0</v>
      </c>
      <c r="M404" s="40">
        <f t="shared" si="149"/>
        <v>0</v>
      </c>
    </row>
    <row r="405" spans="1:13" x14ac:dyDescent="0.3">
      <c r="A405" s="70" t="s">
        <v>227</v>
      </c>
      <c r="C405">
        <f>C183</f>
        <v>0</v>
      </c>
      <c r="D405" s="40">
        <f t="shared" ref="D405:M405" si="150">D183</f>
        <v>17.16</v>
      </c>
      <c r="E405" s="40">
        <f t="shared" si="150"/>
        <v>17.16</v>
      </c>
      <c r="F405" s="40">
        <f t="shared" si="150"/>
        <v>16.087500000000002</v>
      </c>
      <c r="G405" s="40">
        <f t="shared" si="150"/>
        <v>13.942500000000001</v>
      </c>
      <c r="H405" s="40">
        <f t="shared" si="150"/>
        <v>11.797500000000001</v>
      </c>
      <c r="I405" s="40">
        <f t="shared" si="150"/>
        <v>9.6524999999999999</v>
      </c>
      <c r="J405" s="40">
        <f t="shared" si="150"/>
        <v>7.5075000000000003</v>
      </c>
      <c r="K405" s="40">
        <f t="shared" si="150"/>
        <v>5.3624999999999998</v>
      </c>
      <c r="L405" s="40">
        <f t="shared" si="150"/>
        <v>3.2175000000000002</v>
      </c>
      <c r="M405" s="40">
        <f t="shared" si="150"/>
        <v>1.0725</v>
      </c>
    </row>
    <row r="406" spans="1:13" x14ac:dyDescent="0.3">
      <c r="A406" s="70" t="s">
        <v>78</v>
      </c>
      <c r="C406">
        <f>C288</f>
        <v>0</v>
      </c>
      <c r="D406" s="40">
        <f t="shared" ref="D406:M406" si="151">D288</f>
        <v>0</v>
      </c>
      <c r="E406" s="40">
        <f t="shared" si="151"/>
        <v>0</v>
      </c>
      <c r="F406" s="40">
        <f t="shared" si="151"/>
        <v>0</v>
      </c>
      <c r="G406" s="40">
        <f t="shared" si="151"/>
        <v>0</v>
      </c>
      <c r="H406" s="40">
        <f t="shared" si="151"/>
        <v>0</v>
      </c>
      <c r="I406" s="40">
        <f t="shared" si="151"/>
        <v>0</v>
      </c>
      <c r="J406" s="40">
        <f t="shared" si="151"/>
        <v>0</v>
      </c>
      <c r="K406" s="40">
        <f t="shared" si="151"/>
        <v>0</v>
      </c>
      <c r="L406" s="40">
        <f t="shared" si="151"/>
        <v>0</v>
      </c>
      <c r="M406" s="40">
        <f t="shared" si="151"/>
        <v>0</v>
      </c>
    </row>
    <row r="407" spans="1:13" x14ac:dyDescent="0.3">
      <c r="A407" s="70" t="s">
        <v>22</v>
      </c>
      <c r="C407">
        <f>C279</f>
        <v>0</v>
      </c>
      <c r="D407" s="40">
        <f t="shared" ref="D407:M409" si="152">D279</f>
        <v>12.887380000000002</v>
      </c>
      <c r="E407" s="40">
        <f t="shared" si="152"/>
        <v>12.887380000000002</v>
      </c>
      <c r="F407" s="40">
        <f t="shared" si="152"/>
        <v>13.08963</v>
      </c>
      <c r="G407" s="40">
        <f t="shared" si="152"/>
        <v>13.291880000000003</v>
      </c>
      <c r="H407" s="40">
        <f t="shared" si="152"/>
        <v>13.49413</v>
      </c>
      <c r="I407" s="40">
        <f t="shared" si="152"/>
        <v>13.69638</v>
      </c>
      <c r="J407" s="40">
        <f t="shared" si="152"/>
        <v>14.10088</v>
      </c>
      <c r="K407" s="40">
        <f t="shared" si="152"/>
        <v>14.505380000000001</v>
      </c>
      <c r="L407" s="40">
        <f t="shared" si="152"/>
        <v>14.909880000000001</v>
      </c>
      <c r="M407" s="40">
        <f t="shared" si="152"/>
        <v>15.314380000000002</v>
      </c>
    </row>
    <row r="408" spans="1:13" x14ac:dyDescent="0.3">
      <c r="A408" s="70" t="s">
        <v>152</v>
      </c>
      <c r="C408">
        <f>C280</f>
        <v>0</v>
      </c>
      <c r="D408" s="40">
        <f t="shared" si="152"/>
        <v>0.4</v>
      </c>
      <c r="E408" s="40">
        <f t="shared" si="152"/>
        <v>0.4</v>
      </c>
      <c r="F408" s="40">
        <f t="shared" si="152"/>
        <v>0.4</v>
      </c>
      <c r="G408" s="40">
        <f t="shared" si="152"/>
        <v>0.4</v>
      </c>
      <c r="H408" s="40">
        <f t="shared" si="152"/>
        <v>0.4</v>
      </c>
      <c r="I408" s="40">
        <f t="shared" si="152"/>
        <v>0.4</v>
      </c>
      <c r="J408" s="40">
        <f t="shared" si="152"/>
        <v>0.4</v>
      </c>
      <c r="K408" s="40">
        <f t="shared" si="152"/>
        <v>0.4</v>
      </c>
      <c r="L408" s="40">
        <f t="shared" si="152"/>
        <v>0.4</v>
      </c>
      <c r="M408" s="40">
        <f t="shared" si="152"/>
        <v>0.4</v>
      </c>
    </row>
    <row r="409" spans="1:13" x14ac:dyDescent="0.3">
      <c r="A409" s="70" t="s">
        <v>75</v>
      </c>
      <c r="C409">
        <f>C281</f>
        <v>0</v>
      </c>
      <c r="D409" s="40">
        <f t="shared" si="152"/>
        <v>0</v>
      </c>
      <c r="E409" s="40">
        <f t="shared" si="152"/>
        <v>0</v>
      </c>
      <c r="F409" s="40">
        <f t="shared" si="152"/>
        <v>0</v>
      </c>
      <c r="G409" s="40">
        <f t="shared" si="152"/>
        <v>0</v>
      </c>
      <c r="H409" s="40">
        <f t="shared" si="152"/>
        <v>0</v>
      </c>
      <c r="I409" s="40">
        <f t="shared" si="152"/>
        <v>0</v>
      </c>
      <c r="J409" s="40">
        <f t="shared" si="152"/>
        <v>0</v>
      </c>
      <c r="K409" s="40">
        <f t="shared" si="152"/>
        <v>0</v>
      </c>
      <c r="L409" s="40">
        <f t="shared" si="152"/>
        <v>0</v>
      </c>
      <c r="M409" s="40">
        <f t="shared" si="152"/>
        <v>0</v>
      </c>
    </row>
    <row r="410" spans="1:13" x14ac:dyDescent="0.3">
      <c r="A410" s="23" t="s">
        <v>381</v>
      </c>
      <c r="C410">
        <f>SUM(C400:C409)</f>
        <v>0</v>
      </c>
      <c r="D410" s="40">
        <f t="shared" ref="D410:M410" ca="1" si="153">SUM(D400:D409)</f>
        <v>41.368180000000002</v>
      </c>
      <c r="E410" s="40">
        <f t="shared" ca="1" si="153"/>
        <v>44.875540000000001</v>
      </c>
      <c r="F410" s="40">
        <f t="shared" ca="1" si="153"/>
        <v>46.409050000000001</v>
      </c>
      <c r="G410" s="40">
        <f t="shared" ca="1" si="153"/>
        <v>44.421280000000003</v>
      </c>
      <c r="H410" s="40">
        <f t="shared" ca="1" si="153"/>
        <v>42.7442505</v>
      </c>
      <c r="I410" s="40">
        <f t="shared" ca="1" si="153"/>
        <v>43.062043537500003</v>
      </c>
      <c r="J410" s="40">
        <f t="shared" ca="1" si="153"/>
        <v>41.188615752812503</v>
      </c>
      <c r="K410" s="40">
        <f t="shared" ca="1" si="153"/>
        <v>40.662673679273439</v>
      </c>
      <c r="L410" s="40">
        <f t="shared" ca="1" si="153"/>
        <v>39.432211474718947</v>
      </c>
      <c r="M410" s="40">
        <f t="shared" ca="1" si="153"/>
        <v>35.63245133177287</v>
      </c>
    </row>
    <row r="411" spans="1:13" x14ac:dyDescent="0.3">
      <c r="A411" s="23" t="s">
        <v>229</v>
      </c>
      <c r="C411">
        <f t="shared" ref="C411:M411" si="154">(C261-C397)</f>
        <v>0</v>
      </c>
      <c r="D411" s="40">
        <f t="shared" ca="1" si="154"/>
        <v>48.238259999999968</v>
      </c>
      <c r="E411" s="40">
        <f t="shared" ca="1" si="154"/>
        <v>97.226651999999973</v>
      </c>
      <c r="F411" s="40">
        <f t="shared" ca="1" si="154"/>
        <v>120.38188399999999</v>
      </c>
      <c r="G411" s="40">
        <f t="shared" ca="1" si="154"/>
        <v>116.03180200000006</v>
      </c>
      <c r="H411" s="40">
        <f t="shared" ca="1" si="154"/>
        <v>120.51674725000007</v>
      </c>
      <c r="I411" s="40">
        <f t="shared" ca="1" si="154"/>
        <v>145.13509569375</v>
      </c>
      <c r="J411" s="40">
        <f t="shared" ca="1" si="154"/>
        <v>139.09946107078125</v>
      </c>
      <c r="K411" s="40">
        <f t="shared" ca="1" si="154"/>
        <v>146.64909765108982</v>
      </c>
      <c r="L411" s="40">
        <f t="shared" ca="1" si="154"/>
        <v>146.41019457492155</v>
      </c>
      <c r="M411" s="40">
        <f t="shared" ca="1" si="154"/>
        <v>118.9518217680407</v>
      </c>
    </row>
    <row r="412" spans="1:13" x14ac:dyDescent="0.3">
      <c r="A412" s="124" t="s">
        <v>221</v>
      </c>
      <c r="D412" s="40">
        <f t="shared" ref="D412:M412" ca="1" si="155">(D410/D411*D253)*100</f>
        <v>30.015309424510772</v>
      </c>
      <c r="E412" s="40">
        <f t="shared" ca="1" si="155"/>
        <v>26.308689308771022</v>
      </c>
      <c r="F412" s="40">
        <f t="shared" ca="1" si="155"/>
        <v>26.600551043045652</v>
      </c>
      <c r="G412" s="40">
        <f t="shared" ca="1" si="155"/>
        <v>25.650086516798204</v>
      </c>
      <c r="H412" s="40">
        <f t="shared" ca="1" si="155"/>
        <v>24.117884861018759</v>
      </c>
      <c r="I412" s="40">
        <f t="shared" ca="1" si="155"/>
        <v>23.142847564675172</v>
      </c>
      <c r="J412" s="40">
        <f t="shared" ca="1" si="155"/>
        <v>22.208182243704126</v>
      </c>
      <c r="K412" s="40">
        <f t="shared" ca="1" si="155"/>
        <v>21.90501866097728</v>
      </c>
      <c r="L412" s="40">
        <f t="shared" ca="1" si="155"/>
        <v>21.276829223177515</v>
      </c>
      <c r="M412" s="40">
        <f t="shared" ca="1" si="155"/>
        <v>19.470986674602706</v>
      </c>
    </row>
    <row r="415" spans="1:13" x14ac:dyDescent="0.3">
      <c r="A415" s="133" t="s">
        <v>382</v>
      </c>
    </row>
    <row r="416" spans="1:13" x14ac:dyDescent="0.3">
      <c r="A416" s="23" t="s">
        <v>383</v>
      </c>
    </row>
    <row r="417" spans="1:13" x14ac:dyDescent="0.3">
      <c r="A417" s="70" t="s">
        <v>231</v>
      </c>
      <c r="C417" s="40"/>
      <c r="D417" s="40">
        <f t="shared" ref="D417:M417" ca="1" si="156">D322</f>
        <v>53.393459999999962</v>
      </c>
      <c r="E417" s="40">
        <f t="shared" ca="1" si="156"/>
        <v>78.94650399999999</v>
      </c>
      <c r="F417" s="40">
        <f t="shared" ca="1" si="156"/>
        <v>91.107510499999975</v>
      </c>
      <c r="G417" s="40">
        <f t="shared" ca="1" si="156"/>
        <v>86.633032125000014</v>
      </c>
      <c r="H417" s="40">
        <f t="shared" ca="1" si="156"/>
        <v>87.908815906250041</v>
      </c>
      <c r="I417" s="40">
        <f t="shared" ca="1" si="156"/>
        <v>103.4236515875</v>
      </c>
      <c r="J417" s="40">
        <f t="shared" ca="1" si="156"/>
        <v>98.075988369960967</v>
      </c>
      <c r="K417" s="40">
        <f t="shared" ca="1" si="156"/>
        <v>102.00034641585057</v>
      </c>
      <c r="L417" s="40">
        <f t="shared" ca="1" si="156"/>
        <v>100.68219278868067</v>
      </c>
      <c r="M417" s="40">
        <f t="shared" ca="1" si="156"/>
        <v>80.929504772056134</v>
      </c>
    </row>
    <row r="418" spans="1:13" x14ac:dyDescent="0.3">
      <c r="A418" s="70" t="s">
        <v>232</v>
      </c>
      <c r="D418" s="40">
        <f t="shared" ref="D418:M419" si="157">D287</f>
        <v>19.236000000000001</v>
      </c>
      <c r="E418" s="40">
        <f t="shared" si="157"/>
        <v>19.908000000000001</v>
      </c>
      <c r="F418" s="40">
        <f t="shared" si="157"/>
        <v>19.291500000000003</v>
      </c>
      <c r="G418" s="40">
        <f t="shared" si="157"/>
        <v>17.602499999999999</v>
      </c>
      <c r="H418" s="40">
        <f t="shared" si="157"/>
        <v>15.457500000000001</v>
      </c>
      <c r="I418" s="40">
        <f t="shared" si="157"/>
        <v>13.3125</v>
      </c>
      <c r="J418" s="40">
        <f t="shared" si="157"/>
        <v>11.1675</v>
      </c>
      <c r="K418" s="40">
        <f t="shared" si="157"/>
        <v>9.0225000000000009</v>
      </c>
      <c r="L418" s="40">
        <f t="shared" si="157"/>
        <v>6.8775000000000004</v>
      </c>
      <c r="M418" s="40">
        <f t="shared" si="157"/>
        <v>4.7324999999999999</v>
      </c>
    </row>
    <row r="419" spans="1:13" x14ac:dyDescent="0.3">
      <c r="A419" s="70" t="str">
        <f>A288</f>
        <v>Lease rentals</v>
      </c>
      <c r="D419" s="40">
        <f t="shared" si="157"/>
        <v>0</v>
      </c>
      <c r="E419" s="40">
        <f t="shared" si="157"/>
        <v>0</v>
      </c>
      <c r="F419" s="40">
        <f t="shared" si="157"/>
        <v>0</v>
      </c>
      <c r="G419" s="40">
        <f t="shared" si="157"/>
        <v>0</v>
      </c>
      <c r="H419" s="40">
        <f t="shared" si="157"/>
        <v>0</v>
      </c>
      <c r="I419" s="40">
        <f t="shared" si="157"/>
        <v>0</v>
      </c>
      <c r="J419" s="40">
        <f t="shared" si="157"/>
        <v>0</v>
      </c>
      <c r="K419" s="40">
        <f t="shared" si="157"/>
        <v>0</v>
      </c>
      <c r="L419" s="40">
        <f t="shared" si="157"/>
        <v>0</v>
      </c>
      <c r="M419" s="40">
        <f t="shared" si="157"/>
        <v>0</v>
      </c>
    </row>
    <row r="420" spans="1:13" x14ac:dyDescent="0.3">
      <c r="A420" s="70" t="s">
        <v>233</v>
      </c>
      <c r="D420" s="40">
        <f t="shared" ref="D420:M420" si="158">D324*-1</f>
        <v>0</v>
      </c>
      <c r="E420" s="40">
        <f t="shared" si="158"/>
        <v>0</v>
      </c>
      <c r="F420" s="40">
        <f t="shared" si="158"/>
        <v>16.5</v>
      </c>
      <c r="G420" s="40">
        <f t="shared" si="158"/>
        <v>16.5</v>
      </c>
      <c r="H420" s="40">
        <f t="shared" si="158"/>
        <v>16.5</v>
      </c>
      <c r="I420" s="40">
        <f t="shared" si="158"/>
        <v>16.5</v>
      </c>
      <c r="J420" s="40">
        <f t="shared" si="158"/>
        <v>16.5</v>
      </c>
      <c r="K420" s="40">
        <f t="shared" si="158"/>
        <v>16.5</v>
      </c>
      <c r="L420" s="40">
        <f t="shared" si="158"/>
        <v>16.5</v>
      </c>
      <c r="M420" s="40">
        <f t="shared" si="158"/>
        <v>16.5</v>
      </c>
    </row>
    <row r="421" spans="1:13" x14ac:dyDescent="0.3">
      <c r="A421" s="70" t="s">
        <v>234</v>
      </c>
      <c r="D421" s="40">
        <f t="shared" ref="D421:M421" ca="1" si="159">D417/(D418+D419+D420)</f>
        <v>2.7757049282595112</v>
      </c>
      <c r="E421" s="40">
        <f t="shared" ca="1" si="159"/>
        <v>3.9655668073136421</v>
      </c>
      <c r="F421" s="40">
        <f t="shared" ca="1" si="159"/>
        <v>2.5455069080647634</v>
      </c>
      <c r="G421" s="40">
        <f t="shared" ca="1" si="159"/>
        <v>2.54037188255993</v>
      </c>
      <c r="H421" s="40">
        <f t="shared" ca="1" si="159"/>
        <v>2.7508039085113052</v>
      </c>
      <c r="I421" s="40">
        <f t="shared" ca="1" si="159"/>
        <v>3.469137160167715</v>
      </c>
      <c r="J421" s="40">
        <f t="shared" ca="1" si="159"/>
        <v>3.5448084709482592</v>
      </c>
      <c r="K421" s="40">
        <f t="shared" ca="1" si="159"/>
        <v>3.9964872726359317</v>
      </c>
      <c r="L421" s="40">
        <f t="shared" ca="1" si="159"/>
        <v>4.3067989643323994</v>
      </c>
      <c r="M421" s="40">
        <f t="shared" ca="1" si="159"/>
        <v>3.8115862367623281</v>
      </c>
    </row>
    <row r="422" spans="1:13" x14ac:dyDescent="0.3">
      <c r="A422" s="70" t="s">
        <v>235</v>
      </c>
      <c r="C422" s="40">
        <f ca="1">AVERAGE(D421:M421)</f>
        <v>3.3706772539555785</v>
      </c>
    </row>
    <row r="425" spans="1:13" x14ac:dyDescent="0.3">
      <c r="A425" s="124" t="s">
        <v>384</v>
      </c>
    </row>
    <row r="426" spans="1:13" x14ac:dyDescent="0.3">
      <c r="A426" s="23"/>
    </row>
    <row r="427" spans="1:13" x14ac:dyDescent="0.3">
      <c r="A427" s="123" t="s">
        <v>236</v>
      </c>
    </row>
    <row r="428" spans="1:13" x14ac:dyDescent="0.3">
      <c r="A428" s="23"/>
      <c r="C428" s="23" t="s">
        <v>98</v>
      </c>
    </row>
    <row r="429" spans="1:13" x14ac:dyDescent="0.3">
      <c r="A429" s="23" t="s">
        <v>42</v>
      </c>
      <c r="C429">
        <v>100</v>
      </c>
      <c r="D429" s="40">
        <f>C10</f>
        <v>9</v>
      </c>
      <c r="E429" s="40">
        <f>D429*C429/100</f>
        <v>9</v>
      </c>
    </row>
    <row r="430" spans="1:13" x14ac:dyDescent="0.3">
      <c r="A430" s="23" t="s">
        <v>43</v>
      </c>
      <c r="C430">
        <v>33.33</v>
      </c>
      <c r="D430" s="40">
        <f>C11</f>
        <v>10.9</v>
      </c>
      <c r="E430" s="40">
        <f>D430*C430/100</f>
        <v>3.6329699999999998</v>
      </c>
    </row>
    <row r="431" spans="1:13" x14ac:dyDescent="0.3">
      <c r="A431" s="23" t="s">
        <v>238</v>
      </c>
      <c r="C431">
        <v>5</v>
      </c>
      <c r="D431" s="40">
        <f>C12+SUM(D141:M141)</f>
        <v>184.8</v>
      </c>
      <c r="E431" s="40">
        <f>D431*C431/100</f>
        <v>9.24</v>
      </c>
    </row>
    <row r="432" spans="1:13" x14ac:dyDescent="0.3">
      <c r="A432" s="23" t="s">
        <v>239</v>
      </c>
      <c r="C432">
        <v>100</v>
      </c>
      <c r="D432" s="40">
        <f>M366-M358</f>
        <v>44.7</v>
      </c>
      <c r="E432" s="40">
        <f>D432*C432/100</f>
        <v>44.7</v>
      </c>
    </row>
    <row r="433" spans="1:13" x14ac:dyDescent="0.3">
      <c r="A433" s="23"/>
    </row>
    <row r="434" spans="1:13" x14ac:dyDescent="0.3">
      <c r="A434" s="23" t="s">
        <v>241</v>
      </c>
      <c r="E434" s="40">
        <f>SUM(E429:E432)</f>
        <v>66.572969999999998</v>
      </c>
    </row>
    <row r="435" spans="1:13" x14ac:dyDescent="0.3">
      <c r="A435" s="23"/>
    </row>
    <row r="436" spans="1:13" x14ac:dyDescent="0.3">
      <c r="A436" s="23"/>
    </row>
    <row r="437" spans="1:13" x14ac:dyDescent="0.3">
      <c r="A437" s="23" t="s">
        <v>385</v>
      </c>
    </row>
    <row r="438" spans="1:13" x14ac:dyDescent="0.3">
      <c r="A438" s="23"/>
    </row>
    <row r="439" spans="1:13" x14ac:dyDescent="0.3">
      <c r="A439" s="23" t="s">
        <v>243</v>
      </c>
      <c r="C439" s="40">
        <f t="shared" ref="C439:M439" si="160">C10+C11+C12+C13-C19+C141</f>
        <v>177.50000000000003</v>
      </c>
      <c r="D439" s="40">
        <f t="shared" si="160"/>
        <v>0</v>
      </c>
      <c r="E439" s="40">
        <f t="shared" si="160"/>
        <v>0</v>
      </c>
      <c r="F439" s="40">
        <f t="shared" si="160"/>
        <v>2.5</v>
      </c>
      <c r="G439" s="40">
        <f t="shared" si="160"/>
        <v>2.5</v>
      </c>
      <c r="H439" s="40">
        <f t="shared" si="160"/>
        <v>2.5</v>
      </c>
      <c r="I439" s="40">
        <f t="shared" si="160"/>
        <v>2.5</v>
      </c>
      <c r="J439" s="40">
        <f t="shared" si="160"/>
        <v>5</v>
      </c>
      <c r="K439" s="40">
        <f t="shared" si="160"/>
        <v>5</v>
      </c>
      <c r="L439" s="40">
        <f t="shared" si="160"/>
        <v>5</v>
      </c>
      <c r="M439" s="40">
        <f t="shared" si="160"/>
        <v>5</v>
      </c>
    </row>
    <row r="440" spans="1:13" x14ac:dyDescent="0.3">
      <c r="A440" s="23" t="s">
        <v>244</v>
      </c>
      <c r="C440" s="40">
        <f>-1*C318-C320</f>
        <v>9</v>
      </c>
      <c r="D440" s="40">
        <f t="shared" ref="D440:M440" si="161">-1*D318-D320</f>
        <v>16.3</v>
      </c>
      <c r="E440" s="40">
        <f t="shared" si="161"/>
        <v>8.3000000000000007</v>
      </c>
      <c r="F440" s="40">
        <f t="shared" si="161"/>
        <v>5.5999999999999943</v>
      </c>
      <c r="G440" s="40">
        <f t="shared" si="161"/>
        <v>5.5000000000000018</v>
      </c>
      <c r="H440" s="40">
        <f t="shared" si="161"/>
        <v>0</v>
      </c>
      <c r="I440" s="40">
        <f t="shared" si="161"/>
        <v>0</v>
      </c>
      <c r="J440" s="40">
        <f t="shared" si="161"/>
        <v>0</v>
      </c>
      <c r="K440" s="40">
        <f t="shared" si="161"/>
        <v>0</v>
      </c>
      <c r="L440" s="40">
        <f t="shared" si="161"/>
        <v>0</v>
      </c>
      <c r="M440" s="40">
        <f t="shared" si="161"/>
        <v>0</v>
      </c>
    </row>
    <row r="441" spans="1:13" x14ac:dyDescent="0.3">
      <c r="A441" s="23" t="s">
        <v>245</v>
      </c>
      <c r="C441">
        <f>C273+C285</f>
        <v>0</v>
      </c>
      <c r="D441" s="40">
        <f t="shared" ref="D441:M441" ca="1" si="162">D273+D285</f>
        <v>99.374920000000003</v>
      </c>
      <c r="E441" s="40">
        <f t="shared" ca="1" si="162"/>
        <v>149.06708799999998</v>
      </c>
      <c r="F441" s="40">
        <f t="shared" ca="1" si="162"/>
        <v>176.94106599999998</v>
      </c>
      <c r="G441" s="40">
        <f t="shared" ca="1" si="162"/>
        <v>173.07917800000001</v>
      </c>
      <c r="H441" s="40">
        <f t="shared" ca="1" si="162"/>
        <v>175.81880325000003</v>
      </c>
      <c r="I441" s="40">
        <f t="shared" ca="1" si="162"/>
        <v>193.22924784375002</v>
      </c>
      <c r="J441" s="40">
        <f t="shared" ca="1" si="162"/>
        <v>187.66665468203124</v>
      </c>
      <c r="K441" s="40">
        <f t="shared" ca="1" si="162"/>
        <v>197.5624760281836</v>
      </c>
      <c r="L441" s="40">
        <f t="shared" ca="1" si="162"/>
        <v>198.71591689979738</v>
      </c>
      <c r="M441" s="40">
        <f t="shared" ca="1" si="162"/>
        <v>169.12712956373218</v>
      </c>
    </row>
    <row r="442" spans="1:13" x14ac:dyDescent="0.3">
      <c r="A442" s="23"/>
    </row>
    <row r="443" spans="1:13" x14ac:dyDescent="0.3">
      <c r="A443" s="23" t="s">
        <v>246</v>
      </c>
      <c r="C443" s="40">
        <f>SUM(C439:C441)</f>
        <v>186.50000000000003</v>
      </c>
      <c r="D443" s="40">
        <f t="shared" ref="D443:M443" ca="1" si="163">SUM(D439:D441)</f>
        <v>115.67492</v>
      </c>
      <c r="E443" s="40">
        <f t="shared" ca="1" si="163"/>
        <v>157.367088</v>
      </c>
      <c r="F443" s="40">
        <f t="shared" ca="1" si="163"/>
        <v>185.04106599999997</v>
      </c>
      <c r="G443" s="40">
        <f t="shared" ca="1" si="163"/>
        <v>181.07917800000001</v>
      </c>
      <c r="H443" s="40">
        <f t="shared" ca="1" si="163"/>
        <v>178.31880325000003</v>
      </c>
      <c r="I443" s="40">
        <f t="shared" ca="1" si="163"/>
        <v>195.72924784375002</v>
      </c>
      <c r="J443" s="40">
        <f t="shared" ca="1" si="163"/>
        <v>192.66665468203124</v>
      </c>
      <c r="K443" s="40">
        <f t="shared" ca="1" si="163"/>
        <v>202.5624760281836</v>
      </c>
      <c r="L443" s="40">
        <f t="shared" ca="1" si="163"/>
        <v>203.71591689979738</v>
      </c>
      <c r="M443" s="40">
        <f t="shared" ca="1" si="163"/>
        <v>174.12712956373218</v>
      </c>
    </row>
    <row r="444" spans="1:13" x14ac:dyDescent="0.3">
      <c r="A444" s="23"/>
    </row>
    <row r="445" spans="1:13" x14ac:dyDescent="0.3">
      <c r="A445" s="23" t="s">
        <v>386</v>
      </c>
    </row>
    <row r="446" spans="1:13" x14ac:dyDescent="0.3">
      <c r="A446" s="23"/>
    </row>
    <row r="447" spans="1:13" x14ac:dyDescent="0.3">
      <c r="A447" s="23" t="str">
        <f>A261</f>
        <v>Total operational income</v>
      </c>
      <c r="C447">
        <f>C261</f>
        <v>0</v>
      </c>
      <c r="D447" s="40">
        <f t="shared" ref="D447:M447" ca="1" si="164">D261</f>
        <v>138.48099999999997</v>
      </c>
      <c r="E447" s="40">
        <f t="shared" ca="1" si="164"/>
        <v>225.52619999999996</v>
      </c>
      <c r="F447" s="40">
        <f t="shared" ca="1" si="164"/>
        <v>273.00539999999995</v>
      </c>
      <c r="G447" s="40">
        <f t="shared" ca="1" si="164"/>
        <v>265.09220000000005</v>
      </c>
      <c r="H447" s="40">
        <f t="shared" ca="1" si="164"/>
        <v>269.04880000000009</v>
      </c>
      <c r="I447" s="40">
        <f t="shared" ca="1" si="164"/>
        <v>308.6148</v>
      </c>
      <c r="J447" s="40">
        <f t="shared" ca="1" si="164"/>
        <v>296.745</v>
      </c>
      <c r="K447" s="40">
        <f t="shared" ca="1" si="164"/>
        <v>312.57139999999998</v>
      </c>
      <c r="L447" s="40">
        <f t="shared" ca="1" si="164"/>
        <v>312.57139999999998</v>
      </c>
      <c r="M447" s="40">
        <f t="shared" ca="1" si="164"/>
        <v>257.17899999999997</v>
      </c>
    </row>
    <row r="448" spans="1:13" x14ac:dyDescent="0.3">
      <c r="A448" s="23" t="s">
        <v>236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 s="40">
        <f>E434</f>
        <v>66.572969999999998</v>
      </c>
    </row>
    <row r="449" spans="1:13" x14ac:dyDescent="0.3">
      <c r="A449" s="23"/>
    </row>
    <row r="450" spans="1:13" x14ac:dyDescent="0.3">
      <c r="A450" s="23" t="s">
        <v>387</v>
      </c>
      <c r="C450">
        <f>SUM(C447:C448)</f>
        <v>0</v>
      </c>
      <c r="D450" s="40">
        <f t="shared" ref="D450:M450" ca="1" si="165">SUM(D447:D448)</f>
        <v>138.48099999999997</v>
      </c>
      <c r="E450" s="40">
        <f t="shared" ca="1" si="165"/>
        <v>225.52619999999996</v>
      </c>
      <c r="F450" s="40">
        <f t="shared" ca="1" si="165"/>
        <v>273.00539999999995</v>
      </c>
      <c r="G450" s="40">
        <f t="shared" ca="1" si="165"/>
        <v>265.09220000000005</v>
      </c>
      <c r="H450" s="40">
        <f t="shared" ca="1" si="165"/>
        <v>269.04880000000009</v>
      </c>
      <c r="I450" s="40">
        <f t="shared" ca="1" si="165"/>
        <v>308.6148</v>
      </c>
      <c r="J450" s="40">
        <f t="shared" ca="1" si="165"/>
        <v>296.745</v>
      </c>
      <c r="K450" s="40">
        <f t="shared" ca="1" si="165"/>
        <v>312.57139999999998</v>
      </c>
      <c r="L450" s="40">
        <f t="shared" ca="1" si="165"/>
        <v>312.57139999999998</v>
      </c>
      <c r="M450" s="40">
        <f t="shared" ca="1" si="165"/>
        <v>323.75196999999997</v>
      </c>
    </row>
    <row r="451" spans="1:13" x14ac:dyDescent="0.3">
      <c r="A451" s="23" t="s">
        <v>388</v>
      </c>
      <c r="C451" s="40">
        <f>C450-C443</f>
        <v>-186.50000000000003</v>
      </c>
      <c r="D451" s="40">
        <f t="shared" ref="D451:M451" ca="1" si="166">D450-D443</f>
        <v>22.806079999999966</v>
      </c>
      <c r="E451" s="40">
        <f t="shared" ca="1" si="166"/>
        <v>68.159111999999965</v>
      </c>
      <c r="F451" s="40">
        <f t="shared" ca="1" si="166"/>
        <v>87.96433399999998</v>
      </c>
      <c r="G451" s="40">
        <f t="shared" ca="1" si="166"/>
        <v>84.013022000000035</v>
      </c>
      <c r="H451" s="40">
        <f t="shared" ca="1" si="166"/>
        <v>90.729996750000055</v>
      </c>
      <c r="I451" s="40">
        <f t="shared" ca="1" si="166"/>
        <v>112.88555215624999</v>
      </c>
      <c r="J451" s="40">
        <f t="shared" ca="1" si="166"/>
        <v>104.07834531796877</v>
      </c>
      <c r="K451" s="40">
        <f t="shared" ca="1" si="166"/>
        <v>110.00892397181639</v>
      </c>
      <c r="L451" s="40">
        <f t="shared" ca="1" si="166"/>
        <v>108.8554831002026</v>
      </c>
      <c r="M451" s="40">
        <f t="shared" ca="1" si="166"/>
        <v>149.62484043626779</v>
      </c>
    </row>
    <row r="452" spans="1:13" x14ac:dyDescent="0.3">
      <c r="A452" s="23"/>
    </row>
    <row r="453" spans="1:13" x14ac:dyDescent="0.3">
      <c r="A453" s="124" t="s">
        <v>30</v>
      </c>
      <c r="C453" s="134">
        <f ca="1">IRR(C451:M451,0.2)</f>
        <v>0.35868383385618574</v>
      </c>
    </row>
    <row r="457" spans="1:13" x14ac:dyDescent="0.3">
      <c r="A457" s="23" t="s">
        <v>389</v>
      </c>
    </row>
    <row r="458" spans="1:13" x14ac:dyDescent="0.3">
      <c r="A458" t="str">
        <f>A381</f>
        <v>Promoters' Contribution(%)</v>
      </c>
      <c r="C458" s="40">
        <f>C381</f>
        <v>17.5</v>
      </c>
    </row>
    <row r="459" spans="1:13" x14ac:dyDescent="0.3">
      <c r="A459" t="s">
        <v>252</v>
      </c>
      <c r="C459" s="40">
        <f>C378</f>
        <v>1.9411764705882353</v>
      </c>
      <c r="D459" s="40">
        <f t="shared" ref="D459:M461" ca="1" si="167">D378</f>
        <v>1.7764863762500285</v>
      </c>
      <c r="E459" s="40">
        <f t="shared" ca="1" si="167"/>
        <v>1.2647372349531054</v>
      </c>
      <c r="F459" s="40">
        <f t="shared" ca="1" si="167"/>
        <v>0.8497264146484339</v>
      </c>
      <c r="G459" s="40">
        <f t="shared" ca="1" si="167"/>
        <v>0.63383081136595509</v>
      </c>
      <c r="H459" s="40">
        <f t="shared" ca="1" si="167"/>
        <v>0.46574188934333755</v>
      </c>
      <c r="I459" s="40">
        <f t="shared" ca="1" si="167"/>
        <v>0.327870638380377</v>
      </c>
      <c r="J459" s="40">
        <f t="shared" ca="1" si="167"/>
        <v>0.23602245186014453</v>
      </c>
      <c r="K459" s="40">
        <f t="shared" ca="1" si="167"/>
        <v>0.16622264911623391</v>
      </c>
      <c r="L459" s="40">
        <f t="shared" ca="1" si="167"/>
        <v>0.11371317903374847</v>
      </c>
      <c r="M459" s="40">
        <f t="shared" ca="1" si="167"/>
        <v>7.5203767010951772E-2</v>
      </c>
    </row>
    <row r="460" spans="1:13" x14ac:dyDescent="0.3">
      <c r="A460" t="str">
        <f>A379</f>
        <v>Current Ratio</v>
      </c>
      <c r="C460" s="40">
        <f>C379</f>
        <v>0</v>
      </c>
      <c r="D460" s="40">
        <f t="shared" ca="1" si="167"/>
        <v>2.7492721991701221</v>
      </c>
      <c r="E460" s="40">
        <f t="shared" ca="1" si="167"/>
        <v>4.0389363749999987</v>
      </c>
      <c r="F460" s="40">
        <f t="shared" ca="1" si="167"/>
        <v>4.8039403351206413</v>
      </c>
      <c r="G460" s="40">
        <f t="shared" ca="1" si="167"/>
        <v>5.2228924268149859</v>
      </c>
      <c r="H460" s="40">
        <f t="shared" ca="1" si="167"/>
        <v>6.1632042747365317</v>
      </c>
      <c r="I460" s="40">
        <f t="shared" ca="1" si="167"/>
        <v>7.5170954126170946</v>
      </c>
      <c r="J460" s="40">
        <f t="shared" ca="1" si="167"/>
        <v>8.737434718705174</v>
      </c>
      <c r="K460" s="40">
        <f t="shared" ca="1" si="167"/>
        <v>10.099913557483875</v>
      </c>
      <c r="L460" s="40">
        <f t="shared" ca="1" si="167"/>
        <v>11.481756479935413</v>
      </c>
      <c r="M460" s="40">
        <f t="shared" ca="1" si="167"/>
        <v>12.451241369210731</v>
      </c>
    </row>
    <row r="461" spans="1:13" x14ac:dyDescent="0.3">
      <c r="A461" t="str">
        <f>A380</f>
        <v>Asset Coverage Ratio(%)</v>
      </c>
      <c r="C461" s="40">
        <f>C380</f>
        <v>24.441900400686901</v>
      </c>
      <c r="D461" s="40">
        <f t="shared" si="167"/>
        <v>18.424162466438037</v>
      </c>
      <c r="E461" s="40">
        <f t="shared" si="167"/>
        <v>11.364923769805577</v>
      </c>
      <c r="F461" s="40">
        <f t="shared" si="167"/>
        <v>16.507398203542838</v>
      </c>
      <c r="G461" s="40">
        <f t="shared" si="167"/>
        <v>22.379563464233019</v>
      </c>
      <c r="H461" s="40">
        <f t="shared" si="167"/>
        <v>29.214686279489598</v>
      </c>
      <c r="I461" s="40">
        <f t="shared" si="167"/>
        <v>37.353599633689413</v>
      </c>
      <c r="J461" s="40">
        <f t="shared" si="167"/>
        <v>48.572678856430926</v>
      </c>
      <c r="K461" s="40">
        <f t="shared" si="167"/>
        <v>61.958321075459011</v>
      </c>
      <c r="L461" s="40">
        <f t="shared" si="167"/>
        <v>78.525992919043773</v>
      </c>
      <c r="M461" s="40">
        <f t="shared" si="167"/>
        <v>100</v>
      </c>
    </row>
    <row r="462" spans="1:13" x14ac:dyDescent="0.3">
      <c r="C462" s="40"/>
      <c r="D462" s="40"/>
      <c r="E462" s="40"/>
      <c r="F462" s="40"/>
      <c r="G462" s="40"/>
      <c r="H462" s="40"/>
      <c r="I462" s="40"/>
      <c r="J462" s="40"/>
      <c r="K462" s="40"/>
      <c r="L462" s="40"/>
      <c r="M462" s="40"/>
    </row>
    <row r="463" spans="1:13" x14ac:dyDescent="0.3">
      <c r="A463" t="s">
        <v>255</v>
      </c>
      <c r="C463">
        <f>C412</f>
        <v>0</v>
      </c>
      <c r="D463" s="40">
        <f t="shared" ref="D463:M463" ca="1" si="168">D412</f>
        <v>30.015309424510772</v>
      </c>
      <c r="E463" s="40">
        <f t="shared" ca="1" si="168"/>
        <v>26.308689308771022</v>
      </c>
      <c r="F463" s="40">
        <f t="shared" ca="1" si="168"/>
        <v>26.600551043045652</v>
      </c>
      <c r="G463" s="40">
        <f t="shared" ca="1" si="168"/>
        <v>25.650086516798204</v>
      </c>
      <c r="H463" s="40">
        <f t="shared" ca="1" si="168"/>
        <v>24.117884861018759</v>
      </c>
      <c r="I463" s="40">
        <f t="shared" ca="1" si="168"/>
        <v>23.142847564675172</v>
      </c>
      <c r="J463" s="40">
        <f t="shared" ca="1" si="168"/>
        <v>22.208182243704126</v>
      </c>
      <c r="K463" s="40">
        <f t="shared" ca="1" si="168"/>
        <v>21.90501866097728</v>
      </c>
      <c r="L463" s="40">
        <f t="shared" ca="1" si="168"/>
        <v>21.276829223177515</v>
      </c>
      <c r="M463" s="40">
        <f t="shared" ca="1" si="168"/>
        <v>19.470986674602706</v>
      </c>
    </row>
    <row r="464" spans="1:13" x14ac:dyDescent="0.3">
      <c r="A464" t="s">
        <v>256</v>
      </c>
      <c r="C464">
        <f>C421</f>
        <v>0</v>
      </c>
      <c r="D464" s="40">
        <f t="shared" ref="D464:M464" ca="1" si="169">D421</f>
        <v>2.7757049282595112</v>
      </c>
      <c r="E464" s="40">
        <f t="shared" ca="1" si="169"/>
        <v>3.9655668073136421</v>
      </c>
      <c r="F464" s="40">
        <f t="shared" ca="1" si="169"/>
        <v>2.5455069080647634</v>
      </c>
      <c r="G464" s="40">
        <f t="shared" ca="1" si="169"/>
        <v>2.54037188255993</v>
      </c>
      <c r="H464" s="40">
        <f t="shared" ca="1" si="169"/>
        <v>2.7508039085113052</v>
      </c>
      <c r="I464" s="40">
        <f t="shared" ca="1" si="169"/>
        <v>3.469137160167715</v>
      </c>
      <c r="J464" s="40">
        <f t="shared" ca="1" si="169"/>
        <v>3.5448084709482592</v>
      </c>
      <c r="K464" s="40">
        <f t="shared" ca="1" si="169"/>
        <v>3.9964872726359317</v>
      </c>
      <c r="L464" s="40">
        <f t="shared" ca="1" si="169"/>
        <v>4.3067989643323994</v>
      </c>
      <c r="M464" s="40">
        <f t="shared" ca="1" si="169"/>
        <v>3.8115862367623281</v>
      </c>
    </row>
    <row r="465" spans="1:13" x14ac:dyDescent="0.3">
      <c r="A465" t="s">
        <v>257</v>
      </c>
      <c r="C465" s="40">
        <f ca="1">G463</f>
        <v>25.650086516798204</v>
      </c>
      <c r="D465" s="40"/>
      <c r="E465" s="40"/>
      <c r="F465" s="40"/>
      <c r="G465" s="40"/>
      <c r="H465" s="40"/>
      <c r="I465" s="40"/>
      <c r="J465" s="40"/>
      <c r="K465" s="40"/>
      <c r="L465" s="40"/>
      <c r="M465" s="40"/>
    </row>
    <row r="466" spans="1:13" x14ac:dyDescent="0.3">
      <c r="A466" t="s">
        <v>258</v>
      </c>
      <c r="C466" s="40">
        <f ca="1">C422</f>
        <v>3.3706772539555785</v>
      </c>
    </row>
    <row r="467" spans="1:13" x14ac:dyDescent="0.3">
      <c r="A467" t="s">
        <v>31</v>
      </c>
      <c r="C467" s="134">
        <f ca="1">C453</f>
        <v>0.35868383385618574</v>
      </c>
    </row>
    <row r="469" spans="1:13" x14ac:dyDescent="0.3">
      <c r="C469" s="186" t="s">
        <v>285</v>
      </c>
      <c r="D469" s="186"/>
      <c r="E469" s="186"/>
      <c r="F469" s="186"/>
      <c r="G469" s="186"/>
      <c r="H469" s="186"/>
    </row>
    <row r="470" spans="1:13" x14ac:dyDescent="0.3">
      <c r="C470" s="135">
        <f ca="1">C467</f>
        <v>0.35868383385618574</v>
      </c>
      <c r="D470" s="136">
        <v>212.49069249999999</v>
      </c>
      <c r="E470" s="136">
        <v>224.99014499999998</v>
      </c>
      <c r="F470" s="136">
        <v>249.98904999999999</v>
      </c>
      <c r="G470" s="136">
        <v>262.48850249999998</v>
      </c>
      <c r="H470" s="136">
        <v>274.987955</v>
      </c>
    </row>
    <row r="471" spans="1:13" x14ac:dyDescent="0.3">
      <c r="C471" s="8">
        <v>425</v>
      </c>
      <c r="D471" s="116">
        <f t="dataTable" ref="D471:H475" dt2D="1" dtr="1" r1="C62" r2="C65" ca="1"/>
        <v>0.2919840037162913</v>
      </c>
      <c r="E471" s="116">
        <v>0.20804059647485484</v>
      </c>
      <c r="F471" s="116">
        <v>0.22802816671572224</v>
      </c>
      <c r="G471" s="116">
        <v>0.11260199731859455</v>
      </c>
      <c r="H471" s="116">
        <v>0.15551633299929923</v>
      </c>
    </row>
    <row r="472" spans="1:13" x14ac:dyDescent="0.3">
      <c r="C472" s="8">
        <v>450</v>
      </c>
      <c r="D472" s="116">
        <v>0.13218147209112718</v>
      </c>
      <c r="E472" s="116">
        <v>0.18911275244770187</v>
      </c>
      <c r="F472" s="116">
        <v>0.23340911962369626</v>
      </c>
      <c r="G472" s="116">
        <v>0.16379916048204479</v>
      </c>
      <c r="H472" s="116">
        <v>0.31403744137744494</v>
      </c>
    </row>
    <row r="473" spans="1:13" x14ac:dyDescent="0.3">
      <c r="C473" s="8">
        <v>500</v>
      </c>
      <c r="D473" s="116">
        <v>0.12369385612103256</v>
      </c>
      <c r="E473" s="116">
        <v>0.26437125483951562</v>
      </c>
      <c r="F473" s="116">
        <v>0.32940585488867069</v>
      </c>
      <c r="G473" s="116">
        <v>0.39502046800187607</v>
      </c>
      <c r="H473" s="116">
        <v>0.23868760210763029</v>
      </c>
    </row>
    <row r="474" spans="1:13" x14ac:dyDescent="0.3">
      <c r="C474" s="8">
        <v>525</v>
      </c>
      <c r="D474" s="116">
        <v>0.31874912674139688</v>
      </c>
      <c r="E474" s="116">
        <v>0.24183541973425138</v>
      </c>
      <c r="F474" s="116">
        <v>0.24832387347347007</v>
      </c>
      <c r="G474" s="116">
        <v>0.12198576308272213</v>
      </c>
      <c r="H474" s="116">
        <v>0.17902595738731497</v>
      </c>
    </row>
    <row r="475" spans="1:13" x14ac:dyDescent="0.3">
      <c r="C475" s="8">
        <v>550</v>
      </c>
      <c r="D475" s="116">
        <v>0.21433901731152227</v>
      </c>
      <c r="E475" s="116">
        <v>0.3080189124858872</v>
      </c>
      <c r="F475" s="116">
        <v>0.16966271980928682</v>
      </c>
      <c r="G475" s="116">
        <v>8.4707745535517853E-2</v>
      </c>
      <c r="H475" s="116">
        <v>0.1973990810523516</v>
      </c>
    </row>
    <row r="477" spans="1:13" x14ac:dyDescent="0.3">
      <c r="C477" s="16" t="s">
        <v>437</v>
      </c>
      <c r="D477" s="40">
        <f ca="1">C466</f>
        <v>3.3706772539555785</v>
      </c>
      <c r="F477" t="s">
        <v>395</v>
      </c>
      <c r="G477" s="40">
        <f ca="1">AVERAGE(D477:D1476)</f>
        <v>2.549274213948749</v>
      </c>
      <c r="I477" s="16" t="s">
        <v>31</v>
      </c>
      <c r="J477" s="134">
        <f ca="1">C453</f>
        <v>0.35868383385618574</v>
      </c>
      <c r="L477" t="s">
        <v>395</v>
      </c>
      <c r="M477" s="112">
        <f ca="1">AVERAGE(J477:J1476)</f>
        <v>0.23666391899910083</v>
      </c>
    </row>
    <row r="478" spans="1:13" x14ac:dyDescent="0.3">
      <c r="C478">
        <v>1</v>
      </c>
      <c r="D478" s="141">
        <f t="dataTable" ref="D478:D10477" dt2D="0" dtr="0" r1="B476" ca="1"/>
        <v>2.2664451061717705</v>
      </c>
      <c r="F478" t="s">
        <v>396</v>
      </c>
      <c r="G478" s="141">
        <f ca="1">STDEV(D477:D1476)</f>
        <v>0.4880106084618599</v>
      </c>
      <c r="I478">
        <v>1</v>
      </c>
      <c r="J478" s="114">
        <f t="dataTable" ref="J478:J10477" dt2D="0" dtr="0" r1="K10473" ca="1"/>
        <v>0.16551221712491726</v>
      </c>
      <c r="L478" t="s">
        <v>396</v>
      </c>
      <c r="M478" s="112">
        <f ca="1">STDEV(J477:J1476)</f>
        <v>7.528129066541589E-2</v>
      </c>
    </row>
    <row r="479" spans="1:13" x14ac:dyDescent="0.3">
      <c r="C479">
        <v>2</v>
      </c>
      <c r="D479" s="141">
        <v>2.4463370292721605</v>
      </c>
      <c r="F479" t="s">
        <v>397</v>
      </c>
      <c r="G479" s="40">
        <f ca="1">MAX(D477:D1476)</f>
        <v>3.6846402802359322</v>
      </c>
      <c r="I479">
        <v>2</v>
      </c>
      <c r="J479" s="114">
        <v>9.0330596384880391E-2</v>
      </c>
      <c r="L479" t="s">
        <v>397</v>
      </c>
      <c r="M479" s="112">
        <f ca="1">MAX(J477:J1476)</f>
        <v>0.40902816382133311</v>
      </c>
    </row>
    <row r="480" spans="1:13" x14ac:dyDescent="0.3">
      <c r="C480">
        <v>3</v>
      </c>
      <c r="D480" s="141">
        <v>2.3476602223034906</v>
      </c>
      <c r="F480" t="s">
        <v>398</v>
      </c>
      <c r="G480" s="40">
        <f ca="1">MIN(D477:D1476)</f>
        <v>1.4324435046453368</v>
      </c>
      <c r="I480">
        <v>3</v>
      </c>
      <c r="J480" s="114">
        <v>0.2343399579096419</v>
      </c>
      <c r="L480" t="s">
        <v>398</v>
      </c>
      <c r="M480" s="112">
        <f ca="1">MIN(J477:J1476)</f>
        <v>3.8748974600648189E-2</v>
      </c>
    </row>
    <row r="481" spans="3:13" x14ac:dyDescent="0.3">
      <c r="C481">
        <v>4</v>
      </c>
      <c r="D481" s="141">
        <v>2.549851212831646</v>
      </c>
      <c r="G481" s="40"/>
      <c r="I481">
        <v>4</v>
      </c>
      <c r="J481" s="114">
        <v>0.24261416794483637</v>
      </c>
      <c r="M481" s="40"/>
    </row>
    <row r="482" spans="3:13" x14ac:dyDescent="0.3">
      <c r="C482">
        <v>5</v>
      </c>
      <c r="D482" s="141">
        <v>2.3691945096030578</v>
      </c>
      <c r="F482" t="s">
        <v>399</v>
      </c>
      <c r="G482" s="40">
        <f ca="1">('Summary Output'!B24-G477)/G478</f>
        <v>-5.0038510364143765</v>
      </c>
      <c r="I482">
        <v>5</v>
      </c>
      <c r="J482" s="114">
        <v>0.19558676473163117</v>
      </c>
      <c r="L482" t="s">
        <v>399</v>
      </c>
      <c r="M482" s="40">
        <f ca="1">('Summary Output'!D38-M477)/M478</f>
        <v>-3.1437282345615238</v>
      </c>
    </row>
    <row r="483" spans="3:13" x14ac:dyDescent="0.3">
      <c r="C483">
        <v>6</v>
      </c>
      <c r="D483" s="141">
        <v>2.0938938020763023</v>
      </c>
      <c r="F483" t="s">
        <v>400</v>
      </c>
      <c r="G483" s="141">
        <f ca="1">NORMSDIST(G482)</f>
        <v>2.8098094465681667E-7</v>
      </c>
      <c r="I483">
        <v>6</v>
      </c>
      <c r="J483" s="114">
        <v>0.33912149076087683</v>
      </c>
      <c r="L483" t="s">
        <v>400</v>
      </c>
      <c r="M483" s="112">
        <f ca="1">NORMSDIST(M482)</f>
        <v>8.3405138705807476E-4</v>
      </c>
    </row>
    <row r="484" spans="3:13" x14ac:dyDescent="0.3">
      <c r="C484">
        <v>7</v>
      </c>
      <c r="D484" s="141">
        <v>2.4623751398981906</v>
      </c>
      <c r="F484" t="s">
        <v>401</v>
      </c>
      <c r="G484" s="40">
        <f ca="1">1-G483</f>
        <v>0.99999971901905538</v>
      </c>
      <c r="I484">
        <v>7</v>
      </c>
      <c r="J484" s="114">
        <v>0.31734395605313237</v>
      </c>
      <c r="L484" t="s">
        <v>401</v>
      </c>
      <c r="M484" s="112">
        <f ca="1">1-M483</f>
        <v>0.99916594861294195</v>
      </c>
    </row>
    <row r="485" spans="3:13" x14ac:dyDescent="0.3">
      <c r="C485">
        <v>8</v>
      </c>
      <c r="D485" s="141">
        <v>2.5926639319463041</v>
      </c>
      <c r="F485" t="s">
        <v>404</v>
      </c>
      <c r="G485" s="40">
        <f ca="1">SKEW(D477:D1476)</f>
        <v>-5.2303317798486147E-2</v>
      </c>
      <c r="I485">
        <v>8</v>
      </c>
      <c r="J485" s="114">
        <v>0.21279918934454978</v>
      </c>
      <c r="L485" t="s">
        <v>404</v>
      </c>
      <c r="M485" s="40">
        <f ca="1">SKEW(J477:J1476)</f>
        <v>-0.13882123404661023</v>
      </c>
    </row>
    <row r="486" spans="3:13" x14ac:dyDescent="0.3">
      <c r="C486">
        <v>9</v>
      </c>
      <c r="D486" s="141">
        <v>3.0647246237076557</v>
      </c>
      <c r="F486" t="s">
        <v>405</v>
      </c>
      <c r="G486" s="40">
        <f ca="1">KURT(D477:D1476)</f>
        <v>-0.77059825800345427</v>
      </c>
      <c r="I486">
        <v>9</v>
      </c>
      <c r="J486" s="114">
        <v>0.28618277613683696</v>
      </c>
      <c r="L486" t="s">
        <v>405</v>
      </c>
      <c r="M486" s="40">
        <f ca="1">KURT(J477:J1476)</f>
        <v>-0.50644372121249281</v>
      </c>
    </row>
    <row r="487" spans="3:13" x14ac:dyDescent="0.3">
      <c r="C487">
        <v>10</v>
      </c>
      <c r="D487" s="141">
        <v>2.246687486423351</v>
      </c>
      <c r="F487" t="s">
        <v>406</v>
      </c>
      <c r="G487" s="40">
        <f ca="1">1000*(((4*(G485^2))+(G486^2))/24)</f>
        <v>25.198509310369836</v>
      </c>
      <c r="H487" s="143"/>
      <c r="I487">
        <v>10</v>
      </c>
      <c r="J487" s="114">
        <v>0.1653214528002287</v>
      </c>
      <c r="L487" t="s">
        <v>406</v>
      </c>
      <c r="M487" s="40">
        <f ca="1">1000*(((4*(M485^2))+(M486^2))/24)</f>
        <v>13.898774285185503</v>
      </c>
    </row>
    <row r="488" spans="3:13" x14ac:dyDescent="0.3">
      <c r="C488">
        <v>11</v>
      </c>
      <c r="D488" s="141">
        <v>2.1083919421141002</v>
      </c>
      <c r="F488" t="s">
        <v>415</v>
      </c>
      <c r="G488" s="146">
        <f>CHIINV(0.95,2)</f>
        <v>0.10258658877510116</v>
      </c>
      <c r="I488">
        <v>11</v>
      </c>
      <c r="J488" s="114">
        <v>0.28110809370858281</v>
      </c>
      <c r="L488" t="s">
        <v>415</v>
      </c>
      <c r="M488" s="146">
        <f>CHIINV(0.95,2)</f>
        <v>0.10258658877510116</v>
      </c>
    </row>
    <row r="489" spans="3:13" x14ac:dyDescent="0.3">
      <c r="C489">
        <v>12</v>
      </c>
      <c r="D489" s="141">
        <v>2.6356921742222177</v>
      </c>
      <c r="F489" t="s">
        <v>416</v>
      </c>
      <c r="G489" s="163">
        <f ca="1">CHIDIST(G487,2)</f>
        <v>3.3745294850858825E-6</v>
      </c>
      <c r="I489">
        <v>12</v>
      </c>
      <c r="J489" s="114">
        <v>0.35183510024697839</v>
      </c>
      <c r="L489" t="s">
        <v>416</v>
      </c>
      <c r="M489" s="114">
        <f ca="1">CHIDIST(M487,2)</f>
        <v>9.5922284041449573E-4</v>
      </c>
    </row>
    <row r="490" spans="3:13" x14ac:dyDescent="0.3">
      <c r="C490">
        <v>13</v>
      </c>
      <c r="D490" s="141">
        <v>2.4868388326162023</v>
      </c>
      <c r="I490">
        <v>13</v>
      </c>
      <c r="J490" s="114">
        <v>0.29923474939626771</v>
      </c>
    </row>
    <row r="491" spans="3:13" x14ac:dyDescent="0.3">
      <c r="C491">
        <v>14</v>
      </c>
      <c r="D491" s="141">
        <v>2.4578982255672592</v>
      </c>
      <c r="I491">
        <v>14</v>
      </c>
      <c r="J491" s="114">
        <v>0.25145009394071183</v>
      </c>
    </row>
    <row r="492" spans="3:13" x14ac:dyDescent="0.3">
      <c r="C492">
        <v>15</v>
      </c>
      <c r="D492" s="141">
        <v>3.3628376517425247</v>
      </c>
      <c r="I492">
        <v>15</v>
      </c>
      <c r="J492" s="114">
        <v>0.21723535218324908</v>
      </c>
    </row>
    <row r="493" spans="3:13" x14ac:dyDescent="0.3">
      <c r="C493">
        <v>16</v>
      </c>
      <c r="D493" s="141">
        <v>2.5539683103997097</v>
      </c>
      <c r="I493">
        <v>16</v>
      </c>
      <c r="J493" s="114">
        <v>0.26074816288928093</v>
      </c>
    </row>
    <row r="494" spans="3:13" x14ac:dyDescent="0.3">
      <c r="C494">
        <v>17</v>
      </c>
      <c r="D494" s="141">
        <v>2.1895886815766361</v>
      </c>
      <c r="I494">
        <v>17</v>
      </c>
      <c r="J494" s="114">
        <v>0.16238328427757764</v>
      </c>
    </row>
    <row r="495" spans="3:13" x14ac:dyDescent="0.3">
      <c r="C495">
        <v>18</v>
      </c>
      <c r="D495" s="141">
        <v>2.0780782304068892</v>
      </c>
      <c r="I495">
        <v>18</v>
      </c>
      <c r="J495" s="114">
        <v>0.15055703110781971</v>
      </c>
    </row>
    <row r="496" spans="3:13" x14ac:dyDescent="0.3">
      <c r="C496">
        <v>19</v>
      </c>
      <c r="D496" s="141">
        <v>2.0449732939236078</v>
      </c>
      <c r="I496">
        <v>19</v>
      </c>
      <c r="J496" s="114">
        <v>0.35598768121923374</v>
      </c>
    </row>
    <row r="497" spans="3:10" x14ac:dyDescent="0.3">
      <c r="C497">
        <v>20</v>
      </c>
      <c r="D497" s="141">
        <v>2.2789767441128177</v>
      </c>
      <c r="I497">
        <v>20</v>
      </c>
      <c r="J497" s="114">
        <v>0.20739493559878408</v>
      </c>
    </row>
    <row r="498" spans="3:10" x14ac:dyDescent="0.3">
      <c r="C498">
        <v>21</v>
      </c>
      <c r="D498" s="141">
        <v>2.4194563930587885</v>
      </c>
      <c r="I498">
        <v>21</v>
      </c>
      <c r="J498" s="114">
        <v>0.21480906455319015</v>
      </c>
    </row>
    <row r="499" spans="3:10" x14ac:dyDescent="0.3">
      <c r="C499">
        <v>22</v>
      </c>
      <c r="D499" s="141">
        <v>3.0031419678233262</v>
      </c>
      <c r="I499">
        <v>22</v>
      </c>
      <c r="J499" s="114">
        <v>0.10401527108696174</v>
      </c>
    </row>
    <row r="500" spans="3:10" x14ac:dyDescent="0.3">
      <c r="C500">
        <v>23</v>
      </c>
      <c r="D500" s="141">
        <v>2.4945072190840891</v>
      </c>
      <c r="I500">
        <v>23</v>
      </c>
      <c r="J500" s="114">
        <v>0.34885227986249334</v>
      </c>
    </row>
    <row r="501" spans="3:10" x14ac:dyDescent="0.3">
      <c r="C501">
        <v>24</v>
      </c>
      <c r="D501" s="141">
        <v>2.3722968357985232</v>
      </c>
      <c r="I501">
        <v>24</v>
      </c>
      <c r="J501" s="114">
        <v>0.22386324745640507</v>
      </c>
    </row>
    <row r="502" spans="3:10" x14ac:dyDescent="0.3">
      <c r="C502">
        <v>25</v>
      </c>
      <c r="D502" s="141">
        <v>2.6646945196279921</v>
      </c>
      <c r="I502">
        <v>25</v>
      </c>
      <c r="J502" s="114">
        <v>0.13220982354024668</v>
      </c>
    </row>
    <row r="503" spans="3:10" x14ac:dyDescent="0.3">
      <c r="C503">
        <v>26</v>
      </c>
      <c r="D503" s="141">
        <v>2.9569219149881372</v>
      </c>
      <c r="I503">
        <v>26</v>
      </c>
      <c r="J503" s="114">
        <v>0.27950685580537349</v>
      </c>
    </row>
    <row r="504" spans="3:10" x14ac:dyDescent="0.3">
      <c r="C504">
        <v>27</v>
      </c>
      <c r="D504" s="141">
        <v>3.298309165307427</v>
      </c>
      <c r="I504">
        <v>27</v>
      </c>
      <c r="J504" s="114">
        <v>0.24706880494670047</v>
      </c>
    </row>
    <row r="505" spans="3:10" x14ac:dyDescent="0.3">
      <c r="C505">
        <v>28</v>
      </c>
      <c r="D505" s="141">
        <v>1.6363344388181322</v>
      </c>
      <c r="I505">
        <v>28</v>
      </c>
      <c r="J505" s="114">
        <v>0.37732703950636726</v>
      </c>
    </row>
    <row r="506" spans="3:10" x14ac:dyDescent="0.3">
      <c r="C506">
        <v>29</v>
      </c>
      <c r="D506" s="141">
        <v>2.371474078669138</v>
      </c>
      <c r="I506">
        <v>29</v>
      </c>
      <c r="J506" s="114">
        <v>0.2148488322180111</v>
      </c>
    </row>
    <row r="507" spans="3:10" x14ac:dyDescent="0.3">
      <c r="C507">
        <v>30</v>
      </c>
      <c r="D507" s="141">
        <v>3.0751401025254901</v>
      </c>
      <c r="I507">
        <v>30</v>
      </c>
      <c r="J507" s="114">
        <v>0.18285463699259408</v>
      </c>
    </row>
    <row r="508" spans="3:10" x14ac:dyDescent="0.3">
      <c r="C508">
        <v>31</v>
      </c>
      <c r="D508" s="141">
        <v>2.0385602886951952</v>
      </c>
      <c r="I508">
        <v>31</v>
      </c>
      <c r="J508" s="114">
        <v>0.3442087076605036</v>
      </c>
    </row>
    <row r="509" spans="3:10" x14ac:dyDescent="0.3">
      <c r="C509">
        <v>32</v>
      </c>
      <c r="D509" s="141">
        <v>2.3939848878168348</v>
      </c>
      <c r="I509">
        <v>32</v>
      </c>
      <c r="J509" s="114">
        <v>0.28098520425811446</v>
      </c>
    </row>
    <row r="510" spans="3:10" x14ac:dyDescent="0.3">
      <c r="C510">
        <v>33</v>
      </c>
      <c r="D510" s="141">
        <v>3.135336203877646</v>
      </c>
      <c r="I510">
        <v>33</v>
      </c>
      <c r="J510" s="114">
        <v>0.15690477794070756</v>
      </c>
    </row>
    <row r="511" spans="3:10" x14ac:dyDescent="0.3">
      <c r="C511">
        <v>34</v>
      </c>
      <c r="D511" s="141">
        <v>1.7215381094712594</v>
      </c>
      <c r="I511">
        <v>34</v>
      </c>
      <c r="J511" s="114">
        <v>0.29812456351480376</v>
      </c>
    </row>
    <row r="512" spans="3:10" x14ac:dyDescent="0.3">
      <c r="C512">
        <v>35</v>
      </c>
      <c r="D512" s="141">
        <v>2.353240744363478</v>
      </c>
      <c r="I512">
        <v>35</v>
      </c>
      <c r="J512" s="114">
        <v>0.27634843724964675</v>
      </c>
    </row>
    <row r="513" spans="3:10" x14ac:dyDescent="0.3">
      <c r="C513">
        <v>36</v>
      </c>
      <c r="D513" s="141">
        <v>1.8511545267149092</v>
      </c>
      <c r="I513">
        <v>36</v>
      </c>
      <c r="J513" s="114">
        <v>0.25687978453175875</v>
      </c>
    </row>
    <row r="514" spans="3:10" x14ac:dyDescent="0.3">
      <c r="C514">
        <v>37</v>
      </c>
      <c r="D514" s="141">
        <v>2.7696424100639994</v>
      </c>
      <c r="I514">
        <v>37</v>
      </c>
      <c r="J514" s="114">
        <v>0.32831306977205688</v>
      </c>
    </row>
    <row r="515" spans="3:10" x14ac:dyDescent="0.3">
      <c r="C515">
        <v>38</v>
      </c>
      <c r="D515" s="141">
        <v>2.4149966486401726</v>
      </c>
      <c r="I515">
        <v>38</v>
      </c>
      <c r="J515" s="114">
        <v>0.23881954856356913</v>
      </c>
    </row>
    <row r="516" spans="3:10" x14ac:dyDescent="0.3">
      <c r="C516">
        <v>39</v>
      </c>
      <c r="D516" s="141">
        <v>2.2533516904201414</v>
      </c>
      <c r="I516">
        <v>39</v>
      </c>
      <c r="J516" s="114">
        <v>0.14174538046359042</v>
      </c>
    </row>
    <row r="517" spans="3:10" x14ac:dyDescent="0.3">
      <c r="C517">
        <v>40</v>
      </c>
      <c r="D517" s="141">
        <v>2.6321584293556635</v>
      </c>
      <c r="I517">
        <v>40</v>
      </c>
      <c r="J517" s="114">
        <v>0.29606833569917534</v>
      </c>
    </row>
    <row r="518" spans="3:10" x14ac:dyDescent="0.3">
      <c r="C518">
        <v>41</v>
      </c>
      <c r="D518" s="141">
        <v>3.1002478814127783</v>
      </c>
      <c r="I518">
        <v>41</v>
      </c>
      <c r="J518" s="114">
        <v>0.1171120407048174</v>
      </c>
    </row>
    <row r="519" spans="3:10" x14ac:dyDescent="0.3">
      <c r="C519">
        <v>42</v>
      </c>
      <c r="D519" s="141">
        <v>2.3153104777830671</v>
      </c>
      <c r="I519">
        <v>42</v>
      </c>
      <c r="J519" s="114">
        <v>0.23155346524458298</v>
      </c>
    </row>
    <row r="520" spans="3:10" x14ac:dyDescent="0.3">
      <c r="C520">
        <v>43</v>
      </c>
      <c r="D520" s="141">
        <v>1.9817385662098492</v>
      </c>
      <c r="I520">
        <v>43</v>
      </c>
      <c r="J520" s="114">
        <v>0.32068001442419547</v>
      </c>
    </row>
    <row r="521" spans="3:10" x14ac:dyDescent="0.3">
      <c r="C521">
        <v>44</v>
      </c>
      <c r="D521" s="141">
        <v>2.5463437588923123</v>
      </c>
      <c r="I521">
        <v>44</v>
      </c>
      <c r="J521" s="114">
        <v>7.1945812724021785E-2</v>
      </c>
    </row>
    <row r="522" spans="3:10" x14ac:dyDescent="0.3">
      <c r="C522">
        <v>45</v>
      </c>
      <c r="D522" s="141">
        <v>2.9633413575293419</v>
      </c>
      <c r="I522">
        <v>45</v>
      </c>
      <c r="J522" s="114">
        <v>0.29677726062073506</v>
      </c>
    </row>
    <row r="523" spans="3:10" x14ac:dyDescent="0.3">
      <c r="C523">
        <v>46</v>
      </c>
      <c r="D523" s="141">
        <v>2.0903375211341086</v>
      </c>
      <c r="I523">
        <v>46</v>
      </c>
      <c r="J523" s="114">
        <v>0.25279016279026112</v>
      </c>
    </row>
    <row r="524" spans="3:10" x14ac:dyDescent="0.3">
      <c r="C524">
        <v>47</v>
      </c>
      <c r="D524" s="141">
        <v>3.2498312693514606</v>
      </c>
      <c r="I524">
        <v>47</v>
      </c>
      <c r="J524" s="114">
        <v>0.3428885614309829</v>
      </c>
    </row>
    <row r="525" spans="3:10" x14ac:dyDescent="0.3">
      <c r="C525">
        <v>48</v>
      </c>
      <c r="D525" s="141">
        <v>2.2617345839265766</v>
      </c>
      <c r="I525">
        <v>48</v>
      </c>
      <c r="J525" s="114">
        <v>0.3661844629739146</v>
      </c>
    </row>
    <row r="526" spans="3:10" x14ac:dyDescent="0.3">
      <c r="C526">
        <v>49</v>
      </c>
      <c r="D526" s="141">
        <v>3.4931067303800463</v>
      </c>
      <c r="I526">
        <v>49</v>
      </c>
      <c r="J526" s="114">
        <v>0.17253493841386169</v>
      </c>
    </row>
    <row r="527" spans="3:10" x14ac:dyDescent="0.3">
      <c r="C527">
        <v>50</v>
      </c>
      <c r="D527" s="141">
        <v>1.8360608562778054</v>
      </c>
      <c r="I527">
        <v>50</v>
      </c>
      <c r="J527" s="114">
        <v>0.25429754826375106</v>
      </c>
    </row>
    <row r="528" spans="3:10" x14ac:dyDescent="0.3">
      <c r="C528">
        <v>51</v>
      </c>
      <c r="D528" s="141">
        <v>1.9891141512690713</v>
      </c>
      <c r="I528">
        <v>51</v>
      </c>
      <c r="J528" s="114">
        <v>0.32371179301364283</v>
      </c>
    </row>
    <row r="529" spans="3:10" x14ac:dyDescent="0.3">
      <c r="C529">
        <v>52</v>
      </c>
      <c r="D529" s="141">
        <v>2.5874884626506014</v>
      </c>
      <c r="I529">
        <v>52</v>
      </c>
      <c r="J529" s="114">
        <v>0.21700058340303574</v>
      </c>
    </row>
    <row r="530" spans="3:10" x14ac:dyDescent="0.3">
      <c r="C530">
        <v>53</v>
      </c>
      <c r="D530" s="141">
        <v>3.2327457807297031</v>
      </c>
      <c r="I530">
        <v>53</v>
      </c>
      <c r="J530" s="114">
        <v>0.24359090382262272</v>
      </c>
    </row>
    <row r="531" spans="3:10" x14ac:dyDescent="0.3">
      <c r="C531">
        <v>54</v>
      </c>
      <c r="D531" s="141">
        <v>1.7585181408727375</v>
      </c>
      <c r="I531">
        <v>54</v>
      </c>
      <c r="J531" s="114">
        <v>0.13160961625136136</v>
      </c>
    </row>
    <row r="532" spans="3:10" x14ac:dyDescent="0.3">
      <c r="C532">
        <v>55</v>
      </c>
      <c r="D532" s="141">
        <v>2.1791237846009723</v>
      </c>
      <c r="I532">
        <v>55</v>
      </c>
      <c r="J532" s="114">
        <v>0.29311575526933487</v>
      </c>
    </row>
    <row r="533" spans="3:10" x14ac:dyDescent="0.3">
      <c r="C533">
        <v>56</v>
      </c>
      <c r="D533" s="141">
        <v>2.1036789183930145</v>
      </c>
      <c r="I533">
        <v>56</v>
      </c>
      <c r="J533" s="114">
        <v>0.27631839058103158</v>
      </c>
    </row>
    <row r="534" spans="3:10" x14ac:dyDescent="0.3">
      <c r="C534">
        <v>57</v>
      </c>
      <c r="D534" s="141">
        <v>2.3436943229495051</v>
      </c>
      <c r="I534">
        <v>57</v>
      </c>
      <c r="J534" s="114">
        <v>0.2720884620093047</v>
      </c>
    </row>
    <row r="535" spans="3:10" x14ac:dyDescent="0.3">
      <c r="C535">
        <v>58</v>
      </c>
      <c r="D535" s="141">
        <v>2.8487142341390452</v>
      </c>
      <c r="I535">
        <v>58</v>
      </c>
      <c r="J535" s="114">
        <v>0.27881049280750192</v>
      </c>
    </row>
    <row r="536" spans="3:10" x14ac:dyDescent="0.3">
      <c r="C536">
        <v>59</v>
      </c>
      <c r="D536" s="141">
        <v>2.8116303582662847</v>
      </c>
      <c r="I536">
        <v>59</v>
      </c>
      <c r="J536" s="114">
        <v>0.27969195257839363</v>
      </c>
    </row>
    <row r="537" spans="3:10" x14ac:dyDescent="0.3">
      <c r="C537">
        <v>60</v>
      </c>
      <c r="D537" s="141">
        <v>2.9574648343640186</v>
      </c>
      <c r="I537">
        <v>60</v>
      </c>
      <c r="J537" s="114">
        <v>0.14521208685588527</v>
      </c>
    </row>
    <row r="538" spans="3:10" x14ac:dyDescent="0.3">
      <c r="C538">
        <v>61</v>
      </c>
      <c r="D538" s="141">
        <v>1.7217240394803022</v>
      </c>
      <c r="I538">
        <v>61</v>
      </c>
      <c r="J538" s="114">
        <v>0.21567630395083559</v>
      </c>
    </row>
    <row r="539" spans="3:10" x14ac:dyDescent="0.3">
      <c r="C539">
        <v>62</v>
      </c>
      <c r="D539" s="141">
        <v>2.13726045790622</v>
      </c>
      <c r="I539">
        <v>62</v>
      </c>
      <c r="J539" s="114">
        <v>0.34768375725296918</v>
      </c>
    </row>
    <row r="540" spans="3:10" x14ac:dyDescent="0.3">
      <c r="C540">
        <v>63</v>
      </c>
      <c r="D540" s="141">
        <v>2.6119676527075653</v>
      </c>
      <c r="I540">
        <v>63</v>
      </c>
      <c r="J540" s="114">
        <v>0.2074392896438233</v>
      </c>
    </row>
    <row r="541" spans="3:10" x14ac:dyDescent="0.3">
      <c r="C541">
        <v>64</v>
      </c>
      <c r="D541" s="141">
        <v>2.698229667451769</v>
      </c>
      <c r="I541">
        <v>64</v>
      </c>
      <c r="J541" s="114">
        <v>0.2280911689503422</v>
      </c>
    </row>
    <row r="542" spans="3:10" x14ac:dyDescent="0.3">
      <c r="C542">
        <v>65</v>
      </c>
      <c r="D542" s="141">
        <v>2.7571133947511077</v>
      </c>
      <c r="I542">
        <v>65</v>
      </c>
      <c r="J542" s="114">
        <v>0.24711879311973606</v>
      </c>
    </row>
    <row r="543" spans="3:10" x14ac:dyDescent="0.3">
      <c r="C543">
        <v>66</v>
      </c>
      <c r="D543" s="141">
        <v>2.764721408230677</v>
      </c>
      <c r="I543">
        <v>66</v>
      </c>
      <c r="J543" s="114">
        <v>0.16717545935824574</v>
      </c>
    </row>
    <row r="544" spans="3:10" x14ac:dyDescent="0.3">
      <c r="C544">
        <v>67</v>
      </c>
      <c r="D544" s="141">
        <v>2.185421070316242</v>
      </c>
      <c r="I544">
        <v>67</v>
      </c>
      <c r="J544" s="114">
        <v>0.29128811519668263</v>
      </c>
    </row>
    <row r="545" spans="3:10" x14ac:dyDescent="0.3">
      <c r="C545">
        <v>68</v>
      </c>
      <c r="D545" s="141">
        <v>2.81563760398108</v>
      </c>
      <c r="I545">
        <v>68</v>
      </c>
      <c r="J545" s="114">
        <v>0.26253247648296418</v>
      </c>
    </row>
    <row r="546" spans="3:10" x14ac:dyDescent="0.3">
      <c r="C546">
        <v>69</v>
      </c>
      <c r="D546" s="141">
        <v>3.1479610787974641</v>
      </c>
      <c r="I546">
        <v>69</v>
      </c>
      <c r="J546" s="114">
        <v>0.27724566404111783</v>
      </c>
    </row>
    <row r="547" spans="3:10" x14ac:dyDescent="0.3">
      <c r="C547">
        <v>70</v>
      </c>
      <c r="D547" s="141">
        <v>2.2315560999702759</v>
      </c>
      <c r="I547">
        <v>70</v>
      </c>
      <c r="J547" s="114">
        <v>0.23423376278279329</v>
      </c>
    </row>
    <row r="548" spans="3:10" x14ac:dyDescent="0.3">
      <c r="C548">
        <v>71</v>
      </c>
      <c r="D548" s="141">
        <v>2.1475544718169539</v>
      </c>
      <c r="I548">
        <v>71</v>
      </c>
      <c r="J548" s="114">
        <v>0.29221102291383172</v>
      </c>
    </row>
    <row r="549" spans="3:10" x14ac:dyDescent="0.3">
      <c r="C549">
        <v>72</v>
      </c>
      <c r="D549" s="141">
        <v>2.093578401444145</v>
      </c>
      <c r="I549">
        <v>72</v>
      </c>
      <c r="J549" s="114">
        <v>0.3128976193946138</v>
      </c>
    </row>
    <row r="550" spans="3:10" x14ac:dyDescent="0.3">
      <c r="C550">
        <v>73</v>
      </c>
      <c r="D550" s="141">
        <v>1.5498539941117024</v>
      </c>
      <c r="I550">
        <v>73</v>
      </c>
      <c r="J550" s="114">
        <v>0.17758287771215842</v>
      </c>
    </row>
    <row r="551" spans="3:10" x14ac:dyDescent="0.3">
      <c r="C551">
        <v>74</v>
      </c>
      <c r="D551" s="141">
        <v>2.9398638810303952</v>
      </c>
      <c r="I551">
        <v>74</v>
      </c>
      <c r="J551" s="114">
        <v>0.22213266166416501</v>
      </c>
    </row>
    <row r="552" spans="3:10" x14ac:dyDescent="0.3">
      <c r="C552">
        <v>75</v>
      </c>
      <c r="D552" s="141">
        <v>2.6692991472526639</v>
      </c>
      <c r="I552">
        <v>75</v>
      </c>
      <c r="J552" s="114">
        <v>0.28613956133855933</v>
      </c>
    </row>
    <row r="553" spans="3:10" x14ac:dyDescent="0.3">
      <c r="C553">
        <v>76</v>
      </c>
      <c r="D553" s="141">
        <v>3.109869164527943</v>
      </c>
      <c r="I553">
        <v>76</v>
      </c>
      <c r="J553" s="114">
        <v>0.2449097151183337</v>
      </c>
    </row>
    <row r="554" spans="3:10" x14ac:dyDescent="0.3">
      <c r="C554">
        <v>77</v>
      </c>
      <c r="D554" s="141">
        <v>3.5487055873315851</v>
      </c>
      <c r="I554">
        <v>77</v>
      </c>
      <c r="J554" s="114">
        <v>0.24157225528078463</v>
      </c>
    </row>
    <row r="555" spans="3:10" x14ac:dyDescent="0.3">
      <c r="C555">
        <v>78</v>
      </c>
      <c r="D555" s="141">
        <v>1.9144007761474136</v>
      </c>
      <c r="I555">
        <v>78</v>
      </c>
      <c r="J555" s="114">
        <v>0.21277137004195823</v>
      </c>
    </row>
    <row r="556" spans="3:10" x14ac:dyDescent="0.3">
      <c r="C556">
        <v>79</v>
      </c>
      <c r="D556" s="141">
        <v>2.3655153713820436</v>
      </c>
      <c r="I556">
        <v>79</v>
      </c>
      <c r="J556" s="114">
        <v>0.24309081862053872</v>
      </c>
    </row>
    <row r="557" spans="3:10" x14ac:dyDescent="0.3">
      <c r="C557">
        <v>80</v>
      </c>
      <c r="D557" s="141">
        <v>2.9869855449168785</v>
      </c>
      <c r="I557">
        <v>80</v>
      </c>
      <c r="J557" s="114">
        <v>0.2540544806150753</v>
      </c>
    </row>
    <row r="558" spans="3:10" x14ac:dyDescent="0.3">
      <c r="C558">
        <v>81</v>
      </c>
      <c r="D558" s="141">
        <v>2.1846387924532218</v>
      </c>
      <c r="I558">
        <v>81</v>
      </c>
      <c r="J558" s="114">
        <v>0.22796533423727672</v>
      </c>
    </row>
    <row r="559" spans="3:10" x14ac:dyDescent="0.3">
      <c r="C559">
        <v>82</v>
      </c>
      <c r="D559" s="141">
        <v>2.3555877321619123</v>
      </c>
      <c r="I559">
        <v>82</v>
      </c>
      <c r="J559" s="114">
        <v>0.2027425084853911</v>
      </c>
    </row>
    <row r="560" spans="3:10" x14ac:dyDescent="0.3">
      <c r="C560">
        <v>83</v>
      </c>
      <c r="D560" s="141">
        <v>3.4657300664578843</v>
      </c>
      <c r="I560">
        <v>83</v>
      </c>
      <c r="J560" s="114">
        <v>0.18475890793221228</v>
      </c>
    </row>
    <row r="561" spans="3:10" x14ac:dyDescent="0.3">
      <c r="C561">
        <v>84</v>
      </c>
      <c r="D561" s="141">
        <v>2.9845157720820894</v>
      </c>
      <c r="I561">
        <v>84</v>
      </c>
      <c r="J561" s="114">
        <v>0.26843030442271609</v>
      </c>
    </row>
    <row r="562" spans="3:10" x14ac:dyDescent="0.3">
      <c r="C562">
        <v>85</v>
      </c>
      <c r="D562" s="141">
        <v>2.0209112798324211</v>
      </c>
      <c r="I562">
        <v>85</v>
      </c>
      <c r="J562" s="114">
        <v>0.40902816382133311</v>
      </c>
    </row>
    <row r="563" spans="3:10" x14ac:dyDescent="0.3">
      <c r="C563">
        <v>86</v>
      </c>
      <c r="D563" s="141">
        <v>1.9385131815481056</v>
      </c>
      <c r="I563">
        <v>86</v>
      </c>
      <c r="J563" s="114">
        <v>0.25895944349074718</v>
      </c>
    </row>
    <row r="564" spans="3:10" x14ac:dyDescent="0.3">
      <c r="C564">
        <v>87</v>
      </c>
      <c r="D564" s="141">
        <v>2.7872204267138705</v>
      </c>
      <c r="I564">
        <v>87</v>
      </c>
      <c r="J564" s="114">
        <v>0.16860670500727171</v>
      </c>
    </row>
    <row r="565" spans="3:10" x14ac:dyDescent="0.3">
      <c r="C565">
        <v>88</v>
      </c>
      <c r="D565" s="141">
        <v>2.8301881769922712</v>
      </c>
      <c r="I565">
        <v>88</v>
      </c>
      <c r="J565" s="114">
        <v>0.12672864945404627</v>
      </c>
    </row>
    <row r="566" spans="3:10" x14ac:dyDescent="0.3">
      <c r="C566">
        <v>89</v>
      </c>
      <c r="D566" s="141">
        <v>3.0223117865743414</v>
      </c>
      <c r="I566">
        <v>89</v>
      </c>
      <c r="J566" s="114">
        <v>0.18862115628710607</v>
      </c>
    </row>
    <row r="567" spans="3:10" x14ac:dyDescent="0.3">
      <c r="C567">
        <v>90</v>
      </c>
      <c r="D567" s="141">
        <v>2.2988772843973506</v>
      </c>
      <c r="I567">
        <v>90</v>
      </c>
      <c r="J567" s="114">
        <v>0.17567626095431121</v>
      </c>
    </row>
    <row r="568" spans="3:10" x14ac:dyDescent="0.3">
      <c r="C568">
        <v>91</v>
      </c>
      <c r="D568" s="141">
        <v>2.7954370798116797</v>
      </c>
      <c r="I568">
        <v>91</v>
      </c>
      <c r="J568" s="114">
        <v>9.2808951014911711E-2</v>
      </c>
    </row>
    <row r="569" spans="3:10" x14ac:dyDescent="0.3">
      <c r="C569">
        <v>92</v>
      </c>
      <c r="D569" s="141">
        <v>2.5728580672386467</v>
      </c>
      <c r="I569">
        <v>92</v>
      </c>
      <c r="J569" s="114">
        <v>0.27836978482294472</v>
      </c>
    </row>
    <row r="570" spans="3:10" x14ac:dyDescent="0.3">
      <c r="C570">
        <v>93</v>
      </c>
      <c r="D570" s="141">
        <v>3.1237967036873378</v>
      </c>
      <c r="I570">
        <v>93</v>
      </c>
      <c r="J570" s="114">
        <v>0.31704580197442667</v>
      </c>
    </row>
    <row r="571" spans="3:10" x14ac:dyDescent="0.3">
      <c r="C571">
        <v>94</v>
      </c>
      <c r="D571" s="141">
        <v>2.3486358066020037</v>
      </c>
      <c r="I571">
        <v>94</v>
      </c>
      <c r="J571" s="114">
        <v>0.20564780899709612</v>
      </c>
    </row>
    <row r="572" spans="3:10" x14ac:dyDescent="0.3">
      <c r="C572">
        <v>95</v>
      </c>
      <c r="D572" s="141">
        <v>2.1447886986590219</v>
      </c>
      <c r="I572">
        <v>95</v>
      </c>
      <c r="J572" s="114">
        <v>0.15668981421949657</v>
      </c>
    </row>
    <row r="573" spans="3:10" x14ac:dyDescent="0.3">
      <c r="C573">
        <v>96</v>
      </c>
      <c r="D573" s="141">
        <v>3.3525293178431239</v>
      </c>
      <c r="I573">
        <v>96</v>
      </c>
      <c r="J573" s="114">
        <v>0.28326220632325771</v>
      </c>
    </row>
    <row r="574" spans="3:10" x14ac:dyDescent="0.3">
      <c r="C574">
        <v>97</v>
      </c>
      <c r="D574" s="141">
        <v>3.1694731983338409</v>
      </c>
      <c r="I574">
        <v>97</v>
      </c>
      <c r="J574" s="114">
        <v>0.10871942558851888</v>
      </c>
    </row>
    <row r="575" spans="3:10" x14ac:dyDescent="0.3">
      <c r="C575">
        <v>98</v>
      </c>
      <c r="D575" s="141">
        <v>3.339926588059992</v>
      </c>
      <c r="I575">
        <v>98</v>
      </c>
      <c r="J575" s="114">
        <v>0.26069820650183995</v>
      </c>
    </row>
    <row r="576" spans="3:10" x14ac:dyDescent="0.3">
      <c r="C576">
        <v>99</v>
      </c>
      <c r="D576" s="141">
        <v>2.3470018708054345</v>
      </c>
      <c r="I576">
        <v>99</v>
      </c>
      <c r="J576" s="114">
        <v>0.10302703343027297</v>
      </c>
    </row>
    <row r="577" spans="3:10" x14ac:dyDescent="0.3">
      <c r="C577">
        <v>100</v>
      </c>
      <c r="D577" s="141">
        <v>2.8170214168436183</v>
      </c>
      <c r="I577">
        <v>100</v>
      </c>
      <c r="J577" s="114">
        <v>0.17909185320538179</v>
      </c>
    </row>
    <row r="578" spans="3:10" x14ac:dyDescent="0.3">
      <c r="C578">
        <v>101</v>
      </c>
      <c r="D578" s="141">
        <v>2.4969170680907005</v>
      </c>
      <c r="I578">
        <v>101</v>
      </c>
      <c r="J578" s="114">
        <v>0.14166745146605075</v>
      </c>
    </row>
    <row r="579" spans="3:10" x14ac:dyDescent="0.3">
      <c r="C579">
        <v>102</v>
      </c>
      <c r="D579" s="141">
        <v>3.3295163423001659</v>
      </c>
      <c r="I579">
        <v>102</v>
      </c>
      <c r="J579" s="114">
        <v>7.7061004542561928E-2</v>
      </c>
    </row>
    <row r="580" spans="3:10" x14ac:dyDescent="0.3">
      <c r="C580">
        <v>103</v>
      </c>
      <c r="D580" s="141">
        <v>3.1986368164419186</v>
      </c>
      <c r="I580">
        <v>103</v>
      </c>
      <c r="J580" s="114">
        <v>0.31944485049302807</v>
      </c>
    </row>
    <row r="581" spans="3:10" x14ac:dyDescent="0.3">
      <c r="C581">
        <v>104</v>
      </c>
      <c r="D581" s="141">
        <v>2.6258772303483031</v>
      </c>
      <c r="I581">
        <v>104</v>
      </c>
      <c r="J581" s="114">
        <v>0.22590291240762395</v>
      </c>
    </row>
    <row r="582" spans="3:10" x14ac:dyDescent="0.3">
      <c r="C582">
        <v>105</v>
      </c>
      <c r="D582" s="141">
        <v>2.167144159891996</v>
      </c>
      <c r="I582">
        <v>105</v>
      </c>
      <c r="J582" s="114">
        <v>0.15700006191023741</v>
      </c>
    </row>
    <row r="583" spans="3:10" x14ac:dyDescent="0.3">
      <c r="C583">
        <v>106</v>
      </c>
      <c r="D583" s="141">
        <v>1.6248035060225205</v>
      </c>
      <c r="I583">
        <v>106</v>
      </c>
      <c r="J583" s="114">
        <v>0.17050622053341979</v>
      </c>
    </row>
    <row r="584" spans="3:10" x14ac:dyDescent="0.3">
      <c r="C584">
        <v>107</v>
      </c>
      <c r="D584" s="141">
        <v>2.2671603332055965</v>
      </c>
      <c r="I584">
        <v>107</v>
      </c>
      <c r="J584" s="114">
        <v>0.21144590898642179</v>
      </c>
    </row>
    <row r="585" spans="3:10" x14ac:dyDescent="0.3">
      <c r="C585">
        <v>108</v>
      </c>
      <c r="D585" s="141">
        <v>2.8029282330501522</v>
      </c>
      <c r="I585">
        <v>108</v>
      </c>
      <c r="J585" s="114">
        <v>0.30029964265460762</v>
      </c>
    </row>
    <row r="586" spans="3:10" x14ac:dyDescent="0.3">
      <c r="C586">
        <v>109</v>
      </c>
      <c r="D586" s="141">
        <v>2.4748679079969818</v>
      </c>
      <c r="I586">
        <v>109</v>
      </c>
      <c r="J586" s="114">
        <v>0.33032338150706564</v>
      </c>
    </row>
    <row r="587" spans="3:10" x14ac:dyDescent="0.3">
      <c r="C587">
        <v>110</v>
      </c>
      <c r="D587" s="141">
        <v>2.7823543731337228</v>
      </c>
      <c r="I587">
        <v>110</v>
      </c>
      <c r="J587" s="114">
        <v>0.12774834851041983</v>
      </c>
    </row>
    <row r="588" spans="3:10" x14ac:dyDescent="0.3">
      <c r="C588">
        <v>111</v>
      </c>
      <c r="D588" s="141">
        <v>3.06488623172116</v>
      </c>
      <c r="I588">
        <v>111</v>
      </c>
      <c r="J588" s="114">
        <v>0.20161449963407541</v>
      </c>
    </row>
    <row r="589" spans="3:10" x14ac:dyDescent="0.3">
      <c r="C589">
        <v>112</v>
      </c>
      <c r="D589" s="141">
        <v>2.7913183790512912</v>
      </c>
      <c r="I589">
        <v>112</v>
      </c>
      <c r="J589" s="114">
        <v>0.30643635445477524</v>
      </c>
    </row>
    <row r="590" spans="3:10" x14ac:dyDescent="0.3">
      <c r="C590">
        <v>113</v>
      </c>
      <c r="D590" s="141">
        <v>2.308391858779026</v>
      </c>
      <c r="I590">
        <v>113</v>
      </c>
      <c r="J590" s="114">
        <v>0.13545230738475911</v>
      </c>
    </row>
    <row r="591" spans="3:10" x14ac:dyDescent="0.3">
      <c r="C591">
        <v>114</v>
      </c>
      <c r="D591" s="141">
        <v>2.8266655791222162</v>
      </c>
      <c r="I591">
        <v>114</v>
      </c>
      <c r="J591" s="114">
        <v>0.24277961191982</v>
      </c>
    </row>
    <row r="592" spans="3:10" x14ac:dyDescent="0.3">
      <c r="C592">
        <v>115</v>
      </c>
      <c r="D592" s="141">
        <v>3.1451023593789991</v>
      </c>
      <c r="I592">
        <v>115</v>
      </c>
      <c r="J592" s="114">
        <v>0.28778556534891364</v>
      </c>
    </row>
    <row r="593" spans="3:10" x14ac:dyDescent="0.3">
      <c r="C593">
        <v>116</v>
      </c>
      <c r="D593" s="141">
        <v>2.0506702190948118</v>
      </c>
      <c r="I593">
        <v>116</v>
      </c>
      <c r="J593" s="114">
        <v>0.11622475875650418</v>
      </c>
    </row>
    <row r="594" spans="3:10" x14ac:dyDescent="0.3">
      <c r="C594">
        <v>117</v>
      </c>
      <c r="D594" s="141">
        <v>2.0659385197098352</v>
      </c>
      <c r="I594">
        <v>117</v>
      </c>
      <c r="J594" s="114">
        <v>0.16888626004109342</v>
      </c>
    </row>
    <row r="595" spans="3:10" x14ac:dyDescent="0.3">
      <c r="C595">
        <v>118</v>
      </c>
      <c r="D595" s="141">
        <v>2.9659974289887971</v>
      </c>
      <c r="I595">
        <v>118</v>
      </c>
      <c r="J595" s="114">
        <v>0.15740407975132942</v>
      </c>
    </row>
    <row r="596" spans="3:10" x14ac:dyDescent="0.3">
      <c r="C596">
        <v>119</v>
      </c>
      <c r="D596" s="141">
        <v>1.9904405564073282</v>
      </c>
      <c r="I596">
        <v>119</v>
      </c>
      <c r="J596" s="114">
        <v>0.24195481554632181</v>
      </c>
    </row>
    <row r="597" spans="3:10" x14ac:dyDescent="0.3">
      <c r="C597">
        <v>120</v>
      </c>
      <c r="D597" s="141">
        <v>2.3943213139878194</v>
      </c>
      <c r="I597">
        <v>120</v>
      </c>
      <c r="J597" s="114">
        <v>0.22221191796980655</v>
      </c>
    </row>
    <row r="598" spans="3:10" x14ac:dyDescent="0.3">
      <c r="C598">
        <v>121</v>
      </c>
      <c r="D598" s="141">
        <v>2.6552415180425508</v>
      </c>
      <c r="I598">
        <v>121</v>
      </c>
      <c r="J598" s="114">
        <v>0.23874505014184044</v>
      </c>
    </row>
    <row r="599" spans="3:10" x14ac:dyDescent="0.3">
      <c r="C599">
        <v>122</v>
      </c>
      <c r="D599" s="141">
        <v>1.459476021823447</v>
      </c>
      <c r="I599">
        <v>122</v>
      </c>
      <c r="J599" s="114">
        <v>0.27644265105743515</v>
      </c>
    </row>
    <row r="600" spans="3:10" x14ac:dyDescent="0.3">
      <c r="C600">
        <v>123</v>
      </c>
      <c r="D600" s="141">
        <v>2.7815175055202728</v>
      </c>
      <c r="I600">
        <v>123</v>
      </c>
      <c r="J600" s="114">
        <v>0.29230205280419219</v>
      </c>
    </row>
    <row r="601" spans="3:10" x14ac:dyDescent="0.3">
      <c r="C601">
        <v>124</v>
      </c>
      <c r="D601" s="141">
        <v>2.9142866490084716</v>
      </c>
      <c r="I601">
        <v>124</v>
      </c>
      <c r="J601" s="114">
        <v>0.29039424205893249</v>
      </c>
    </row>
    <row r="602" spans="3:10" x14ac:dyDescent="0.3">
      <c r="C602">
        <v>125</v>
      </c>
      <c r="D602" s="141">
        <v>2.3127295449313658</v>
      </c>
      <c r="I602">
        <v>125</v>
      </c>
      <c r="J602" s="114">
        <v>0.35226691763212847</v>
      </c>
    </row>
    <row r="603" spans="3:10" x14ac:dyDescent="0.3">
      <c r="C603">
        <v>126</v>
      </c>
      <c r="D603" s="141">
        <v>2.1259864142829525</v>
      </c>
      <c r="I603">
        <v>126</v>
      </c>
      <c r="J603" s="114">
        <v>0.1967994556214876</v>
      </c>
    </row>
    <row r="604" spans="3:10" x14ac:dyDescent="0.3">
      <c r="C604">
        <v>127</v>
      </c>
      <c r="D604" s="141">
        <v>2.238874115455066</v>
      </c>
      <c r="I604">
        <v>127</v>
      </c>
      <c r="J604" s="114">
        <v>0.17771648467539158</v>
      </c>
    </row>
    <row r="605" spans="3:10" x14ac:dyDescent="0.3">
      <c r="C605">
        <v>128</v>
      </c>
      <c r="D605" s="141">
        <v>2.5749248166414134</v>
      </c>
      <c r="I605">
        <v>128</v>
      </c>
      <c r="J605" s="114">
        <v>0.24916692484367342</v>
      </c>
    </row>
    <row r="606" spans="3:10" x14ac:dyDescent="0.3">
      <c r="C606">
        <v>129</v>
      </c>
      <c r="D606" s="141">
        <v>3.1623137694526693</v>
      </c>
      <c r="I606">
        <v>129</v>
      </c>
      <c r="J606" s="114">
        <v>0.3117140197114765</v>
      </c>
    </row>
    <row r="607" spans="3:10" x14ac:dyDescent="0.3">
      <c r="C607">
        <v>130</v>
      </c>
      <c r="D607" s="141">
        <v>2.5810191143839165</v>
      </c>
      <c r="I607">
        <v>130</v>
      </c>
      <c r="J607" s="114">
        <v>0.23294809907496461</v>
      </c>
    </row>
    <row r="608" spans="3:10" x14ac:dyDescent="0.3">
      <c r="C608">
        <v>131</v>
      </c>
      <c r="D608" s="141">
        <v>3.1898370122960902</v>
      </c>
      <c r="I608">
        <v>131</v>
      </c>
      <c r="J608" s="114">
        <v>0.19834132647292857</v>
      </c>
    </row>
    <row r="609" spans="3:10" x14ac:dyDescent="0.3">
      <c r="C609">
        <v>132</v>
      </c>
      <c r="D609" s="141">
        <v>2.5517604584308122</v>
      </c>
      <c r="I609">
        <v>132</v>
      </c>
      <c r="J609" s="114">
        <v>0.35181685569635612</v>
      </c>
    </row>
    <row r="610" spans="3:10" x14ac:dyDescent="0.3">
      <c r="C610">
        <v>133</v>
      </c>
      <c r="D610" s="141">
        <v>3.0774064424995102</v>
      </c>
      <c r="I610">
        <v>133</v>
      </c>
      <c r="J610" s="114">
        <v>0.20659423927772869</v>
      </c>
    </row>
    <row r="611" spans="3:10" x14ac:dyDescent="0.3">
      <c r="C611">
        <v>134</v>
      </c>
      <c r="D611" s="141">
        <v>2.7417550204857575</v>
      </c>
      <c r="I611">
        <v>134</v>
      </c>
      <c r="J611" s="114">
        <v>0.27014196199961216</v>
      </c>
    </row>
    <row r="612" spans="3:10" x14ac:dyDescent="0.3">
      <c r="C612">
        <v>135</v>
      </c>
      <c r="D612" s="141">
        <v>2.6882227637293719</v>
      </c>
      <c r="I612">
        <v>135</v>
      </c>
      <c r="J612" s="114">
        <v>0.33830737908287434</v>
      </c>
    </row>
    <row r="613" spans="3:10" x14ac:dyDescent="0.3">
      <c r="C613">
        <v>136</v>
      </c>
      <c r="D613" s="141">
        <v>2.3004031212273066</v>
      </c>
      <c r="I613">
        <v>136</v>
      </c>
      <c r="J613" s="114">
        <v>0.10085209724355804</v>
      </c>
    </row>
    <row r="614" spans="3:10" x14ac:dyDescent="0.3">
      <c r="C614">
        <v>137</v>
      </c>
      <c r="D614" s="141">
        <v>2.5550107006633604</v>
      </c>
      <c r="I614">
        <v>137</v>
      </c>
      <c r="J614" s="114">
        <v>0.31547460886592193</v>
      </c>
    </row>
    <row r="615" spans="3:10" x14ac:dyDescent="0.3">
      <c r="C615">
        <v>138</v>
      </c>
      <c r="D615" s="141">
        <v>2.2095199255644546</v>
      </c>
      <c r="I615">
        <v>138</v>
      </c>
      <c r="J615" s="114">
        <v>0.21331918426672325</v>
      </c>
    </row>
    <row r="616" spans="3:10" x14ac:dyDescent="0.3">
      <c r="C616">
        <v>139</v>
      </c>
      <c r="D616" s="141">
        <v>2.5931711809886191</v>
      </c>
      <c r="I616">
        <v>139</v>
      </c>
      <c r="J616" s="114">
        <v>0.28462747065285243</v>
      </c>
    </row>
    <row r="617" spans="3:10" x14ac:dyDescent="0.3">
      <c r="C617">
        <v>140</v>
      </c>
      <c r="D617" s="141">
        <v>2.7422399867782969</v>
      </c>
      <c r="I617">
        <v>140</v>
      </c>
      <c r="J617" s="114">
        <v>0.16486301771864098</v>
      </c>
    </row>
    <row r="618" spans="3:10" x14ac:dyDescent="0.3">
      <c r="C618">
        <v>141</v>
      </c>
      <c r="D618" s="141">
        <v>2.7520409066157874</v>
      </c>
      <c r="I618">
        <v>141</v>
      </c>
      <c r="J618" s="114">
        <v>0.17497288889215357</v>
      </c>
    </row>
    <row r="619" spans="3:10" x14ac:dyDescent="0.3">
      <c r="C619">
        <v>142</v>
      </c>
      <c r="D619" s="141">
        <v>2.0867348547052624</v>
      </c>
      <c r="I619">
        <v>142</v>
      </c>
      <c r="J619" s="114">
        <v>0.28621902878437555</v>
      </c>
    </row>
    <row r="620" spans="3:10" x14ac:dyDescent="0.3">
      <c r="C620">
        <v>143</v>
      </c>
      <c r="D620" s="141">
        <v>3.1192288548358369</v>
      </c>
      <c r="I620">
        <v>143</v>
      </c>
      <c r="J620" s="114">
        <v>0.26595676127134915</v>
      </c>
    </row>
    <row r="621" spans="3:10" x14ac:dyDescent="0.3">
      <c r="C621">
        <v>144</v>
      </c>
      <c r="D621" s="141">
        <v>2.5483201436263747</v>
      </c>
      <c r="I621">
        <v>144</v>
      </c>
      <c r="J621" s="114">
        <v>0.23367283667050343</v>
      </c>
    </row>
    <row r="622" spans="3:10" x14ac:dyDescent="0.3">
      <c r="C622">
        <v>145</v>
      </c>
      <c r="D622" s="141">
        <v>2.1220826643646147</v>
      </c>
      <c r="I622">
        <v>145</v>
      </c>
      <c r="J622" s="114">
        <v>0.22800127106315804</v>
      </c>
    </row>
    <row r="623" spans="3:10" x14ac:dyDescent="0.3">
      <c r="C623">
        <v>146</v>
      </c>
      <c r="D623" s="141">
        <v>2.4802491021896773</v>
      </c>
      <c r="I623">
        <v>146</v>
      </c>
      <c r="J623" s="114">
        <v>0.35916674534227022</v>
      </c>
    </row>
    <row r="624" spans="3:10" x14ac:dyDescent="0.3">
      <c r="C624">
        <v>147</v>
      </c>
      <c r="D624" s="141">
        <v>2.3719944497011722</v>
      </c>
      <c r="I624">
        <v>147</v>
      </c>
      <c r="J624" s="114">
        <v>0.27384018577853753</v>
      </c>
    </row>
    <row r="625" spans="3:10" x14ac:dyDescent="0.3">
      <c r="C625">
        <v>148</v>
      </c>
      <c r="D625" s="141">
        <v>2.2598179075714486</v>
      </c>
      <c r="I625">
        <v>148</v>
      </c>
      <c r="J625" s="114">
        <v>0.30248547812490001</v>
      </c>
    </row>
    <row r="626" spans="3:10" x14ac:dyDescent="0.3">
      <c r="C626">
        <v>149</v>
      </c>
      <c r="D626" s="141">
        <v>2.1708867954372906</v>
      </c>
      <c r="I626">
        <v>149</v>
      </c>
      <c r="J626" s="114">
        <v>0.29340397740862856</v>
      </c>
    </row>
    <row r="627" spans="3:10" x14ac:dyDescent="0.3">
      <c r="C627">
        <v>150</v>
      </c>
      <c r="D627" s="141">
        <v>2.8486781986900533</v>
      </c>
      <c r="I627">
        <v>150</v>
      </c>
      <c r="J627" s="114">
        <v>0.14517579084893328</v>
      </c>
    </row>
    <row r="628" spans="3:10" x14ac:dyDescent="0.3">
      <c r="C628">
        <v>151</v>
      </c>
      <c r="D628" s="141">
        <v>2.1149192505046437</v>
      </c>
      <c r="I628">
        <v>151</v>
      </c>
      <c r="J628" s="114">
        <v>0.24230045471155126</v>
      </c>
    </row>
    <row r="629" spans="3:10" x14ac:dyDescent="0.3">
      <c r="C629">
        <v>152</v>
      </c>
      <c r="D629" s="141">
        <v>2.5159997401464973</v>
      </c>
      <c r="I629">
        <v>152</v>
      </c>
      <c r="J629" s="114">
        <v>0.28819371845040442</v>
      </c>
    </row>
    <row r="630" spans="3:10" x14ac:dyDescent="0.3">
      <c r="C630">
        <v>153</v>
      </c>
      <c r="D630" s="141">
        <v>2.3054442691968604</v>
      </c>
      <c r="I630">
        <v>153</v>
      </c>
      <c r="J630" s="114">
        <v>0.30378218428313408</v>
      </c>
    </row>
    <row r="631" spans="3:10" x14ac:dyDescent="0.3">
      <c r="C631">
        <v>154</v>
      </c>
      <c r="D631" s="141">
        <v>2.9632590361458382</v>
      </c>
      <c r="I631">
        <v>154</v>
      </c>
      <c r="J631" s="114">
        <v>0.33323472649463315</v>
      </c>
    </row>
    <row r="632" spans="3:10" x14ac:dyDescent="0.3">
      <c r="C632">
        <v>155</v>
      </c>
      <c r="D632" s="141">
        <v>2.5595494957962703</v>
      </c>
      <c r="I632">
        <v>155</v>
      </c>
      <c r="J632" s="114">
        <v>0.11837830509099501</v>
      </c>
    </row>
    <row r="633" spans="3:10" x14ac:dyDescent="0.3">
      <c r="C633">
        <v>156</v>
      </c>
      <c r="D633" s="141">
        <v>1.8858644448297632</v>
      </c>
      <c r="I633">
        <v>156</v>
      </c>
      <c r="J633" s="114">
        <v>0.16869999447660788</v>
      </c>
    </row>
    <row r="634" spans="3:10" x14ac:dyDescent="0.3">
      <c r="C634">
        <v>157</v>
      </c>
      <c r="D634" s="141">
        <v>2.9970260131734134</v>
      </c>
      <c r="I634">
        <v>157</v>
      </c>
      <c r="J634" s="114">
        <v>0.27144767733675756</v>
      </c>
    </row>
    <row r="635" spans="3:10" x14ac:dyDescent="0.3">
      <c r="C635">
        <v>158</v>
      </c>
      <c r="D635" s="141">
        <v>2.1379561849976065</v>
      </c>
      <c r="I635">
        <v>158</v>
      </c>
      <c r="J635" s="114">
        <v>0.18735305436563632</v>
      </c>
    </row>
    <row r="636" spans="3:10" x14ac:dyDescent="0.3">
      <c r="C636">
        <v>159</v>
      </c>
      <c r="D636" s="141">
        <v>2.4370684465781043</v>
      </c>
      <c r="I636">
        <v>159</v>
      </c>
      <c r="J636" s="114">
        <v>0.28669591434973052</v>
      </c>
    </row>
    <row r="637" spans="3:10" x14ac:dyDescent="0.3">
      <c r="C637">
        <v>160</v>
      </c>
      <c r="D637" s="141">
        <v>2.4396040542055881</v>
      </c>
      <c r="I637">
        <v>160</v>
      </c>
      <c r="J637" s="114">
        <v>0.2573146403020381</v>
      </c>
    </row>
    <row r="638" spans="3:10" x14ac:dyDescent="0.3">
      <c r="C638">
        <v>161</v>
      </c>
      <c r="D638" s="141">
        <v>2.9604307464387958</v>
      </c>
      <c r="I638">
        <v>161</v>
      </c>
      <c r="J638" s="114">
        <v>0.18749033633222845</v>
      </c>
    </row>
    <row r="639" spans="3:10" x14ac:dyDescent="0.3">
      <c r="C639">
        <v>162</v>
      </c>
      <c r="D639" s="141">
        <v>3.2715640363943286</v>
      </c>
      <c r="I639">
        <v>162</v>
      </c>
      <c r="J639" s="114">
        <v>0.23420042892855242</v>
      </c>
    </row>
    <row r="640" spans="3:10" x14ac:dyDescent="0.3">
      <c r="C640">
        <v>163</v>
      </c>
      <c r="D640" s="141">
        <v>2.0555573947357182</v>
      </c>
      <c r="I640">
        <v>163</v>
      </c>
      <c r="J640" s="114">
        <v>0.19830864961760786</v>
      </c>
    </row>
    <row r="641" spans="3:10" x14ac:dyDescent="0.3">
      <c r="C641">
        <v>164</v>
      </c>
      <c r="D641" s="141">
        <v>2.6499555725672179</v>
      </c>
      <c r="I641">
        <v>164</v>
      </c>
      <c r="J641" s="114">
        <v>0.32393433265808746</v>
      </c>
    </row>
    <row r="642" spans="3:10" x14ac:dyDescent="0.3">
      <c r="C642">
        <v>165</v>
      </c>
      <c r="D642" s="141">
        <v>2.6623805735055268</v>
      </c>
      <c r="I642">
        <v>165</v>
      </c>
      <c r="J642" s="114">
        <v>0.15936509987815217</v>
      </c>
    </row>
    <row r="643" spans="3:10" x14ac:dyDescent="0.3">
      <c r="C643">
        <v>166</v>
      </c>
      <c r="D643" s="141">
        <v>2.3109051295284999</v>
      </c>
      <c r="I643">
        <v>166</v>
      </c>
      <c r="J643" s="114">
        <v>0.2624556473613</v>
      </c>
    </row>
    <row r="644" spans="3:10" x14ac:dyDescent="0.3">
      <c r="C644">
        <v>167</v>
      </c>
      <c r="D644" s="141">
        <v>2.2377876829825385</v>
      </c>
      <c r="I644">
        <v>167</v>
      </c>
      <c r="J644" s="114">
        <v>0.27106162939085565</v>
      </c>
    </row>
    <row r="645" spans="3:10" x14ac:dyDescent="0.3">
      <c r="C645">
        <v>168</v>
      </c>
      <c r="D645" s="141">
        <v>2.0749183019719131</v>
      </c>
      <c r="I645">
        <v>168</v>
      </c>
      <c r="J645" s="114">
        <v>0.35407571138053617</v>
      </c>
    </row>
    <row r="646" spans="3:10" x14ac:dyDescent="0.3">
      <c r="C646">
        <v>169</v>
      </c>
      <c r="D646" s="141">
        <v>3.0539029317789197</v>
      </c>
      <c r="I646">
        <v>169</v>
      </c>
      <c r="J646" s="114">
        <v>7.3449296956890064E-2</v>
      </c>
    </row>
    <row r="647" spans="3:10" x14ac:dyDescent="0.3">
      <c r="C647">
        <v>170</v>
      </c>
      <c r="D647" s="141">
        <v>1.9920939457908571</v>
      </c>
      <c r="I647">
        <v>170</v>
      </c>
      <c r="J647" s="114">
        <v>0.35305916609570032</v>
      </c>
    </row>
    <row r="648" spans="3:10" x14ac:dyDescent="0.3">
      <c r="C648">
        <v>171</v>
      </c>
      <c r="D648" s="141">
        <v>2.0183296447236634</v>
      </c>
      <c r="I648">
        <v>171</v>
      </c>
      <c r="J648" s="114">
        <v>0.20940184347718982</v>
      </c>
    </row>
    <row r="649" spans="3:10" x14ac:dyDescent="0.3">
      <c r="C649">
        <v>172</v>
      </c>
      <c r="D649" s="141">
        <v>2.4938362439110882</v>
      </c>
      <c r="I649">
        <v>172</v>
      </c>
      <c r="J649" s="114">
        <v>0.31038362279275056</v>
      </c>
    </row>
    <row r="650" spans="3:10" x14ac:dyDescent="0.3">
      <c r="C650">
        <v>173</v>
      </c>
      <c r="D650" s="141">
        <v>2.2788288413121802</v>
      </c>
      <c r="I650">
        <v>173</v>
      </c>
      <c r="J650" s="114">
        <v>0.22630666883524464</v>
      </c>
    </row>
    <row r="651" spans="3:10" x14ac:dyDescent="0.3">
      <c r="C651">
        <v>174</v>
      </c>
      <c r="D651" s="141">
        <v>1.7377534431625101</v>
      </c>
      <c r="I651">
        <v>174</v>
      </c>
      <c r="J651" s="114">
        <v>0.27756269539783363</v>
      </c>
    </row>
    <row r="652" spans="3:10" x14ac:dyDescent="0.3">
      <c r="C652">
        <v>175</v>
      </c>
      <c r="D652" s="141">
        <v>2.8971662367979594</v>
      </c>
      <c r="I652">
        <v>175</v>
      </c>
      <c r="J652" s="114">
        <v>0.18762430166029342</v>
      </c>
    </row>
    <row r="653" spans="3:10" x14ac:dyDescent="0.3">
      <c r="C653">
        <v>176</v>
      </c>
      <c r="D653" s="141">
        <v>2.2661878028199745</v>
      </c>
      <c r="I653">
        <v>176</v>
      </c>
      <c r="J653" s="114">
        <v>0.17879745944997594</v>
      </c>
    </row>
    <row r="654" spans="3:10" x14ac:dyDescent="0.3">
      <c r="C654">
        <v>177</v>
      </c>
      <c r="D654" s="141">
        <v>3.3675448620382369</v>
      </c>
      <c r="I654">
        <v>177</v>
      </c>
      <c r="J654" s="114">
        <v>0.15882097417850538</v>
      </c>
    </row>
    <row r="655" spans="3:10" x14ac:dyDescent="0.3">
      <c r="C655">
        <v>178</v>
      </c>
      <c r="D655" s="141">
        <v>2.4593690203916738</v>
      </c>
      <c r="I655">
        <v>178</v>
      </c>
      <c r="J655" s="114">
        <v>0.22184923126467115</v>
      </c>
    </row>
    <row r="656" spans="3:10" x14ac:dyDescent="0.3">
      <c r="C656">
        <v>179</v>
      </c>
      <c r="D656" s="141">
        <v>3.4955950841659651</v>
      </c>
      <c r="I656">
        <v>179</v>
      </c>
      <c r="J656" s="114">
        <v>7.0558689584554912E-2</v>
      </c>
    </row>
    <row r="657" spans="3:10" x14ac:dyDescent="0.3">
      <c r="C657">
        <v>180</v>
      </c>
      <c r="D657" s="141">
        <v>1.8955639462472404</v>
      </c>
      <c r="I657">
        <v>180</v>
      </c>
      <c r="J657" s="114">
        <v>0.1435700563411324</v>
      </c>
    </row>
    <row r="658" spans="3:10" x14ac:dyDescent="0.3">
      <c r="C658">
        <v>181</v>
      </c>
      <c r="D658" s="141">
        <v>2.7157383281537331</v>
      </c>
      <c r="I658">
        <v>181</v>
      </c>
      <c r="J658" s="114">
        <v>0.16634567088545915</v>
      </c>
    </row>
    <row r="659" spans="3:10" x14ac:dyDescent="0.3">
      <c r="C659">
        <v>182</v>
      </c>
      <c r="D659" s="141">
        <v>2.976638854581652</v>
      </c>
      <c r="I659">
        <v>182</v>
      </c>
      <c r="J659" s="114">
        <v>0.27189598724362751</v>
      </c>
    </row>
    <row r="660" spans="3:10" x14ac:dyDescent="0.3">
      <c r="C660">
        <v>183</v>
      </c>
      <c r="D660" s="141">
        <v>2.4399384091562468</v>
      </c>
      <c r="I660">
        <v>183</v>
      </c>
      <c r="J660" s="114">
        <v>7.2266034883065489E-2</v>
      </c>
    </row>
    <row r="661" spans="3:10" x14ac:dyDescent="0.3">
      <c r="C661">
        <v>184</v>
      </c>
      <c r="D661" s="141">
        <v>1.6064304448915254</v>
      </c>
      <c r="I661">
        <v>184</v>
      </c>
      <c r="J661" s="114">
        <v>0.39635169004785742</v>
      </c>
    </row>
    <row r="662" spans="3:10" x14ac:dyDescent="0.3">
      <c r="C662">
        <v>185</v>
      </c>
      <c r="D662" s="141">
        <v>3.2536100323486279</v>
      </c>
      <c r="I662">
        <v>185</v>
      </c>
      <c r="J662" s="114">
        <v>0.17044199830887652</v>
      </c>
    </row>
    <row r="663" spans="3:10" x14ac:dyDescent="0.3">
      <c r="C663">
        <v>186</v>
      </c>
      <c r="D663" s="141">
        <v>2.828885643371315</v>
      </c>
      <c r="I663">
        <v>186</v>
      </c>
      <c r="J663" s="114">
        <v>0.239031109623419</v>
      </c>
    </row>
    <row r="664" spans="3:10" x14ac:dyDescent="0.3">
      <c r="C664">
        <v>187</v>
      </c>
      <c r="D664" s="141">
        <v>3.1855812814634183</v>
      </c>
      <c r="I664">
        <v>187</v>
      </c>
      <c r="J664" s="114">
        <v>0.36825386475500665</v>
      </c>
    </row>
    <row r="665" spans="3:10" x14ac:dyDescent="0.3">
      <c r="C665">
        <v>188</v>
      </c>
      <c r="D665" s="141">
        <v>3.1361842551977754</v>
      </c>
      <c r="I665">
        <v>188</v>
      </c>
      <c r="J665" s="114">
        <v>0.21732711212958411</v>
      </c>
    </row>
    <row r="666" spans="3:10" x14ac:dyDescent="0.3">
      <c r="C666">
        <v>189</v>
      </c>
      <c r="D666" s="141">
        <v>3.3722706815213273</v>
      </c>
      <c r="I666">
        <v>189</v>
      </c>
      <c r="J666" s="114">
        <v>0.31211922188966734</v>
      </c>
    </row>
    <row r="667" spans="3:10" x14ac:dyDescent="0.3">
      <c r="C667">
        <v>190</v>
      </c>
      <c r="D667" s="141">
        <v>2.6256555762146006</v>
      </c>
      <c r="I667">
        <v>190</v>
      </c>
      <c r="J667" s="114">
        <v>0.12192335911171592</v>
      </c>
    </row>
    <row r="668" spans="3:10" x14ac:dyDescent="0.3">
      <c r="C668">
        <v>191</v>
      </c>
      <c r="D668" s="141">
        <v>3.0108543973008426</v>
      </c>
      <c r="I668">
        <v>191</v>
      </c>
      <c r="J668" s="114">
        <v>0.2604259513920606</v>
      </c>
    </row>
    <row r="669" spans="3:10" x14ac:dyDescent="0.3">
      <c r="C669">
        <v>192</v>
      </c>
      <c r="D669" s="141">
        <v>2.9235821817636425</v>
      </c>
      <c r="I669">
        <v>192</v>
      </c>
      <c r="J669" s="114">
        <v>0.22379958614140327</v>
      </c>
    </row>
    <row r="670" spans="3:10" x14ac:dyDescent="0.3">
      <c r="C670">
        <v>193</v>
      </c>
      <c r="D670" s="141">
        <v>3.0195571832220365</v>
      </c>
      <c r="I670">
        <v>193</v>
      </c>
      <c r="J670" s="114">
        <v>9.5079245457605044E-2</v>
      </c>
    </row>
    <row r="671" spans="3:10" x14ac:dyDescent="0.3">
      <c r="C671">
        <v>194</v>
      </c>
      <c r="D671" s="141">
        <v>1.9776998854947923</v>
      </c>
      <c r="I671">
        <v>194</v>
      </c>
      <c r="J671" s="114">
        <v>0.33491988448807453</v>
      </c>
    </row>
    <row r="672" spans="3:10" x14ac:dyDescent="0.3">
      <c r="C672">
        <v>195</v>
      </c>
      <c r="D672" s="141">
        <v>1.8705539819596848</v>
      </c>
      <c r="I672">
        <v>195</v>
      </c>
      <c r="J672" s="114">
        <v>0.25729923144368039</v>
      </c>
    </row>
    <row r="673" spans="3:10" x14ac:dyDescent="0.3">
      <c r="C673">
        <v>196</v>
      </c>
      <c r="D673" s="141">
        <v>2.6390942433981395</v>
      </c>
      <c r="I673">
        <v>196</v>
      </c>
      <c r="J673" s="114">
        <v>0.28501687173899892</v>
      </c>
    </row>
    <row r="674" spans="3:10" x14ac:dyDescent="0.3">
      <c r="C674">
        <v>197</v>
      </c>
      <c r="D674" s="141">
        <v>2.2271500887160718</v>
      </c>
      <c r="I674">
        <v>197</v>
      </c>
      <c r="J674" s="114">
        <v>0.3879299671772245</v>
      </c>
    </row>
    <row r="675" spans="3:10" x14ac:dyDescent="0.3">
      <c r="C675">
        <v>198</v>
      </c>
      <c r="D675" s="141">
        <v>2.7654762558418571</v>
      </c>
      <c r="I675">
        <v>198</v>
      </c>
      <c r="J675" s="114">
        <v>0.21590585725161926</v>
      </c>
    </row>
    <row r="676" spans="3:10" x14ac:dyDescent="0.3">
      <c r="C676">
        <v>199</v>
      </c>
      <c r="D676" s="141">
        <v>2.5491635322135715</v>
      </c>
      <c r="I676">
        <v>199</v>
      </c>
      <c r="J676" s="114">
        <v>0.22955163307095661</v>
      </c>
    </row>
    <row r="677" spans="3:10" x14ac:dyDescent="0.3">
      <c r="C677">
        <v>200</v>
      </c>
      <c r="D677" s="141">
        <v>2.3713128487753075</v>
      </c>
      <c r="I677">
        <v>200</v>
      </c>
      <c r="J677" s="114">
        <v>0.17679509946167959</v>
      </c>
    </row>
    <row r="678" spans="3:10" x14ac:dyDescent="0.3">
      <c r="C678">
        <v>201</v>
      </c>
      <c r="D678" s="141">
        <v>2.8567053732260361</v>
      </c>
      <c r="I678">
        <v>201</v>
      </c>
      <c r="J678" s="114">
        <v>0.30131021385786894</v>
      </c>
    </row>
    <row r="679" spans="3:10" x14ac:dyDescent="0.3">
      <c r="C679">
        <v>202</v>
      </c>
      <c r="D679" s="141">
        <v>2.8620644240714053</v>
      </c>
      <c r="I679">
        <v>202</v>
      </c>
      <c r="J679" s="114">
        <v>0.31529763746120487</v>
      </c>
    </row>
    <row r="680" spans="3:10" x14ac:dyDescent="0.3">
      <c r="C680">
        <v>203</v>
      </c>
      <c r="D680" s="141">
        <v>2.9396010543633877</v>
      </c>
      <c r="I680">
        <v>203</v>
      </c>
      <c r="J680" s="114">
        <v>0.29910687277693992</v>
      </c>
    </row>
    <row r="681" spans="3:10" x14ac:dyDescent="0.3">
      <c r="C681">
        <v>204</v>
      </c>
      <c r="D681" s="141">
        <v>1.6160387834706753</v>
      </c>
      <c r="I681">
        <v>204</v>
      </c>
      <c r="J681" s="114">
        <v>0.32615845297775126</v>
      </c>
    </row>
    <row r="682" spans="3:10" x14ac:dyDescent="0.3">
      <c r="C682">
        <v>205</v>
      </c>
      <c r="D682" s="141">
        <v>2.9690429879149187</v>
      </c>
      <c r="I682">
        <v>205</v>
      </c>
      <c r="J682" s="114">
        <v>0.23378077022845467</v>
      </c>
    </row>
    <row r="683" spans="3:10" x14ac:dyDescent="0.3">
      <c r="C683">
        <v>206</v>
      </c>
      <c r="D683" s="141">
        <v>3.0994350199010383</v>
      </c>
      <c r="I683">
        <v>206</v>
      </c>
      <c r="J683" s="114">
        <v>0.21650383168949516</v>
      </c>
    </row>
    <row r="684" spans="3:10" x14ac:dyDescent="0.3">
      <c r="C684">
        <v>207</v>
      </c>
      <c r="D684" s="141">
        <v>2.5526614937496519</v>
      </c>
      <c r="I684">
        <v>207</v>
      </c>
      <c r="J684" s="114">
        <v>0.19455098235930479</v>
      </c>
    </row>
    <row r="685" spans="3:10" x14ac:dyDescent="0.3">
      <c r="C685">
        <v>208</v>
      </c>
      <c r="D685" s="141">
        <v>2.9713599776658071</v>
      </c>
      <c r="I685">
        <v>208</v>
      </c>
      <c r="J685" s="114">
        <v>0.28860170762599369</v>
      </c>
    </row>
    <row r="686" spans="3:10" x14ac:dyDescent="0.3">
      <c r="C686">
        <v>209</v>
      </c>
      <c r="D686" s="141">
        <v>2.2497970078077749</v>
      </c>
      <c r="I686">
        <v>209</v>
      </c>
      <c r="J686" s="114">
        <v>0.14856279731106925</v>
      </c>
    </row>
    <row r="687" spans="3:10" x14ac:dyDescent="0.3">
      <c r="C687">
        <v>210</v>
      </c>
      <c r="D687" s="141">
        <v>2.1652283159718131</v>
      </c>
      <c r="I687">
        <v>210</v>
      </c>
      <c r="J687" s="114">
        <v>0.22783874534980919</v>
      </c>
    </row>
    <row r="688" spans="3:10" x14ac:dyDescent="0.3">
      <c r="C688">
        <v>211</v>
      </c>
      <c r="D688" s="141">
        <v>2.0227836931365131</v>
      </c>
      <c r="I688">
        <v>211</v>
      </c>
      <c r="J688" s="114">
        <v>0.1270785420605105</v>
      </c>
    </row>
    <row r="689" spans="3:10" x14ac:dyDescent="0.3">
      <c r="C689">
        <v>212</v>
      </c>
      <c r="D689" s="141">
        <v>3.2714319008545898</v>
      </c>
      <c r="I689">
        <v>212</v>
      </c>
      <c r="J689" s="114">
        <v>0.39425273862462551</v>
      </c>
    </row>
    <row r="690" spans="3:10" x14ac:dyDescent="0.3">
      <c r="C690">
        <v>213</v>
      </c>
      <c r="D690" s="141">
        <v>1.5888418513285618</v>
      </c>
      <c r="I690">
        <v>213</v>
      </c>
      <c r="J690" s="114">
        <v>0.29773887480855832</v>
      </c>
    </row>
    <row r="691" spans="3:10" x14ac:dyDescent="0.3">
      <c r="C691">
        <v>214</v>
      </c>
      <c r="D691" s="141">
        <v>2.1545494302893986</v>
      </c>
      <c r="I691">
        <v>214</v>
      </c>
      <c r="J691" s="114">
        <v>0.35183947824415163</v>
      </c>
    </row>
    <row r="692" spans="3:10" x14ac:dyDescent="0.3">
      <c r="C692">
        <v>215</v>
      </c>
      <c r="D692" s="141">
        <v>3.4791442677260895</v>
      </c>
      <c r="I692">
        <v>215</v>
      </c>
      <c r="J692" s="114">
        <v>0.18196610716714545</v>
      </c>
    </row>
    <row r="693" spans="3:10" x14ac:dyDescent="0.3">
      <c r="C693">
        <v>216</v>
      </c>
      <c r="D693" s="141">
        <v>2.4235991728280029</v>
      </c>
      <c r="I693">
        <v>216</v>
      </c>
      <c r="J693" s="114">
        <v>0.26092546084512769</v>
      </c>
    </row>
    <row r="694" spans="3:10" x14ac:dyDescent="0.3">
      <c r="C694">
        <v>217</v>
      </c>
      <c r="D694" s="141">
        <v>2.3403694996858446</v>
      </c>
      <c r="I694">
        <v>217</v>
      </c>
      <c r="J694" s="114">
        <v>0.28073754635837056</v>
      </c>
    </row>
    <row r="695" spans="3:10" x14ac:dyDescent="0.3">
      <c r="C695">
        <v>218</v>
      </c>
      <c r="D695" s="141">
        <v>2.2490585911526062</v>
      </c>
      <c r="I695">
        <v>218</v>
      </c>
      <c r="J695" s="114">
        <v>0.30789393325119585</v>
      </c>
    </row>
    <row r="696" spans="3:10" x14ac:dyDescent="0.3">
      <c r="C696">
        <v>219</v>
      </c>
      <c r="D696" s="141">
        <v>1.9569543825444622</v>
      </c>
      <c r="I696">
        <v>219</v>
      </c>
      <c r="J696" s="114">
        <v>0.23846224125089188</v>
      </c>
    </row>
    <row r="697" spans="3:10" x14ac:dyDescent="0.3">
      <c r="C697">
        <v>220</v>
      </c>
      <c r="D697" s="141">
        <v>2.6652119986471754</v>
      </c>
      <c r="I697">
        <v>220</v>
      </c>
      <c r="J697" s="114">
        <v>0.19516497358146268</v>
      </c>
    </row>
    <row r="698" spans="3:10" x14ac:dyDescent="0.3">
      <c r="C698">
        <v>221</v>
      </c>
      <c r="D698" s="141">
        <v>2.3786294115785998</v>
      </c>
      <c r="I698">
        <v>221</v>
      </c>
      <c r="J698" s="114">
        <v>0.28365030029509986</v>
      </c>
    </row>
    <row r="699" spans="3:10" x14ac:dyDescent="0.3">
      <c r="C699">
        <v>222</v>
      </c>
      <c r="D699" s="141">
        <v>3.4434297351401968</v>
      </c>
      <c r="I699">
        <v>222</v>
      </c>
      <c r="J699" s="114">
        <v>0.23899142509088467</v>
      </c>
    </row>
    <row r="700" spans="3:10" x14ac:dyDescent="0.3">
      <c r="C700">
        <v>223</v>
      </c>
      <c r="D700" s="141">
        <v>3.384313703971535</v>
      </c>
      <c r="I700">
        <v>223</v>
      </c>
      <c r="J700" s="114">
        <v>0.1939927331692719</v>
      </c>
    </row>
    <row r="701" spans="3:10" x14ac:dyDescent="0.3">
      <c r="C701">
        <v>224</v>
      </c>
      <c r="D701" s="141">
        <v>1.6425766273908173</v>
      </c>
      <c r="I701">
        <v>224</v>
      </c>
      <c r="J701" s="114">
        <v>0.11994620477627316</v>
      </c>
    </row>
    <row r="702" spans="3:10" x14ac:dyDescent="0.3">
      <c r="C702">
        <v>225</v>
      </c>
      <c r="D702" s="141">
        <v>3.2208493208982425</v>
      </c>
      <c r="I702">
        <v>225</v>
      </c>
      <c r="J702" s="114">
        <v>0.2064271045181767</v>
      </c>
    </row>
    <row r="703" spans="3:10" x14ac:dyDescent="0.3">
      <c r="C703">
        <v>226</v>
      </c>
      <c r="D703" s="141">
        <v>2.2740135386957507</v>
      </c>
      <c r="I703">
        <v>226</v>
      </c>
      <c r="J703" s="114">
        <v>0.27537488749722105</v>
      </c>
    </row>
    <row r="704" spans="3:10" x14ac:dyDescent="0.3">
      <c r="C704">
        <v>227</v>
      </c>
      <c r="D704" s="141">
        <v>2.6059942166497256</v>
      </c>
      <c r="I704">
        <v>227</v>
      </c>
      <c r="J704" s="114">
        <v>0.19853277288024462</v>
      </c>
    </row>
    <row r="705" spans="3:10" x14ac:dyDescent="0.3">
      <c r="C705">
        <v>228</v>
      </c>
      <c r="D705" s="141">
        <v>1.7987474097499874</v>
      </c>
      <c r="I705">
        <v>228</v>
      </c>
      <c r="J705" s="114">
        <v>0.24844855479391037</v>
      </c>
    </row>
    <row r="706" spans="3:10" x14ac:dyDescent="0.3">
      <c r="C706">
        <v>229</v>
      </c>
      <c r="D706" s="141">
        <v>2.9574797795130281</v>
      </c>
      <c r="I706">
        <v>229</v>
      </c>
      <c r="J706" s="114">
        <v>0.12836475532036484</v>
      </c>
    </row>
    <row r="707" spans="3:10" x14ac:dyDescent="0.3">
      <c r="C707">
        <v>230</v>
      </c>
      <c r="D707" s="141">
        <v>2.8718924740465535</v>
      </c>
      <c r="I707">
        <v>230</v>
      </c>
      <c r="J707" s="114">
        <v>0.13745558856092766</v>
      </c>
    </row>
    <row r="708" spans="3:10" x14ac:dyDescent="0.3">
      <c r="C708">
        <v>231</v>
      </c>
      <c r="D708" s="141">
        <v>2.1115750126936632</v>
      </c>
      <c r="I708">
        <v>231</v>
      </c>
      <c r="J708" s="114">
        <v>0.35963689201596871</v>
      </c>
    </row>
    <row r="709" spans="3:10" x14ac:dyDescent="0.3">
      <c r="C709">
        <v>232</v>
      </c>
      <c r="D709" s="141">
        <v>2.2006177419137183</v>
      </c>
      <c r="I709">
        <v>232</v>
      </c>
      <c r="J709" s="114">
        <v>0.28087416946222876</v>
      </c>
    </row>
    <row r="710" spans="3:10" x14ac:dyDescent="0.3">
      <c r="C710">
        <v>233</v>
      </c>
      <c r="D710" s="141">
        <v>1.7065097641391405</v>
      </c>
      <c r="I710">
        <v>233</v>
      </c>
      <c r="J710" s="114">
        <v>0.31241885995634</v>
      </c>
    </row>
    <row r="711" spans="3:10" x14ac:dyDescent="0.3">
      <c r="C711">
        <v>234</v>
      </c>
      <c r="D711" s="141">
        <v>1.8201094751105109</v>
      </c>
      <c r="I711">
        <v>234</v>
      </c>
      <c r="J711" s="114">
        <v>0.25747832900611334</v>
      </c>
    </row>
    <row r="712" spans="3:10" x14ac:dyDescent="0.3">
      <c r="C712">
        <v>235</v>
      </c>
      <c r="D712" s="141">
        <v>3.2279177498330567</v>
      </c>
      <c r="I712">
        <v>235</v>
      </c>
      <c r="J712" s="114">
        <v>9.1764025766155832E-2</v>
      </c>
    </row>
    <row r="713" spans="3:10" x14ac:dyDescent="0.3">
      <c r="C713">
        <v>236</v>
      </c>
      <c r="D713" s="141">
        <v>2.9099800445870114</v>
      </c>
      <c r="I713">
        <v>236</v>
      </c>
      <c r="J713" s="114">
        <v>0.29627913153808239</v>
      </c>
    </row>
    <row r="714" spans="3:10" x14ac:dyDescent="0.3">
      <c r="C714">
        <v>237</v>
      </c>
      <c r="D714" s="141">
        <v>2.7436716839945245</v>
      </c>
      <c r="I714">
        <v>237</v>
      </c>
      <c r="J714" s="114">
        <v>0.11697685767338872</v>
      </c>
    </row>
    <row r="715" spans="3:10" x14ac:dyDescent="0.3">
      <c r="C715">
        <v>238</v>
      </c>
      <c r="D715" s="141">
        <v>2.6562595407362966</v>
      </c>
      <c r="I715">
        <v>238</v>
      </c>
      <c r="J715" s="114">
        <v>0.2553686849324952</v>
      </c>
    </row>
    <row r="716" spans="3:10" x14ac:dyDescent="0.3">
      <c r="C716">
        <v>239</v>
      </c>
      <c r="D716" s="141">
        <v>2.7983499090904065</v>
      </c>
      <c r="I716">
        <v>239</v>
      </c>
      <c r="J716" s="114">
        <v>0.26891873475152073</v>
      </c>
    </row>
    <row r="717" spans="3:10" x14ac:dyDescent="0.3">
      <c r="C717">
        <v>240</v>
      </c>
      <c r="D717" s="141">
        <v>3.1922788205059858</v>
      </c>
      <c r="I717">
        <v>240</v>
      </c>
      <c r="J717" s="114">
        <v>0.29437698992185912</v>
      </c>
    </row>
    <row r="718" spans="3:10" x14ac:dyDescent="0.3">
      <c r="C718">
        <v>241</v>
      </c>
      <c r="D718" s="141">
        <v>2.0702485192523454</v>
      </c>
      <c r="I718">
        <v>241</v>
      </c>
      <c r="J718" s="114">
        <v>0.24341412076947089</v>
      </c>
    </row>
    <row r="719" spans="3:10" x14ac:dyDescent="0.3">
      <c r="C719">
        <v>242</v>
      </c>
      <c r="D719" s="141">
        <v>2.7154614289723829</v>
      </c>
      <c r="I719">
        <v>242</v>
      </c>
      <c r="J719" s="114">
        <v>0.17679266010297323</v>
      </c>
    </row>
    <row r="720" spans="3:10" x14ac:dyDescent="0.3">
      <c r="C720">
        <v>243</v>
      </c>
      <c r="D720" s="141">
        <v>3.1001518206333434</v>
      </c>
      <c r="I720">
        <v>243</v>
      </c>
      <c r="J720" s="114">
        <v>0.30934860749353521</v>
      </c>
    </row>
    <row r="721" spans="3:10" x14ac:dyDescent="0.3">
      <c r="C721">
        <v>244</v>
      </c>
      <c r="D721" s="141">
        <v>3.0780195590198232</v>
      </c>
      <c r="I721">
        <v>244</v>
      </c>
      <c r="J721" s="114">
        <v>0.11694690808878572</v>
      </c>
    </row>
    <row r="722" spans="3:10" x14ac:dyDescent="0.3">
      <c r="C722">
        <v>245</v>
      </c>
      <c r="D722" s="141">
        <v>2.3978540853936563</v>
      </c>
      <c r="I722">
        <v>245</v>
      </c>
      <c r="J722" s="114">
        <v>0.21038384484347872</v>
      </c>
    </row>
    <row r="723" spans="3:10" x14ac:dyDescent="0.3">
      <c r="C723">
        <v>246</v>
      </c>
      <c r="D723" s="141">
        <v>2.6837429685006482</v>
      </c>
      <c r="I723">
        <v>246</v>
      </c>
      <c r="J723" s="114">
        <v>0.3089238404977328</v>
      </c>
    </row>
    <row r="724" spans="3:10" x14ac:dyDescent="0.3">
      <c r="C724">
        <v>247</v>
      </c>
      <c r="D724" s="141">
        <v>2.2342153278802459</v>
      </c>
      <c r="I724">
        <v>247</v>
      </c>
      <c r="J724" s="114">
        <v>0.29863145377528966</v>
      </c>
    </row>
    <row r="725" spans="3:10" x14ac:dyDescent="0.3">
      <c r="C725">
        <v>248</v>
      </c>
      <c r="D725" s="141">
        <v>3.4128997241761043</v>
      </c>
      <c r="I725">
        <v>248</v>
      </c>
      <c r="J725" s="114">
        <v>0.24756155425577564</v>
      </c>
    </row>
    <row r="726" spans="3:10" x14ac:dyDescent="0.3">
      <c r="C726">
        <v>249</v>
      </c>
      <c r="D726" s="141">
        <v>2.8382434518119997</v>
      </c>
      <c r="I726">
        <v>249</v>
      </c>
      <c r="J726" s="114">
        <v>0.28566000054183349</v>
      </c>
    </row>
    <row r="727" spans="3:10" x14ac:dyDescent="0.3">
      <c r="C727">
        <v>250</v>
      </c>
      <c r="D727" s="141">
        <v>3.267513098648712</v>
      </c>
      <c r="I727">
        <v>250</v>
      </c>
      <c r="J727" s="114">
        <v>0.2195471599479264</v>
      </c>
    </row>
    <row r="728" spans="3:10" x14ac:dyDescent="0.3">
      <c r="C728">
        <v>251</v>
      </c>
      <c r="D728" s="141">
        <v>1.8983432145036836</v>
      </c>
      <c r="I728">
        <v>251</v>
      </c>
      <c r="J728" s="114">
        <v>0.31821218689687991</v>
      </c>
    </row>
    <row r="729" spans="3:10" x14ac:dyDescent="0.3">
      <c r="C729">
        <v>252</v>
      </c>
      <c r="D729" s="141">
        <v>2.8138525045544687</v>
      </c>
      <c r="I729">
        <v>252</v>
      </c>
      <c r="J729" s="114">
        <v>0.16804791063206026</v>
      </c>
    </row>
    <row r="730" spans="3:10" x14ac:dyDescent="0.3">
      <c r="C730">
        <v>253</v>
      </c>
      <c r="D730" s="141">
        <v>2.3523370934678667</v>
      </c>
      <c r="I730">
        <v>253</v>
      </c>
      <c r="J730" s="114">
        <v>0.28301835406621034</v>
      </c>
    </row>
    <row r="731" spans="3:10" x14ac:dyDescent="0.3">
      <c r="C731">
        <v>254</v>
      </c>
      <c r="D731" s="141">
        <v>2.6751710389525933</v>
      </c>
      <c r="I731">
        <v>254</v>
      </c>
      <c r="J731" s="114">
        <v>0.19948831071030959</v>
      </c>
    </row>
    <row r="732" spans="3:10" x14ac:dyDescent="0.3">
      <c r="C732">
        <v>255</v>
      </c>
      <c r="D732" s="141">
        <v>2.2891450251135774</v>
      </c>
      <c r="I732">
        <v>255</v>
      </c>
      <c r="J732" s="114">
        <v>0.23874133959807242</v>
      </c>
    </row>
    <row r="733" spans="3:10" x14ac:dyDescent="0.3">
      <c r="C733">
        <v>256</v>
      </c>
      <c r="D733" s="141">
        <v>1.8607720840705224</v>
      </c>
      <c r="I733">
        <v>256</v>
      </c>
      <c r="J733" s="114">
        <v>0.34957314450911858</v>
      </c>
    </row>
    <row r="734" spans="3:10" x14ac:dyDescent="0.3">
      <c r="C734">
        <v>257</v>
      </c>
      <c r="D734" s="141">
        <v>1.8268171397310695</v>
      </c>
      <c r="I734">
        <v>257</v>
      </c>
      <c r="J734" s="114">
        <v>0.26175517932591252</v>
      </c>
    </row>
    <row r="735" spans="3:10" x14ac:dyDescent="0.3">
      <c r="C735">
        <v>258</v>
      </c>
      <c r="D735" s="141">
        <v>2.9198325803376974</v>
      </c>
      <c r="I735">
        <v>258</v>
      </c>
      <c r="J735" s="114">
        <v>0.30843072333625576</v>
      </c>
    </row>
    <row r="736" spans="3:10" x14ac:dyDescent="0.3">
      <c r="C736">
        <v>259</v>
      </c>
      <c r="D736" s="141">
        <v>2.5574144278452198</v>
      </c>
      <c r="I736">
        <v>259</v>
      </c>
      <c r="J736" s="114">
        <v>0.22733642196152748</v>
      </c>
    </row>
    <row r="737" spans="3:10" x14ac:dyDescent="0.3">
      <c r="C737">
        <v>260</v>
      </c>
      <c r="D737" s="141">
        <v>2.6248824251428959</v>
      </c>
      <c r="I737">
        <v>260</v>
      </c>
      <c r="J737" s="114">
        <v>0.37941816973635212</v>
      </c>
    </row>
    <row r="738" spans="3:10" x14ac:dyDescent="0.3">
      <c r="C738">
        <v>261</v>
      </c>
      <c r="D738" s="141">
        <v>2.6784325471914547</v>
      </c>
      <c r="I738">
        <v>261</v>
      </c>
      <c r="J738" s="114">
        <v>0.12683202647175817</v>
      </c>
    </row>
    <row r="739" spans="3:10" x14ac:dyDescent="0.3">
      <c r="C739">
        <v>262</v>
      </c>
      <c r="D739" s="141">
        <v>2.7822046278736501</v>
      </c>
      <c r="I739">
        <v>262</v>
      </c>
      <c r="J739" s="114">
        <v>0.1743576628446657</v>
      </c>
    </row>
    <row r="740" spans="3:10" x14ac:dyDescent="0.3">
      <c r="C740">
        <v>263</v>
      </c>
      <c r="D740" s="141">
        <v>3.4964308451550479</v>
      </c>
      <c r="I740">
        <v>263</v>
      </c>
      <c r="J740" s="114">
        <v>0.29518450363102477</v>
      </c>
    </row>
    <row r="741" spans="3:10" x14ac:dyDescent="0.3">
      <c r="C741">
        <v>264</v>
      </c>
      <c r="D741" s="141">
        <v>2.0981370627024103</v>
      </c>
      <c r="I741">
        <v>264</v>
      </c>
      <c r="J741" s="114">
        <v>0.28083991973477374</v>
      </c>
    </row>
    <row r="742" spans="3:10" x14ac:dyDescent="0.3">
      <c r="C742">
        <v>265</v>
      </c>
      <c r="D742" s="141">
        <v>1.9783634951868394</v>
      </c>
      <c r="I742">
        <v>265</v>
      </c>
      <c r="J742" s="114">
        <v>0.25027524935466117</v>
      </c>
    </row>
    <row r="743" spans="3:10" x14ac:dyDescent="0.3">
      <c r="C743">
        <v>266</v>
      </c>
      <c r="D743" s="141">
        <v>2.4411806718576021</v>
      </c>
      <c r="I743">
        <v>266</v>
      </c>
      <c r="J743" s="114">
        <v>0.29337753299327085</v>
      </c>
    </row>
    <row r="744" spans="3:10" x14ac:dyDescent="0.3">
      <c r="C744">
        <v>267</v>
      </c>
      <c r="D744" s="141">
        <v>2.1626440717836037</v>
      </c>
      <c r="I744">
        <v>267</v>
      </c>
      <c r="J744" s="114">
        <v>0.13393149235718482</v>
      </c>
    </row>
    <row r="745" spans="3:10" x14ac:dyDescent="0.3">
      <c r="C745">
        <v>268</v>
      </c>
      <c r="D745" s="141">
        <v>2.5564098781802862</v>
      </c>
      <c r="I745">
        <v>268</v>
      </c>
      <c r="J745" s="114">
        <v>0.31611482502564048</v>
      </c>
    </row>
    <row r="746" spans="3:10" x14ac:dyDescent="0.3">
      <c r="C746">
        <v>269</v>
      </c>
      <c r="D746" s="141">
        <v>2.4512089131116133</v>
      </c>
      <c r="I746">
        <v>269</v>
      </c>
      <c r="J746" s="114">
        <v>0.32580061802319782</v>
      </c>
    </row>
    <row r="747" spans="3:10" x14ac:dyDescent="0.3">
      <c r="C747">
        <v>270</v>
      </c>
      <c r="D747" s="141">
        <v>1.5601874206026172</v>
      </c>
      <c r="I747">
        <v>270</v>
      </c>
      <c r="J747" s="114">
        <v>0.16995150289774674</v>
      </c>
    </row>
    <row r="748" spans="3:10" x14ac:dyDescent="0.3">
      <c r="C748">
        <v>271</v>
      </c>
      <c r="D748" s="141">
        <v>1.7630662364950058</v>
      </c>
      <c r="I748">
        <v>271</v>
      </c>
      <c r="J748" s="114">
        <v>0.11030050437495276</v>
      </c>
    </row>
    <row r="749" spans="3:10" x14ac:dyDescent="0.3">
      <c r="C749">
        <v>272</v>
      </c>
      <c r="D749" s="141">
        <v>1.8946365967338381</v>
      </c>
      <c r="I749">
        <v>272</v>
      </c>
      <c r="J749" s="114">
        <v>0.33371453844585131</v>
      </c>
    </row>
    <row r="750" spans="3:10" x14ac:dyDescent="0.3">
      <c r="C750">
        <v>273</v>
      </c>
      <c r="D750" s="141">
        <v>2.684812151705569</v>
      </c>
      <c r="I750">
        <v>273</v>
      </c>
      <c r="J750" s="114">
        <v>0.32183908396540661</v>
      </c>
    </row>
    <row r="751" spans="3:10" x14ac:dyDescent="0.3">
      <c r="C751">
        <v>274</v>
      </c>
      <c r="D751" s="141">
        <v>3.3731371164803337</v>
      </c>
      <c r="I751">
        <v>274</v>
      </c>
      <c r="J751" s="114">
        <v>0.17812706657439303</v>
      </c>
    </row>
    <row r="752" spans="3:10" x14ac:dyDescent="0.3">
      <c r="C752">
        <v>275</v>
      </c>
      <c r="D752" s="141">
        <v>1.7878319354123309</v>
      </c>
      <c r="I752">
        <v>275</v>
      </c>
      <c r="J752" s="114">
        <v>0.29783361113447082</v>
      </c>
    </row>
    <row r="753" spans="3:10" x14ac:dyDescent="0.3">
      <c r="C753">
        <v>276</v>
      </c>
      <c r="D753" s="141">
        <v>3.0105219502419658</v>
      </c>
      <c r="I753">
        <v>276</v>
      </c>
      <c r="J753" s="114">
        <v>0.25815445159507222</v>
      </c>
    </row>
    <row r="754" spans="3:10" x14ac:dyDescent="0.3">
      <c r="C754">
        <v>277</v>
      </c>
      <c r="D754" s="141">
        <v>2.7252478746357816</v>
      </c>
      <c r="I754">
        <v>277</v>
      </c>
      <c r="J754" s="114">
        <v>0.23437199854550728</v>
      </c>
    </row>
    <row r="755" spans="3:10" x14ac:dyDescent="0.3">
      <c r="C755">
        <v>278</v>
      </c>
      <c r="D755" s="141">
        <v>1.8127778782436983</v>
      </c>
      <c r="I755">
        <v>278</v>
      </c>
      <c r="J755" s="114">
        <v>0.30316869549230585</v>
      </c>
    </row>
    <row r="756" spans="3:10" x14ac:dyDescent="0.3">
      <c r="C756">
        <v>279</v>
      </c>
      <c r="D756" s="141">
        <v>2.1356559200292096</v>
      </c>
      <c r="I756">
        <v>279</v>
      </c>
      <c r="J756" s="114">
        <v>0.36718079398074077</v>
      </c>
    </row>
    <row r="757" spans="3:10" x14ac:dyDescent="0.3">
      <c r="C757">
        <v>280</v>
      </c>
      <c r="D757" s="141">
        <v>2.6154898225284451</v>
      </c>
      <c r="I757">
        <v>280</v>
      </c>
      <c r="J757" s="114">
        <v>0.19962263789000745</v>
      </c>
    </row>
    <row r="758" spans="3:10" x14ac:dyDescent="0.3">
      <c r="C758">
        <v>281</v>
      </c>
      <c r="D758" s="141">
        <v>1.8389633321021424</v>
      </c>
      <c r="I758">
        <v>281</v>
      </c>
      <c r="J758" s="114">
        <v>0.21486564373396222</v>
      </c>
    </row>
    <row r="759" spans="3:10" x14ac:dyDescent="0.3">
      <c r="C759">
        <v>282</v>
      </c>
      <c r="D759" s="141">
        <v>3.3724849888144619</v>
      </c>
      <c r="I759">
        <v>282</v>
      </c>
      <c r="J759" s="114">
        <v>7.1481574422868288E-2</v>
      </c>
    </row>
    <row r="760" spans="3:10" x14ac:dyDescent="0.3">
      <c r="C760">
        <v>283</v>
      </c>
      <c r="D760" s="141">
        <v>3.5822724615884951</v>
      </c>
      <c r="I760">
        <v>283</v>
      </c>
      <c r="J760" s="114">
        <v>0.15268453820266337</v>
      </c>
    </row>
    <row r="761" spans="3:10" x14ac:dyDescent="0.3">
      <c r="C761">
        <v>284</v>
      </c>
      <c r="D761" s="141">
        <v>1.9046476740200429</v>
      </c>
      <c r="I761">
        <v>284</v>
      </c>
      <c r="J761" s="114">
        <v>0.26412304843716772</v>
      </c>
    </row>
    <row r="762" spans="3:10" x14ac:dyDescent="0.3">
      <c r="C762">
        <v>285</v>
      </c>
      <c r="D762" s="141">
        <v>3.5256074967698203</v>
      </c>
      <c r="I762">
        <v>285</v>
      </c>
      <c r="J762" s="114">
        <v>0.13696284516649992</v>
      </c>
    </row>
    <row r="763" spans="3:10" x14ac:dyDescent="0.3">
      <c r="C763">
        <v>286</v>
      </c>
      <c r="D763" s="141">
        <v>1.7219196448552438</v>
      </c>
      <c r="I763">
        <v>286</v>
      </c>
      <c r="J763" s="114">
        <v>0.22808987511886847</v>
      </c>
    </row>
    <row r="764" spans="3:10" x14ac:dyDescent="0.3">
      <c r="C764">
        <v>287</v>
      </c>
      <c r="D764" s="141">
        <v>3.0938429707455168</v>
      </c>
      <c r="I764">
        <v>287</v>
      </c>
      <c r="J764" s="114">
        <v>0.17975139272046814</v>
      </c>
    </row>
    <row r="765" spans="3:10" x14ac:dyDescent="0.3">
      <c r="C765">
        <v>288</v>
      </c>
      <c r="D765" s="141">
        <v>1.9430623807414604</v>
      </c>
      <c r="I765">
        <v>288</v>
      </c>
      <c r="J765" s="114">
        <v>0.19255260714924982</v>
      </c>
    </row>
    <row r="766" spans="3:10" x14ac:dyDescent="0.3">
      <c r="C766">
        <v>289</v>
      </c>
      <c r="D766" s="141">
        <v>3.0004839767741216</v>
      </c>
      <c r="I766">
        <v>289</v>
      </c>
      <c r="J766" s="114">
        <v>4.8802298078982176E-2</v>
      </c>
    </row>
    <row r="767" spans="3:10" x14ac:dyDescent="0.3">
      <c r="C767">
        <v>290</v>
      </c>
      <c r="D767" s="141">
        <v>2.0339840501172319</v>
      </c>
      <c r="I767">
        <v>290</v>
      </c>
      <c r="J767" s="114">
        <v>0.14509630131591011</v>
      </c>
    </row>
    <row r="768" spans="3:10" x14ac:dyDescent="0.3">
      <c r="C768">
        <v>291</v>
      </c>
      <c r="D768" s="141">
        <v>3.1680123560626634</v>
      </c>
      <c r="I768">
        <v>291</v>
      </c>
      <c r="J768" s="114">
        <v>0.20433738756973563</v>
      </c>
    </row>
    <row r="769" spans="3:10" x14ac:dyDescent="0.3">
      <c r="C769">
        <v>292</v>
      </c>
      <c r="D769" s="141">
        <v>2.2523916806320918</v>
      </c>
      <c r="I769">
        <v>292</v>
      </c>
      <c r="J769" s="114">
        <v>0.18734569294925385</v>
      </c>
    </row>
    <row r="770" spans="3:10" x14ac:dyDescent="0.3">
      <c r="C770">
        <v>293</v>
      </c>
      <c r="D770" s="141">
        <v>2.0919823823060657</v>
      </c>
      <c r="I770">
        <v>293</v>
      </c>
      <c r="J770" s="114">
        <v>0.16842594864321003</v>
      </c>
    </row>
    <row r="771" spans="3:10" x14ac:dyDescent="0.3">
      <c r="C771">
        <v>294</v>
      </c>
      <c r="D771" s="141">
        <v>2.3537727687542698</v>
      </c>
      <c r="I771">
        <v>294</v>
      </c>
      <c r="J771" s="114">
        <v>0.26944283844516503</v>
      </c>
    </row>
    <row r="772" spans="3:10" x14ac:dyDescent="0.3">
      <c r="C772">
        <v>295</v>
      </c>
      <c r="D772" s="141">
        <v>3.4719107727321172</v>
      </c>
      <c r="I772">
        <v>295</v>
      </c>
      <c r="J772" s="114">
        <v>0.16032649846760094</v>
      </c>
    </row>
    <row r="773" spans="3:10" x14ac:dyDescent="0.3">
      <c r="C773">
        <v>296</v>
      </c>
      <c r="D773" s="141">
        <v>1.8028649634691192</v>
      </c>
      <c r="I773">
        <v>296</v>
      </c>
      <c r="J773" s="114">
        <v>0.1073124677456796</v>
      </c>
    </row>
    <row r="774" spans="3:10" x14ac:dyDescent="0.3">
      <c r="C774">
        <v>297</v>
      </c>
      <c r="D774" s="141">
        <v>2.831012855765898</v>
      </c>
      <c r="I774">
        <v>297</v>
      </c>
      <c r="J774" s="114">
        <v>0.17216172060861212</v>
      </c>
    </row>
    <row r="775" spans="3:10" x14ac:dyDescent="0.3">
      <c r="C775">
        <v>298</v>
      </c>
      <c r="D775" s="141">
        <v>2.6799848499516701</v>
      </c>
      <c r="I775">
        <v>298</v>
      </c>
      <c r="J775" s="114">
        <v>0.32795771916071703</v>
      </c>
    </row>
    <row r="776" spans="3:10" x14ac:dyDescent="0.3">
      <c r="C776">
        <v>299</v>
      </c>
      <c r="D776" s="141">
        <v>3.5973131321786491</v>
      </c>
      <c r="I776">
        <v>299</v>
      </c>
      <c r="J776" s="114">
        <v>0.23735584202846649</v>
      </c>
    </row>
    <row r="777" spans="3:10" x14ac:dyDescent="0.3">
      <c r="C777">
        <v>300</v>
      </c>
      <c r="D777" s="141">
        <v>2.4736165321613597</v>
      </c>
      <c r="I777">
        <v>300</v>
      </c>
      <c r="J777" s="114">
        <v>0.22778828357569325</v>
      </c>
    </row>
    <row r="778" spans="3:10" x14ac:dyDescent="0.3">
      <c r="C778">
        <v>301</v>
      </c>
      <c r="D778" s="141">
        <v>2.5977842489936882</v>
      </c>
      <c r="I778">
        <v>301</v>
      </c>
      <c r="J778" s="114">
        <v>0.35066676518572337</v>
      </c>
    </row>
    <row r="779" spans="3:10" x14ac:dyDescent="0.3">
      <c r="C779">
        <v>302</v>
      </c>
      <c r="D779" s="141">
        <v>2.7420120467071039</v>
      </c>
      <c r="I779">
        <v>302</v>
      </c>
      <c r="J779" s="114">
        <v>0.22116377313386715</v>
      </c>
    </row>
    <row r="780" spans="3:10" x14ac:dyDescent="0.3">
      <c r="C780">
        <v>303</v>
      </c>
      <c r="D780" s="141">
        <v>3.4529084504587666</v>
      </c>
      <c r="I780">
        <v>303</v>
      </c>
      <c r="J780" s="114">
        <v>0.15945334347914919</v>
      </c>
    </row>
    <row r="781" spans="3:10" x14ac:dyDescent="0.3">
      <c r="C781">
        <v>304</v>
      </c>
      <c r="D781" s="141">
        <v>3.1112515672089822</v>
      </c>
      <c r="I781">
        <v>304</v>
      </c>
      <c r="J781" s="114">
        <v>0.16913411463385764</v>
      </c>
    </row>
    <row r="782" spans="3:10" x14ac:dyDescent="0.3">
      <c r="C782">
        <v>305</v>
      </c>
      <c r="D782" s="141">
        <v>2.9719095345463673</v>
      </c>
      <c r="I782">
        <v>305</v>
      </c>
      <c r="J782" s="114">
        <v>0.287275867353882</v>
      </c>
    </row>
    <row r="783" spans="3:10" x14ac:dyDescent="0.3">
      <c r="C783">
        <v>306</v>
      </c>
      <c r="D783" s="141">
        <v>2.7985663961007843</v>
      </c>
      <c r="I783">
        <v>306</v>
      </c>
      <c r="J783" s="114">
        <v>0.29208582151257079</v>
      </c>
    </row>
    <row r="784" spans="3:10" x14ac:dyDescent="0.3">
      <c r="C784">
        <v>307</v>
      </c>
      <c r="D784" s="141">
        <v>2.6954882118342711</v>
      </c>
      <c r="I784">
        <v>307</v>
      </c>
      <c r="J784" s="114">
        <v>0.19165059750983815</v>
      </c>
    </row>
    <row r="785" spans="3:10" x14ac:dyDescent="0.3">
      <c r="C785">
        <v>308</v>
      </c>
      <c r="D785" s="141">
        <v>3.1012600197278211</v>
      </c>
      <c r="I785">
        <v>308</v>
      </c>
      <c r="J785" s="114">
        <v>0.24837637089235698</v>
      </c>
    </row>
    <row r="786" spans="3:10" x14ac:dyDescent="0.3">
      <c r="C786">
        <v>309</v>
      </c>
      <c r="D786" s="141">
        <v>3.0861312457668544</v>
      </c>
      <c r="I786">
        <v>309</v>
      </c>
      <c r="J786" s="114">
        <v>0.23610217164356451</v>
      </c>
    </row>
    <row r="787" spans="3:10" x14ac:dyDescent="0.3">
      <c r="C787">
        <v>310</v>
      </c>
      <c r="D787" s="141">
        <v>3.3557747437804073</v>
      </c>
      <c r="I787">
        <v>310</v>
      </c>
      <c r="J787" s="114">
        <v>0.24683896101408331</v>
      </c>
    </row>
    <row r="788" spans="3:10" x14ac:dyDescent="0.3">
      <c r="C788">
        <v>311</v>
      </c>
      <c r="D788" s="141">
        <v>1.9774983530161581</v>
      </c>
      <c r="I788">
        <v>311</v>
      </c>
      <c r="J788" s="114">
        <v>0.38588517894461805</v>
      </c>
    </row>
    <row r="789" spans="3:10" x14ac:dyDescent="0.3">
      <c r="C789">
        <v>312</v>
      </c>
      <c r="D789" s="141">
        <v>3.4934114716188787</v>
      </c>
      <c r="I789">
        <v>312</v>
      </c>
      <c r="J789" s="114">
        <v>0.10975599374603062</v>
      </c>
    </row>
    <row r="790" spans="3:10" x14ac:dyDescent="0.3">
      <c r="C790">
        <v>313</v>
      </c>
      <c r="D790" s="141">
        <v>3.2298397262114995</v>
      </c>
      <c r="I790">
        <v>313</v>
      </c>
      <c r="J790" s="114">
        <v>0.18185836996946603</v>
      </c>
    </row>
    <row r="791" spans="3:10" x14ac:dyDescent="0.3">
      <c r="C791">
        <v>314</v>
      </c>
      <c r="D791" s="141">
        <v>2.8186524048375006</v>
      </c>
      <c r="I791">
        <v>314</v>
      </c>
      <c r="J791" s="114">
        <v>0.13475475415634386</v>
      </c>
    </row>
    <row r="792" spans="3:10" x14ac:dyDescent="0.3">
      <c r="C792">
        <v>315</v>
      </c>
      <c r="D792" s="141">
        <v>3.2626874815380047</v>
      </c>
      <c r="I792">
        <v>315</v>
      </c>
      <c r="J792" s="114">
        <v>0.24004727439032769</v>
      </c>
    </row>
    <row r="793" spans="3:10" x14ac:dyDescent="0.3">
      <c r="C793">
        <v>316</v>
      </c>
      <c r="D793" s="141">
        <v>2.1159895050112043</v>
      </c>
      <c r="I793">
        <v>316</v>
      </c>
      <c r="J793" s="114">
        <v>0.20481062470184952</v>
      </c>
    </row>
    <row r="794" spans="3:10" x14ac:dyDescent="0.3">
      <c r="C794">
        <v>317</v>
      </c>
      <c r="D794" s="141">
        <v>2.111926147064203</v>
      </c>
      <c r="I794">
        <v>317</v>
      </c>
      <c r="J794" s="114">
        <v>0.18322613530625076</v>
      </c>
    </row>
    <row r="795" spans="3:10" x14ac:dyDescent="0.3">
      <c r="C795">
        <v>318</v>
      </c>
      <c r="D795" s="141">
        <v>1.5654673753564379</v>
      </c>
      <c r="I795">
        <v>318</v>
      </c>
      <c r="J795" s="114">
        <v>0.19393041389275445</v>
      </c>
    </row>
    <row r="796" spans="3:10" x14ac:dyDescent="0.3">
      <c r="C796">
        <v>319</v>
      </c>
      <c r="D796" s="141">
        <v>2.6760222849670052</v>
      </c>
      <c r="I796">
        <v>319</v>
      </c>
      <c r="J796" s="114">
        <v>0.29503748155638654</v>
      </c>
    </row>
    <row r="797" spans="3:10" x14ac:dyDescent="0.3">
      <c r="C797">
        <v>320</v>
      </c>
      <c r="D797" s="141">
        <v>2.0755242766774726</v>
      </c>
      <c r="I797">
        <v>320</v>
      </c>
      <c r="J797" s="114">
        <v>0.3608041015054213</v>
      </c>
    </row>
    <row r="798" spans="3:10" x14ac:dyDescent="0.3">
      <c r="C798">
        <v>321</v>
      </c>
      <c r="D798" s="141">
        <v>2.1520063501358466</v>
      </c>
      <c r="I798">
        <v>321</v>
      </c>
      <c r="J798" s="114">
        <v>0.34496644981756375</v>
      </c>
    </row>
    <row r="799" spans="3:10" x14ac:dyDescent="0.3">
      <c r="C799">
        <v>322</v>
      </c>
      <c r="D799" s="141">
        <v>2.6346356747170914</v>
      </c>
      <c r="I799">
        <v>322</v>
      </c>
      <c r="J799" s="114">
        <v>0.22256337966492445</v>
      </c>
    </row>
    <row r="800" spans="3:10" x14ac:dyDescent="0.3">
      <c r="C800">
        <v>323</v>
      </c>
      <c r="D800" s="141">
        <v>1.5513623352658892</v>
      </c>
      <c r="I800">
        <v>323</v>
      </c>
      <c r="J800" s="114">
        <v>0.23557556876559893</v>
      </c>
    </row>
    <row r="801" spans="3:10" x14ac:dyDescent="0.3">
      <c r="C801">
        <v>324</v>
      </c>
      <c r="D801" s="141">
        <v>3.2591039671113529</v>
      </c>
      <c r="I801">
        <v>324</v>
      </c>
      <c r="J801" s="114">
        <v>0.17253428234231527</v>
      </c>
    </row>
    <row r="802" spans="3:10" x14ac:dyDescent="0.3">
      <c r="C802">
        <v>325</v>
      </c>
      <c r="D802" s="141">
        <v>1.6704347533132764</v>
      </c>
      <c r="I802">
        <v>325</v>
      </c>
      <c r="J802" s="114">
        <v>0.30217664524568932</v>
      </c>
    </row>
    <row r="803" spans="3:10" x14ac:dyDescent="0.3">
      <c r="C803">
        <v>326</v>
      </c>
      <c r="D803" s="141">
        <v>2.0165930062791761</v>
      </c>
      <c r="I803">
        <v>326</v>
      </c>
      <c r="J803" s="114">
        <v>0.2875630901920958</v>
      </c>
    </row>
    <row r="804" spans="3:10" x14ac:dyDescent="0.3">
      <c r="C804">
        <v>327</v>
      </c>
      <c r="D804" s="141">
        <v>2.9504779441332363</v>
      </c>
      <c r="I804">
        <v>327</v>
      </c>
      <c r="J804" s="114">
        <v>0.18986936885184025</v>
      </c>
    </row>
    <row r="805" spans="3:10" x14ac:dyDescent="0.3">
      <c r="C805">
        <v>328</v>
      </c>
      <c r="D805" s="141">
        <v>3.0916743787258771</v>
      </c>
      <c r="I805">
        <v>328</v>
      </c>
      <c r="J805" s="114">
        <v>0.19656760446057664</v>
      </c>
    </row>
    <row r="806" spans="3:10" x14ac:dyDescent="0.3">
      <c r="C806">
        <v>329</v>
      </c>
      <c r="D806" s="141">
        <v>2.1996353426911308</v>
      </c>
      <c r="I806">
        <v>329</v>
      </c>
      <c r="J806" s="114">
        <v>0.13696610090406525</v>
      </c>
    </row>
    <row r="807" spans="3:10" x14ac:dyDescent="0.3">
      <c r="C807">
        <v>330</v>
      </c>
      <c r="D807" s="141">
        <v>3.6283726577190949</v>
      </c>
      <c r="I807">
        <v>330</v>
      </c>
      <c r="J807" s="114">
        <v>0.26321057647914303</v>
      </c>
    </row>
    <row r="808" spans="3:10" x14ac:dyDescent="0.3">
      <c r="C808">
        <v>331</v>
      </c>
      <c r="D808" s="141">
        <v>2.6284125724292808</v>
      </c>
      <c r="I808">
        <v>331</v>
      </c>
      <c r="J808" s="114">
        <v>0.30870701342545437</v>
      </c>
    </row>
    <row r="809" spans="3:10" x14ac:dyDescent="0.3">
      <c r="C809">
        <v>332</v>
      </c>
      <c r="D809" s="141">
        <v>2.1886581938676319</v>
      </c>
      <c r="I809">
        <v>332</v>
      </c>
      <c r="J809" s="114">
        <v>8.4762783321818747E-2</v>
      </c>
    </row>
    <row r="810" spans="3:10" x14ac:dyDescent="0.3">
      <c r="C810">
        <v>333</v>
      </c>
      <c r="D810" s="141">
        <v>1.8009098563846853</v>
      </c>
      <c r="I810">
        <v>333</v>
      </c>
      <c r="J810" s="114">
        <v>0.26209947345730455</v>
      </c>
    </row>
    <row r="811" spans="3:10" x14ac:dyDescent="0.3">
      <c r="C811">
        <v>334</v>
      </c>
      <c r="D811" s="141">
        <v>2.7175648056121755</v>
      </c>
      <c r="I811">
        <v>334</v>
      </c>
      <c r="J811" s="114">
        <v>0.19705974495224798</v>
      </c>
    </row>
    <row r="812" spans="3:10" x14ac:dyDescent="0.3">
      <c r="C812">
        <v>335</v>
      </c>
      <c r="D812" s="141">
        <v>3.0357948146189693</v>
      </c>
      <c r="I812">
        <v>335</v>
      </c>
      <c r="J812" s="114">
        <v>0.26826284959811142</v>
      </c>
    </row>
    <row r="813" spans="3:10" x14ac:dyDescent="0.3">
      <c r="C813">
        <v>336</v>
      </c>
      <c r="D813" s="141">
        <v>2.3132082259175237</v>
      </c>
      <c r="I813">
        <v>336</v>
      </c>
      <c r="J813" s="114">
        <v>0.26447848491600068</v>
      </c>
    </row>
    <row r="814" spans="3:10" x14ac:dyDescent="0.3">
      <c r="C814">
        <v>337</v>
      </c>
      <c r="D814" s="141">
        <v>2.3190901147572545</v>
      </c>
      <c r="I814">
        <v>337</v>
      </c>
      <c r="J814" s="114">
        <v>0.17946784622288381</v>
      </c>
    </row>
    <row r="815" spans="3:10" x14ac:dyDescent="0.3">
      <c r="C815">
        <v>338</v>
      </c>
      <c r="D815" s="141">
        <v>2.0855986982947612</v>
      </c>
      <c r="I815">
        <v>338</v>
      </c>
      <c r="J815" s="114">
        <v>0.26436628036914556</v>
      </c>
    </row>
    <row r="816" spans="3:10" x14ac:dyDescent="0.3">
      <c r="C816">
        <v>339</v>
      </c>
      <c r="D816" s="141">
        <v>2.7739975327943176</v>
      </c>
      <c r="I816">
        <v>339</v>
      </c>
      <c r="J816" s="114">
        <v>0.30941170514641492</v>
      </c>
    </row>
    <row r="817" spans="3:10" x14ac:dyDescent="0.3">
      <c r="C817">
        <v>340</v>
      </c>
      <c r="D817" s="141">
        <v>2.7649658916961286</v>
      </c>
      <c r="I817">
        <v>340</v>
      </c>
      <c r="J817" s="114">
        <v>0.1626755567097824</v>
      </c>
    </row>
    <row r="818" spans="3:10" x14ac:dyDescent="0.3">
      <c r="C818">
        <v>341</v>
      </c>
      <c r="D818" s="141">
        <v>2.9710464278360562</v>
      </c>
      <c r="I818">
        <v>341</v>
      </c>
      <c r="J818" s="114">
        <v>0.25859973994822805</v>
      </c>
    </row>
    <row r="819" spans="3:10" x14ac:dyDescent="0.3">
      <c r="C819">
        <v>342</v>
      </c>
      <c r="D819" s="141">
        <v>2.2940549630350957</v>
      </c>
      <c r="I819">
        <v>342</v>
      </c>
      <c r="J819" s="114">
        <v>0.2001763159364971</v>
      </c>
    </row>
    <row r="820" spans="3:10" x14ac:dyDescent="0.3">
      <c r="C820">
        <v>343</v>
      </c>
      <c r="D820" s="141">
        <v>2.1468897962154969</v>
      </c>
      <c r="I820">
        <v>343</v>
      </c>
      <c r="J820" s="114">
        <v>0.37081415354257885</v>
      </c>
    </row>
    <row r="821" spans="3:10" x14ac:dyDescent="0.3">
      <c r="C821">
        <v>344</v>
      </c>
      <c r="D821" s="141">
        <v>1.8426625424293626</v>
      </c>
      <c r="I821">
        <v>344</v>
      </c>
      <c r="J821" s="114">
        <v>0.31337011369864887</v>
      </c>
    </row>
    <row r="822" spans="3:10" x14ac:dyDescent="0.3">
      <c r="C822">
        <v>345</v>
      </c>
      <c r="D822" s="141">
        <v>1.7947634479526609</v>
      </c>
      <c r="I822">
        <v>345</v>
      </c>
      <c r="J822" s="114">
        <v>0.28734332853688205</v>
      </c>
    </row>
    <row r="823" spans="3:10" x14ac:dyDescent="0.3">
      <c r="C823">
        <v>346</v>
      </c>
      <c r="D823" s="141">
        <v>2.3374268203942208</v>
      </c>
      <c r="I823">
        <v>346</v>
      </c>
      <c r="J823" s="114">
        <v>0.28702926487161662</v>
      </c>
    </row>
    <row r="824" spans="3:10" x14ac:dyDescent="0.3">
      <c r="C824">
        <v>347</v>
      </c>
      <c r="D824" s="141">
        <v>2.8147408601625421</v>
      </c>
      <c r="I824">
        <v>347</v>
      </c>
      <c r="J824" s="114">
        <v>0.18974186648514824</v>
      </c>
    </row>
    <row r="825" spans="3:10" x14ac:dyDescent="0.3">
      <c r="C825">
        <v>348</v>
      </c>
      <c r="D825" s="141">
        <v>2.1455578172514489</v>
      </c>
      <c r="I825">
        <v>348</v>
      </c>
      <c r="J825" s="114">
        <v>0.20102333893399682</v>
      </c>
    </row>
    <row r="826" spans="3:10" x14ac:dyDescent="0.3">
      <c r="C826">
        <v>349</v>
      </c>
      <c r="D826" s="141">
        <v>2.0860845091955782</v>
      </c>
      <c r="I826">
        <v>349</v>
      </c>
      <c r="J826" s="114">
        <v>0.23363223409681555</v>
      </c>
    </row>
    <row r="827" spans="3:10" x14ac:dyDescent="0.3">
      <c r="C827">
        <v>350</v>
      </c>
      <c r="D827" s="141">
        <v>2.5145604681825633</v>
      </c>
      <c r="I827">
        <v>350</v>
      </c>
      <c r="J827" s="114">
        <v>0.32590186731279958</v>
      </c>
    </row>
    <row r="828" spans="3:10" x14ac:dyDescent="0.3">
      <c r="C828">
        <v>351</v>
      </c>
      <c r="D828" s="141">
        <v>2.1232422819485732</v>
      </c>
      <c r="I828">
        <v>351</v>
      </c>
      <c r="J828" s="114">
        <v>0.15419622264224286</v>
      </c>
    </row>
    <row r="829" spans="3:10" x14ac:dyDescent="0.3">
      <c r="C829">
        <v>352</v>
      </c>
      <c r="D829" s="141">
        <v>3.1042762312810992</v>
      </c>
      <c r="I829">
        <v>352</v>
      </c>
      <c r="J829" s="114">
        <v>0.27312597304602249</v>
      </c>
    </row>
    <row r="830" spans="3:10" x14ac:dyDescent="0.3">
      <c r="C830">
        <v>353</v>
      </c>
      <c r="D830" s="141">
        <v>2.5712675389341664</v>
      </c>
      <c r="I830">
        <v>353</v>
      </c>
      <c r="J830" s="114">
        <v>0.2840047989918093</v>
      </c>
    </row>
    <row r="831" spans="3:10" x14ac:dyDescent="0.3">
      <c r="C831">
        <v>354</v>
      </c>
      <c r="D831" s="141">
        <v>1.7129390790823489</v>
      </c>
      <c r="I831">
        <v>354</v>
      </c>
      <c r="J831" s="114">
        <v>0.33465666254881077</v>
      </c>
    </row>
    <row r="832" spans="3:10" x14ac:dyDescent="0.3">
      <c r="C832">
        <v>355</v>
      </c>
      <c r="D832" s="141">
        <v>2.5699129732918955</v>
      </c>
      <c r="I832">
        <v>355</v>
      </c>
      <c r="J832" s="114">
        <v>0.2304633989689282</v>
      </c>
    </row>
    <row r="833" spans="3:10" x14ac:dyDescent="0.3">
      <c r="C833">
        <v>356</v>
      </c>
      <c r="D833" s="141">
        <v>3.0303837271235134</v>
      </c>
      <c r="I833">
        <v>356</v>
      </c>
      <c r="J833" s="114">
        <v>0.33412839379994419</v>
      </c>
    </row>
    <row r="834" spans="3:10" x14ac:dyDescent="0.3">
      <c r="C834">
        <v>357</v>
      </c>
      <c r="D834" s="141">
        <v>3.2104187257560284</v>
      </c>
      <c r="I834">
        <v>357</v>
      </c>
      <c r="J834" s="114">
        <v>0.1612017136811994</v>
      </c>
    </row>
    <row r="835" spans="3:10" x14ac:dyDescent="0.3">
      <c r="C835">
        <v>358</v>
      </c>
      <c r="D835" s="141">
        <v>2.6296160876368289</v>
      </c>
      <c r="I835">
        <v>358</v>
      </c>
      <c r="J835" s="114">
        <v>0.17478882736182744</v>
      </c>
    </row>
    <row r="836" spans="3:10" x14ac:dyDescent="0.3">
      <c r="C836">
        <v>359</v>
      </c>
      <c r="D836" s="141">
        <v>2.1077486863119521</v>
      </c>
      <c r="I836">
        <v>359</v>
      </c>
      <c r="J836" s="114">
        <v>0.13036990592604369</v>
      </c>
    </row>
    <row r="837" spans="3:10" x14ac:dyDescent="0.3">
      <c r="C837">
        <v>360</v>
      </c>
      <c r="D837" s="141">
        <v>3.2816071885871998</v>
      </c>
      <c r="I837">
        <v>360</v>
      </c>
      <c r="J837" s="114">
        <v>0.23091283181494915</v>
      </c>
    </row>
    <row r="838" spans="3:10" x14ac:dyDescent="0.3">
      <c r="C838">
        <v>361</v>
      </c>
      <c r="D838" s="141">
        <v>2.455259382689909</v>
      </c>
      <c r="I838">
        <v>361</v>
      </c>
      <c r="J838" s="114">
        <v>8.583018881531479E-2</v>
      </c>
    </row>
    <row r="839" spans="3:10" x14ac:dyDescent="0.3">
      <c r="C839">
        <v>362</v>
      </c>
      <c r="D839" s="141">
        <v>2.3877860967180142</v>
      </c>
      <c r="I839">
        <v>362</v>
      </c>
      <c r="J839" s="114">
        <v>0.21198114177779881</v>
      </c>
    </row>
    <row r="840" spans="3:10" x14ac:dyDescent="0.3">
      <c r="C840">
        <v>363</v>
      </c>
      <c r="D840" s="141">
        <v>1.6541853935282265</v>
      </c>
      <c r="I840">
        <v>363</v>
      </c>
      <c r="J840" s="114">
        <v>0.38149011337221994</v>
      </c>
    </row>
    <row r="841" spans="3:10" x14ac:dyDescent="0.3">
      <c r="C841">
        <v>364</v>
      </c>
      <c r="D841" s="141">
        <v>3.1988330045002202</v>
      </c>
      <c r="I841">
        <v>364</v>
      </c>
      <c r="J841" s="114">
        <v>0.27344354885244759</v>
      </c>
    </row>
    <row r="842" spans="3:10" x14ac:dyDescent="0.3">
      <c r="C842">
        <v>365</v>
      </c>
      <c r="D842" s="141">
        <v>2.6112695437432416</v>
      </c>
      <c r="I842">
        <v>365</v>
      </c>
      <c r="J842" s="114">
        <v>0.15651220898632556</v>
      </c>
    </row>
    <row r="843" spans="3:10" x14ac:dyDescent="0.3">
      <c r="C843">
        <v>366</v>
      </c>
      <c r="D843" s="141">
        <v>2.6078106412339133</v>
      </c>
      <c r="I843">
        <v>366</v>
      </c>
      <c r="J843" s="114">
        <v>0.3926735756232087</v>
      </c>
    </row>
    <row r="844" spans="3:10" x14ac:dyDescent="0.3">
      <c r="C844">
        <v>367</v>
      </c>
      <c r="D844" s="141">
        <v>1.4557562341005779</v>
      </c>
      <c r="I844">
        <v>367</v>
      </c>
      <c r="J844" s="114">
        <v>0.23149896202686038</v>
      </c>
    </row>
    <row r="845" spans="3:10" x14ac:dyDescent="0.3">
      <c r="C845">
        <v>368</v>
      </c>
      <c r="D845" s="141">
        <v>2.6802914463895706</v>
      </c>
      <c r="I845">
        <v>368</v>
      </c>
      <c r="J845" s="114">
        <v>0.16026308124219968</v>
      </c>
    </row>
    <row r="846" spans="3:10" x14ac:dyDescent="0.3">
      <c r="C846">
        <v>369</v>
      </c>
      <c r="D846" s="141">
        <v>3.2662231131163031</v>
      </c>
      <c r="I846">
        <v>369</v>
      </c>
      <c r="J846" s="114">
        <v>0.12754525177607468</v>
      </c>
    </row>
    <row r="847" spans="3:10" x14ac:dyDescent="0.3">
      <c r="C847">
        <v>370</v>
      </c>
      <c r="D847" s="141">
        <v>2.3471358462706386</v>
      </c>
      <c r="I847">
        <v>370</v>
      </c>
      <c r="J847" s="114">
        <v>0.19931460220440145</v>
      </c>
    </row>
    <row r="848" spans="3:10" x14ac:dyDescent="0.3">
      <c r="C848">
        <v>371</v>
      </c>
      <c r="D848" s="141">
        <v>1.9583449635959975</v>
      </c>
      <c r="I848">
        <v>371</v>
      </c>
      <c r="J848" s="114">
        <v>0.2864125345041757</v>
      </c>
    </row>
    <row r="849" spans="3:10" x14ac:dyDescent="0.3">
      <c r="C849">
        <v>372</v>
      </c>
      <c r="D849" s="141">
        <v>1.727123696912394</v>
      </c>
      <c r="I849">
        <v>372</v>
      </c>
      <c r="J849" s="114">
        <v>0.31207717217148034</v>
      </c>
    </row>
    <row r="850" spans="3:10" x14ac:dyDescent="0.3">
      <c r="C850">
        <v>373</v>
      </c>
      <c r="D850" s="141">
        <v>2.315159138740948</v>
      </c>
      <c r="I850">
        <v>373</v>
      </c>
      <c r="J850" s="114">
        <v>0.33028413069889107</v>
      </c>
    </row>
    <row r="851" spans="3:10" x14ac:dyDescent="0.3">
      <c r="C851">
        <v>374</v>
      </c>
      <c r="D851" s="141">
        <v>2.9523356222393144</v>
      </c>
      <c r="I851">
        <v>374</v>
      </c>
      <c r="J851" s="114">
        <v>0.29673659663559793</v>
      </c>
    </row>
    <row r="852" spans="3:10" x14ac:dyDescent="0.3">
      <c r="C852">
        <v>375</v>
      </c>
      <c r="D852" s="141">
        <v>2.8251993115026863</v>
      </c>
      <c r="I852">
        <v>375</v>
      </c>
      <c r="J852" s="114">
        <v>0.10876937238980533</v>
      </c>
    </row>
    <row r="853" spans="3:10" x14ac:dyDescent="0.3">
      <c r="C853">
        <v>376</v>
      </c>
      <c r="D853" s="141">
        <v>2.1797702019066403</v>
      </c>
      <c r="I853">
        <v>376</v>
      </c>
      <c r="J853" s="114">
        <v>0.26341762458642681</v>
      </c>
    </row>
    <row r="854" spans="3:10" x14ac:dyDescent="0.3">
      <c r="C854">
        <v>377</v>
      </c>
      <c r="D854" s="141">
        <v>2.9195112174342466</v>
      </c>
      <c r="I854">
        <v>377</v>
      </c>
      <c r="J854" s="114">
        <v>0.31222972156985662</v>
      </c>
    </row>
    <row r="855" spans="3:10" x14ac:dyDescent="0.3">
      <c r="C855">
        <v>378</v>
      </c>
      <c r="D855" s="141">
        <v>2.0547047304844672</v>
      </c>
      <c r="I855">
        <v>378</v>
      </c>
      <c r="J855" s="114">
        <v>0.17096384922298435</v>
      </c>
    </row>
    <row r="856" spans="3:10" x14ac:dyDescent="0.3">
      <c r="C856">
        <v>379</v>
      </c>
      <c r="D856" s="141">
        <v>3.3719351267659166</v>
      </c>
      <c r="I856">
        <v>379</v>
      </c>
      <c r="J856" s="114">
        <v>0.29072426225262893</v>
      </c>
    </row>
    <row r="857" spans="3:10" x14ac:dyDescent="0.3">
      <c r="C857">
        <v>380</v>
      </c>
      <c r="D857" s="141">
        <v>2.6079730176763811</v>
      </c>
      <c r="I857">
        <v>380</v>
      </c>
      <c r="J857" s="114">
        <v>0.27279714340861183</v>
      </c>
    </row>
    <row r="858" spans="3:10" x14ac:dyDescent="0.3">
      <c r="C858">
        <v>381</v>
      </c>
      <c r="D858" s="141">
        <v>1.8828795085755989</v>
      </c>
      <c r="I858">
        <v>381</v>
      </c>
      <c r="J858" s="114">
        <v>8.7756106847023618E-2</v>
      </c>
    </row>
    <row r="859" spans="3:10" x14ac:dyDescent="0.3">
      <c r="C859">
        <v>382</v>
      </c>
      <c r="D859" s="141">
        <v>2.5148365572963587</v>
      </c>
      <c r="I859">
        <v>382</v>
      </c>
      <c r="J859" s="114">
        <v>0.31330485580755485</v>
      </c>
    </row>
    <row r="860" spans="3:10" x14ac:dyDescent="0.3">
      <c r="C860">
        <v>383</v>
      </c>
      <c r="D860" s="141">
        <v>2.8758902215679969</v>
      </c>
      <c r="I860">
        <v>383</v>
      </c>
      <c r="J860" s="114">
        <v>0.16123698517460028</v>
      </c>
    </row>
    <row r="861" spans="3:10" x14ac:dyDescent="0.3">
      <c r="C861">
        <v>384</v>
      </c>
      <c r="D861" s="141">
        <v>2.6950139401541016</v>
      </c>
      <c r="I861">
        <v>384</v>
      </c>
      <c r="J861" s="114">
        <v>0.32436015566512855</v>
      </c>
    </row>
    <row r="862" spans="3:10" x14ac:dyDescent="0.3">
      <c r="C862">
        <v>385</v>
      </c>
      <c r="D862" s="141">
        <v>3.2636228391786384</v>
      </c>
      <c r="I862">
        <v>385</v>
      </c>
      <c r="J862" s="114">
        <v>0.19534375081754241</v>
      </c>
    </row>
    <row r="863" spans="3:10" x14ac:dyDescent="0.3">
      <c r="C863">
        <v>386</v>
      </c>
      <c r="D863" s="141">
        <v>2.3628939881328992</v>
      </c>
      <c r="I863">
        <v>386</v>
      </c>
      <c r="J863" s="114">
        <v>0.17867657085818967</v>
      </c>
    </row>
    <row r="864" spans="3:10" x14ac:dyDescent="0.3">
      <c r="C864">
        <v>387</v>
      </c>
      <c r="D864" s="141">
        <v>2.6705540582989586</v>
      </c>
      <c r="I864">
        <v>387</v>
      </c>
      <c r="J864" s="114">
        <v>6.2304737454188297E-2</v>
      </c>
    </row>
    <row r="865" spans="3:10" x14ac:dyDescent="0.3">
      <c r="C865">
        <v>388</v>
      </c>
      <c r="D865" s="141">
        <v>2.1432619993406705</v>
      </c>
      <c r="I865">
        <v>388</v>
      </c>
      <c r="J865" s="114">
        <v>0.20762869978398291</v>
      </c>
    </row>
    <row r="866" spans="3:10" x14ac:dyDescent="0.3">
      <c r="C866">
        <v>389</v>
      </c>
      <c r="D866" s="141">
        <v>1.5670340087711798</v>
      </c>
      <c r="I866">
        <v>389</v>
      </c>
      <c r="J866" s="114">
        <v>0.3538142725747635</v>
      </c>
    </row>
    <row r="867" spans="3:10" x14ac:dyDescent="0.3">
      <c r="C867">
        <v>390</v>
      </c>
      <c r="D867" s="141">
        <v>2.5780766418398082</v>
      </c>
      <c r="I867">
        <v>390</v>
      </c>
      <c r="J867" s="114">
        <v>0.30871265757078103</v>
      </c>
    </row>
    <row r="868" spans="3:10" x14ac:dyDescent="0.3">
      <c r="C868">
        <v>391</v>
      </c>
      <c r="D868" s="141">
        <v>1.7258277001240661</v>
      </c>
      <c r="I868">
        <v>391</v>
      </c>
      <c r="J868" s="114">
        <v>0.13482407219442361</v>
      </c>
    </row>
    <row r="869" spans="3:10" x14ac:dyDescent="0.3">
      <c r="C869">
        <v>392</v>
      </c>
      <c r="D869" s="141">
        <v>2.5055675417585266</v>
      </c>
      <c r="I869">
        <v>392</v>
      </c>
      <c r="J869" s="114">
        <v>0.30542055801607115</v>
      </c>
    </row>
    <row r="870" spans="3:10" x14ac:dyDescent="0.3">
      <c r="C870">
        <v>393</v>
      </c>
      <c r="D870" s="141">
        <v>2.752051421699218</v>
      </c>
      <c r="I870">
        <v>393</v>
      </c>
      <c r="J870" s="114">
        <v>0.24464470207695665</v>
      </c>
    </row>
    <row r="871" spans="3:10" x14ac:dyDescent="0.3">
      <c r="C871">
        <v>394</v>
      </c>
      <c r="D871" s="141">
        <v>2.7159831373063335</v>
      </c>
      <c r="I871">
        <v>394</v>
      </c>
      <c r="J871" s="114">
        <v>0.19422542461736692</v>
      </c>
    </row>
    <row r="872" spans="3:10" x14ac:dyDescent="0.3">
      <c r="C872">
        <v>395</v>
      </c>
      <c r="D872" s="141">
        <v>3.0905282456227261</v>
      </c>
      <c r="I872">
        <v>395</v>
      </c>
      <c r="J872" s="114">
        <v>0.30183983421609839</v>
      </c>
    </row>
    <row r="873" spans="3:10" x14ac:dyDescent="0.3">
      <c r="C873">
        <v>396</v>
      </c>
      <c r="D873" s="141">
        <v>2.1122514433691011</v>
      </c>
      <c r="I873">
        <v>396</v>
      </c>
      <c r="J873" s="114">
        <v>0.12025867810711954</v>
      </c>
    </row>
    <row r="874" spans="3:10" x14ac:dyDescent="0.3">
      <c r="C874">
        <v>397</v>
      </c>
      <c r="D874" s="141">
        <v>2.30201713107349</v>
      </c>
      <c r="I874">
        <v>397</v>
      </c>
      <c r="J874" s="114">
        <v>0.13975916340107797</v>
      </c>
    </row>
    <row r="875" spans="3:10" x14ac:dyDescent="0.3">
      <c r="C875">
        <v>398</v>
      </c>
      <c r="D875" s="141">
        <v>3.4847019359297455</v>
      </c>
      <c r="I875">
        <v>398</v>
      </c>
      <c r="J875" s="114">
        <v>0.21137398255885653</v>
      </c>
    </row>
    <row r="876" spans="3:10" x14ac:dyDescent="0.3">
      <c r="C876">
        <v>399</v>
      </c>
      <c r="D876" s="141">
        <v>2.9775935611807518</v>
      </c>
      <c r="I876">
        <v>399</v>
      </c>
      <c r="J876" s="114">
        <v>0.30197578531684166</v>
      </c>
    </row>
    <row r="877" spans="3:10" x14ac:dyDescent="0.3">
      <c r="C877">
        <v>400</v>
      </c>
      <c r="D877" s="141">
        <v>2.6457302339850473</v>
      </c>
      <c r="I877">
        <v>400</v>
      </c>
      <c r="J877" s="114">
        <v>4.8269505597779983E-2</v>
      </c>
    </row>
    <row r="878" spans="3:10" x14ac:dyDescent="0.3">
      <c r="C878">
        <v>401</v>
      </c>
      <c r="D878" s="141">
        <v>2.7008063911884821</v>
      </c>
      <c r="I878">
        <v>401</v>
      </c>
      <c r="J878" s="114">
        <v>0.13477865361901986</v>
      </c>
    </row>
    <row r="879" spans="3:10" x14ac:dyDescent="0.3">
      <c r="C879">
        <v>402</v>
      </c>
      <c r="D879" s="141">
        <v>1.9539986221380237</v>
      </c>
      <c r="I879">
        <v>402</v>
      </c>
      <c r="J879" s="114">
        <v>0.24326963317463601</v>
      </c>
    </row>
    <row r="880" spans="3:10" x14ac:dyDescent="0.3">
      <c r="C880">
        <v>403</v>
      </c>
      <c r="D880" s="141">
        <v>2.7745713483686947</v>
      </c>
      <c r="I880">
        <v>403</v>
      </c>
      <c r="J880" s="114">
        <v>0.2899085574430007</v>
      </c>
    </row>
    <row r="881" spans="3:10" x14ac:dyDescent="0.3">
      <c r="C881">
        <v>404</v>
      </c>
      <c r="D881" s="141">
        <v>2.8772583496593134</v>
      </c>
      <c r="I881">
        <v>404</v>
      </c>
      <c r="J881" s="114">
        <v>0.17349436232508997</v>
      </c>
    </row>
    <row r="882" spans="3:10" x14ac:dyDescent="0.3">
      <c r="C882">
        <v>405</v>
      </c>
      <c r="D882" s="141">
        <v>3.1248273342043462</v>
      </c>
      <c r="I882">
        <v>405</v>
      </c>
      <c r="J882" s="114">
        <v>0.25132864443147751</v>
      </c>
    </row>
    <row r="883" spans="3:10" x14ac:dyDescent="0.3">
      <c r="C883">
        <v>406</v>
      </c>
      <c r="D883" s="141">
        <v>2.550273692533719</v>
      </c>
      <c r="I883">
        <v>406</v>
      </c>
      <c r="J883" s="114">
        <v>0.21189751085578856</v>
      </c>
    </row>
    <row r="884" spans="3:10" x14ac:dyDescent="0.3">
      <c r="C884">
        <v>407</v>
      </c>
      <c r="D884" s="141">
        <v>2.3134321249388607</v>
      </c>
      <c r="I884">
        <v>407</v>
      </c>
      <c r="J884" s="114">
        <v>0.27930199810594658</v>
      </c>
    </row>
    <row r="885" spans="3:10" x14ac:dyDescent="0.3">
      <c r="C885">
        <v>408</v>
      </c>
      <c r="D885" s="141">
        <v>2.6842973286523089</v>
      </c>
      <c r="I885">
        <v>408</v>
      </c>
      <c r="J885" s="114">
        <v>0.30125741198546829</v>
      </c>
    </row>
    <row r="886" spans="3:10" x14ac:dyDescent="0.3">
      <c r="C886">
        <v>409</v>
      </c>
      <c r="D886" s="141">
        <v>1.7568573033247901</v>
      </c>
      <c r="I886">
        <v>409</v>
      </c>
      <c r="J886" s="114">
        <v>0.31004370983274199</v>
      </c>
    </row>
    <row r="887" spans="3:10" x14ac:dyDescent="0.3">
      <c r="C887">
        <v>410</v>
      </c>
      <c r="D887" s="141">
        <v>2.7629798449484051</v>
      </c>
      <c r="I887">
        <v>410</v>
      </c>
      <c r="J887" s="114">
        <v>0.1552674721925964</v>
      </c>
    </row>
    <row r="888" spans="3:10" x14ac:dyDescent="0.3">
      <c r="C888">
        <v>411</v>
      </c>
      <c r="D888" s="141">
        <v>2.312893667357883</v>
      </c>
      <c r="I888">
        <v>411</v>
      </c>
      <c r="J888" s="114">
        <v>0.1997841206433606</v>
      </c>
    </row>
    <row r="889" spans="3:10" x14ac:dyDescent="0.3">
      <c r="C889">
        <v>412</v>
      </c>
      <c r="D889" s="141">
        <v>3.0647344736206525</v>
      </c>
      <c r="I889">
        <v>412</v>
      </c>
      <c r="J889" s="114">
        <v>0.17766643847977526</v>
      </c>
    </row>
    <row r="890" spans="3:10" x14ac:dyDescent="0.3">
      <c r="C890">
        <v>413</v>
      </c>
      <c r="D890" s="141">
        <v>2.4648123121961438</v>
      </c>
      <c r="I890">
        <v>413</v>
      </c>
      <c r="J890" s="114">
        <v>0.35853769432947935</v>
      </c>
    </row>
    <row r="891" spans="3:10" x14ac:dyDescent="0.3">
      <c r="C891">
        <v>414</v>
      </c>
      <c r="D891" s="141">
        <v>2.3917468288738837</v>
      </c>
      <c r="I891">
        <v>414</v>
      </c>
      <c r="J891" s="114">
        <v>0.361566594579525</v>
      </c>
    </row>
    <row r="892" spans="3:10" x14ac:dyDescent="0.3">
      <c r="C892">
        <v>415</v>
      </c>
      <c r="D892" s="141">
        <v>2.5672154351304117</v>
      </c>
      <c r="I892">
        <v>415</v>
      </c>
      <c r="J892" s="114">
        <v>0.30140560904689351</v>
      </c>
    </row>
    <row r="893" spans="3:10" x14ac:dyDescent="0.3">
      <c r="C893">
        <v>416</v>
      </c>
      <c r="D893" s="141">
        <v>3.0919955416059417</v>
      </c>
      <c r="I893">
        <v>416</v>
      </c>
      <c r="J893" s="114">
        <v>0.28888449205738453</v>
      </c>
    </row>
    <row r="894" spans="3:10" x14ac:dyDescent="0.3">
      <c r="C894">
        <v>417</v>
      </c>
      <c r="D894" s="141">
        <v>2.7264144016024376</v>
      </c>
      <c r="I894">
        <v>417</v>
      </c>
      <c r="J894" s="114">
        <v>0.13441285947517345</v>
      </c>
    </row>
    <row r="895" spans="3:10" x14ac:dyDescent="0.3">
      <c r="C895">
        <v>418</v>
      </c>
      <c r="D895" s="141">
        <v>3.0204659807146195</v>
      </c>
      <c r="I895">
        <v>418</v>
      </c>
      <c r="J895" s="114">
        <v>0.19461416848846524</v>
      </c>
    </row>
    <row r="896" spans="3:10" x14ac:dyDescent="0.3">
      <c r="C896">
        <v>419</v>
      </c>
      <c r="D896" s="141">
        <v>1.8935342785684113</v>
      </c>
      <c r="I896">
        <v>419</v>
      </c>
      <c r="J896" s="114">
        <v>6.6885808336889507E-2</v>
      </c>
    </row>
    <row r="897" spans="3:10" x14ac:dyDescent="0.3">
      <c r="C897">
        <v>420</v>
      </c>
      <c r="D897" s="141">
        <v>3.1046434438799029</v>
      </c>
      <c r="I897">
        <v>420</v>
      </c>
      <c r="J897" s="114">
        <v>0.37194425132415398</v>
      </c>
    </row>
    <row r="898" spans="3:10" x14ac:dyDescent="0.3">
      <c r="C898">
        <v>421</v>
      </c>
      <c r="D898" s="141">
        <v>2.9058444487691082</v>
      </c>
      <c r="I898">
        <v>421</v>
      </c>
      <c r="J898" s="114">
        <v>0.24307948033841376</v>
      </c>
    </row>
    <row r="899" spans="3:10" x14ac:dyDescent="0.3">
      <c r="C899">
        <v>422</v>
      </c>
      <c r="D899" s="141">
        <v>2.900447426559889</v>
      </c>
      <c r="I899">
        <v>422</v>
      </c>
      <c r="J899" s="114">
        <v>0.21766738871856672</v>
      </c>
    </row>
    <row r="900" spans="3:10" x14ac:dyDescent="0.3">
      <c r="C900">
        <v>423</v>
      </c>
      <c r="D900" s="141">
        <v>3.3186467077905504</v>
      </c>
      <c r="I900">
        <v>423</v>
      </c>
      <c r="J900" s="114">
        <v>0.13031269882644625</v>
      </c>
    </row>
    <row r="901" spans="3:10" x14ac:dyDescent="0.3">
      <c r="C901">
        <v>424</v>
      </c>
      <c r="D901" s="141">
        <v>1.6401383615426202</v>
      </c>
      <c r="I901">
        <v>424</v>
      </c>
      <c r="J901" s="114">
        <v>0.28219948993142641</v>
      </c>
    </row>
    <row r="902" spans="3:10" x14ac:dyDescent="0.3">
      <c r="C902">
        <v>425</v>
      </c>
      <c r="D902" s="141">
        <v>1.9554554201574543</v>
      </c>
      <c r="I902">
        <v>425</v>
      </c>
      <c r="J902" s="114">
        <v>0.25718056479633855</v>
      </c>
    </row>
    <row r="903" spans="3:10" x14ac:dyDescent="0.3">
      <c r="C903">
        <v>426</v>
      </c>
      <c r="D903" s="141">
        <v>1.7064524566769754</v>
      </c>
      <c r="I903">
        <v>426</v>
      </c>
      <c r="J903" s="114">
        <v>0.14806999507061636</v>
      </c>
    </row>
    <row r="904" spans="3:10" x14ac:dyDescent="0.3">
      <c r="C904">
        <v>427</v>
      </c>
      <c r="D904" s="141">
        <v>2.2355768404623122</v>
      </c>
      <c r="I904">
        <v>427</v>
      </c>
      <c r="J904" s="114">
        <v>0.21097403730097963</v>
      </c>
    </row>
    <row r="905" spans="3:10" x14ac:dyDescent="0.3">
      <c r="C905">
        <v>428</v>
      </c>
      <c r="D905" s="141">
        <v>2.9580700686226065</v>
      </c>
      <c r="I905">
        <v>428</v>
      </c>
      <c r="J905" s="114">
        <v>0.21847544039417732</v>
      </c>
    </row>
    <row r="906" spans="3:10" x14ac:dyDescent="0.3">
      <c r="C906">
        <v>429</v>
      </c>
      <c r="D906" s="141">
        <v>3.1448912375735789</v>
      </c>
      <c r="I906">
        <v>429</v>
      </c>
      <c r="J906" s="114">
        <v>0.28299542914840758</v>
      </c>
    </row>
    <row r="907" spans="3:10" x14ac:dyDescent="0.3">
      <c r="C907">
        <v>430</v>
      </c>
      <c r="D907" s="141">
        <v>1.9026082239634738</v>
      </c>
      <c r="I907">
        <v>430</v>
      </c>
      <c r="J907" s="114">
        <v>0.16019917064275369</v>
      </c>
    </row>
    <row r="908" spans="3:10" x14ac:dyDescent="0.3">
      <c r="C908">
        <v>431</v>
      </c>
      <c r="D908" s="141">
        <v>1.8972846919350421</v>
      </c>
      <c r="I908">
        <v>431</v>
      </c>
      <c r="J908" s="114">
        <v>0.32077889383194647</v>
      </c>
    </row>
    <row r="909" spans="3:10" x14ac:dyDescent="0.3">
      <c r="C909">
        <v>432</v>
      </c>
      <c r="D909" s="141">
        <v>2.9974402847885395</v>
      </c>
      <c r="I909">
        <v>432</v>
      </c>
      <c r="J909" s="114">
        <v>0.36936719268451124</v>
      </c>
    </row>
    <row r="910" spans="3:10" x14ac:dyDescent="0.3">
      <c r="C910">
        <v>433</v>
      </c>
      <c r="D910" s="141">
        <v>2.5486956461034902</v>
      </c>
      <c r="I910">
        <v>433</v>
      </c>
      <c r="J910" s="114">
        <v>0.19676996041268269</v>
      </c>
    </row>
    <row r="911" spans="3:10" x14ac:dyDescent="0.3">
      <c r="C911">
        <v>434</v>
      </c>
      <c r="D911" s="141">
        <v>1.8718921745824684</v>
      </c>
      <c r="I911">
        <v>434</v>
      </c>
      <c r="J911" s="114">
        <v>0.18791650828947359</v>
      </c>
    </row>
    <row r="912" spans="3:10" x14ac:dyDescent="0.3">
      <c r="C912">
        <v>435</v>
      </c>
      <c r="D912" s="141">
        <v>2.841047885814175</v>
      </c>
      <c r="I912">
        <v>435</v>
      </c>
      <c r="J912" s="114">
        <v>0.24413426168037766</v>
      </c>
    </row>
    <row r="913" spans="3:10" x14ac:dyDescent="0.3">
      <c r="C913">
        <v>436</v>
      </c>
      <c r="D913" s="141">
        <v>1.6747435058037656</v>
      </c>
      <c r="I913">
        <v>436</v>
      </c>
      <c r="J913" s="114">
        <v>0.24061342644492534</v>
      </c>
    </row>
    <row r="914" spans="3:10" x14ac:dyDescent="0.3">
      <c r="C914">
        <v>437</v>
      </c>
      <c r="D914" s="141">
        <v>2.7391955181961354</v>
      </c>
      <c r="I914">
        <v>437</v>
      </c>
      <c r="J914" s="114">
        <v>0.16427364238832487</v>
      </c>
    </row>
    <row r="915" spans="3:10" x14ac:dyDescent="0.3">
      <c r="C915">
        <v>438</v>
      </c>
      <c r="D915" s="141">
        <v>2.096060381156625</v>
      </c>
      <c r="I915">
        <v>438</v>
      </c>
      <c r="J915" s="114">
        <v>0.26806180160386517</v>
      </c>
    </row>
    <row r="916" spans="3:10" x14ac:dyDescent="0.3">
      <c r="C916">
        <v>439</v>
      </c>
      <c r="D916" s="141">
        <v>2.2302640518363575</v>
      </c>
      <c r="I916">
        <v>439</v>
      </c>
      <c r="J916" s="114">
        <v>0.30245132108049044</v>
      </c>
    </row>
    <row r="917" spans="3:10" x14ac:dyDescent="0.3">
      <c r="C917">
        <v>440</v>
      </c>
      <c r="D917" s="141">
        <v>2.4040952833179645</v>
      </c>
      <c r="I917">
        <v>440</v>
      </c>
      <c r="J917" s="114">
        <v>8.4890139999346914E-2</v>
      </c>
    </row>
    <row r="918" spans="3:10" x14ac:dyDescent="0.3">
      <c r="C918">
        <v>441</v>
      </c>
      <c r="D918" s="141">
        <v>2.5422171537706979</v>
      </c>
      <c r="I918">
        <v>441</v>
      </c>
      <c r="J918" s="114">
        <v>0.28805847467183199</v>
      </c>
    </row>
    <row r="919" spans="3:10" x14ac:dyDescent="0.3">
      <c r="C919">
        <v>442</v>
      </c>
      <c r="D919" s="141">
        <v>1.6554453086733489</v>
      </c>
      <c r="I919">
        <v>442</v>
      </c>
      <c r="J919" s="114">
        <v>0.33505928280600461</v>
      </c>
    </row>
    <row r="920" spans="3:10" x14ac:dyDescent="0.3">
      <c r="C920">
        <v>443</v>
      </c>
      <c r="D920" s="141">
        <v>3.2579678201772184</v>
      </c>
      <c r="I920">
        <v>443</v>
      </c>
      <c r="J920" s="114">
        <v>0.27304298974103536</v>
      </c>
    </row>
    <row r="921" spans="3:10" x14ac:dyDescent="0.3">
      <c r="C921">
        <v>444</v>
      </c>
      <c r="D921" s="141">
        <v>2.2700154328249127</v>
      </c>
      <c r="I921">
        <v>444</v>
      </c>
      <c r="J921" s="114">
        <v>0.32807838044135673</v>
      </c>
    </row>
    <row r="922" spans="3:10" x14ac:dyDescent="0.3">
      <c r="C922">
        <v>445</v>
      </c>
      <c r="D922" s="141">
        <v>2.3642440003269094</v>
      </c>
      <c r="I922">
        <v>445</v>
      </c>
      <c r="J922" s="114">
        <v>0.16638530513194372</v>
      </c>
    </row>
    <row r="923" spans="3:10" x14ac:dyDescent="0.3">
      <c r="C923">
        <v>446</v>
      </c>
      <c r="D923" s="141">
        <v>3.2007174872707673</v>
      </c>
      <c r="I923">
        <v>446</v>
      </c>
      <c r="J923" s="114">
        <v>0.23833528835413742</v>
      </c>
    </row>
    <row r="924" spans="3:10" x14ac:dyDescent="0.3">
      <c r="C924">
        <v>447</v>
      </c>
      <c r="D924" s="141">
        <v>2.9987626195621648</v>
      </c>
      <c r="I924">
        <v>447</v>
      </c>
      <c r="J924" s="114">
        <v>0.30669786911449481</v>
      </c>
    </row>
    <row r="925" spans="3:10" x14ac:dyDescent="0.3">
      <c r="C925">
        <v>448</v>
      </c>
      <c r="D925" s="141">
        <v>3.3718873415993764</v>
      </c>
      <c r="I925">
        <v>448</v>
      </c>
      <c r="J925" s="114">
        <v>0.36015893989120795</v>
      </c>
    </row>
    <row r="926" spans="3:10" x14ac:dyDescent="0.3">
      <c r="C926">
        <v>449</v>
      </c>
      <c r="D926" s="141">
        <v>2.1065247029390441</v>
      </c>
      <c r="I926">
        <v>449</v>
      </c>
      <c r="J926" s="114">
        <v>0.29776935620064804</v>
      </c>
    </row>
    <row r="927" spans="3:10" x14ac:dyDescent="0.3">
      <c r="C927">
        <v>450</v>
      </c>
      <c r="D927" s="141">
        <v>1.9899279569270576</v>
      </c>
      <c r="I927">
        <v>450</v>
      </c>
      <c r="J927" s="114">
        <v>0.22478784159069543</v>
      </c>
    </row>
    <row r="928" spans="3:10" x14ac:dyDescent="0.3">
      <c r="C928">
        <v>451</v>
      </c>
      <c r="D928" s="141">
        <v>1.75884572277123</v>
      </c>
      <c r="I928">
        <v>451</v>
      </c>
      <c r="J928" s="114">
        <v>0.17041130769510726</v>
      </c>
    </row>
    <row r="929" spans="3:10" x14ac:dyDescent="0.3">
      <c r="C929">
        <v>452</v>
      </c>
      <c r="D929" s="141">
        <v>1.9339813357938211</v>
      </c>
      <c r="I929">
        <v>452</v>
      </c>
      <c r="J929" s="114">
        <v>0.31469254662427981</v>
      </c>
    </row>
    <row r="930" spans="3:10" x14ac:dyDescent="0.3">
      <c r="C930">
        <v>453</v>
      </c>
      <c r="D930" s="141">
        <v>3.1403155418429662</v>
      </c>
      <c r="I930">
        <v>453</v>
      </c>
      <c r="J930" s="114">
        <v>0.14192592703268803</v>
      </c>
    </row>
    <row r="931" spans="3:10" x14ac:dyDescent="0.3">
      <c r="C931">
        <v>454</v>
      </c>
      <c r="D931" s="141">
        <v>3.5621919349573603</v>
      </c>
      <c r="I931">
        <v>454</v>
      </c>
      <c r="J931" s="114">
        <v>0.19444127188323312</v>
      </c>
    </row>
    <row r="932" spans="3:10" x14ac:dyDescent="0.3">
      <c r="C932">
        <v>455</v>
      </c>
      <c r="D932" s="141">
        <v>2.6435426389267631</v>
      </c>
      <c r="I932">
        <v>455</v>
      </c>
      <c r="J932" s="114">
        <v>0.11518125809410495</v>
      </c>
    </row>
    <row r="933" spans="3:10" x14ac:dyDescent="0.3">
      <c r="C933">
        <v>456</v>
      </c>
      <c r="D933" s="141">
        <v>3.0971818617124578</v>
      </c>
      <c r="I933">
        <v>456</v>
      </c>
      <c r="J933" s="114">
        <v>0.20827536360585874</v>
      </c>
    </row>
    <row r="934" spans="3:10" x14ac:dyDescent="0.3">
      <c r="C934">
        <v>457</v>
      </c>
      <c r="D934" s="141">
        <v>2.7217203620041301</v>
      </c>
      <c r="I934">
        <v>457</v>
      </c>
      <c r="J934" s="114">
        <v>0.33498823072060446</v>
      </c>
    </row>
    <row r="935" spans="3:10" x14ac:dyDescent="0.3">
      <c r="C935">
        <v>458</v>
      </c>
      <c r="D935" s="141">
        <v>2.5791571447750639</v>
      </c>
      <c r="I935">
        <v>458</v>
      </c>
      <c r="J935" s="114">
        <v>9.7276457000218475E-2</v>
      </c>
    </row>
    <row r="936" spans="3:10" x14ac:dyDescent="0.3">
      <c r="C936">
        <v>459</v>
      </c>
      <c r="D936" s="141">
        <v>1.9109744100795159</v>
      </c>
      <c r="I936">
        <v>459</v>
      </c>
      <c r="J936" s="114">
        <v>7.0506893272269888E-2</v>
      </c>
    </row>
    <row r="937" spans="3:10" x14ac:dyDescent="0.3">
      <c r="C937">
        <v>460</v>
      </c>
      <c r="D937" s="141">
        <v>3.614961135120887</v>
      </c>
      <c r="I937">
        <v>460</v>
      </c>
      <c r="J937" s="114">
        <v>0.2380580602183846</v>
      </c>
    </row>
    <row r="938" spans="3:10" x14ac:dyDescent="0.3">
      <c r="C938">
        <v>461</v>
      </c>
      <c r="D938" s="141">
        <v>2.9446506505718575</v>
      </c>
      <c r="I938">
        <v>461</v>
      </c>
      <c r="J938" s="114">
        <v>0.35412128603339155</v>
      </c>
    </row>
    <row r="939" spans="3:10" x14ac:dyDescent="0.3">
      <c r="C939">
        <v>462</v>
      </c>
      <c r="D939" s="141">
        <v>3.1592168707741961</v>
      </c>
      <c r="I939">
        <v>462</v>
      </c>
      <c r="J939" s="114">
        <v>0.21334969277442961</v>
      </c>
    </row>
    <row r="940" spans="3:10" x14ac:dyDescent="0.3">
      <c r="C940">
        <v>463</v>
      </c>
      <c r="D940" s="141">
        <v>3.1520109998053671</v>
      </c>
      <c r="I940">
        <v>463</v>
      </c>
      <c r="J940" s="114">
        <v>0.27165736068858148</v>
      </c>
    </row>
    <row r="941" spans="3:10" x14ac:dyDescent="0.3">
      <c r="C941">
        <v>464</v>
      </c>
      <c r="D941" s="141">
        <v>2.8503149145491391</v>
      </c>
      <c r="I941">
        <v>464</v>
      </c>
      <c r="J941" s="114">
        <v>0.29700021868328164</v>
      </c>
    </row>
    <row r="942" spans="3:10" x14ac:dyDescent="0.3">
      <c r="C942">
        <v>465</v>
      </c>
      <c r="D942" s="141">
        <v>2.4647500370882072</v>
      </c>
      <c r="I942">
        <v>465</v>
      </c>
      <c r="J942" s="114">
        <v>0.29810058756391711</v>
      </c>
    </row>
    <row r="943" spans="3:10" x14ac:dyDescent="0.3">
      <c r="C943">
        <v>466</v>
      </c>
      <c r="D943" s="141">
        <v>2.519578725404966</v>
      </c>
      <c r="I943">
        <v>466</v>
      </c>
      <c r="J943" s="114">
        <v>0.30066552696071991</v>
      </c>
    </row>
    <row r="944" spans="3:10" x14ac:dyDescent="0.3">
      <c r="C944">
        <v>467</v>
      </c>
      <c r="D944" s="141">
        <v>3.2154124889645828</v>
      </c>
      <c r="I944">
        <v>467</v>
      </c>
      <c r="J944" s="114">
        <v>0.30493993579558731</v>
      </c>
    </row>
    <row r="945" spans="3:10" x14ac:dyDescent="0.3">
      <c r="C945">
        <v>468</v>
      </c>
      <c r="D945" s="141">
        <v>2.7021331012820986</v>
      </c>
      <c r="I945">
        <v>468</v>
      </c>
      <c r="J945" s="114">
        <v>0.21427189325046991</v>
      </c>
    </row>
    <row r="946" spans="3:10" x14ac:dyDescent="0.3">
      <c r="C946">
        <v>469</v>
      </c>
      <c r="D946" s="141">
        <v>2.2785495034591294</v>
      </c>
      <c r="I946">
        <v>469</v>
      </c>
      <c r="J946" s="114">
        <v>0.19043257597827834</v>
      </c>
    </row>
    <row r="947" spans="3:10" x14ac:dyDescent="0.3">
      <c r="C947">
        <v>470</v>
      </c>
      <c r="D947" s="141">
        <v>2.2555623560472275</v>
      </c>
      <c r="I947">
        <v>470</v>
      </c>
      <c r="J947" s="114">
        <v>0.25046124297389083</v>
      </c>
    </row>
    <row r="948" spans="3:10" x14ac:dyDescent="0.3">
      <c r="C948">
        <v>471</v>
      </c>
      <c r="D948" s="141">
        <v>2.7317226281733542</v>
      </c>
      <c r="I948">
        <v>471</v>
      </c>
      <c r="J948" s="114">
        <v>0.30267114573887022</v>
      </c>
    </row>
    <row r="949" spans="3:10" x14ac:dyDescent="0.3">
      <c r="C949">
        <v>472</v>
      </c>
      <c r="D949" s="141">
        <v>2.6469656368521086</v>
      </c>
      <c r="I949">
        <v>472</v>
      </c>
      <c r="J949" s="114">
        <v>0.17461537659814508</v>
      </c>
    </row>
    <row r="950" spans="3:10" x14ac:dyDescent="0.3">
      <c r="C950">
        <v>473</v>
      </c>
      <c r="D950" s="141">
        <v>1.7387589048767023</v>
      </c>
      <c r="I950">
        <v>473</v>
      </c>
      <c r="J950" s="114">
        <v>0.1535241627301176</v>
      </c>
    </row>
    <row r="951" spans="3:10" x14ac:dyDescent="0.3">
      <c r="C951">
        <v>474</v>
      </c>
      <c r="D951" s="141">
        <v>3.3633918293150402</v>
      </c>
      <c r="I951">
        <v>474</v>
      </c>
      <c r="J951" s="114">
        <v>0.38067825252035603</v>
      </c>
    </row>
    <row r="952" spans="3:10" x14ac:dyDescent="0.3">
      <c r="C952">
        <v>475</v>
      </c>
      <c r="D952" s="141">
        <v>3.0968193272920757</v>
      </c>
      <c r="I952">
        <v>475</v>
      </c>
      <c r="J952" s="114">
        <v>0.2560755181315264</v>
      </c>
    </row>
    <row r="953" spans="3:10" x14ac:dyDescent="0.3">
      <c r="C953">
        <v>476</v>
      </c>
      <c r="D953" s="141">
        <v>2.4530255078970717</v>
      </c>
      <c r="I953">
        <v>476</v>
      </c>
      <c r="J953" s="114">
        <v>0.27300098726696165</v>
      </c>
    </row>
    <row r="954" spans="3:10" x14ac:dyDescent="0.3">
      <c r="C954">
        <v>477</v>
      </c>
      <c r="D954" s="141">
        <v>2.2747338776162871</v>
      </c>
      <c r="I954">
        <v>477</v>
      </c>
      <c r="J954" s="114">
        <v>0.11657514535030855</v>
      </c>
    </row>
    <row r="955" spans="3:10" x14ac:dyDescent="0.3">
      <c r="C955">
        <v>478</v>
      </c>
      <c r="D955" s="141">
        <v>1.8690739488172361</v>
      </c>
      <c r="I955">
        <v>478</v>
      </c>
      <c r="J955" s="114">
        <v>0.32001622783379635</v>
      </c>
    </row>
    <row r="956" spans="3:10" x14ac:dyDescent="0.3">
      <c r="C956">
        <v>479</v>
      </c>
      <c r="D956" s="141">
        <v>1.9984603523275404</v>
      </c>
      <c r="I956">
        <v>479</v>
      </c>
      <c r="J956" s="114">
        <v>0.11655866690123995</v>
      </c>
    </row>
    <row r="957" spans="3:10" x14ac:dyDescent="0.3">
      <c r="C957">
        <v>480</v>
      </c>
      <c r="D957" s="141">
        <v>2.5316505814381189</v>
      </c>
      <c r="I957">
        <v>480</v>
      </c>
      <c r="J957" s="114">
        <v>0.20752418652850779</v>
      </c>
    </row>
    <row r="958" spans="3:10" x14ac:dyDescent="0.3">
      <c r="C958">
        <v>481</v>
      </c>
      <c r="D958" s="141">
        <v>2.4303131732494201</v>
      </c>
      <c r="I958">
        <v>481</v>
      </c>
      <c r="J958" s="114">
        <v>0.36582414235385174</v>
      </c>
    </row>
    <row r="959" spans="3:10" x14ac:dyDescent="0.3">
      <c r="C959">
        <v>482</v>
      </c>
      <c r="D959" s="141">
        <v>3.2256170129343205</v>
      </c>
      <c r="I959">
        <v>482</v>
      </c>
      <c r="J959" s="114">
        <v>4.7007154004463647E-2</v>
      </c>
    </row>
    <row r="960" spans="3:10" x14ac:dyDescent="0.3">
      <c r="C960">
        <v>483</v>
      </c>
      <c r="D960" s="141">
        <v>2.7034038418411943</v>
      </c>
      <c r="I960">
        <v>483</v>
      </c>
      <c r="J960" s="114">
        <v>0.30354747611120869</v>
      </c>
    </row>
    <row r="961" spans="3:10" x14ac:dyDescent="0.3">
      <c r="C961">
        <v>484</v>
      </c>
      <c r="D961" s="141">
        <v>2.2827584963096674</v>
      </c>
      <c r="I961">
        <v>484</v>
      </c>
      <c r="J961" s="114">
        <v>0.13440191429723369</v>
      </c>
    </row>
    <row r="962" spans="3:10" x14ac:dyDescent="0.3">
      <c r="C962">
        <v>485</v>
      </c>
      <c r="D962" s="141">
        <v>2.4356028050834531</v>
      </c>
      <c r="I962">
        <v>485</v>
      </c>
      <c r="J962" s="114">
        <v>0.2193238212876476</v>
      </c>
    </row>
    <row r="963" spans="3:10" x14ac:dyDescent="0.3">
      <c r="C963">
        <v>486</v>
      </c>
      <c r="D963" s="141">
        <v>2.6213410413859917</v>
      </c>
      <c r="I963">
        <v>486</v>
      </c>
      <c r="J963" s="114">
        <v>0.26339640216740556</v>
      </c>
    </row>
    <row r="964" spans="3:10" x14ac:dyDescent="0.3">
      <c r="C964">
        <v>487</v>
      </c>
      <c r="D964" s="141">
        <v>2.0966141405203249</v>
      </c>
      <c r="I964">
        <v>487</v>
      </c>
      <c r="J964" s="114">
        <v>0.25257990925029983</v>
      </c>
    </row>
    <row r="965" spans="3:10" x14ac:dyDescent="0.3">
      <c r="C965">
        <v>488</v>
      </c>
      <c r="D965" s="141">
        <v>2.4486674034150546</v>
      </c>
      <c r="I965">
        <v>488</v>
      </c>
      <c r="J965" s="114">
        <v>0.24223863935580958</v>
      </c>
    </row>
    <row r="966" spans="3:10" x14ac:dyDescent="0.3">
      <c r="C966">
        <v>489</v>
      </c>
      <c r="D966" s="141">
        <v>3.2732309451508739</v>
      </c>
      <c r="I966">
        <v>489</v>
      </c>
      <c r="J966" s="114">
        <v>0.20451762549406882</v>
      </c>
    </row>
    <row r="967" spans="3:10" x14ac:dyDescent="0.3">
      <c r="C967">
        <v>490</v>
      </c>
      <c r="D967" s="141">
        <v>2.4613223902100367</v>
      </c>
      <c r="I967">
        <v>490</v>
      </c>
      <c r="J967" s="114">
        <v>0.13690120113932247</v>
      </c>
    </row>
    <row r="968" spans="3:10" x14ac:dyDescent="0.3">
      <c r="C968">
        <v>491</v>
      </c>
      <c r="D968" s="141">
        <v>3.3562971847696881</v>
      </c>
      <c r="I968">
        <v>491</v>
      </c>
      <c r="J968" s="114">
        <v>0.32515346710505977</v>
      </c>
    </row>
    <row r="969" spans="3:10" x14ac:dyDescent="0.3">
      <c r="C969">
        <v>492</v>
      </c>
      <c r="D969" s="141">
        <v>2.9251997292645129</v>
      </c>
      <c r="I969">
        <v>492</v>
      </c>
      <c r="J969" s="114">
        <v>0.36455797197649309</v>
      </c>
    </row>
    <row r="970" spans="3:10" x14ac:dyDescent="0.3">
      <c r="C970">
        <v>493</v>
      </c>
      <c r="D970" s="141">
        <v>1.9505368058808643</v>
      </c>
      <c r="I970">
        <v>493</v>
      </c>
      <c r="J970" s="114">
        <v>0.16863784015308947</v>
      </c>
    </row>
    <row r="971" spans="3:10" x14ac:dyDescent="0.3">
      <c r="C971">
        <v>494</v>
      </c>
      <c r="D971" s="141">
        <v>3.2040708302522041</v>
      </c>
      <c r="I971">
        <v>494</v>
      </c>
      <c r="J971" s="114">
        <v>0.36189621722127563</v>
      </c>
    </row>
    <row r="972" spans="3:10" x14ac:dyDescent="0.3">
      <c r="C972">
        <v>495</v>
      </c>
      <c r="D972" s="141">
        <v>2.5845695425823605</v>
      </c>
      <c r="I972">
        <v>495</v>
      </c>
      <c r="J972" s="114">
        <v>0.30907434937088163</v>
      </c>
    </row>
    <row r="973" spans="3:10" x14ac:dyDescent="0.3">
      <c r="C973">
        <v>496</v>
      </c>
      <c r="D973" s="141">
        <v>1.5005157211192541</v>
      </c>
      <c r="I973">
        <v>496</v>
      </c>
      <c r="J973" s="114">
        <v>0.30462758196575535</v>
      </c>
    </row>
    <row r="974" spans="3:10" x14ac:dyDescent="0.3">
      <c r="C974">
        <v>497</v>
      </c>
      <c r="D974" s="141">
        <v>1.8377378961883082</v>
      </c>
      <c r="I974">
        <v>497</v>
      </c>
      <c r="J974" s="114">
        <v>0.16073591719735525</v>
      </c>
    </row>
    <row r="975" spans="3:10" x14ac:dyDescent="0.3">
      <c r="C975">
        <v>498</v>
      </c>
      <c r="D975" s="141">
        <v>2.665032436294418</v>
      </c>
      <c r="I975">
        <v>498</v>
      </c>
      <c r="J975" s="114">
        <v>0.17268620757128983</v>
      </c>
    </row>
    <row r="976" spans="3:10" x14ac:dyDescent="0.3">
      <c r="C976">
        <v>499</v>
      </c>
      <c r="D976" s="141">
        <v>3.2314390176732837</v>
      </c>
      <c r="I976">
        <v>499</v>
      </c>
      <c r="J976" s="114">
        <v>0.22624699910019341</v>
      </c>
    </row>
    <row r="977" spans="3:10" x14ac:dyDescent="0.3">
      <c r="C977">
        <v>500</v>
      </c>
      <c r="D977" s="141">
        <v>2.3290123621454848</v>
      </c>
      <c r="I977">
        <v>500</v>
      </c>
      <c r="J977" s="114">
        <v>0.30373816508836549</v>
      </c>
    </row>
    <row r="978" spans="3:10" x14ac:dyDescent="0.3">
      <c r="C978">
        <v>501</v>
      </c>
      <c r="D978" s="141">
        <v>2.9992663044318855</v>
      </c>
      <c r="I978">
        <v>501</v>
      </c>
      <c r="J978" s="114">
        <v>0.26878553968527674</v>
      </c>
    </row>
    <row r="979" spans="3:10" x14ac:dyDescent="0.3">
      <c r="C979">
        <v>502</v>
      </c>
      <c r="D979" s="141">
        <v>2.7783471719020625</v>
      </c>
      <c r="I979">
        <v>502</v>
      </c>
      <c r="J979" s="114">
        <v>0.32693774777599938</v>
      </c>
    </row>
    <row r="980" spans="3:10" x14ac:dyDescent="0.3">
      <c r="C980">
        <v>503</v>
      </c>
      <c r="D980" s="141">
        <v>2.1423783768225424</v>
      </c>
      <c r="I980">
        <v>503</v>
      </c>
      <c r="J980" s="114">
        <v>0.18868246785069709</v>
      </c>
    </row>
    <row r="981" spans="3:10" x14ac:dyDescent="0.3">
      <c r="C981">
        <v>504</v>
      </c>
      <c r="D981" s="141">
        <v>2.0732136284712483</v>
      </c>
      <c r="I981">
        <v>504</v>
      </c>
      <c r="J981" s="114">
        <v>0.13541226535319084</v>
      </c>
    </row>
    <row r="982" spans="3:10" x14ac:dyDescent="0.3">
      <c r="C982">
        <v>505</v>
      </c>
      <c r="D982" s="141">
        <v>2.7120420849021598</v>
      </c>
      <c r="I982">
        <v>505</v>
      </c>
      <c r="J982" s="114">
        <v>0.22141394971482975</v>
      </c>
    </row>
    <row r="983" spans="3:10" x14ac:dyDescent="0.3">
      <c r="C983">
        <v>506</v>
      </c>
      <c r="D983" s="141">
        <v>2.6153772933366501</v>
      </c>
      <c r="I983">
        <v>506</v>
      </c>
      <c r="J983" s="114">
        <v>0.32234485680583513</v>
      </c>
    </row>
    <row r="984" spans="3:10" x14ac:dyDescent="0.3">
      <c r="C984">
        <v>507</v>
      </c>
      <c r="D984" s="141">
        <v>2.8521342904249822</v>
      </c>
      <c r="I984">
        <v>507</v>
      </c>
      <c r="J984" s="114">
        <v>0.16995023720249813</v>
      </c>
    </row>
    <row r="985" spans="3:10" x14ac:dyDescent="0.3">
      <c r="C985">
        <v>508</v>
      </c>
      <c r="D985" s="141">
        <v>2.811951741503369</v>
      </c>
      <c r="I985">
        <v>508</v>
      </c>
      <c r="J985" s="114">
        <v>0.30224770027190795</v>
      </c>
    </row>
    <row r="986" spans="3:10" x14ac:dyDescent="0.3">
      <c r="C986">
        <v>509</v>
      </c>
      <c r="D986" s="141">
        <v>3.1996150084151109</v>
      </c>
      <c r="I986">
        <v>509</v>
      </c>
      <c r="J986" s="114">
        <v>0.31420773370578758</v>
      </c>
    </row>
    <row r="987" spans="3:10" x14ac:dyDescent="0.3">
      <c r="C987">
        <v>510</v>
      </c>
      <c r="D987" s="141">
        <v>1.8376974566168442</v>
      </c>
      <c r="I987">
        <v>510</v>
      </c>
      <c r="J987" s="114">
        <v>0.22175458254454816</v>
      </c>
    </row>
    <row r="988" spans="3:10" x14ac:dyDescent="0.3">
      <c r="C988">
        <v>511</v>
      </c>
      <c r="D988" s="141">
        <v>3.0476996234568219</v>
      </c>
      <c r="I988">
        <v>511</v>
      </c>
      <c r="J988" s="114">
        <v>0.36993792888398769</v>
      </c>
    </row>
    <row r="989" spans="3:10" x14ac:dyDescent="0.3">
      <c r="C989">
        <v>512</v>
      </c>
      <c r="D989" s="141">
        <v>2.6549144878332456</v>
      </c>
      <c r="I989">
        <v>512</v>
      </c>
      <c r="J989" s="114">
        <v>0.32197224484357334</v>
      </c>
    </row>
    <row r="990" spans="3:10" x14ac:dyDescent="0.3">
      <c r="C990">
        <v>513</v>
      </c>
      <c r="D990" s="141">
        <v>2.4367261368152828</v>
      </c>
      <c r="I990">
        <v>513</v>
      </c>
      <c r="J990" s="114">
        <v>0.20443036108792034</v>
      </c>
    </row>
    <row r="991" spans="3:10" x14ac:dyDescent="0.3">
      <c r="C991">
        <v>514</v>
      </c>
      <c r="D991" s="141">
        <v>2.3076808138661544</v>
      </c>
      <c r="I991">
        <v>514</v>
      </c>
      <c r="J991" s="114">
        <v>7.1906782550510862E-2</v>
      </c>
    </row>
    <row r="992" spans="3:10" x14ac:dyDescent="0.3">
      <c r="C992">
        <v>515</v>
      </c>
      <c r="D992" s="141">
        <v>1.5969592523701763</v>
      </c>
      <c r="I992">
        <v>515</v>
      </c>
      <c r="J992" s="114">
        <v>0.14817836098169912</v>
      </c>
    </row>
    <row r="993" spans="3:10" x14ac:dyDescent="0.3">
      <c r="C993">
        <v>516</v>
      </c>
      <c r="D993" s="141">
        <v>1.5423659670185348</v>
      </c>
      <c r="I993">
        <v>516</v>
      </c>
      <c r="J993" s="114">
        <v>0.21528228533603966</v>
      </c>
    </row>
    <row r="994" spans="3:10" x14ac:dyDescent="0.3">
      <c r="C994">
        <v>517</v>
      </c>
      <c r="D994" s="141">
        <v>3.2101190440117193</v>
      </c>
      <c r="I994">
        <v>517</v>
      </c>
      <c r="J994" s="114">
        <v>0.27897901112768797</v>
      </c>
    </row>
    <row r="995" spans="3:10" x14ac:dyDescent="0.3">
      <c r="C995">
        <v>518</v>
      </c>
      <c r="D995" s="141">
        <v>2.8124569867305089</v>
      </c>
      <c r="I995">
        <v>518</v>
      </c>
      <c r="J995" s="114">
        <v>0.29337834221148684</v>
      </c>
    </row>
    <row r="996" spans="3:10" x14ac:dyDescent="0.3">
      <c r="C996">
        <v>519</v>
      </c>
      <c r="D996" s="141">
        <v>2.8154094356425694</v>
      </c>
      <c r="I996">
        <v>519</v>
      </c>
      <c r="J996" s="114">
        <v>0.15149726489644277</v>
      </c>
    </row>
    <row r="997" spans="3:10" x14ac:dyDescent="0.3">
      <c r="C997">
        <v>520</v>
      </c>
      <c r="D997" s="141">
        <v>2.4907538803973255</v>
      </c>
      <c r="I997">
        <v>520</v>
      </c>
      <c r="J997" s="114">
        <v>0.25726096071096349</v>
      </c>
    </row>
    <row r="998" spans="3:10" x14ac:dyDescent="0.3">
      <c r="C998">
        <v>521</v>
      </c>
      <c r="D998" s="141">
        <v>2.1034446492410934</v>
      </c>
      <c r="I998">
        <v>521</v>
      </c>
      <c r="J998" s="114">
        <v>0.30889462949155266</v>
      </c>
    </row>
    <row r="999" spans="3:10" x14ac:dyDescent="0.3">
      <c r="C999">
        <v>522</v>
      </c>
      <c r="D999" s="141">
        <v>3.1740157390457036</v>
      </c>
      <c r="I999">
        <v>522</v>
      </c>
      <c r="J999" s="114">
        <v>0.17724228212435844</v>
      </c>
    </row>
    <row r="1000" spans="3:10" x14ac:dyDescent="0.3">
      <c r="C1000">
        <v>523</v>
      </c>
      <c r="D1000" s="141">
        <v>2.4997439756351065</v>
      </c>
      <c r="I1000">
        <v>523</v>
      </c>
      <c r="J1000" s="114">
        <v>0.14648306644829767</v>
      </c>
    </row>
    <row r="1001" spans="3:10" x14ac:dyDescent="0.3">
      <c r="C1001">
        <v>524</v>
      </c>
      <c r="D1001" s="141">
        <v>3.0644004559019757</v>
      </c>
      <c r="I1001">
        <v>524</v>
      </c>
      <c r="J1001" s="114">
        <v>0.25457424803152473</v>
      </c>
    </row>
    <row r="1002" spans="3:10" x14ac:dyDescent="0.3">
      <c r="C1002">
        <v>525</v>
      </c>
      <c r="D1002" s="141">
        <v>2.0313146876282264</v>
      </c>
      <c r="I1002">
        <v>525</v>
      </c>
      <c r="J1002" s="114">
        <v>0.2628156415452847</v>
      </c>
    </row>
    <row r="1003" spans="3:10" x14ac:dyDescent="0.3">
      <c r="C1003">
        <v>526</v>
      </c>
      <c r="D1003" s="141">
        <v>2.0935018522907916</v>
      </c>
      <c r="I1003">
        <v>526</v>
      </c>
      <c r="J1003" s="114">
        <v>0.2495736321378379</v>
      </c>
    </row>
    <row r="1004" spans="3:10" x14ac:dyDescent="0.3">
      <c r="C1004">
        <v>527</v>
      </c>
      <c r="D1004" s="141">
        <v>2.2265917813946343</v>
      </c>
      <c r="I1004">
        <v>527</v>
      </c>
      <c r="J1004" s="114">
        <v>8.5062066322546981E-2</v>
      </c>
    </row>
    <row r="1005" spans="3:10" x14ac:dyDescent="0.3">
      <c r="C1005">
        <v>528</v>
      </c>
      <c r="D1005" s="141">
        <v>2.6932458585807404</v>
      </c>
      <c r="I1005">
        <v>528</v>
      </c>
      <c r="J1005" s="114">
        <v>0.17035670917729262</v>
      </c>
    </row>
    <row r="1006" spans="3:10" x14ac:dyDescent="0.3">
      <c r="C1006">
        <v>529</v>
      </c>
      <c r="D1006" s="141">
        <v>3.2623016570750645</v>
      </c>
      <c r="I1006">
        <v>529</v>
      </c>
      <c r="J1006" s="114">
        <v>0.20775130870937253</v>
      </c>
    </row>
    <row r="1007" spans="3:10" x14ac:dyDescent="0.3">
      <c r="C1007">
        <v>530</v>
      </c>
      <c r="D1007" s="141">
        <v>2.4457838206346718</v>
      </c>
      <c r="I1007">
        <v>530</v>
      </c>
      <c r="J1007" s="114">
        <v>0.26039819225104033</v>
      </c>
    </row>
    <row r="1008" spans="3:10" x14ac:dyDescent="0.3">
      <c r="C1008">
        <v>531</v>
      </c>
      <c r="D1008" s="141">
        <v>1.4570882130278291</v>
      </c>
      <c r="I1008">
        <v>531</v>
      </c>
      <c r="J1008" s="114">
        <v>0.19771707744454203</v>
      </c>
    </row>
    <row r="1009" spans="3:10" x14ac:dyDescent="0.3">
      <c r="C1009">
        <v>532</v>
      </c>
      <c r="D1009" s="141">
        <v>3.2038310319212444</v>
      </c>
      <c r="I1009">
        <v>532</v>
      </c>
      <c r="J1009" s="114">
        <v>0.28252588774380061</v>
      </c>
    </row>
    <row r="1010" spans="3:10" x14ac:dyDescent="0.3">
      <c r="C1010">
        <v>533</v>
      </c>
      <c r="D1010" s="141">
        <v>2.3087393514846895</v>
      </c>
      <c r="I1010">
        <v>533</v>
      </c>
      <c r="J1010" s="114">
        <v>0.37256297312497999</v>
      </c>
    </row>
    <row r="1011" spans="3:10" x14ac:dyDescent="0.3">
      <c r="C1011">
        <v>534</v>
      </c>
      <c r="D1011" s="141">
        <v>1.8054131678518726</v>
      </c>
      <c r="I1011">
        <v>534</v>
      </c>
      <c r="J1011" s="114">
        <v>0.11617090195836299</v>
      </c>
    </row>
    <row r="1012" spans="3:10" x14ac:dyDescent="0.3">
      <c r="C1012">
        <v>535</v>
      </c>
      <c r="D1012" s="141">
        <v>2.0868815273042536</v>
      </c>
      <c r="I1012">
        <v>535</v>
      </c>
      <c r="J1012" s="114">
        <v>0.18932546076093359</v>
      </c>
    </row>
    <row r="1013" spans="3:10" x14ac:dyDescent="0.3">
      <c r="C1013">
        <v>536</v>
      </c>
      <c r="D1013" s="141">
        <v>2.3014858682961989</v>
      </c>
      <c r="I1013">
        <v>536</v>
      </c>
      <c r="J1013" s="114">
        <v>0.33772699277655471</v>
      </c>
    </row>
    <row r="1014" spans="3:10" x14ac:dyDescent="0.3">
      <c r="C1014">
        <v>537</v>
      </c>
      <c r="D1014" s="141">
        <v>2.9518792915705863</v>
      </c>
      <c r="I1014">
        <v>537</v>
      </c>
      <c r="J1014" s="114">
        <v>0.35573103668823158</v>
      </c>
    </row>
    <row r="1015" spans="3:10" x14ac:dyDescent="0.3">
      <c r="C1015">
        <v>538</v>
      </c>
      <c r="D1015" s="141">
        <v>1.7658785381574815</v>
      </c>
      <c r="I1015">
        <v>538</v>
      </c>
      <c r="J1015" s="114">
        <v>0.24184365598476187</v>
      </c>
    </row>
    <row r="1016" spans="3:10" x14ac:dyDescent="0.3">
      <c r="C1016">
        <v>539</v>
      </c>
      <c r="D1016" s="141">
        <v>3.0425852834014182</v>
      </c>
      <c r="I1016">
        <v>539</v>
      </c>
      <c r="J1016" s="114">
        <v>0.2334130351968664</v>
      </c>
    </row>
    <row r="1017" spans="3:10" x14ac:dyDescent="0.3">
      <c r="C1017">
        <v>540</v>
      </c>
      <c r="D1017" s="141">
        <v>3.2750251948438391</v>
      </c>
      <c r="I1017">
        <v>540</v>
      </c>
      <c r="J1017" s="114">
        <v>0.2716613457620296</v>
      </c>
    </row>
    <row r="1018" spans="3:10" x14ac:dyDescent="0.3">
      <c r="C1018">
        <v>541</v>
      </c>
      <c r="D1018" s="141">
        <v>2.693638872757905</v>
      </c>
      <c r="I1018">
        <v>541</v>
      </c>
      <c r="J1018" s="114">
        <v>0.25305558537828077</v>
      </c>
    </row>
    <row r="1019" spans="3:10" x14ac:dyDescent="0.3">
      <c r="C1019">
        <v>542</v>
      </c>
      <c r="D1019" s="141">
        <v>2.761638647859237</v>
      </c>
      <c r="I1019">
        <v>542</v>
      </c>
      <c r="J1019" s="114">
        <v>0.15730998954521391</v>
      </c>
    </row>
    <row r="1020" spans="3:10" x14ac:dyDescent="0.3">
      <c r="C1020">
        <v>543</v>
      </c>
      <c r="D1020" s="141">
        <v>2.230656679445068</v>
      </c>
      <c r="I1020">
        <v>543</v>
      </c>
      <c r="J1020" s="114">
        <v>0.37951124003013947</v>
      </c>
    </row>
    <row r="1021" spans="3:10" x14ac:dyDescent="0.3">
      <c r="C1021">
        <v>544</v>
      </c>
      <c r="D1021" s="141">
        <v>2.5711290299194141</v>
      </c>
      <c r="I1021">
        <v>544</v>
      </c>
      <c r="J1021" s="114">
        <v>0.30654969982763136</v>
      </c>
    </row>
    <row r="1022" spans="3:10" x14ac:dyDescent="0.3">
      <c r="C1022">
        <v>545</v>
      </c>
      <c r="D1022" s="141">
        <v>1.6264261062394485</v>
      </c>
      <c r="I1022">
        <v>545</v>
      </c>
      <c r="J1022" s="114">
        <v>0.21096033272008397</v>
      </c>
    </row>
    <row r="1023" spans="3:10" x14ac:dyDescent="0.3">
      <c r="C1023">
        <v>546</v>
      </c>
      <c r="D1023" s="141">
        <v>2.2152090091835368</v>
      </c>
      <c r="I1023">
        <v>546</v>
      </c>
      <c r="J1023" s="114">
        <v>0.26158285397412517</v>
      </c>
    </row>
    <row r="1024" spans="3:10" x14ac:dyDescent="0.3">
      <c r="C1024">
        <v>547</v>
      </c>
      <c r="D1024" s="141">
        <v>2.3907422807358065</v>
      </c>
      <c r="I1024">
        <v>547</v>
      </c>
      <c r="J1024" s="114">
        <v>0.34849597937153209</v>
      </c>
    </row>
    <row r="1025" spans="3:10" x14ac:dyDescent="0.3">
      <c r="C1025">
        <v>548</v>
      </c>
      <c r="D1025" s="141">
        <v>2.9225423162183994</v>
      </c>
      <c r="I1025">
        <v>548</v>
      </c>
      <c r="J1025" s="114">
        <v>0.23029317488356993</v>
      </c>
    </row>
    <row r="1026" spans="3:10" x14ac:dyDescent="0.3">
      <c r="C1026">
        <v>549</v>
      </c>
      <c r="D1026" s="141">
        <v>3.1970118994631642</v>
      </c>
      <c r="I1026">
        <v>549</v>
      </c>
      <c r="J1026" s="114">
        <v>0.29694372017265014</v>
      </c>
    </row>
    <row r="1027" spans="3:10" x14ac:dyDescent="0.3">
      <c r="C1027">
        <v>550</v>
      </c>
      <c r="D1027" s="141">
        <v>2.503160209485201</v>
      </c>
      <c r="I1027">
        <v>550</v>
      </c>
      <c r="J1027" s="114">
        <v>9.9253771941611335E-2</v>
      </c>
    </row>
    <row r="1028" spans="3:10" x14ac:dyDescent="0.3">
      <c r="C1028">
        <v>551</v>
      </c>
      <c r="D1028" s="141">
        <v>2.7393571242576691</v>
      </c>
      <c r="I1028">
        <v>551</v>
      </c>
      <c r="J1028" s="114">
        <v>0.2405562030801689</v>
      </c>
    </row>
    <row r="1029" spans="3:10" x14ac:dyDescent="0.3">
      <c r="C1029">
        <v>552</v>
      </c>
      <c r="D1029" s="141">
        <v>2.8419238257642063</v>
      </c>
      <c r="I1029">
        <v>552</v>
      </c>
      <c r="J1029" s="114">
        <v>0.19240010769058991</v>
      </c>
    </row>
    <row r="1030" spans="3:10" x14ac:dyDescent="0.3">
      <c r="C1030">
        <v>553</v>
      </c>
      <c r="D1030" s="141">
        <v>2.4264709766648278</v>
      </c>
      <c r="I1030">
        <v>553</v>
      </c>
      <c r="J1030" s="114">
        <v>0.29589385047118566</v>
      </c>
    </row>
    <row r="1031" spans="3:10" x14ac:dyDescent="0.3">
      <c r="C1031">
        <v>554</v>
      </c>
      <c r="D1031" s="141">
        <v>2.7785183059618315</v>
      </c>
      <c r="I1031">
        <v>554</v>
      </c>
      <c r="J1031" s="114">
        <v>0.22665432695474341</v>
      </c>
    </row>
    <row r="1032" spans="3:10" x14ac:dyDescent="0.3">
      <c r="C1032">
        <v>555</v>
      </c>
      <c r="D1032" s="141">
        <v>2.0874955961523809</v>
      </c>
      <c r="I1032">
        <v>555</v>
      </c>
      <c r="J1032" s="114">
        <v>0.23866805241807665</v>
      </c>
    </row>
    <row r="1033" spans="3:10" x14ac:dyDescent="0.3">
      <c r="C1033">
        <v>556</v>
      </c>
      <c r="D1033" s="141">
        <v>2.2660450245749479</v>
      </c>
      <c r="I1033">
        <v>556</v>
      </c>
      <c r="J1033" s="114">
        <v>8.3865592818834989E-2</v>
      </c>
    </row>
    <row r="1034" spans="3:10" x14ac:dyDescent="0.3">
      <c r="C1034">
        <v>557</v>
      </c>
      <c r="D1034" s="141">
        <v>2.13025295864484</v>
      </c>
      <c r="I1034">
        <v>557</v>
      </c>
      <c r="J1034" s="114">
        <v>4.0284092593017684E-2</v>
      </c>
    </row>
    <row r="1035" spans="3:10" x14ac:dyDescent="0.3">
      <c r="C1035">
        <v>558</v>
      </c>
      <c r="D1035" s="141">
        <v>2.6831861636254386</v>
      </c>
      <c r="I1035">
        <v>558</v>
      </c>
      <c r="J1035" s="114">
        <v>0.23760907634498363</v>
      </c>
    </row>
    <row r="1036" spans="3:10" x14ac:dyDescent="0.3">
      <c r="C1036">
        <v>559</v>
      </c>
      <c r="D1036" s="141">
        <v>2.8986990505590549</v>
      </c>
      <c r="I1036">
        <v>559</v>
      </c>
      <c r="J1036" s="114">
        <v>0.24329427549461813</v>
      </c>
    </row>
    <row r="1037" spans="3:10" x14ac:dyDescent="0.3">
      <c r="C1037">
        <v>560</v>
      </c>
      <c r="D1037" s="141">
        <v>3.0217971324027952</v>
      </c>
      <c r="I1037">
        <v>560</v>
      </c>
      <c r="J1037" s="114">
        <v>0.33108559933955162</v>
      </c>
    </row>
    <row r="1038" spans="3:10" x14ac:dyDescent="0.3">
      <c r="C1038">
        <v>561</v>
      </c>
      <c r="D1038" s="141">
        <v>2.139577060513143</v>
      </c>
      <c r="I1038">
        <v>561</v>
      </c>
      <c r="J1038" s="114">
        <v>0.35958862670216329</v>
      </c>
    </row>
    <row r="1039" spans="3:10" x14ac:dyDescent="0.3">
      <c r="C1039">
        <v>562</v>
      </c>
      <c r="D1039" s="141">
        <v>3.2148875888831951</v>
      </c>
      <c r="I1039">
        <v>562</v>
      </c>
      <c r="J1039" s="114">
        <v>0.33667052760489269</v>
      </c>
    </row>
    <row r="1040" spans="3:10" x14ac:dyDescent="0.3">
      <c r="C1040">
        <v>563</v>
      </c>
      <c r="D1040" s="141">
        <v>2.46017765042905</v>
      </c>
      <c r="I1040">
        <v>563</v>
      </c>
      <c r="J1040" s="114">
        <v>0.31865160787412039</v>
      </c>
    </row>
    <row r="1041" spans="3:10" x14ac:dyDescent="0.3">
      <c r="C1041">
        <v>564</v>
      </c>
      <c r="D1041" s="141">
        <v>2.4909864836411977</v>
      </c>
      <c r="I1041">
        <v>564</v>
      </c>
      <c r="J1041" s="114">
        <v>0.23494467385573925</v>
      </c>
    </row>
    <row r="1042" spans="3:10" x14ac:dyDescent="0.3">
      <c r="C1042">
        <v>565</v>
      </c>
      <c r="D1042" s="141">
        <v>2.6888257617742801</v>
      </c>
      <c r="I1042">
        <v>565</v>
      </c>
      <c r="J1042" s="114">
        <v>0.26325484344590833</v>
      </c>
    </row>
    <row r="1043" spans="3:10" x14ac:dyDescent="0.3">
      <c r="C1043">
        <v>566</v>
      </c>
      <c r="D1043" s="141">
        <v>2.161142231518403</v>
      </c>
      <c r="I1043">
        <v>566</v>
      </c>
      <c r="J1043" s="114">
        <v>0.18495045854426939</v>
      </c>
    </row>
    <row r="1044" spans="3:10" x14ac:dyDescent="0.3">
      <c r="C1044">
        <v>567</v>
      </c>
      <c r="D1044" s="141">
        <v>2.3582684825595117</v>
      </c>
      <c r="I1044">
        <v>567</v>
      </c>
      <c r="J1044" s="114">
        <v>0.27861513409270544</v>
      </c>
    </row>
    <row r="1045" spans="3:10" x14ac:dyDescent="0.3">
      <c r="C1045">
        <v>568</v>
      </c>
      <c r="D1045" s="141">
        <v>3.1498338286643981</v>
      </c>
      <c r="I1045">
        <v>568</v>
      </c>
      <c r="J1045" s="114">
        <v>0.25398614005051812</v>
      </c>
    </row>
    <row r="1046" spans="3:10" x14ac:dyDescent="0.3">
      <c r="C1046">
        <v>569</v>
      </c>
      <c r="D1046" s="141">
        <v>2.479705429290068</v>
      </c>
      <c r="I1046">
        <v>569</v>
      </c>
      <c r="J1046" s="114">
        <v>0.15305389971034078</v>
      </c>
    </row>
    <row r="1047" spans="3:10" x14ac:dyDescent="0.3">
      <c r="C1047">
        <v>570</v>
      </c>
      <c r="D1047" s="141">
        <v>3.175028862310282</v>
      </c>
      <c r="I1047">
        <v>570</v>
      </c>
      <c r="J1047" s="114">
        <v>9.9460432204641069E-2</v>
      </c>
    </row>
    <row r="1048" spans="3:10" x14ac:dyDescent="0.3">
      <c r="C1048">
        <v>571</v>
      </c>
      <c r="D1048" s="141">
        <v>2.7801180954022904</v>
      </c>
      <c r="I1048">
        <v>571</v>
      </c>
      <c r="J1048" s="114">
        <v>0.15086532231579741</v>
      </c>
    </row>
    <row r="1049" spans="3:10" x14ac:dyDescent="0.3">
      <c r="C1049">
        <v>572</v>
      </c>
      <c r="D1049" s="141">
        <v>2.0363081397313345</v>
      </c>
      <c r="I1049">
        <v>572</v>
      </c>
      <c r="J1049" s="114">
        <v>0.20417017672514004</v>
      </c>
    </row>
    <row r="1050" spans="3:10" x14ac:dyDescent="0.3">
      <c r="C1050">
        <v>573</v>
      </c>
      <c r="D1050" s="141">
        <v>2.5901978564285715</v>
      </c>
      <c r="I1050">
        <v>573</v>
      </c>
      <c r="J1050" s="114">
        <v>0.31255506699325131</v>
      </c>
    </row>
    <row r="1051" spans="3:10" x14ac:dyDescent="0.3">
      <c r="C1051">
        <v>574</v>
      </c>
      <c r="D1051" s="141">
        <v>2.5673120741896991</v>
      </c>
      <c r="I1051">
        <v>574</v>
      </c>
      <c r="J1051" s="114">
        <v>0.18287053866649794</v>
      </c>
    </row>
    <row r="1052" spans="3:10" x14ac:dyDescent="0.3">
      <c r="C1052">
        <v>575</v>
      </c>
      <c r="D1052" s="141">
        <v>2.9542274564571769</v>
      </c>
      <c r="I1052">
        <v>575</v>
      </c>
      <c r="J1052" s="114">
        <v>0.26615801527613048</v>
      </c>
    </row>
    <row r="1053" spans="3:10" x14ac:dyDescent="0.3">
      <c r="C1053">
        <v>576</v>
      </c>
      <c r="D1053" s="141">
        <v>2.5691344765863713</v>
      </c>
      <c r="I1053">
        <v>576</v>
      </c>
      <c r="J1053" s="114">
        <v>0.19587936378927018</v>
      </c>
    </row>
    <row r="1054" spans="3:10" x14ac:dyDescent="0.3">
      <c r="C1054">
        <v>577</v>
      </c>
      <c r="D1054" s="141">
        <v>2.1103904181073654</v>
      </c>
      <c r="I1054">
        <v>577</v>
      </c>
      <c r="J1054" s="114">
        <v>0.10664708952172508</v>
      </c>
    </row>
    <row r="1055" spans="3:10" x14ac:dyDescent="0.3">
      <c r="C1055">
        <v>578</v>
      </c>
      <c r="D1055" s="141">
        <v>2.5426226798018576</v>
      </c>
      <c r="I1055">
        <v>578</v>
      </c>
      <c r="J1055" s="114">
        <v>0.25734405627342261</v>
      </c>
    </row>
    <row r="1056" spans="3:10" x14ac:dyDescent="0.3">
      <c r="C1056">
        <v>579</v>
      </c>
      <c r="D1056" s="141">
        <v>3.0383503373483021</v>
      </c>
      <c r="I1056">
        <v>579</v>
      </c>
      <c r="J1056" s="114">
        <v>0.26106723681465693</v>
      </c>
    </row>
    <row r="1057" spans="3:10" x14ac:dyDescent="0.3">
      <c r="C1057">
        <v>580</v>
      </c>
      <c r="D1057" s="141">
        <v>2.4170075418932044</v>
      </c>
      <c r="I1057">
        <v>580</v>
      </c>
      <c r="J1057" s="114">
        <v>0.33048165287972031</v>
      </c>
    </row>
    <row r="1058" spans="3:10" x14ac:dyDescent="0.3">
      <c r="C1058">
        <v>581</v>
      </c>
      <c r="D1058" s="141">
        <v>2.4847038171379152</v>
      </c>
      <c r="I1058">
        <v>581</v>
      </c>
      <c r="J1058" s="114">
        <v>0.32908853848784836</v>
      </c>
    </row>
    <row r="1059" spans="3:10" x14ac:dyDescent="0.3">
      <c r="C1059">
        <v>582</v>
      </c>
      <c r="D1059" s="141">
        <v>2.4486040377393206</v>
      </c>
      <c r="I1059">
        <v>582</v>
      </c>
      <c r="J1059" s="114">
        <v>0.20245397557819489</v>
      </c>
    </row>
    <row r="1060" spans="3:10" x14ac:dyDescent="0.3">
      <c r="C1060">
        <v>583</v>
      </c>
      <c r="D1060" s="141">
        <v>2.0549785810980579</v>
      </c>
      <c r="I1060">
        <v>583</v>
      </c>
      <c r="J1060" s="114">
        <v>0.21316401856336542</v>
      </c>
    </row>
    <row r="1061" spans="3:10" x14ac:dyDescent="0.3">
      <c r="C1061">
        <v>584</v>
      </c>
      <c r="D1061" s="141">
        <v>3.2938712174639635</v>
      </c>
      <c r="I1061">
        <v>584</v>
      </c>
      <c r="J1061" s="114">
        <v>0.16911759242231694</v>
      </c>
    </row>
    <row r="1062" spans="3:10" x14ac:dyDescent="0.3">
      <c r="C1062">
        <v>585</v>
      </c>
      <c r="D1062" s="141">
        <v>3.1045024509938961</v>
      </c>
      <c r="I1062">
        <v>585</v>
      </c>
      <c r="J1062" s="114">
        <v>0.11280135589544793</v>
      </c>
    </row>
    <row r="1063" spans="3:10" x14ac:dyDescent="0.3">
      <c r="C1063">
        <v>586</v>
      </c>
      <c r="D1063" s="141">
        <v>2.9530902141468247</v>
      </c>
      <c r="I1063">
        <v>586</v>
      </c>
      <c r="J1063" s="114">
        <v>0.33968767027142532</v>
      </c>
    </row>
    <row r="1064" spans="3:10" x14ac:dyDescent="0.3">
      <c r="C1064">
        <v>587</v>
      </c>
      <c r="D1064" s="141">
        <v>2.0339849940700576</v>
      </c>
      <c r="I1064">
        <v>587</v>
      </c>
      <c r="J1064" s="114">
        <v>0.11375205168888636</v>
      </c>
    </row>
    <row r="1065" spans="3:10" x14ac:dyDescent="0.3">
      <c r="C1065">
        <v>588</v>
      </c>
      <c r="D1065" s="141">
        <v>2.5047167112359534</v>
      </c>
      <c r="I1065">
        <v>588</v>
      </c>
      <c r="J1065" s="114">
        <v>0.15831538203728068</v>
      </c>
    </row>
    <row r="1066" spans="3:10" x14ac:dyDescent="0.3">
      <c r="C1066">
        <v>589</v>
      </c>
      <c r="D1066" s="141">
        <v>1.7201895036832398</v>
      </c>
      <c r="I1066">
        <v>589</v>
      </c>
      <c r="J1066" s="114">
        <v>0.25609593844131551</v>
      </c>
    </row>
    <row r="1067" spans="3:10" x14ac:dyDescent="0.3">
      <c r="C1067">
        <v>590</v>
      </c>
      <c r="D1067" s="141">
        <v>2.5664530220238104</v>
      </c>
      <c r="I1067">
        <v>590</v>
      </c>
      <c r="J1067" s="114">
        <v>0.12083563575182477</v>
      </c>
    </row>
    <row r="1068" spans="3:10" x14ac:dyDescent="0.3">
      <c r="C1068">
        <v>591</v>
      </c>
      <c r="D1068" s="141">
        <v>2.799441046146204</v>
      </c>
      <c r="I1068">
        <v>591</v>
      </c>
      <c r="J1068" s="114">
        <v>0.27778235534492324</v>
      </c>
    </row>
    <row r="1069" spans="3:10" x14ac:dyDescent="0.3">
      <c r="C1069">
        <v>592</v>
      </c>
      <c r="D1069" s="141">
        <v>2.852845536692326</v>
      </c>
      <c r="I1069">
        <v>592</v>
      </c>
      <c r="J1069" s="114">
        <v>0.19167563761020157</v>
      </c>
    </row>
    <row r="1070" spans="3:10" x14ac:dyDescent="0.3">
      <c r="C1070">
        <v>593</v>
      </c>
      <c r="D1070" s="141">
        <v>3.033671194679072</v>
      </c>
      <c r="I1070">
        <v>593</v>
      </c>
      <c r="J1070" s="114">
        <v>0.24077630590125776</v>
      </c>
    </row>
    <row r="1071" spans="3:10" x14ac:dyDescent="0.3">
      <c r="C1071">
        <v>594</v>
      </c>
      <c r="D1071" s="141">
        <v>2.5364325611637115</v>
      </c>
      <c r="I1071">
        <v>594</v>
      </c>
      <c r="J1071" s="114">
        <v>0.22743138144683472</v>
      </c>
    </row>
    <row r="1072" spans="3:10" x14ac:dyDescent="0.3">
      <c r="C1072">
        <v>595</v>
      </c>
      <c r="D1072" s="141">
        <v>2.3630324807930037</v>
      </c>
      <c r="I1072">
        <v>595</v>
      </c>
      <c r="J1072" s="114">
        <v>0.32586626142246389</v>
      </c>
    </row>
    <row r="1073" spans="3:10" x14ac:dyDescent="0.3">
      <c r="C1073">
        <v>596</v>
      </c>
      <c r="D1073" s="141">
        <v>2.0232111615204591</v>
      </c>
      <c r="I1073">
        <v>596</v>
      </c>
      <c r="J1073" s="114">
        <v>0.10986252015197517</v>
      </c>
    </row>
    <row r="1074" spans="3:10" x14ac:dyDescent="0.3">
      <c r="C1074">
        <v>597</v>
      </c>
      <c r="D1074" s="141">
        <v>1.8674550469094071</v>
      </c>
      <c r="I1074">
        <v>597</v>
      </c>
      <c r="J1074" s="114">
        <v>0.12631213970315081</v>
      </c>
    </row>
    <row r="1075" spans="3:10" x14ac:dyDescent="0.3">
      <c r="C1075">
        <v>598</v>
      </c>
      <c r="D1075" s="141">
        <v>2.1189338662438013</v>
      </c>
      <c r="I1075">
        <v>598</v>
      </c>
      <c r="J1075" s="114">
        <v>0.1726975459222011</v>
      </c>
    </row>
    <row r="1076" spans="3:10" x14ac:dyDescent="0.3">
      <c r="C1076">
        <v>599</v>
      </c>
      <c r="D1076" s="141">
        <v>2.7124828490716633</v>
      </c>
      <c r="I1076">
        <v>599</v>
      </c>
      <c r="J1076" s="114">
        <v>0.37676775571514276</v>
      </c>
    </row>
    <row r="1077" spans="3:10" x14ac:dyDescent="0.3">
      <c r="C1077">
        <v>600</v>
      </c>
      <c r="D1077" s="141">
        <v>3.0976588990306224</v>
      </c>
      <c r="I1077">
        <v>600</v>
      </c>
      <c r="J1077" s="114">
        <v>0.24508760662245432</v>
      </c>
    </row>
    <row r="1078" spans="3:10" x14ac:dyDescent="0.3">
      <c r="C1078">
        <v>601</v>
      </c>
      <c r="D1078" s="141">
        <v>2.0181230620573136</v>
      </c>
      <c r="I1078">
        <v>601</v>
      </c>
      <c r="J1078" s="114">
        <v>0.32275787006026468</v>
      </c>
    </row>
    <row r="1079" spans="3:10" x14ac:dyDescent="0.3">
      <c r="C1079">
        <v>602</v>
      </c>
      <c r="D1079" s="141">
        <v>3.0481283804000818</v>
      </c>
      <c r="I1079">
        <v>602</v>
      </c>
      <c r="J1079" s="114">
        <v>0.38463841133998788</v>
      </c>
    </row>
    <row r="1080" spans="3:10" x14ac:dyDescent="0.3">
      <c r="C1080">
        <v>603</v>
      </c>
      <c r="D1080" s="141">
        <v>2.4996180102033616</v>
      </c>
      <c r="I1080">
        <v>603</v>
      </c>
      <c r="J1080" s="114">
        <v>0.28568105283158651</v>
      </c>
    </row>
    <row r="1081" spans="3:10" x14ac:dyDescent="0.3">
      <c r="C1081">
        <v>604</v>
      </c>
      <c r="D1081" s="141">
        <v>2.8363808375554607</v>
      </c>
      <c r="I1081">
        <v>604</v>
      </c>
      <c r="J1081" s="114">
        <v>0.22449830026774964</v>
      </c>
    </row>
    <row r="1082" spans="3:10" x14ac:dyDescent="0.3">
      <c r="C1082">
        <v>605</v>
      </c>
      <c r="D1082" s="141">
        <v>2.9405917234113255</v>
      </c>
      <c r="I1082">
        <v>605</v>
      </c>
      <c r="J1082" s="114">
        <v>0.18319794145490143</v>
      </c>
    </row>
    <row r="1083" spans="3:10" x14ac:dyDescent="0.3">
      <c r="C1083">
        <v>606</v>
      </c>
      <c r="D1083" s="141">
        <v>2.9387284762344228</v>
      </c>
      <c r="I1083">
        <v>606</v>
      </c>
      <c r="J1083" s="114">
        <v>0.17773221304241549</v>
      </c>
    </row>
    <row r="1084" spans="3:10" x14ac:dyDescent="0.3">
      <c r="C1084">
        <v>607</v>
      </c>
      <c r="D1084" s="141">
        <v>3.0265500394504414</v>
      </c>
      <c r="I1084">
        <v>607</v>
      </c>
      <c r="J1084" s="114">
        <v>0.22717324849954945</v>
      </c>
    </row>
    <row r="1085" spans="3:10" x14ac:dyDescent="0.3">
      <c r="C1085">
        <v>608</v>
      </c>
      <c r="D1085" s="141">
        <v>2.0243792087545609</v>
      </c>
      <c r="I1085">
        <v>608</v>
      </c>
      <c r="J1085" s="114">
        <v>0.19464186613236101</v>
      </c>
    </row>
    <row r="1086" spans="3:10" x14ac:dyDescent="0.3">
      <c r="C1086">
        <v>609</v>
      </c>
      <c r="D1086" s="141">
        <v>2.4350762941320907</v>
      </c>
      <c r="I1086">
        <v>609</v>
      </c>
      <c r="J1086" s="114">
        <v>0.37382668729079782</v>
      </c>
    </row>
    <row r="1087" spans="3:10" x14ac:dyDescent="0.3">
      <c r="C1087">
        <v>610</v>
      </c>
      <c r="D1087" s="141">
        <v>1.9248178041820132</v>
      </c>
      <c r="I1087">
        <v>610</v>
      </c>
      <c r="J1087" s="114">
        <v>0.2037395343975823</v>
      </c>
    </row>
    <row r="1088" spans="3:10" x14ac:dyDescent="0.3">
      <c r="C1088">
        <v>611</v>
      </c>
      <c r="D1088" s="141">
        <v>2.3531656600622806</v>
      </c>
      <c r="I1088">
        <v>611</v>
      </c>
      <c r="J1088" s="114">
        <v>0.31685320543646545</v>
      </c>
    </row>
    <row r="1089" spans="3:10" x14ac:dyDescent="0.3">
      <c r="C1089">
        <v>612</v>
      </c>
      <c r="D1089" s="141">
        <v>2.5365743085903474</v>
      </c>
      <c r="I1089">
        <v>612</v>
      </c>
      <c r="J1089" s="114">
        <v>0.16834596529902068</v>
      </c>
    </row>
    <row r="1090" spans="3:10" x14ac:dyDescent="0.3">
      <c r="C1090">
        <v>613</v>
      </c>
      <c r="D1090" s="141">
        <v>1.94227083969351</v>
      </c>
      <c r="I1090">
        <v>613</v>
      </c>
      <c r="J1090" s="114">
        <v>0.36463077725226145</v>
      </c>
    </row>
    <row r="1091" spans="3:10" x14ac:dyDescent="0.3">
      <c r="C1091">
        <v>614</v>
      </c>
      <c r="D1091" s="141">
        <v>2.2695040660511667</v>
      </c>
      <c r="I1091">
        <v>614</v>
      </c>
      <c r="J1091" s="114">
        <v>0.27702392941763931</v>
      </c>
    </row>
    <row r="1092" spans="3:10" x14ac:dyDescent="0.3">
      <c r="C1092">
        <v>615</v>
      </c>
      <c r="D1092" s="141">
        <v>2.6044286834497266</v>
      </c>
      <c r="I1092">
        <v>615</v>
      </c>
      <c r="J1092" s="114">
        <v>0.14129939948747228</v>
      </c>
    </row>
    <row r="1093" spans="3:10" x14ac:dyDescent="0.3">
      <c r="C1093">
        <v>616</v>
      </c>
      <c r="D1093" s="141">
        <v>2.9134577382514162</v>
      </c>
      <c r="I1093">
        <v>616</v>
      </c>
      <c r="J1093" s="114">
        <v>0.3411763379157029</v>
      </c>
    </row>
    <row r="1094" spans="3:10" x14ac:dyDescent="0.3">
      <c r="C1094">
        <v>617</v>
      </c>
      <c r="D1094" s="141">
        <v>2.1192726853682409</v>
      </c>
      <c r="I1094">
        <v>617</v>
      </c>
      <c r="J1094" s="114">
        <v>0.26606005675312017</v>
      </c>
    </row>
    <row r="1095" spans="3:10" x14ac:dyDescent="0.3">
      <c r="C1095">
        <v>618</v>
      </c>
      <c r="D1095" s="141">
        <v>2.9283643378459283</v>
      </c>
      <c r="I1095">
        <v>618</v>
      </c>
      <c r="J1095" s="114">
        <v>0.12161865171433273</v>
      </c>
    </row>
    <row r="1096" spans="3:10" x14ac:dyDescent="0.3">
      <c r="C1096">
        <v>619</v>
      </c>
      <c r="D1096" s="141">
        <v>2.6748330305457833</v>
      </c>
      <c r="I1096">
        <v>619</v>
      </c>
      <c r="J1096" s="114">
        <v>0.34301562993957946</v>
      </c>
    </row>
    <row r="1097" spans="3:10" x14ac:dyDescent="0.3">
      <c r="C1097">
        <v>620</v>
      </c>
      <c r="D1097" s="141">
        <v>2.4181323874820864</v>
      </c>
      <c r="I1097">
        <v>620</v>
      </c>
      <c r="J1097" s="114">
        <v>0.20676173286746025</v>
      </c>
    </row>
    <row r="1098" spans="3:10" x14ac:dyDescent="0.3">
      <c r="C1098">
        <v>621</v>
      </c>
      <c r="D1098" s="141">
        <v>2.1621894721857995</v>
      </c>
      <c r="I1098">
        <v>621</v>
      </c>
      <c r="J1098" s="114">
        <v>0.25541534154219825</v>
      </c>
    </row>
    <row r="1099" spans="3:10" x14ac:dyDescent="0.3">
      <c r="C1099">
        <v>622</v>
      </c>
      <c r="D1099" s="141">
        <v>2.2351797411701728</v>
      </c>
      <c r="I1099">
        <v>622</v>
      </c>
      <c r="J1099" s="114">
        <v>0.33657241403280991</v>
      </c>
    </row>
    <row r="1100" spans="3:10" x14ac:dyDescent="0.3">
      <c r="C1100">
        <v>623</v>
      </c>
      <c r="D1100" s="141">
        <v>3.5987015991376365</v>
      </c>
      <c r="I1100">
        <v>623</v>
      </c>
      <c r="J1100" s="114">
        <v>0.32304017811897734</v>
      </c>
    </row>
    <row r="1101" spans="3:10" x14ac:dyDescent="0.3">
      <c r="C1101">
        <v>624</v>
      </c>
      <c r="D1101" s="141">
        <v>1.8762982267195576</v>
      </c>
      <c r="I1101">
        <v>624</v>
      </c>
      <c r="J1101" s="114">
        <v>0.24454824349667525</v>
      </c>
    </row>
    <row r="1102" spans="3:10" x14ac:dyDescent="0.3">
      <c r="C1102">
        <v>625</v>
      </c>
      <c r="D1102" s="141">
        <v>3.216913443169485</v>
      </c>
      <c r="I1102">
        <v>625</v>
      </c>
      <c r="J1102" s="114">
        <v>0.18554892276946267</v>
      </c>
    </row>
    <row r="1103" spans="3:10" x14ac:dyDescent="0.3">
      <c r="C1103">
        <v>626</v>
      </c>
      <c r="D1103" s="141">
        <v>2.8357932717164158</v>
      </c>
      <c r="I1103">
        <v>626</v>
      </c>
      <c r="J1103" s="114">
        <v>0.19468708402300328</v>
      </c>
    </row>
    <row r="1104" spans="3:10" x14ac:dyDescent="0.3">
      <c r="C1104">
        <v>627</v>
      </c>
      <c r="D1104" s="141">
        <v>2.8243842639456971</v>
      </c>
      <c r="I1104">
        <v>627</v>
      </c>
      <c r="J1104" s="114">
        <v>0.29795667787987767</v>
      </c>
    </row>
    <row r="1105" spans="3:10" x14ac:dyDescent="0.3">
      <c r="C1105">
        <v>628</v>
      </c>
      <c r="D1105" s="141">
        <v>1.8831999944653219</v>
      </c>
      <c r="I1105">
        <v>628</v>
      </c>
      <c r="J1105" s="114">
        <v>0.2525393910840934</v>
      </c>
    </row>
    <row r="1106" spans="3:10" x14ac:dyDescent="0.3">
      <c r="C1106">
        <v>629</v>
      </c>
      <c r="D1106" s="141">
        <v>2.0768977418896761</v>
      </c>
      <c r="I1106">
        <v>629</v>
      </c>
      <c r="J1106" s="114">
        <v>0.2306675058105121</v>
      </c>
    </row>
    <row r="1107" spans="3:10" x14ac:dyDescent="0.3">
      <c r="C1107">
        <v>630</v>
      </c>
      <c r="D1107" s="141">
        <v>1.8336277456205905</v>
      </c>
      <c r="I1107">
        <v>630</v>
      </c>
      <c r="J1107" s="114">
        <v>0.36038806050197958</v>
      </c>
    </row>
    <row r="1108" spans="3:10" x14ac:dyDescent="0.3">
      <c r="C1108">
        <v>631</v>
      </c>
      <c r="D1108" s="141">
        <v>2.6690644029405024</v>
      </c>
      <c r="I1108">
        <v>631</v>
      </c>
      <c r="J1108" s="114">
        <v>0.19899483918378302</v>
      </c>
    </row>
    <row r="1109" spans="3:10" x14ac:dyDescent="0.3">
      <c r="C1109">
        <v>632</v>
      </c>
      <c r="D1109" s="141">
        <v>2.3510331834171381</v>
      </c>
      <c r="I1109">
        <v>632</v>
      </c>
      <c r="J1109" s="114">
        <v>0.26270740707236429</v>
      </c>
    </row>
    <row r="1110" spans="3:10" x14ac:dyDescent="0.3">
      <c r="C1110">
        <v>633</v>
      </c>
      <c r="D1110" s="141">
        <v>2.4937764435778478</v>
      </c>
      <c r="I1110">
        <v>633</v>
      </c>
      <c r="J1110" s="114">
        <v>0.3079002120269112</v>
      </c>
    </row>
    <row r="1111" spans="3:10" x14ac:dyDescent="0.3">
      <c r="C1111">
        <v>634</v>
      </c>
      <c r="D1111" s="141">
        <v>2.2914721405102045</v>
      </c>
      <c r="I1111">
        <v>634</v>
      </c>
      <c r="J1111" s="114">
        <v>0.35654665568931865</v>
      </c>
    </row>
    <row r="1112" spans="3:10" x14ac:dyDescent="0.3">
      <c r="C1112">
        <v>635</v>
      </c>
      <c r="D1112" s="141">
        <v>3.077851314630359</v>
      </c>
      <c r="I1112">
        <v>635</v>
      </c>
      <c r="J1112" s="114">
        <v>0.26697626177502154</v>
      </c>
    </row>
    <row r="1113" spans="3:10" x14ac:dyDescent="0.3">
      <c r="C1113">
        <v>636</v>
      </c>
      <c r="D1113" s="141">
        <v>2.7133874491981933</v>
      </c>
      <c r="I1113">
        <v>636</v>
      </c>
      <c r="J1113" s="114">
        <v>0.33433389192729135</v>
      </c>
    </row>
    <row r="1114" spans="3:10" x14ac:dyDescent="0.3">
      <c r="C1114">
        <v>637</v>
      </c>
      <c r="D1114" s="141">
        <v>2.5543451557077694</v>
      </c>
      <c r="I1114">
        <v>637</v>
      </c>
      <c r="J1114" s="114">
        <v>0.22481250701012057</v>
      </c>
    </row>
    <row r="1115" spans="3:10" x14ac:dyDescent="0.3">
      <c r="C1115">
        <v>638</v>
      </c>
      <c r="D1115" s="141">
        <v>2.5776097009172823</v>
      </c>
      <c r="I1115">
        <v>638</v>
      </c>
      <c r="J1115" s="114">
        <v>0.21126155522897672</v>
      </c>
    </row>
    <row r="1116" spans="3:10" x14ac:dyDescent="0.3">
      <c r="C1116">
        <v>639</v>
      </c>
      <c r="D1116" s="141">
        <v>2.6972637893293734</v>
      </c>
      <c r="I1116">
        <v>639</v>
      </c>
      <c r="J1116" s="114">
        <v>0.2853500519379697</v>
      </c>
    </row>
    <row r="1117" spans="3:10" x14ac:dyDescent="0.3">
      <c r="C1117">
        <v>640</v>
      </c>
      <c r="D1117" s="141">
        <v>2.3149609175893127</v>
      </c>
      <c r="I1117">
        <v>640</v>
      </c>
      <c r="J1117" s="114">
        <v>0.33118863631067375</v>
      </c>
    </row>
    <row r="1118" spans="3:10" x14ac:dyDescent="0.3">
      <c r="C1118">
        <v>641</v>
      </c>
      <c r="D1118" s="141">
        <v>2.204292962423037</v>
      </c>
      <c r="I1118">
        <v>641</v>
      </c>
      <c r="J1118" s="114">
        <v>0.20451582253992151</v>
      </c>
    </row>
    <row r="1119" spans="3:10" x14ac:dyDescent="0.3">
      <c r="C1119">
        <v>642</v>
      </c>
      <c r="D1119" s="141">
        <v>2.6898034295798667</v>
      </c>
      <c r="I1119">
        <v>642</v>
      </c>
      <c r="J1119" s="114">
        <v>0.25575945457505855</v>
      </c>
    </row>
    <row r="1120" spans="3:10" x14ac:dyDescent="0.3">
      <c r="C1120">
        <v>643</v>
      </c>
      <c r="D1120" s="141">
        <v>2.5465131057577208</v>
      </c>
      <c r="I1120">
        <v>643</v>
      </c>
      <c r="J1120" s="114">
        <v>0.20703553888624593</v>
      </c>
    </row>
    <row r="1121" spans="3:10" x14ac:dyDescent="0.3">
      <c r="C1121">
        <v>644</v>
      </c>
      <c r="D1121" s="141">
        <v>2.9741116370014922</v>
      </c>
      <c r="I1121">
        <v>644</v>
      </c>
      <c r="J1121" s="114">
        <v>0.19098298466505215</v>
      </c>
    </row>
    <row r="1122" spans="3:10" x14ac:dyDescent="0.3">
      <c r="C1122">
        <v>645</v>
      </c>
      <c r="D1122" s="141">
        <v>1.9504515807979423</v>
      </c>
      <c r="I1122">
        <v>645</v>
      </c>
      <c r="J1122" s="114">
        <v>0.22647356352815606</v>
      </c>
    </row>
    <row r="1123" spans="3:10" x14ac:dyDescent="0.3">
      <c r="C1123">
        <v>646</v>
      </c>
      <c r="D1123" s="141">
        <v>2.4551568466881872</v>
      </c>
      <c r="I1123">
        <v>646</v>
      </c>
      <c r="J1123" s="114">
        <v>0.31472600384322202</v>
      </c>
    </row>
    <row r="1124" spans="3:10" x14ac:dyDescent="0.3">
      <c r="C1124">
        <v>647</v>
      </c>
      <c r="D1124" s="141">
        <v>2.91516739711845</v>
      </c>
      <c r="I1124">
        <v>647</v>
      </c>
      <c r="J1124" s="114">
        <v>0.29374114914596294</v>
      </c>
    </row>
    <row r="1125" spans="3:10" x14ac:dyDescent="0.3">
      <c r="C1125">
        <v>648</v>
      </c>
      <c r="D1125" s="141">
        <v>2.2838964304292046</v>
      </c>
      <c r="I1125">
        <v>648</v>
      </c>
      <c r="J1125" s="114">
        <v>0.36916287862911057</v>
      </c>
    </row>
    <row r="1126" spans="3:10" x14ac:dyDescent="0.3">
      <c r="C1126">
        <v>649</v>
      </c>
      <c r="D1126" s="141">
        <v>2.919726059653867</v>
      </c>
      <c r="I1126">
        <v>649</v>
      </c>
      <c r="J1126" s="114">
        <v>0.2166788200042824</v>
      </c>
    </row>
    <row r="1127" spans="3:10" x14ac:dyDescent="0.3">
      <c r="C1127">
        <v>650</v>
      </c>
      <c r="D1127" s="141">
        <v>2.1486151511051159</v>
      </c>
      <c r="I1127">
        <v>650</v>
      </c>
      <c r="J1127" s="114">
        <v>0.27827165061284176</v>
      </c>
    </row>
    <row r="1128" spans="3:10" x14ac:dyDescent="0.3">
      <c r="C1128">
        <v>651</v>
      </c>
      <c r="D1128" s="141">
        <v>2.69126890594409</v>
      </c>
      <c r="I1128">
        <v>651</v>
      </c>
      <c r="J1128" s="114">
        <v>0.32667641203456665</v>
      </c>
    </row>
    <row r="1129" spans="3:10" x14ac:dyDescent="0.3">
      <c r="C1129">
        <v>652</v>
      </c>
      <c r="D1129" s="141">
        <v>3.1412215923299307</v>
      </c>
      <c r="I1129">
        <v>652</v>
      </c>
      <c r="J1129" s="114">
        <v>0.28642976278231047</v>
      </c>
    </row>
    <row r="1130" spans="3:10" x14ac:dyDescent="0.3">
      <c r="C1130">
        <v>653</v>
      </c>
      <c r="D1130" s="141">
        <v>2.0854997003953279</v>
      </c>
      <c r="I1130">
        <v>653</v>
      </c>
      <c r="J1130" s="114">
        <v>0.168576166558565</v>
      </c>
    </row>
    <row r="1131" spans="3:10" x14ac:dyDescent="0.3">
      <c r="C1131">
        <v>654</v>
      </c>
      <c r="D1131" s="141">
        <v>2.0150782302959565</v>
      </c>
      <c r="I1131">
        <v>654</v>
      </c>
      <c r="J1131" s="114">
        <v>0.15981461148081233</v>
      </c>
    </row>
    <row r="1132" spans="3:10" x14ac:dyDescent="0.3">
      <c r="C1132">
        <v>655</v>
      </c>
      <c r="D1132" s="141">
        <v>3.0505708809943921</v>
      </c>
      <c r="I1132">
        <v>655</v>
      </c>
      <c r="J1132" s="114">
        <v>8.8664206600319373E-2</v>
      </c>
    </row>
    <row r="1133" spans="3:10" x14ac:dyDescent="0.3">
      <c r="C1133">
        <v>656</v>
      </c>
      <c r="D1133" s="141">
        <v>2.8681054850462067</v>
      </c>
      <c r="I1133">
        <v>656</v>
      </c>
      <c r="J1133" s="114">
        <v>0.32545521261248611</v>
      </c>
    </row>
    <row r="1134" spans="3:10" x14ac:dyDescent="0.3">
      <c r="C1134">
        <v>657</v>
      </c>
      <c r="D1134" s="141">
        <v>2.830459091004395</v>
      </c>
      <c r="I1134">
        <v>657</v>
      </c>
      <c r="J1134" s="114">
        <v>0.30145991729650445</v>
      </c>
    </row>
    <row r="1135" spans="3:10" x14ac:dyDescent="0.3">
      <c r="C1135">
        <v>658</v>
      </c>
      <c r="D1135" s="141">
        <v>2.3065863116583496</v>
      </c>
      <c r="I1135">
        <v>658</v>
      </c>
      <c r="J1135" s="114">
        <v>0.18470060019704726</v>
      </c>
    </row>
    <row r="1136" spans="3:10" x14ac:dyDescent="0.3">
      <c r="C1136">
        <v>659</v>
      </c>
      <c r="D1136" s="141">
        <v>2.4410665835177965</v>
      </c>
      <c r="I1136">
        <v>659</v>
      </c>
      <c r="J1136" s="114">
        <v>0.23804149503571415</v>
      </c>
    </row>
    <row r="1137" spans="3:10" x14ac:dyDescent="0.3">
      <c r="C1137">
        <v>660</v>
      </c>
      <c r="D1137" s="141">
        <v>2.8961989700115121</v>
      </c>
      <c r="I1137">
        <v>660</v>
      </c>
      <c r="J1137" s="114">
        <v>0.24676539171781098</v>
      </c>
    </row>
    <row r="1138" spans="3:10" x14ac:dyDescent="0.3">
      <c r="C1138">
        <v>661</v>
      </c>
      <c r="D1138" s="141">
        <v>2.4540388101145822</v>
      </c>
      <c r="I1138">
        <v>661</v>
      </c>
      <c r="J1138" s="114">
        <v>0.15919591072025163</v>
      </c>
    </row>
    <row r="1139" spans="3:10" x14ac:dyDescent="0.3">
      <c r="C1139">
        <v>662</v>
      </c>
      <c r="D1139" s="141">
        <v>3.347180127171014</v>
      </c>
      <c r="I1139">
        <v>662</v>
      </c>
      <c r="J1139" s="114">
        <v>0.30857103064606406</v>
      </c>
    </row>
    <row r="1140" spans="3:10" x14ac:dyDescent="0.3">
      <c r="C1140">
        <v>663</v>
      </c>
      <c r="D1140" s="141">
        <v>3.0587177086569239</v>
      </c>
      <c r="I1140">
        <v>663</v>
      </c>
      <c r="J1140" s="114">
        <v>0.20958885652815562</v>
      </c>
    </row>
    <row r="1141" spans="3:10" x14ac:dyDescent="0.3">
      <c r="C1141">
        <v>664</v>
      </c>
      <c r="D1141" s="141">
        <v>1.8893617302070496</v>
      </c>
      <c r="I1141">
        <v>664</v>
      </c>
      <c r="J1141" s="114">
        <v>0.18986338532895064</v>
      </c>
    </row>
    <row r="1142" spans="3:10" x14ac:dyDescent="0.3">
      <c r="C1142">
        <v>665</v>
      </c>
      <c r="D1142" s="141">
        <v>2.7376471770655453</v>
      </c>
      <c r="I1142">
        <v>665</v>
      </c>
      <c r="J1142" s="114">
        <v>0.26031531414584896</v>
      </c>
    </row>
    <row r="1143" spans="3:10" x14ac:dyDescent="0.3">
      <c r="C1143">
        <v>666</v>
      </c>
      <c r="D1143" s="141">
        <v>2.3775327526004411</v>
      </c>
      <c r="I1143">
        <v>666</v>
      </c>
      <c r="J1143" s="114">
        <v>0.23283965332078638</v>
      </c>
    </row>
    <row r="1144" spans="3:10" x14ac:dyDescent="0.3">
      <c r="C1144">
        <v>667</v>
      </c>
      <c r="D1144" s="141">
        <v>2.3278532755403072</v>
      </c>
      <c r="I1144">
        <v>667</v>
      </c>
      <c r="J1144" s="114">
        <v>0.11036628691224815</v>
      </c>
    </row>
    <row r="1145" spans="3:10" x14ac:dyDescent="0.3">
      <c r="C1145">
        <v>668</v>
      </c>
      <c r="D1145" s="141">
        <v>3.0596557911446185</v>
      </c>
      <c r="I1145">
        <v>668</v>
      </c>
      <c r="J1145" s="114">
        <v>0.25023509899206675</v>
      </c>
    </row>
    <row r="1146" spans="3:10" x14ac:dyDescent="0.3">
      <c r="C1146">
        <v>669</v>
      </c>
      <c r="D1146" s="141">
        <v>1.7092503727261608</v>
      </c>
      <c r="I1146">
        <v>669</v>
      </c>
      <c r="J1146" s="114">
        <v>0.24952872026718409</v>
      </c>
    </row>
    <row r="1147" spans="3:10" x14ac:dyDescent="0.3">
      <c r="C1147">
        <v>670</v>
      </c>
      <c r="D1147" s="141">
        <v>3.2597323876301276</v>
      </c>
      <c r="I1147">
        <v>670</v>
      </c>
      <c r="J1147" s="114">
        <v>0.14545826265471429</v>
      </c>
    </row>
    <row r="1148" spans="3:10" x14ac:dyDescent="0.3">
      <c r="C1148">
        <v>671</v>
      </c>
      <c r="D1148" s="141">
        <v>2.9039906425695756</v>
      </c>
      <c r="I1148">
        <v>671</v>
      </c>
      <c r="J1148" s="114">
        <v>0.28312620789016552</v>
      </c>
    </row>
    <row r="1149" spans="3:10" x14ac:dyDescent="0.3">
      <c r="C1149">
        <v>672</v>
      </c>
      <c r="D1149" s="141">
        <v>2.3915290327664858</v>
      </c>
      <c r="I1149">
        <v>672</v>
      </c>
      <c r="J1149" s="114">
        <v>0.24460678804635294</v>
      </c>
    </row>
    <row r="1150" spans="3:10" x14ac:dyDescent="0.3">
      <c r="C1150">
        <v>673</v>
      </c>
      <c r="D1150" s="141">
        <v>3.369037831779309</v>
      </c>
      <c r="I1150">
        <v>673</v>
      </c>
      <c r="J1150" s="114">
        <v>0.31576760875129883</v>
      </c>
    </row>
    <row r="1151" spans="3:10" x14ac:dyDescent="0.3">
      <c r="C1151">
        <v>674</v>
      </c>
      <c r="D1151" s="141">
        <v>2.8809632089706265</v>
      </c>
      <c r="I1151">
        <v>674</v>
      </c>
      <c r="J1151" s="114">
        <v>0.22066872362016943</v>
      </c>
    </row>
    <row r="1152" spans="3:10" x14ac:dyDescent="0.3">
      <c r="C1152">
        <v>675</v>
      </c>
      <c r="D1152" s="141">
        <v>3.1342104637833521</v>
      </c>
      <c r="I1152">
        <v>675</v>
      </c>
      <c r="J1152" s="114">
        <v>0.26858793163833394</v>
      </c>
    </row>
    <row r="1153" spans="3:10" x14ac:dyDescent="0.3">
      <c r="C1153">
        <v>676</v>
      </c>
      <c r="D1153" s="141">
        <v>3.1503360157180809</v>
      </c>
      <c r="I1153">
        <v>676</v>
      </c>
      <c r="J1153" s="114">
        <v>0.18982933682823289</v>
      </c>
    </row>
    <row r="1154" spans="3:10" x14ac:dyDescent="0.3">
      <c r="C1154">
        <v>677</v>
      </c>
      <c r="D1154" s="141">
        <v>2.3541427694531372</v>
      </c>
      <c r="I1154">
        <v>677</v>
      </c>
      <c r="J1154" s="114">
        <v>0.3659460782708257</v>
      </c>
    </row>
    <row r="1155" spans="3:10" x14ac:dyDescent="0.3">
      <c r="C1155">
        <v>678</v>
      </c>
      <c r="D1155" s="141">
        <v>3.0966162248969118</v>
      </c>
      <c r="I1155">
        <v>678</v>
      </c>
      <c r="J1155" s="114">
        <v>0.28434150667531499</v>
      </c>
    </row>
    <row r="1156" spans="3:10" x14ac:dyDescent="0.3">
      <c r="C1156">
        <v>679</v>
      </c>
      <c r="D1156" s="141">
        <v>3.0359638243029625</v>
      </c>
      <c r="I1156">
        <v>679</v>
      </c>
      <c r="J1156" s="114">
        <v>0.25806491352225347</v>
      </c>
    </row>
    <row r="1157" spans="3:10" x14ac:dyDescent="0.3">
      <c r="C1157">
        <v>680</v>
      </c>
      <c r="D1157" s="141">
        <v>3.1310261429422832</v>
      </c>
      <c r="I1157">
        <v>680</v>
      </c>
      <c r="J1157" s="114">
        <v>0.18977610986536497</v>
      </c>
    </row>
    <row r="1158" spans="3:10" x14ac:dyDescent="0.3">
      <c r="C1158">
        <v>681</v>
      </c>
      <c r="D1158" s="141">
        <v>1.951752698004509</v>
      </c>
      <c r="I1158">
        <v>681</v>
      </c>
      <c r="J1158" s="114">
        <v>0.12459507336843378</v>
      </c>
    </row>
    <row r="1159" spans="3:10" x14ac:dyDescent="0.3">
      <c r="C1159">
        <v>682</v>
      </c>
      <c r="D1159" s="141">
        <v>3.288089974388916</v>
      </c>
      <c r="I1159">
        <v>682</v>
      </c>
      <c r="J1159" s="114">
        <v>0.27751293492999096</v>
      </c>
    </row>
    <row r="1160" spans="3:10" x14ac:dyDescent="0.3">
      <c r="C1160">
        <v>683</v>
      </c>
      <c r="D1160" s="141">
        <v>2.211715132304696</v>
      </c>
      <c r="I1160">
        <v>683</v>
      </c>
      <c r="J1160" s="114">
        <v>0.22472166956533601</v>
      </c>
    </row>
    <row r="1161" spans="3:10" x14ac:dyDescent="0.3">
      <c r="C1161">
        <v>684</v>
      </c>
      <c r="D1161" s="141">
        <v>2.2557872016699485</v>
      </c>
      <c r="I1161">
        <v>684</v>
      </c>
      <c r="J1161" s="114">
        <v>0.21740250371443115</v>
      </c>
    </row>
    <row r="1162" spans="3:10" x14ac:dyDescent="0.3">
      <c r="C1162">
        <v>685</v>
      </c>
      <c r="D1162" s="141">
        <v>3.2516766120012761</v>
      </c>
      <c r="I1162">
        <v>685</v>
      </c>
      <c r="J1162" s="114">
        <v>0.18907713965882578</v>
      </c>
    </row>
    <row r="1163" spans="3:10" x14ac:dyDescent="0.3">
      <c r="C1163">
        <v>686</v>
      </c>
      <c r="D1163" s="141">
        <v>1.6386751347553621</v>
      </c>
      <c r="I1163">
        <v>686</v>
      </c>
      <c r="J1163" s="114">
        <v>0.25729367986150398</v>
      </c>
    </row>
    <row r="1164" spans="3:10" x14ac:dyDescent="0.3">
      <c r="C1164">
        <v>687</v>
      </c>
      <c r="D1164" s="141">
        <v>2.1532404346154945</v>
      </c>
      <c r="I1164">
        <v>687</v>
      </c>
      <c r="J1164" s="114">
        <v>0.20941422349438188</v>
      </c>
    </row>
    <row r="1165" spans="3:10" x14ac:dyDescent="0.3">
      <c r="C1165">
        <v>688</v>
      </c>
      <c r="D1165" s="141">
        <v>2.7049043874266805</v>
      </c>
      <c r="I1165">
        <v>688</v>
      </c>
      <c r="J1165" s="114">
        <v>0.24554135869424432</v>
      </c>
    </row>
    <row r="1166" spans="3:10" x14ac:dyDescent="0.3">
      <c r="C1166">
        <v>689</v>
      </c>
      <c r="D1166" s="141">
        <v>1.8654603214031489</v>
      </c>
      <c r="I1166">
        <v>689</v>
      </c>
      <c r="J1166" s="114">
        <v>0.13319814029881294</v>
      </c>
    </row>
    <row r="1167" spans="3:10" x14ac:dyDescent="0.3">
      <c r="C1167">
        <v>690</v>
      </c>
      <c r="D1167" s="141">
        <v>3.1576512327847981</v>
      </c>
      <c r="I1167">
        <v>690</v>
      </c>
      <c r="J1167" s="114">
        <v>0.2696445878797824</v>
      </c>
    </row>
    <row r="1168" spans="3:10" x14ac:dyDescent="0.3">
      <c r="C1168">
        <v>691</v>
      </c>
      <c r="D1168" s="141">
        <v>3.378522383967193</v>
      </c>
      <c r="I1168">
        <v>691</v>
      </c>
      <c r="J1168" s="114">
        <v>0.19491967998744486</v>
      </c>
    </row>
    <row r="1169" spans="3:10" x14ac:dyDescent="0.3">
      <c r="C1169">
        <v>692</v>
      </c>
      <c r="D1169" s="141">
        <v>2.2252775519708052</v>
      </c>
      <c r="I1169">
        <v>692</v>
      </c>
      <c r="J1169" s="114">
        <v>0.19663252274634124</v>
      </c>
    </row>
    <row r="1170" spans="3:10" x14ac:dyDescent="0.3">
      <c r="C1170">
        <v>693</v>
      </c>
      <c r="D1170" s="141">
        <v>3.164267694457831</v>
      </c>
      <c r="I1170">
        <v>693</v>
      </c>
      <c r="J1170" s="114">
        <v>0.24565286522645136</v>
      </c>
    </row>
    <row r="1171" spans="3:10" x14ac:dyDescent="0.3">
      <c r="C1171">
        <v>694</v>
      </c>
      <c r="D1171" s="141">
        <v>3.3530436326243396</v>
      </c>
      <c r="I1171">
        <v>694</v>
      </c>
      <c r="J1171" s="114">
        <v>0.38974729329779323</v>
      </c>
    </row>
    <row r="1172" spans="3:10" x14ac:dyDescent="0.3">
      <c r="C1172">
        <v>695</v>
      </c>
      <c r="D1172" s="141">
        <v>2.3479398275988741</v>
      </c>
      <c r="I1172">
        <v>695</v>
      </c>
      <c r="J1172" s="114">
        <v>0.13280963282784719</v>
      </c>
    </row>
    <row r="1173" spans="3:10" x14ac:dyDescent="0.3">
      <c r="C1173">
        <v>696</v>
      </c>
      <c r="D1173" s="141">
        <v>1.641381976174247</v>
      </c>
      <c r="I1173">
        <v>696</v>
      </c>
      <c r="J1173" s="114">
        <v>0.21520789269812424</v>
      </c>
    </row>
    <row r="1174" spans="3:10" x14ac:dyDescent="0.3">
      <c r="C1174">
        <v>697</v>
      </c>
      <c r="D1174" s="141">
        <v>2.6487223194512302</v>
      </c>
      <c r="I1174">
        <v>697</v>
      </c>
      <c r="J1174" s="114">
        <v>0.32431742738594838</v>
      </c>
    </row>
    <row r="1175" spans="3:10" x14ac:dyDescent="0.3">
      <c r="C1175">
        <v>698</v>
      </c>
      <c r="D1175" s="141">
        <v>3.0857489067398807</v>
      </c>
      <c r="I1175">
        <v>698</v>
      </c>
      <c r="J1175" s="114">
        <v>0.20671824833854502</v>
      </c>
    </row>
    <row r="1176" spans="3:10" x14ac:dyDescent="0.3">
      <c r="C1176">
        <v>699</v>
      </c>
      <c r="D1176" s="141">
        <v>1.7040247308839791</v>
      </c>
      <c r="I1176">
        <v>699</v>
      </c>
      <c r="J1176" s="114">
        <v>0.11049498877767006</v>
      </c>
    </row>
    <row r="1177" spans="3:10" x14ac:dyDescent="0.3">
      <c r="C1177">
        <v>700</v>
      </c>
      <c r="D1177" s="141">
        <v>2.7138710809886937</v>
      </c>
      <c r="I1177">
        <v>700</v>
      </c>
      <c r="J1177" s="114">
        <v>0.24397432051221668</v>
      </c>
    </row>
    <row r="1178" spans="3:10" x14ac:dyDescent="0.3">
      <c r="C1178">
        <v>701</v>
      </c>
      <c r="D1178" s="141">
        <v>2.257747716298276</v>
      </c>
      <c r="I1178">
        <v>701</v>
      </c>
      <c r="J1178" s="114">
        <v>0.21126290814492377</v>
      </c>
    </row>
    <row r="1179" spans="3:10" x14ac:dyDescent="0.3">
      <c r="C1179">
        <v>702</v>
      </c>
      <c r="D1179" s="141">
        <v>2.6510879483100735</v>
      </c>
      <c r="I1179">
        <v>702</v>
      </c>
      <c r="J1179" s="114">
        <v>0.31614330251653944</v>
      </c>
    </row>
    <row r="1180" spans="3:10" x14ac:dyDescent="0.3">
      <c r="C1180">
        <v>703</v>
      </c>
      <c r="D1180" s="141">
        <v>2.2488058633210741</v>
      </c>
      <c r="I1180">
        <v>703</v>
      </c>
      <c r="J1180" s="114">
        <v>0.22913214782904756</v>
      </c>
    </row>
    <row r="1181" spans="3:10" x14ac:dyDescent="0.3">
      <c r="C1181">
        <v>704</v>
      </c>
      <c r="D1181" s="141">
        <v>2.2482198444314005</v>
      </c>
      <c r="I1181">
        <v>704</v>
      </c>
      <c r="J1181" s="114">
        <v>0.25049888632313766</v>
      </c>
    </row>
    <row r="1182" spans="3:10" x14ac:dyDescent="0.3">
      <c r="C1182">
        <v>705</v>
      </c>
      <c r="D1182" s="141">
        <v>1.9934128928087831</v>
      </c>
      <c r="I1182">
        <v>705</v>
      </c>
      <c r="J1182" s="114">
        <v>0.24830248585443226</v>
      </c>
    </row>
    <row r="1183" spans="3:10" x14ac:dyDescent="0.3">
      <c r="C1183">
        <v>706</v>
      </c>
      <c r="D1183" s="141">
        <v>2.3999498322156261</v>
      </c>
      <c r="I1183">
        <v>706</v>
      </c>
      <c r="J1183" s="114">
        <v>0.27957899866041669</v>
      </c>
    </row>
    <row r="1184" spans="3:10" x14ac:dyDescent="0.3">
      <c r="C1184">
        <v>707</v>
      </c>
      <c r="D1184" s="141">
        <v>1.9379744593752448</v>
      </c>
      <c r="I1184">
        <v>707</v>
      </c>
      <c r="J1184" s="114">
        <v>0.25084648011127375</v>
      </c>
    </row>
    <row r="1185" spans="3:10" x14ac:dyDescent="0.3">
      <c r="C1185">
        <v>708</v>
      </c>
      <c r="D1185" s="141">
        <v>2.4938241093846925</v>
      </c>
      <c r="I1185">
        <v>708</v>
      </c>
      <c r="J1185" s="114">
        <v>0.26166796561427486</v>
      </c>
    </row>
    <row r="1186" spans="3:10" x14ac:dyDescent="0.3">
      <c r="C1186">
        <v>709</v>
      </c>
      <c r="D1186" s="141">
        <v>2.0519461226205058</v>
      </c>
      <c r="I1186">
        <v>709</v>
      </c>
      <c r="J1186" s="114">
        <v>0.14886179113269327</v>
      </c>
    </row>
    <row r="1187" spans="3:10" x14ac:dyDescent="0.3">
      <c r="C1187">
        <v>710</v>
      </c>
      <c r="D1187" s="141">
        <v>1.6426717564299795</v>
      </c>
      <c r="I1187">
        <v>710</v>
      </c>
      <c r="J1187" s="114">
        <v>0.30561849731861512</v>
      </c>
    </row>
    <row r="1188" spans="3:10" x14ac:dyDescent="0.3">
      <c r="C1188">
        <v>711</v>
      </c>
      <c r="D1188" s="141">
        <v>2.0043798866941169</v>
      </c>
      <c r="I1188">
        <v>711</v>
      </c>
      <c r="J1188" s="114">
        <v>0.20784678594666883</v>
      </c>
    </row>
    <row r="1189" spans="3:10" x14ac:dyDescent="0.3">
      <c r="C1189">
        <v>712</v>
      </c>
      <c r="D1189" s="141">
        <v>2.490477392544332</v>
      </c>
      <c r="I1189">
        <v>712</v>
      </c>
      <c r="J1189" s="114">
        <v>0.30144255231881711</v>
      </c>
    </row>
    <row r="1190" spans="3:10" x14ac:dyDescent="0.3">
      <c r="C1190">
        <v>713</v>
      </c>
      <c r="D1190" s="141">
        <v>3.1287579630319029</v>
      </c>
      <c r="I1190">
        <v>713</v>
      </c>
      <c r="J1190" s="114">
        <v>0.12490945702660317</v>
      </c>
    </row>
    <row r="1191" spans="3:10" x14ac:dyDescent="0.3">
      <c r="C1191">
        <v>714</v>
      </c>
      <c r="D1191" s="141">
        <v>2.4566200751531899</v>
      </c>
      <c r="I1191">
        <v>714</v>
      </c>
      <c r="J1191" s="114">
        <v>0.37581039853696541</v>
      </c>
    </row>
    <row r="1192" spans="3:10" x14ac:dyDescent="0.3">
      <c r="C1192">
        <v>715</v>
      </c>
      <c r="D1192" s="141">
        <v>2.4491914621910085</v>
      </c>
      <c r="I1192">
        <v>715</v>
      </c>
      <c r="J1192" s="114">
        <v>0.35892853168525063</v>
      </c>
    </row>
    <row r="1193" spans="3:10" x14ac:dyDescent="0.3">
      <c r="C1193">
        <v>716</v>
      </c>
      <c r="D1193" s="141">
        <v>2.0907124345208681</v>
      </c>
      <c r="I1193">
        <v>716</v>
      </c>
      <c r="J1193" s="114">
        <v>0.11239143573469068</v>
      </c>
    </row>
    <row r="1194" spans="3:10" x14ac:dyDescent="0.3">
      <c r="C1194">
        <v>717</v>
      </c>
      <c r="D1194" s="141">
        <v>3.1448865161882775</v>
      </c>
      <c r="I1194">
        <v>717</v>
      </c>
      <c r="J1194" s="114">
        <v>0.21398671836275329</v>
      </c>
    </row>
    <row r="1195" spans="3:10" x14ac:dyDescent="0.3">
      <c r="C1195">
        <v>718</v>
      </c>
      <c r="D1195" s="141">
        <v>1.8470288388171703</v>
      </c>
      <c r="I1195">
        <v>718</v>
      </c>
      <c r="J1195" s="114">
        <v>0.15404451036021993</v>
      </c>
    </row>
    <row r="1196" spans="3:10" x14ac:dyDescent="0.3">
      <c r="C1196">
        <v>719</v>
      </c>
      <c r="D1196" s="141">
        <v>3.4194615263080932</v>
      </c>
      <c r="I1196">
        <v>719</v>
      </c>
      <c r="J1196" s="114">
        <v>0.24440474981978499</v>
      </c>
    </row>
    <row r="1197" spans="3:10" x14ac:dyDescent="0.3">
      <c r="C1197">
        <v>720</v>
      </c>
      <c r="D1197" s="141">
        <v>2.808448149302476</v>
      </c>
      <c r="I1197">
        <v>720</v>
      </c>
      <c r="J1197" s="114">
        <v>0.2592533716794363</v>
      </c>
    </row>
    <row r="1198" spans="3:10" x14ac:dyDescent="0.3">
      <c r="C1198">
        <v>721</v>
      </c>
      <c r="D1198" s="141">
        <v>2.4037149074020281</v>
      </c>
      <c r="I1198">
        <v>721</v>
      </c>
      <c r="J1198" s="114">
        <v>0.31605727956949914</v>
      </c>
    </row>
    <row r="1199" spans="3:10" x14ac:dyDescent="0.3">
      <c r="C1199">
        <v>722</v>
      </c>
      <c r="D1199" s="141">
        <v>2.3534951299780991</v>
      </c>
      <c r="I1199">
        <v>722</v>
      </c>
      <c r="J1199" s="114">
        <v>0.29729850484977272</v>
      </c>
    </row>
    <row r="1200" spans="3:10" x14ac:dyDescent="0.3">
      <c r="C1200">
        <v>723</v>
      </c>
      <c r="D1200" s="141">
        <v>2.6544963743359427</v>
      </c>
      <c r="I1200">
        <v>723</v>
      </c>
      <c r="J1200" s="114">
        <v>0.39866101441439317</v>
      </c>
    </row>
    <row r="1201" spans="3:10" x14ac:dyDescent="0.3">
      <c r="C1201">
        <v>724</v>
      </c>
      <c r="D1201" s="141">
        <v>2.6201984299657139</v>
      </c>
      <c r="I1201">
        <v>724</v>
      </c>
      <c r="J1201" s="114">
        <v>0.37557766483600963</v>
      </c>
    </row>
    <row r="1202" spans="3:10" x14ac:dyDescent="0.3">
      <c r="C1202">
        <v>725</v>
      </c>
      <c r="D1202" s="141">
        <v>2.0130526721899065</v>
      </c>
      <c r="I1202">
        <v>725</v>
      </c>
      <c r="J1202" s="114">
        <v>8.1765278513737938E-2</v>
      </c>
    </row>
    <row r="1203" spans="3:10" x14ac:dyDescent="0.3">
      <c r="C1203">
        <v>726</v>
      </c>
      <c r="D1203" s="141">
        <v>2.5654136672688805</v>
      </c>
      <c r="I1203">
        <v>726</v>
      </c>
      <c r="J1203" s="114">
        <v>0.28573537199462118</v>
      </c>
    </row>
    <row r="1204" spans="3:10" x14ac:dyDescent="0.3">
      <c r="C1204">
        <v>727</v>
      </c>
      <c r="D1204" s="141">
        <v>1.5979344639362847</v>
      </c>
      <c r="I1204">
        <v>727</v>
      </c>
      <c r="J1204" s="114">
        <v>0.25836717582326552</v>
      </c>
    </row>
    <row r="1205" spans="3:10" x14ac:dyDescent="0.3">
      <c r="C1205">
        <v>728</v>
      </c>
      <c r="D1205" s="141">
        <v>2.3291829868035916</v>
      </c>
      <c r="I1205">
        <v>728</v>
      </c>
      <c r="J1205" s="114">
        <v>0.15287898906230635</v>
      </c>
    </row>
    <row r="1206" spans="3:10" x14ac:dyDescent="0.3">
      <c r="C1206">
        <v>729</v>
      </c>
      <c r="D1206" s="141">
        <v>2.3779088110624316</v>
      </c>
      <c r="I1206">
        <v>729</v>
      </c>
      <c r="J1206" s="114">
        <v>0.29089456845758099</v>
      </c>
    </row>
    <row r="1207" spans="3:10" x14ac:dyDescent="0.3">
      <c r="C1207">
        <v>730</v>
      </c>
      <c r="D1207" s="141">
        <v>2.7525415632952437</v>
      </c>
      <c r="I1207">
        <v>730</v>
      </c>
      <c r="J1207" s="114">
        <v>0.2562200831938366</v>
      </c>
    </row>
    <row r="1208" spans="3:10" x14ac:dyDescent="0.3">
      <c r="C1208">
        <v>731</v>
      </c>
      <c r="D1208" s="141">
        <v>3.0000023579080088</v>
      </c>
      <c r="I1208">
        <v>731</v>
      </c>
      <c r="J1208" s="114">
        <v>0.27071147760176029</v>
      </c>
    </row>
    <row r="1209" spans="3:10" x14ac:dyDescent="0.3">
      <c r="C1209">
        <v>732</v>
      </c>
      <c r="D1209" s="141">
        <v>2.1527227617487759</v>
      </c>
      <c r="I1209">
        <v>732</v>
      </c>
      <c r="J1209" s="114">
        <v>0.18509384610372259</v>
      </c>
    </row>
    <row r="1210" spans="3:10" x14ac:dyDescent="0.3">
      <c r="C1210">
        <v>733</v>
      </c>
      <c r="D1210" s="141">
        <v>3.2608310890819694</v>
      </c>
      <c r="I1210">
        <v>733</v>
      </c>
      <c r="J1210" s="114">
        <v>0.30256718908371627</v>
      </c>
    </row>
    <row r="1211" spans="3:10" x14ac:dyDescent="0.3">
      <c r="C1211">
        <v>734</v>
      </c>
      <c r="D1211" s="141">
        <v>2.5768126719813962</v>
      </c>
      <c r="I1211">
        <v>734</v>
      </c>
      <c r="J1211" s="114">
        <v>0.2460394889226396</v>
      </c>
    </row>
    <row r="1212" spans="3:10" x14ac:dyDescent="0.3">
      <c r="C1212">
        <v>735</v>
      </c>
      <c r="D1212" s="141">
        <v>2.8371496766036408</v>
      </c>
      <c r="I1212">
        <v>735</v>
      </c>
      <c r="J1212" s="114">
        <v>0.40812057355407538</v>
      </c>
    </row>
    <row r="1213" spans="3:10" x14ac:dyDescent="0.3">
      <c r="C1213">
        <v>736</v>
      </c>
      <c r="D1213" s="141">
        <v>3.1542754488323936</v>
      </c>
      <c r="I1213">
        <v>736</v>
      </c>
      <c r="J1213" s="114">
        <v>0.19540219582088669</v>
      </c>
    </row>
    <row r="1214" spans="3:10" x14ac:dyDescent="0.3">
      <c r="C1214">
        <v>737</v>
      </c>
      <c r="D1214" s="141">
        <v>2.5953089681135659</v>
      </c>
      <c r="I1214">
        <v>737</v>
      </c>
      <c r="J1214" s="114">
        <v>0.1785944612326853</v>
      </c>
    </row>
    <row r="1215" spans="3:10" x14ac:dyDescent="0.3">
      <c r="C1215">
        <v>738</v>
      </c>
      <c r="D1215" s="141">
        <v>1.816716312400803</v>
      </c>
      <c r="I1215">
        <v>738</v>
      </c>
      <c r="J1215" s="114">
        <v>0.20900414590780092</v>
      </c>
    </row>
    <row r="1216" spans="3:10" x14ac:dyDescent="0.3">
      <c r="C1216">
        <v>739</v>
      </c>
      <c r="D1216" s="141">
        <v>2.143364236398031</v>
      </c>
      <c r="I1216">
        <v>739</v>
      </c>
      <c r="J1216" s="114">
        <v>0.26288467743098143</v>
      </c>
    </row>
    <row r="1217" spans="3:10" x14ac:dyDescent="0.3">
      <c r="C1217">
        <v>740</v>
      </c>
      <c r="D1217" s="141">
        <v>2.8232752011278999</v>
      </c>
      <c r="I1217">
        <v>740</v>
      </c>
      <c r="J1217" s="114">
        <v>0.24197770245951133</v>
      </c>
    </row>
    <row r="1218" spans="3:10" x14ac:dyDescent="0.3">
      <c r="C1218">
        <v>741</v>
      </c>
      <c r="D1218" s="141">
        <v>2.5153343232853569</v>
      </c>
      <c r="I1218">
        <v>741</v>
      </c>
      <c r="J1218" s="114">
        <v>0.12432293253489912</v>
      </c>
    </row>
    <row r="1219" spans="3:10" x14ac:dyDescent="0.3">
      <c r="C1219">
        <v>742</v>
      </c>
      <c r="D1219" s="141">
        <v>3.0690978749518192</v>
      </c>
      <c r="I1219">
        <v>742</v>
      </c>
      <c r="J1219" s="114">
        <v>0.19075138802385405</v>
      </c>
    </row>
    <row r="1220" spans="3:10" x14ac:dyDescent="0.3">
      <c r="C1220">
        <v>743</v>
      </c>
      <c r="D1220" s="141">
        <v>1.5304867280106245</v>
      </c>
      <c r="I1220">
        <v>743</v>
      </c>
      <c r="J1220" s="114">
        <v>0.28463299694156929</v>
      </c>
    </row>
    <row r="1221" spans="3:10" x14ac:dyDescent="0.3">
      <c r="C1221">
        <v>744</v>
      </c>
      <c r="D1221" s="141">
        <v>2.2899242748792816</v>
      </c>
      <c r="I1221">
        <v>744</v>
      </c>
      <c r="J1221" s="114">
        <v>0.19869510442512062</v>
      </c>
    </row>
    <row r="1222" spans="3:10" x14ac:dyDescent="0.3">
      <c r="C1222">
        <v>745</v>
      </c>
      <c r="D1222" s="141">
        <v>2.2714572784184535</v>
      </c>
      <c r="I1222">
        <v>745</v>
      </c>
      <c r="J1222" s="114">
        <v>0.38852511396196721</v>
      </c>
    </row>
    <row r="1223" spans="3:10" x14ac:dyDescent="0.3">
      <c r="C1223">
        <v>746</v>
      </c>
      <c r="D1223" s="141">
        <v>2.8888406319965161</v>
      </c>
      <c r="I1223">
        <v>746</v>
      </c>
      <c r="J1223" s="114">
        <v>0.25450102461224344</v>
      </c>
    </row>
    <row r="1224" spans="3:10" x14ac:dyDescent="0.3">
      <c r="C1224">
        <v>747</v>
      </c>
      <c r="D1224" s="141">
        <v>2.2253982634649185</v>
      </c>
      <c r="I1224">
        <v>747</v>
      </c>
      <c r="J1224" s="114">
        <v>0.14946686234591411</v>
      </c>
    </row>
    <row r="1225" spans="3:10" x14ac:dyDescent="0.3">
      <c r="C1225">
        <v>748</v>
      </c>
      <c r="D1225" s="141">
        <v>1.7932172273682798</v>
      </c>
      <c r="I1225">
        <v>748</v>
      </c>
      <c r="J1225" s="114">
        <v>0.33844738953250753</v>
      </c>
    </row>
    <row r="1226" spans="3:10" x14ac:dyDescent="0.3">
      <c r="C1226">
        <v>749</v>
      </c>
      <c r="D1226" s="141">
        <v>2.8265771951623195</v>
      </c>
      <c r="I1226">
        <v>749</v>
      </c>
      <c r="J1226" s="114">
        <v>0.38053468206085239</v>
      </c>
    </row>
    <row r="1227" spans="3:10" x14ac:dyDescent="0.3">
      <c r="C1227">
        <v>750</v>
      </c>
      <c r="D1227" s="141">
        <v>2.1568548153234106</v>
      </c>
      <c r="I1227">
        <v>750</v>
      </c>
      <c r="J1227" s="114">
        <v>0.18911432933593963</v>
      </c>
    </row>
    <row r="1228" spans="3:10" x14ac:dyDescent="0.3">
      <c r="C1228">
        <v>751</v>
      </c>
      <c r="D1228" s="141">
        <v>2.6620364363066389</v>
      </c>
      <c r="I1228">
        <v>751</v>
      </c>
      <c r="J1228" s="114">
        <v>0.12586839204538958</v>
      </c>
    </row>
    <row r="1229" spans="3:10" x14ac:dyDescent="0.3">
      <c r="C1229">
        <v>752</v>
      </c>
      <c r="D1229" s="141">
        <v>3.2346905611496255</v>
      </c>
      <c r="I1229">
        <v>752</v>
      </c>
      <c r="J1229" s="114">
        <v>0.20715465469194339</v>
      </c>
    </row>
    <row r="1230" spans="3:10" x14ac:dyDescent="0.3">
      <c r="C1230">
        <v>753</v>
      </c>
      <c r="D1230" s="141">
        <v>2.6483663183911306</v>
      </c>
      <c r="I1230">
        <v>753</v>
      </c>
      <c r="J1230" s="114">
        <v>0.19602086680815201</v>
      </c>
    </row>
    <row r="1231" spans="3:10" x14ac:dyDescent="0.3">
      <c r="C1231">
        <v>754</v>
      </c>
      <c r="D1231" s="141">
        <v>2.9217395365450929</v>
      </c>
      <c r="I1231">
        <v>754</v>
      </c>
      <c r="J1231" s="114">
        <v>0.25014540545644515</v>
      </c>
    </row>
    <row r="1232" spans="3:10" x14ac:dyDescent="0.3">
      <c r="C1232">
        <v>755</v>
      </c>
      <c r="D1232" s="141">
        <v>2.7260615294801971</v>
      </c>
      <c r="I1232">
        <v>755</v>
      </c>
      <c r="J1232" s="114">
        <v>0.18992884549402689</v>
      </c>
    </row>
    <row r="1233" spans="3:10" x14ac:dyDescent="0.3">
      <c r="C1233">
        <v>756</v>
      </c>
      <c r="D1233" s="141">
        <v>2.9882728364346187</v>
      </c>
      <c r="I1233">
        <v>756</v>
      </c>
      <c r="J1233" s="114">
        <v>0.29288233100812544</v>
      </c>
    </row>
    <row r="1234" spans="3:10" x14ac:dyDescent="0.3">
      <c r="C1234">
        <v>757</v>
      </c>
      <c r="D1234" s="141">
        <v>3.1828176444287619</v>
      </c>
      <c r="I1234">
        <v>757</v>
      </c>
      <c r="J1234" s="114">
        <v>0.2112239552655133</v>
      </c>
    </row>
    <row r="1235" spans="3:10" x14ac:dyDescent="0.3">
      <c r="C1235">
        <v>758</v>
      </c>
      <c r="D1235" s="141">
        <v>2.6087387640041935</v>
      </c>
      <c r="I1235">
        <v>758</v>
      </c>
      <c r="J1235" s="114">
        <v>0.30138392614705256</v>
      </c>
    </row>
    <row r="1236" spans="3:10" x14ac:dyDescent="0.3">
      <c r="C1236">
        <v>759</v>
      </c>
      <c r="D1236" s="141">
        <v>2.7135622423981074</v>
      </c>
      <c r="I1236">
        <v>759</v>
      </c>
      <c r="J1236" s="114">
        <v>0.17928534739394708</v>
      </c>
    </row>
    <row r="1237" spans="3:10" x14ac:dyDescent="0.3">
      <c r="C1237">
        <v>760</v>
      </c>
      <c r="D1237" s="141">
        <v>2.7558804650326465</v>
      </c>
      <c r="I1237">
        <v>760</v>
      </c>
      <c r="J1237" s="114">
        <v>6.5983576016006573E-2</v>
      </c>
    </row>
    <row r="1238" spans="3:10" x14ac:dyDescent="0.3">
      <c r="C1238">
        <v>761</v>
      </c>
      <c r="D1238" s="141">
        <v>2.656143770716942</v>
      </c>
      <c r="I1238">
        <v>761</v>
      </c>
      <c r="J1238" s="114">
        <v>0.30209390648633749</v>
      </c>
    </row>
    <row r="1239" spans="3:10" x14ac:dyDescent="0.3">
      <c r="C1239">
        <v>762</v>
      </c>
      <c r="D1239" s="141">
        <v>2.1728720637049053</v>
      </c>
      <c r="I1239">
        <v>762</v>
      </c>
      <c r="J1239" s="114">
        <v>0.29343921381878046</v>
      </c>
    </row>
    <row r="1240" spans="3:10" x14ac:dyDescent="0.3">
      <c r="C1240">
        <v>763</v>
      </c>
      <c r="D1240" s="141">
        <v>2.7693111841169675</v>
      </c>
      <c r="I1240">
        <v>763</v>
      </c>
      <c r="J1240" s="114">
        <v>0.12608159849691636</v>
      </c>
    </row>
    <row r="1241" spans="3:10" x14ac:dyDescent="0.3">
      <c r="C1241">
        <v>764</v>
      </c>
      <c r="D1241" s="141">
        <v>2.4332710386757235</v>
      </c>
      <c r="I1241">
        <v>764</v>
      </c>
      <c r="J1241" s="114">
        <v>0.22926698002770807</v>
      </c>
    </row>
    <row r="1242" spans="3:10" x14ac:dyDescent="0.3">
      <c r="C1242">
        <v>765</v>
      </c>
      <c r="D1242" s="141">
        <v>2.3968545295043118</v>
      </c>
      <c r="I1242">
        <v>765</v>
      </c>
      <c r="J1242" s="114">
        <v>0.31300569910908438</v>
      </c>
    </row>
    <row r="1243" spans="3:10" x14ac:dyDescent="0.3">
      <c r="C1243">
        <v>766</v>
      </c>
      <c r="D1243" s="141">
        <v>2.9549907021877493</v>
      </c>
      <c r="I1243">
        <v>766</v>
      </c>
      <c r="J1243" s="114">
        <v>0.21942298302215302</v>
      </c>
    </row>
    <row r="1244" spans="3:10" x14ac:dyDescent="0.3">
      <c r="C1244">
        <v>767</v>
      </c>
      <c r="D1244" s="141">
        <v>2.095307199355255</v>
      </c>
      <c r="I1244">
        <v>767</v>
      </c>
      <c r="J1244" s="114">
        <v>0.14549043235816694</v>
      </c>
    </row>
    <row r="1245" spans="3:10" x14ac:dyDescent="0.3">
      <c r="C1245">
        <v>768</v>
      </c>
      <c r="D1245" s="141">
        <v>2.3789523673732464</v>
      </c>
      <c r="I1245">
        <v>768</v>
      </c>
      <c r="J1245" s="114">
        <v>0.13076616970193133</v>
      </c>
    </row>
    <row r="1246" spans="3:10" x14ac:dyDescent="0.3">
      <c r="C1246">
        <v>769</v>
      </c>
      <c r="D1246" s="141">
        <v>1.6104890028683314</v>
      </c>
      <c r="I1246">
        <v>769</v>
      </c>
      <c r="J1246" s="114">
        <v>0.21260914724752955</v>
      </c>
    </row>
    <row r="1247" spans="3:10" x14ac:dyDescent="0.3">
      <c r="C1247">
        <v>770</v>
      </c>
      <c r="D1247" s="141">
        <v>3.1505267607396918</v>
      </c>
      <c r="I1247">
        <v>770</v>
      </c>
      <c r="J1247" s="114">
        <v>0.2568314570264898</v>
      </c>
    </row>
    <row r="1248" spans="3:10" x14ac:dyDescent="0.3">
      <c r="C1248">
        <v>771</v>
      </c>
      <c r="D1248" s="141">
        <v>2.9202125619067987</v>
      </c>
      <c r="I1248">
        <v>771</v>
      </c>
      <c r="J1248" s="114">
        <v>0.1170331293668696</v>
      </c>
    </row>
    <row r="1249" spans="3:10" x14ac:dyDescent="0.3">
      <c r="C1249">
        <v>772</v>
      </c>
      <c r="D1249" s="141">
        <v>2.7761813047610078</v>
      </c>
      <c r="I1249">
        <v>772</v>
      </c>
      <c r="J1249" s="114">
        <v>0.37922390041399479</v>
      </c>
    </row>
    <row r="1250" spans="3:10" x14ac:dyDescent="0.3">
      <c r="C1250">
        <v>773</v>
      </c>
      <c r="D1250" s="141">
        <v>3.3183935337029724</v>
      </c>
      <c r="I1250">
        <v>773</v>
      </c>
      <c r="J1250" s="114">
        <v>0.32978736014078636</v>
      </c>
    </row>
    <row r="1251" spans="3:10" x14ac:dyDescent="0.3">
      <c r="C1251">
        <v>774</v>
      </c>
      <c r="D1251" s="141">
        <v>2.8214918844618637</v>
      </c>
      <c r="I1251">
        <v>774</v>
      </c>
      <c r="J1251" s="114">
        <v>0.2415715020846827</v>
      </c>
    </row>
    <row r="1252" spans="3:10" x14ac:dyDescent="0.3">
      <c r="C1252">
        <v>775</v>
      </c>
      <c r="D1252" s="141">
        <v>1.952594124838577</v>
      </c>
      <c r="I1252">
        <v>775</v>
      </c>
      <c r="J1252" s="114">
        <v>0.27358904023647734</v>
      </c>
    </row>
    <row r="1253" spans="3:10" x14ac:dyDescent="0.3">
      <c r="C1253">
        <v>776</v>
      </c>
      <c r="D1253" s="141">
        <v>3.577387519164172</v>
      </c>
      <c r="I1253">
        <v>776</v>
      </c>
      <c r="J1253" s="114">
        <v>0.13735944940603639</v>
      </c>
    </row>
    <row r="1254" spans="3:10" x14ac:dyDescent="0.3">
      <c r="C1254">
        <v>777</v>
      </c>
      <c r="D1254" s="141">
        <v>2.9460779723089603</v>
      </c>
      <c r="I1254">
        <v>777</v>
      </c>
      <c r="J1254" s="114">
        <v>0.29480768139024982</v>
      </c>
    </row>
    <row r="1255" spans="3:10" x14ac:dyDescent="0.3">
      <c r="C1255">
        <v>778</v>
      </c>
      <c r="D1255" s="141">
        <v>2.3533962290322905</v>
      </c>
      <c r="I1255">
        <v>778</v>
      </c>
      <c r="J1255" s="114">
        <v>0.15166669976344505</v>
      </c>
    </row>
    <row r="1256" spans="3:10" x14ac:dyDescent="0.3">
      <c r="C1256">
        <v>779</v>
      </c>
      <c r="D1256" s="141">
        <v>2.9685758221091731</v>
      </c>
      <c r="I1256">
        <v>779</v>
      </c>
      <c r="J1256" s="114">
        <v>0.16185452051366389</v>
      </c>
    </row>
    <row r="1257" spans="3:10" x14ac:dyDescent="0.3">
      <c r="C1257">
        <v>780</v>
      </c>
      <c r="D1257" s="141">
        <v>2.5942127251119622</v>
      </c>
      <c r="I1257">
        <v>780</v>
      </c>
      <c r="J1257" s="114">
        <v>0.25176517760623351</v>
      </c>
    </row>
    <row r="1258" spans="3:10" x14ac:dyDescent="0.3">
      <c r="C1258">
        <v>781</v>
      </c>
      <c r="D1258" s="141">
        <v>1.4324435046453368</v>
      </c>
      <c r="I1258">
        <v>781</v>
      </c>
      <c r="J1258" s="114">
        <v>0.31513704687829569</v>
      </c>
    </row>
    <row r="1259" spans="3:10" x14ac:dyDescent="0.3">
      <c r="C1259">
        <v>782</v>
      </c>
      <c r="D1259" s="141">
        <v>2.4220604239182379</v>
      </c>
      <c r="I1259">
        <v>782</v>
      </c>
      <c r="J1259" s="114">
        <v>0.27833475267745689</v>
      </c>
    </row>
    <row r="1260" spans="3:10" x14ac:dyDescent="0.3">
      <c r="C1260">
        <v>783</v>
      </c>
      <c r="D1260" s="141">
        <v>2.3279165328704026</v>
      </c>
      <c r="I1260">
        <v>783</v>
      </c>
      <c r="J1260" s="114">
        <v>0.21378762357514702</v>
      </c>
    </row>
    <row r="1261" spans="3:10" x14ac:dyDescent="0.3">
      <c r="C1261">
        <v>784</v>
      </c>
      <c r="D1261" s="141">
        <v>2.6695254040668366</v>
      </c>
      <c r="I1261">
        <v>784</v>
      </c>
      <c r="J1261" s="114">
        <v>0.31323328467312006</v>
      </c>
    </row>
    <row r="1262" spans="3:10" x14ac:dyDescent="0.3">
      <c r="C1262">
        <v>785</v>
      </c>
      <c r="D1262" s="141">
        <v>2.7254457093992785</v>
      </c>
      <c r="I1262">
        <v>785</v>
      </c>
      <c r="J1262" s="114">
        <v>0.15781220443084831</v>
      </c>
    </row>
    <row r="1263" spans="3:10" x14ac:dyDescent="0.3">
      <c r="C1263">
        <v>786</v>
      </c>
      <c r="D1263" s="141">
        <v>3.5222053797923598</v>
      </c>
      <c r="I1263">
        <v>786</v>
      </c>
      <c r="J1263" s="114">
        <v>0.26408140597446117</v>
      </c>
    </row>
    <row r="1264" spans="3:10" x14ac:dyDescent="0.3">
      <c r="C1264">
        <v>787</v>
      </c>
      <c r="D1264" s="141">
        <v>2.8395698288510722</v>
      </c>
      <c r="I1264">
        <v>787</v>
      </c>
      <c r="J1264" s="114">
        <v>0.33097314579620307</v>
      </c>
    </row>
    <row r="1265" spans="3:10" x14ac:dyDescent="0.3">
      <c r="C1265">
        <v>788</v>
      </c>
      <c r="D1265" s="141">
        <v>2.2368590932084254</v>
      </c>
      <c r="I1265">
        <v>788</v>
      </c>
      <c r="J1265" s="114">
        <v>0.2386281844401712</v>
      </c>
    </row>
    <row r="1266" spans="3:10" x14ac:dyDescent="0.3">
      <c r="C1266">
        <v>789</v>
      </c>
      <c r="D1266" s="141">
        <v>2.0904480408901405</v>
      </c>
      <c r="I1266">
        <v>789</v>
      </c>
      <c r="J1266" s="114">
        <v>0.10694765894016722</v>
      </c>
    </row>
    <row r="1267" spans="3:10" x14ac:dyDescent="0.3">
      <c r="C1267">
        <v>790</v>
      </c>
      <c r="D1267" s="141">
        <v>2.1880285894280602</v>
      </c>
      <c r="I1267">
        <v>790</v>
      </c>
      <c r="J1267" s="114">
        <v>0.27241000980319696</v>
      </c>
    </row>
    <row r="1268" spans="3:10" x14ac:dyDescent="0.3">
      <c r="C1268">
        <v>791</v>
      </c>
      <c r="D1268" s="141">
        <v>2.971562334637512</v>
      </c>
      <c r="I1268">
        <v>791</v>
      </c>
      <c r="J1268" s="114">
        <v>0.13039404293105772</v>
      </c>
    </row>
    <row r="1269" spans="3:10" x14ac:dyDescent="0.3">
      <c r="C1269">
        <v>792</v>
      </c>
      <c r="D1269" s="141">
        <v>2.1328492194888455</v>
      </c>
      <c r="I1269">
        <v>792</v>
      </c>
      <c r="J1269" s="114">
        <v>0.29443493896242412</v>
      </c>
    </row>
    <row r="1270" spans="3:10" x14ac:dyDescent="0.3">
      <c r="C1270">
        <v>793</v>
      </c>
      <c r="D1270" s="141">
        <v>1.8574207089052268</v>
      </c>
      <c r="I1270">
        <v>793</v>
      </c>
      <c r="J1270" s="114">
        <v>0.3476924579333851</v>
      </c>
    </row>
    <row r="1271" spans="3:10" x14ac:dyDescent="0.3">
      <c r="C1271">
        <v>794</v>
      </c>
      <c r="D1271" s="141">
        <v>3.1599750011930148</v>
      </c>
      <c r="I1271">
        <v>794</v>
      </c>
      <c r="J1271" s="114">
        <v>0.28024877334078058</v>
      </c>
    </row>
    <row r="1272" spans="3:10" x14ac:dyDescent="0.3">
      <c r="C1272">
        <v>795</v>
      </c>
      <c r="D1272" s="141">
        <v>2.9700921540804943</v>
      </c>
      <c r="I1272">
        <v>795</v>
      </c>
      <c r="J1272" s="114">
        <v>0.39447411947114031</v>
      </c>
    </row>
    <row r="1273" spans="3:10" x14ac:dyDescent="0.3">
      <c r="C1273">
        <v>796</v>
      </c>
      <c r="D1273" s="141">
        <v>3.2500566264861632</v>
      </c>
      <c r="I1273">
        <v>796</v>
      </c>
      <c r="J1273" s="114">
        <v>0.32050983595681193</v>
      </c>
    </row>
    <row r="1274" spans="3:10" x14ac:dyDescent="0.3">
      <c r="C1274">
        <v>797</v>
      </c>
      <c r="D1274" s="141">
        <v>1.9090149230820317</v>
      </c>
      <c r="I1274">
        <v>797</v>
      </c>
      <c r="J1274" s="114">
        <v>0.26546927763492567</v>
      </c>
    </row>
    <row r="1275" spans="3:10" x14ac:dyDescent="0.3">
      <c r="C1275">
        <v>798</v>
      </c>
      <c r="D1275" s="141">
        <v>1.9887440298205719</v>
      </c>
      <c r="I1275">
        <v>798</v>
      </c>
      <c r="J1275" s="114">
        <v>0.20215234895977985</v>
      </c>
    </row>
    <row r="1276" spans="3:10" x14ac:dyDescent="0.3">
      <c r="C1276">
        <v>799</v>
      </c>
      <c r="D1276" s="141">
        <v>2.849947716368614</v>
      </c>
      <c r="I1276">
        <v>799</v>
      </c>
      <c r="J1276" s="114">
        <v>0.38804359083389128</v>
      </c>
    </row>
    <row r="1277" spans="3:10" x14ac:dyDescent="0.3">
      <c r="C1277">
        <v>800</v>
      </c>
      <c r="D1277" s="141">
        <v>2.3307421030888791</v>
      </c>
      <c r="I1277">
        <v>800</v>
      </c>
      <c r="J1277" s="114">
        <v>0.1729046400852472</v>
      </c>
    </row>
    <row r="1278" spans="3:10" x14ac:dyDescent="0.3">
      <c r="C1278">
        <v>801</v>
      </c>
      <c r="D1278" s="141">
        <v>2.2047563663111909</v>
      </c>
      <c r="I1278">
        <v>801</v>
      </c>
      <c r="J1278" s="114">
        <v>0.17268153901467698</v>
      </c>
    </row>
    <row r="1279" spans="3:10" x14ac:dyDescent="0.3">
      <c r="C1279">
        <v>802</v>
      </c>
      <c r="D1279" s="141">
        <v>2.6363687283766031</v>
      </c>
      <c r="I1279">
        <v>802</v>
      </c>
      <c r="J1279" s="114">
        <v>0.30195427122516549</v>
      </c>
    </row>
    <row r="1280" spans="3:10" x14ac:dyDescent="0.3">
      <c r="C1280">
        <v>803</v>
      </c>
      <c r="D1280" s="141">
        <v>2.9139157080476461</v>
      </c>
      <c r="I1280">
        <v>803</v>
      </c>
      <c r="J1280" s="114">
        <v>0.29475040265760466</v>
      </c>
    </row>
    <row r="1281" spans="3:10" x14ac:dyDescent="0.3">
      <c r="C1281">
        <v>804</v>
      </c>
      <c r="D1281" s="141">
        <v>2.9380027356122431</v>
      </c>
      <c r="I1281">
        <v>804</v>
      </c>
      <c r="J1281" s="114">
        <v>0.34061800169912693</v>
      </c>
    </row>
    <row r="1282" spans="3:10" x14ac:dyDescent="0.3">
      <c r="C1282">
        <v>805</v>
      </c>
      <c r="D1282" s="141">
        <v>2.1889620452316558</v>
      </c>
      <c r="I1282">
        <v>805</v>
      </c>
      <c r="J1282" s="114">
        <v>0.22162686771894102</v>
      </c>
    </row>
    <row r="1283" spans="3:10" x14ac:dyDescent="0.3">
      <c r="C1283">
        <v>806</v>
      </c>
      <c r="D1283" s="141">
        <v>3.3210648951563351</v>
      </c>
      <c r="I1283">
        <v>806</v>
      </c>
      <c r="J1283" s="114">
        <v>0.14303200497678081</v>
      </c>
    </row>
    <row r="1284" spans="3:10" x14ac:dyDescent="0.3">
      <c r="C1284">
        <v>807</v>
      </c>
      <c r="D1284" s="141">
        <v>3.4100179469670899</v>
      </c>
      <c r="I1284">
        <v>807</v>
      </c>
      <c r="J1284" s="114">
        <v>0.21391572973432416</v>
      </c>
    </row>
    <row r="1285" spans="3:10" x14ac:dyDescent="0.3">
      <c r="C1285">
        <v>808</v>
      </c>
      <c r="D1285" s="141">
        <v>2.5096698122443177</v>
      </c>
      <c r="I1285">
        <v>808</v>
      </c>
      <c r="J1285" s="114">
        <v>0.26722471991362196</v>
      </c>
    </row>
    <row r="1286" spans="3:10" x14ac:dyDescent="0.3">
      <c r="C1286">
        <v>809</v>
      </c>
      <c r="D1286" s="141">
        <v>1.7593288705916295</v>
      </c>
      <c r="I1286">
        <v>809</v>
      </c>
      <c r="J1286" s="114">
        <v>0.20809842017121438</v>
      </c>
    </row>
    <row r="1287" spans="3:10" x14ac:dyDescent="0.3">
      <c r="C1287">
        <v>810</v>
      </c>
      <c r="D1287" s="141">
        <v>2.8265163122519583</v>
      </c>
      <c r="I1287">
        <v>810</v>
      </c>
      <c r="J1287" s="114">
        <v>0.21290240766594892</v>
      </c>
    </row>
    <row r="1288" spans="3:10" x14ac:dyDescent="0.3">
      <c r="C1288">
        <v>811</v>
      </c>
      <c r="D1288" s="141">
        <v>2.8089322926767371</v>
      </c>
      <c r="I1288">
        <v>811</v>
      </c>
      <c r="J1288" s="114">
        <v>0.15740280162235765</v>
      </c>
    </row>
    <row r="1289" spans="3:10" x14ac:dyDescent="0.3">
      <c r="C1289">
        <v>812</v>
      </c>
      <c r="D1289" s="141">
        <v>2.2344923482545771</v>
      </c>
      <c r="I1289">
        <v>812</v>
      </c>
      <c r="J1289" s="114">
        <v>0.26895799052705227</v>
      </c>
    </row>
    <row r="1290" spans="3:10" x14ac:dyDescent="0.3">
      <c r="C1290">
        <v>813</v>
      </c>
      <c r="D1290" s="141">
        <v>3.1271896639548986</v>
      </c>
      <c r="I1290">
        <v>813</v>
      </c>
      <c r="J1290" s="114">
        <v>0.22882598810666388</v>
      </c>
    </row>
    <row r="1291" spans="3:10" x14ac:dyDescent="0.3">
      <c r="C1291">
        <v>814</v>
      </c>
      <c r="D1291" s="141">
        <v>3.0030052271221161</v>
      </c>
      <c r="I1291">
        <v>814</v>
      </c>
      <c r="J1291" s="114">
        <v>0.27064594989337754</v>
      </c>
    </row>
    <row r="1292" spans="3:10" x14ac:dyDescent="0.3">
      <c r="C1292">
        <v>815</v>
      </c>
      <c r="D1292" s="141">
        <v>3.0682545098320282</v>
      </c>
      <c r="I1292">
        <v>815</v>
      </c>
      <c r="J1292" s="114">
        <v>0.30612474160001391</v>
      </c>
    </row>
    <row r="1293" spans="3:10" x14ac:dyDescent="0.3">
      <c r="C1293">
        <v>816</v>
      </c>
      <c r="D1293" s="141">
        <v>1.7189344505318154</v>
      </c>
      <c r="I1293">
        <v>816</v>
      </c>
      <c r="J1293" s="114">
        <v>0.22898008135272585</v>
      </c>
    </row>
    <row r="1294" spans="3:10" x14ac:dyDescent="0.3">
      <c r="C1294">
        <v>817</v>
      </c>
      <c r="D1294" s="141">
        <v>2.8283631426747453</v>
      </c>
      <c r="I1294">
        <v>817</v>
      </c>
      <c r="J1294" s="114">
        <v>0.14884893828331958</v>
      </c>
    </row>
    <row r="1295" spans="3:10" x14ac:dyDescent="0.3">
      <c r="C1295">
        <v>818</v>
      </c>
      <c r="D1295" s="141">
        <v>1.9252849208212779</v>
      </c>
      <c r="I1295">
        <v>818</v>
      </c>
      <c r="J1295" s="114">
        <v>0.12560485765074714</v>
      </c>
    </row>
    <row r="1296" spans="3:10" x14ac:dyDescent="0.3">
      <c r="C1296">
        <v>819</v>
      </c>
      <c r="D1296" s="141">
        <v>2.2606896861335155</v>
      </c>
      <c r="I1296">
        <v>819</v>
      </c>
      <c r="J1296" s="114">
        <v>0.19867808422549382</v>
      </c>
    </row>
    <row r="1297" spans="3:10" x14ac:dyDescent="0.3">
      <c r="C1297">
        <v>820</v>
      </c>
      <c r="D1297" s="141">
        <v>2.2582826128062132</v>
      </c>
      <c r="I1297">
        <v>820</v>
      </c>
      <c r="J1297" s="114">
        <v>0.27114905041584425</v>
      </c>
    </row>
    <row r="1298" spans="3:10" x14ac:dyDescent="0.3">
      <c r="C1298">
        <v>821</v>
      </c>
      <c r="D1298" s="141">
        <v>2.2944976025410209</v>
      </c>
      <c r="I1298">
        <v>821</v>
      </c>
      <c r="J1298" s="114">
        <v>0.20189371579694471</v>
      </c>
    </row>
    <row r="1299" spans="3:10" x14ac:dyDescent="0.3">
      <c r="C1299">
        <v>822</v>
      </c>
      <c r="D1299" s="141">
        <v>2.9163016670528599</v>
      </c>
      <c r="I1299">
        <v>822</v>
      </c>
      <c r="J1299" s="114">
        <v>0.2490893627898112</v>
      </c>
    </row>
    <row r="1300" spans="3:10" x14ac:dyDescent="0.3">
      <c r="C1300">
        <v>823</v>
      </c>
      <c r="D1300" s="141">
        <v>2.9333197482828641</v>
      </c>
      <c r="I1300">
        <v>823</v>
      </c>
      <c r="J1300" s="114">
        <v>0.2746629178403297</v>
      </c>
    </row>
    <row r="1301" spans="3:10" x14ac:dyDescent="0.3">
      <c r="C1301">
        <v>824</v>
      </c>
      <c r="D1301" s="141">
        <v>1.9593834080476586</v>
      </c>
      <c r="I1301">
        <v>824</v>
      </c>
      <c r="J1301" s="114">
        <v>0.21304899825371781</v>
      </c>
    </row>
    <row r="1302" spans="3:10" x14ac:dyDescent="0.3">
      <c r="C1302">
        <v>825</v>
      </c>
      <c r="D1302" s="141">
        <v>2.203797354282675</v>
      </c>
      <c r="I1302">
        <v>825</v>
      </c>
      <c r="J1302" s="114">
        <v>0.28233183125842198</v>
      </c>
    </row>
    <row r="1303" spans="3:10" x14ac:dyDescent="0.3">
      <c r="C1303">
        <v>826</v>
      </c>
      <c r="D1303" s="141">
        <v>1.4875924276111778</v>
      </c>
      <c r="I1303">
        <v>826</v>
      </c>
      <c r="J1303" s="114">
        <v>0.15793403203362422</v>
      </c>
    </row>
    <row r="1304" spans="3:10" x14ac:dyDescent="0.3">
      <c r="C1304">
        <v>827</v>
      </c>
      <c r="D1304" s="141">
        <v>1.9158836954424685</v>
      </c>
      <c r="I1304">
        <v>827</v>
      </c>
      <c r="J1304" s="114">
        <v>0.18963701785110487</v>
      </c>
    </row>
    <row r="1305" spans="3:10" x14ac:dyDescent="0.3">
      <c r="C1305">
        <v>828</v>
      </c>
      <c r="D1305" s="141">
        <v>1.9050538976415325</v>
      </c>
      <c r="I1305">
        <v>828</v>
      </c>
      <c r="J1305" s="114">
        <v>0.24910279989788475</v>
      </c>
    </row>
    <row r="1306" spans="3:10" x14ac:dyDescent="0.3">
      <c r="C1306">
        <v>829</v>
      </c>
      <c r="D1306" s="141">
        <v>3.0109532620129227</v>
      </c>
      <c r="I1306">
        <v>829</v>
      </c>
      <c r="J1306" s="114">
        <v>0.22183842793138386</v>
      </c>
    </row>
    <row r="1307" spans="3:10" x14ac:dyDescent="0.3">
      <c r="C1307">
        <v>830</v>
      </c>
      <c r="D1307" s="141">
        <v>2.3366485898868596</v>
      </c>
      <c r="I1307">
        <v>830</v>
      </c>
      <c r="J1307" s="114">
        <v>0.12780505614461646</v>
      </c>
    </row>
    <row r="1308" spans="3:10" x14ac:dyDescent="0.3">
      <c r="C1308">
        <v>831</v>
      </c>
      <c r="D1308" s="141">
        <v>1.8251051301756855</v>
      </c>
      <c r="I1308">
        <v>831</v>
      </c>
      <c r="J1308" s="114">
        <v>0.24364686706645644</v>
      </c>
    </row>
    <row r="1309" spans="3:10" x14ac:dyDescent="0.3">
      <c r="C1309">
        <v>832</v>
      </c>
      <c r="D1309" s="141">
        <v>2.8954499859534435</v>
      </c>
      <c r="I1309">
        <v>832</v>
      </c>
      <c r="J1309" s="114">
        <v>0.2965938468449909</v>
      </c>
    </row>
    <row r="1310" spans="3:10" x14ac:dyDescent="0.3">
      <c r="C1310">
        <v>833</v>
      </c>
      <c r="D1310" s="141">
        <v>2.3763459740525001</v>
      </c>
      <c r="I1310">
        <v>833</v>
      </c>
      <c r="J1310" s="114">
        <v>0.27470385764041749</v>
      </c>
    </row>
    <row r="1311" spans="3:10" x14ac:dyDescent="0.3">
      <c r="C1311">
        <v>834</v>
      </c>
      <c r="D1311" s="141">
        <v>1.9664615589560701</v>
      </c>
      <c r="I1311">
        <v>834</v>
      </c>
      <c r="J1311" s="114">
        <v>6.4278917459185791E-2</v>
      </c>
    </row>
    <row r="1312" spans="3:10" x14ac:dyDescent="0.3">
      <c r="C1312">
        <v>835</v>
      </c>
      <c r="D1312" s="141">
        <v>2.6616999036815785</v>
      </c>
      <c r="I1312">
        <v>835</v>
      </c>
      <c r="J1312" s="114">
        <v>0.16526348968813886</v>
      </c>
    </row>
    <row r="1313" spans="3:10" x14ac:dyDescent="0.3">
      <c r="C1313">
        <v>836</v>
      </c>
      <c r="D1313" s="141">
        <v>2.7125511158125617</v>
      </c>
      <c r="I1313">
        <v>836</v>
      </c>
      <c r="J1313" s="114">
        <v>0.26418923916545123</v>
      </c>
    </row>
    <row r="1314" spans="3:10" x14ac:dyDescent="0.3">
      <c r="C1314">
        <v>837</v>
      </c>
      <c r="D1314" s="141">
        <v>2.128867494159274</v>
      </c>
      <c r="I1314">
        <v>837</v>
      </c>
      <c r="J1314" s="114">
        <v>0.32050275212635038</v>
      </c>
    </row>
    <row r="1315" spans="3:10" x14ac:dyDescent="0.3">
      <c r="C1315">
        <v>838</v>
      </c>
      <c r="D1315" s="141">
        <v>1.6288412542820914</v>
      </c>
      <c r="I1315">
        <v>838</v>
      </c>
      <c r="J1315" s="114">
        <v>0.39064886709134594</v>
      </c>
    </row>
    <row r="1316" spans="3:10" x14ac:dyDescent="0.3">
      <c r="C1316">
        <v>839</v>
      </c>
      <c r="D1316" s="141">
        <v>1.9673953873494725</v>
      </c>
      <c r="I1316">
        <v>839</v>
      </c>
      <c r="J1316" s="114">
        <v>0.1993591642988497</v>
      </c>
    </row>
    <row r="1317" spans="3:10" x14ac:dyDescent="0.3">
      <c r="C1317">
        <v>840</v>
      </c>
      <c r="D1317" s="141">
        <v>3.6846402802359322</v>
      </c>
      <c r="I1317">
        <v>840</v>
      </c>
      <c r="J1317" s="114">
        <v>0.23441241083190567</v>
      </c>
    </row>
    <row r="1318" spans="3:10" x14ac:dyDescent="0.3">
      <c r="C1318">
        <v>841</v>
      </c>
      <c r="D1318" s="141">
        <v>2.2853919860108625</v>
      </c>
      <c r="I1318">
        <v>841</v>
      </c>
      <c r="J1318" s="114">
        <v>0.33263471795207655</v>
      </c>
    </row>
    <row r="1319" spans="3:10" x14ac:dyDescent="0.3">
      <c r="C1319">
        <v>842</v>
      </c>
      <c r="D1319" s="141">
        <v>2.6936313894299415</v>
      </c>
      <c r="I1319">
        <v>842</v>
      </c>
      <c r="J1319" s="114">
        <v>0.12389045408466326</v>
      </c>
    </row>
    <row r="1320" spans="3:10" x14ac:dyDescent="0.3">
      <c r="C1320">
        <v>843</v>
      </c>
      <c r="D1320" s="141">
        <v>2.845438365929049</v>
      </c>
      <c r="I1320">
        <v>843</v>
      </c>
      <c r="J1320" s="114">
        <v>4.5445516882236525E-2</v>
      </c>
    </row>
    <row r="1321" spans="3:10" x14ac:dyDescent="0.3">
      <c r="C1321">
        <v>844</v>
      </c>
      <c r="D1321" s="141">
        <v>2.722576732706421</v>
      </c>
      <c r="I1321">
        <v>844</v>
      </c>
      <c r="J1321" s="114">
        <v>0.28037036208634936</v>
      </c>
    </row>
    <row r="1322" spans="3:10" x14ac:dyDescent="0.3">
      <c r="C1322">
        <v>845</v>
      </c>
      <c r="D1322" s="141">
        <v>3.0079848272057701</v>
      </c>
      <c r="I1322">
        <v>845</v>
      </c>
      <c r="J1322" s="114">
        <v>0.26543320343513299</v>
      </c>
    </row>
    <row r="1323" spans="3:10" x14ac:dyDescent="0.3">
      <c r="C1323">
        <v>846</v>
      </c>
      <c r="D1323" s="141">
        <v>2.8340192770591952</v>
      </c>
      <c r="I1323">
        <v>846</v>
      </c>
      <c r="J1323" s="114">
        <v>0.28446338506095148</v>
      </c>
    </row>
    <row r="1324" spans="3:10" x14ac:dyDescent="0.3">
      <c r="C1324">
        <v>847</v>
      </c>
      <c r="D1324" s="141">
        <v>2.8166669674575395</v>
      </c>
      <c r="I1324">
        <v>847</v>
      </c>
      <c r="J1324" s="114">
        <v>0.20607425929709522</v>
      </c>
    </row>
    <row r="1325" spans="3:10" x14ac:dyDescent="0.3">
      <c r="C1325">
        <v>848</v>
      </c>
      <c r="D1325" s="141">
        <v>2.4355162398833285</v>
      </c>
      <c r="I1325">
        <v>848</v>
      </c>
      <c r="J1325" s="114">
        <v>0.31967368104240679</v>
      </c>
    </row>
    <row r="1326" spans="3:10" x14ac:dyDescent="0.3">
      <c r="C1326">
        <v>849</v>
      </c>
      <c r="D1326" s="141">
        <v>3.0234756942896399</v>
      </c>
      <c r="I1326">
        <v>849</v>
      </c>
      <c r="J1326" s="114">
        <v>0.20026780087892027</v>
      </c>
    </row>
    <row r="1327" spans="3:10" x14ac:dyDescent="0.3">
      <c r="C1327">
        <v>850</v>
      </c>
      <c r="D1327" s="141">
        <v>3.2550819121406143</v>
      </c>
      <c r="I1327">
        <v>850</v>
      </c>
      <c r="J1327" s="114">
        <v>0.28025944271896619</v>
      </c>
    </row>
    <row r="1328" spans="3:10" x14ac:dyDescent="0.3">
      <c r="C1328">
        <v>851</v>
      </c>
      <c r="D1328" s="141">
        <v>1.8217937307624799</v>
      </c>
      <c r="I1328">
        <v>851</v>
      </c>
      <c r="J1328" s="114">
        <v>0.21340454010213938</v>
      </c>
    </row>
    <row r="1329" spans="3:10" x14ac:dyDescent="0.3">
      <c r="C1329">
        <v>852</v>
      </c>
      <c r="D1329" s="141">
        <v>2.983802971003505</v>
      </c>
      <c r="I1329">
        <v>852</v>
      </c>
      <c r="J1329" s="114">
        <v>0.12546970980438399</v>
      </c>
    </row>
    <row r="1330" spans="3:10" x14ac:dyDescent="0.3">
      <c r="C1330">
        <v>853</v>
      </c>
      <c r="D1330" s="141">
        <v>2.9931240755020894</v>
      </c>
      <c r="I1330">
        <v>853</v>
      </c>
      <c r="J1330" s="114">
        <v>0.18378698595282694</v>
      </c>
    </row>
    <row r="1331" spans="3:10" x14ac:dyDescent="0.3">
      <c r="C1331">
        <v>854</v>
      </c>
      <c r="D1331" s="141">
        <v>1.8796188581599691</v>
      </c>
      <c r="I1331">
        <v>854</v>
      </c>
      <c r="J1331" s="114">
        <v>0.37171039173309062</v>
      </c>
    </row>
    <row r="1332" spans="3:10" x14ac:dyDescent="0.3">
      <c r="C1332">
        <v>855</v>
      </c>
      <c r="D1332" s="141">
        <v>2.3172798880256584</v>
      </c>
      <c r="I1332">
        <v>855</v>
      </c>
      <c r="J1332" s="114">
        <v>0.15838034726495964</v>
      </c>
    </row>
    <row r="1333" spans="3:10" x14ac:dyDescent="0.3">
      <c r="C1333">
        <v>856</v>
      </c>
      <c r="D1333" s="141">
        <v>2.808390594071843</v>
      </c>
      <c r="I1333">
        <v>856</v>
      </c>
      <c r="J1333" s="114">
        <v>0.25786809409453038</v>
      </c>
    </row>
    <row r="1334" spans="3:10" x14ac:dyDescent="0.3">
      <c r="C1334">
        <v>857</v>
      </c>
      <c r="D1334" s="141">
        <v>2.4206073987519781</v>
      </c>
      <c r="I1334">
        <v>857</v>
      </c>
      <c r="J1334" s="114">
        <v>0.17240847819939153</v>
      </c>
    </row>
    <row r="1335" spans="3:10" x14ac:dyDescent="0.3">
      <c r="C1335">
        <v>858</v>
      </c>
      <c r="D1335" s="141">
        <v>2.9413113571449054</v>
      </c>
      <c r="I1335">
        <v>858</v>
      </c>
      <c r="J1335" s="114">
        <v>0.31767929321340937</v>
      </c>
    </row>
    <row r="1336" spans="3:10" x14ac:dyDescent="0.3">
      <c r="C1336">
        <v>859</v>
      </c>
      <c r="D1336" s="141">
        <v>2.0694043111215707</v>
      </c>
      <c r="I1336">
        <v>859</v>
      </c>
      <c r="J1336" s="114">
        <v>0.28548373672726912</v>
      </c>
    </row>
    <row r="1337" spans="3:10" x14ac:dyDescent="0.3">
      <c r="C1337">
        <v>860</v>
      </c>
      <c r="D1337" s="141">
        <v>2.9102759269801695</v>
      </c>
      <c r="I1337">
        <v>860</v>
      </c>
      <c r="J1337" s="114">
        <v>0.25818627778954362</v>
      </c>
    </row>
    <row r="1338" spans="3:10" x14ac:dyDescent="0.3">
      <c r="C1338">
        <v>861</v>
      </c>
      <c r="D1338" s="141">
        <v>2.5745034586933664</v>
      </c>
      <c r="I1338">
        <v>861</v>
      </c>
      <c r="J1338" s="114">
        <v>0.34466636586456323</v>
      </c>
    </row>
    <row r="1339" spans="3:10" x14ac:dyDescent="0.3">
      <c r="C1339">
        <v>862</v>
      </c>
      <c r="D1339" s="141">
        <v>2.6142382470282355</v>
      </c>
      <c r="I1339">
        <v>862</v>
      </c>
      <c r="J1339" s="114">
        <v>0.17351733011074</v>
      </c>
    </row>
    <row r="1340" spans="3:10" x14ac:dyDescent="0.3">
      <c r="C1340">
        <v>863</v>
      </c>
      <c r="D1340" s="141">
        <v>2.07901162025358</v>
      </c>
      <c r="I1340">
        <v>863</v>
      </c>
      <c r="J1340" s="114">
        <v>0.30717245034488339</v>
      </c>
    </row>
    <row r="1341" spans="3:10" x14ac:dyDescent="0.3">
      <c r="C1341">
        <v>864</v>
      </c>
      <c r="D1341" s="141">
        <v>2.7750366695148481</v>
      </c>
      <c r="I1341">
        <v>864</v>
      </c>
      <c r="J1341" s="114">
        <v>0.20550196683934852</v>
      </c>
    </row>
    <row r="1342" spans="3:10" x14ac:dyDescent="0.3">
      <c r="C1342">
        <v>865</v>
      </c>
      <c r="D1342" s="141">
        <v>2.8686676444266173</v>
      </c>
      <c r="I1342">
        <v>865</v>
      </c>
      <c r="J1342" s="114">
        <v>0.25702894428011769</v>
      </c>
    </row>
    <row r="1343" spans="3:10" x14ac:dyDescent="0.3">
      <c r="C1343">
        <v>866</v>
      </c>
      <c r="D1343" s="141">
        <v>1.6408685077914076</v>
      </c>
      <c r="I1343">
        <v>866</v>
      </c>
      <c r="J1343" s="114">
        <v>0.38323314089942206</v>
      </c>
    </row>
    <row r="1344" spans="3:10" x14ac:dyDescent="0.3">
      <c r="C1344">
        <v>867</v>
      </c>
      <c r="D1344" s="141">
        <v>2.5126317413073695</v>
      </c>
      <c r="I1344">
        <v>867</v>
      </c>
      <c r="J1344" s="114">
        <v>0.25399489766987937</v>
      </c>
    </row>
    <row r="1345" spans="3:10" x14ac:dyDescent="0.3">
      <c r="C1345">
        <v>868</v>
      </c>
      <c r="D1345" s="141">
        <v>3.057060999840266</v>
      </c>
      <c r="I1345">
        <v>868</v>
      </c>
      <c r="J1345" s="114">
        <v>0.20835823943564313</v>
      </c>
    </row>
    <row r="1346" spans="3:10" x14ac:dyDescent="0.3">
      <c r="C1346">
        <v>869</v>
      </c>
      <c r="D1346" s="141">
        <v>2.3790456086442493</v>
      </c>
      <c r="I1346">
        <v>869</v>
      </c>
      <c r="J1346" s="114">
        <v>0.28807404320311791</v>
      </c>
    </row>
    <row r="1347" spans="3:10" x14ac:dyDescent="0.3">
      <c r="C1347">
        <v>870</v>
      </c>
      <c r="D1347" s="141">
        <v>2.1698145323530973</v>
      </c>
      <c r="I1347">
        <v>870</v>
      </c>
      <c r="J1347" s="114">
        <v>0.24563816627376056</v>
      </c>
    </row>
    <row r="1348" spans="3:10" x14ac:dyDescent="0.3">
      <c r="C1348">
        <v>871</v>
      </c>
      <c r="D1348" s="141">
        <v>2.8361506180457869</v>
      </c>
      <c r="I1348">
        <v>871</v>
      </c>
      <c r="J1348" s="114">
        <v>0.27002138189282965</v>
      </c>
    </row>
    <row r="1349" spans="3:10" x14ac:dyDescent="0.3">
      <c r="C1349">
        <v>872</v>
      </c>
      <c r="D1349" s="141">
        <v>2.8109969349818456</v>
      </c>
      <c r="I1349">
        <v>872</v>
      </c>
      <c r="J1349" s="114">
        <v>0.18843469508891264</v>
      </c>
    </row>
    <row r="1350" spans="3:10" x14ac:dyDescent="0.3">
      <c r="C1350">
        <v>873</v>
      </c>
      <c r="D1350" s="141">
        <v>2.772573100696722</v>
      </c>
      <c r="I1350">
        <v>873</v>
      </c>
      <c r="J1350" s="114">
        <v>0.37134164846012907</v>
      </c>
    </row>
    <row r="1351" spans="3:10" x14ac:dyDescent="0.3">
      <c r="C1351">
        <v>874</v>
      </c>
      <c r="D1351" s="141">
        <v>2.235330456510515</v>
      </c>
      <c r="I1351">
        <v>874</v>
      </c>
      <c r="J1351" s="114">
        <v>0.26346551000441676</v>
      </c>
    </row>
    <row r="1352" spans="3:10" x14ac:dyDescent="0.3">
      <c r="C1352">
        <v>875</v>
      </c>
      <c r="D1352" s="141">
        <v>2.0710950581698131</v>
      </c>
      <c r="I1352">
        <v>875</v>
      </c>
      <c r="J1352" s="114">
        <v>0.2153969479698199</v>
      </c>
    </row>
    <row r="1353" spans="3:10" x14ac:dyDescent="0.3">
      <c r="C1353">
        <v>876</v>
      </c>
      <c r="D1353" s="141">
        <v>2.9033449384436762</v>
      </c>
      <c r="I1353">
        <v>876</v>
      </c>
      <c r="J1353" s="114">
        <v>0.19396660359632456</v>
      </c>
    </row>
    <row r="1354" spans="3:10" x14ac:dyDescent="0.3">
      <c r="C1354">
        <v>877</v>
      </c>
      <c r="D1354" s="141">
        <v>1.7898106843528061</v>
      </c>
      <c r="I1354">
        <v>877</v>
      </c>
      <c r="J1354" s="114">
        <v>0.14537389337859552</v>
      </c>
    </row>
    <row r="1355" spans="3:10" x14ac:dyDescent="0.3">
      <c r="C1355">
        <v>878</v>
      </c>
      <c r="D1355" s="141">
        <v>1.775367326967054</v>
      </c>
      <c r="I1355">
        <v>878</v>
      </c>
      <c r="J1355" s="114">
        <v>0.1268084715201967</v>
      </c>
    </row>
    <row r="1356" spans="3:10" x14ac:dyDescent="0.3">
      <c r="C1356">
        <v>879</v>
      </c>
      <c r="D1356" s="141">
        <v>1.9106474444486934</v>
      </c>
      <c r="I1356">
        <v>879</v>
      </c>
      <c r="J1356" s="114">
        <v>0.22865555963590545</v>
      </c>
    </row>
    <row r="1357" spans="3:10" x14ac:dyDescent="0.3">
      <c r="C1357">
        <v>880</v>
      </c>
      <c r="D1357" s="141">
        <v>2.5172056504510794</v>
      </c>
      <c r="I1357">
        <v>880</v>
      </c>
      <c r="J1357" s="114">
        <v>0.26519292889903556</v>
      </c>
    </row>
    <row r="1358" spans="3:10" x14ac:dyDescent="0.3">
      <c r="C1358">
        <v>881</v>
      </c>
      <c r="D1358" s="141">
        <v>2.1244430999074586</v>
      </c>
      <c r="I1358">
        <v>881</v>
      </c>
      <c r="J1358" s="114">
        <v>0.39786296750633299</v>
      </c>
    </row>
    <row r="1359" spans="3:10" x14ac:dyDescent="0.3">
      <c r="C1359">
        <v>882</v>
      </c>
      <c r="D1359" s="141">
        <v>3.065309705061606</v>
      </c>
      <c r="I1359">
        <v>882</v>
      </c>
      <c r="J1359" s="114">
        <v>0.14527268396432835</v>
      </c>
    </row>
    <row r="1360" spans="3:10" x14ac:dyDescent="0.3">
      <c r="C1360">
        <v>883</v>
      </c>
      <c r="D1360" s="141">
        <v>3.510567991331385</v>
      </c>
      <c r="I1360">
        <v>883</v>
      </c>
      <c r="J1360" s="114">
        <v>0.22373623618725458</v>
      </c>
    </row>
    <row r="1361" spans="3:10" x14ac:dyDescent="0.3">
      <c r="C1361">
        <v>884</v>
      </c>
      <c r="D1361" s="141">
        <v>3.3747610194287758</v>
      </c>
      <c r="I1361">
        <v>884</v>
      </c>
      <c r="J1361" s="114">
        <v>0.21535859590552286</v>
      </c>
    </row>
    <row r="1362" spans="3:10" x14ac:dyDescent="0.3">
      <c r="C1362">
        <v>885</v>
      </c>
      <c r="D1362" s="141">
        <v>2.652225046956374</v>
      </c>
      <c r="I1362">
        <v>885</v>
      </c>
      <c r="J1362" s="114">
        <v>0.39069075984450241</v>
      </c>
    </row>
    <row r="1363" spans="3:10" x14ac:dyDescent="0.3">
      <c r="C1363">
        <v>886</v>
      </c>
      <c r="D1363" s="141">
        <v>3.4445040620105671</v>
      </c>
      <c r="I1363">
        <v>886</v>
      </c>
      <c r="J1363" s="114">
        <v>0.22907517625245366</v>
      </c>
    </row>
    <row r="1364" spans="3:10" x14ac:dyDescent="0.3">
      <c r="C1364">
        <v>887</v>
      </c>
      <c r="D1364" s="141">
        <v>2.550466527015911</v>
      </c>
      <c r="I1364">
        <v>887</v>
      </c>
      <c r="J1364" s="114">
        <v>0.26609567879956031</v>
      </c>
    </row>
    <row r="1365" spans="3:10" x14ac:dyDescent="0.3">
      <c r="C1365">
        <v>888</v>
      </c>
      <c r="D1365" s="141">
        <v>2.2668820183465934</v>
      </c>
      <c r="I1365">
        <v>888</v>
      </c>
      <c r="J1365" s="114">
        <v>0.30283955486279712</v>
      </c>
    </row>
    <row r="1366" spans="3:10" x14ac:dyDescent="0.3">
      <c r="C1366">
        <v>889</v>
      </c>
      <c r="D1366" s="141">
        <v>2.8652780756190022</v>
      </c>
      <c r="I1366">
        <v>889</v>
      </c>
      <c r="J1366" s="114">
        <v>0.28483119590294348</v>
      </c>
    </row>
    <row r="1367" spans="3:10" x14ac:dyDescent="0.3">
      <c r="C1367">
        <v>890</v>
      </c>
      <c r="D1367" s="141">
        <v>2.9382323548960967</v>
      </c>
      <c r="I1367">
        <v>890</v>
      </c>
      <c r="J1367" s="114">
        <v>0.26225883130639538</v>
      </c>
    </row>
    <row r="1368" spans="3:10" x14ac:dyDescent="0.3">
      <c r="C1368">
        <v>891</v>
      </c>
      <c r="D1368" s="141">
        <v>1.6446226639382413</v>
      </c>
      <c r="I1368">
        <v>891</v>
      </c>
      <c r="J1368" s="114">
        <v>0.20834782369094818</v>
      </c>
    </row>
    <row r="1369" spans="3:10" x14ac:dyDescent="0.3">
      <c r="C1369">
        <v>892</v>
      </c>
      <c r="D1369" s="141">
        <v>3.1924333440603676</v>
      </c>
      <c r="I1369">
        <v>892</v>
      </c>
      <c r="J1369" s="114">
        <v>0.28624969390321797</v>
      </c>
    </row>
    <row r="1370" spans="3:10" x14ac:dyDescent="0.3">
      <c r="C1370">
        <v>893</v>
      </c>
      <c r="D1370" s="141">
        <v>2.0231746460564866</v>
      </c>
      <c r="I1370">
        <v>893</v>
      </c>
      <c r="J1370" s="114">
        <v>0.33568191627858623</v>
      </c>
    </row>
    <row r="1371" spans="3:10" x14ac:dyDescent="0.3">
      <c r="C1371">
        <v>894</v>
      </c>
      <c r="D1371" s="141">
        <v>3.1105619688081405</v>
      </c>
      <c r="I1371">
        <v>894</v>
      </c>
      <c r="J1371" s="114">
        <v>0.13512857793184896</v>
      </c>
    </row>
    <row r="1372" spans="3:10" x14ac:dyDescent="0.3">
      <c r="C1372">
        <v>895</v>
      </c>
      <c r="D1372" s="141">
        <v>3.0610737323674551</v>
      </c>
      <c r="I1372">
        <v>895</v>
      </c>
      <c r="J1372" s="114">
        <v>0.22471357876013798</v>
      </c>
    </row>
    <row r="1373" spans="3:10" x14ac:dyDescent="0.3">
      <c r="C1373">
        <v>896</v>
      </c>
      <c r="D1373" s="141">
        <v>2.3463325588992334</v>
      </c>
      <c r="I1373">
        <v>896</v>
      </c>
      <c r="J1373" s="114">
        <v>0.25604300682437264</v>
      </c>
    </row>
    <row r="1374" spans="3:10" x14ac:dyDescent="0.3">
      <c r="C1374">
        <v>897</v>
      </c>
      <c r="D1374" s="141">
        <v>3.0189877295985599</v>
      </c>
      <c r="I1374">
        <v>897</v>
      </c>
      <c r="J1374" s="114">
        <v>0.15714091914885575</v>
      </c>
    </row>
    <row r="1375" spans="3:10" x14ac:dyDescent="0.3">
      <c r="C1375">
        <v>898</v>
      </c>
      <c r="D1375" s="141">
        <v>2.3573600001605612</v>
      </c>
      <c r="I1375">
        <v>898</v>
      </c>
      <c r="J1375" s="114">
        <v>0.23672997542114449</v>
      </c>
    </row>
    <row r="1376" spans="3:10" x14ac:dyDescent="0.3">
      <c r="C1376">
        <v>899</v>
      </c>
      <c r="D1376" s="141">
        <v>2.2093662312033198</v>
      </c>
      <c r="I1376">
        <v>899</v>
      </c>
      <c r="J1376" s="114">
        <v>4.4424523856206655E-2</v>
      </c>
    </row>
    <row r="1377" spans="3:10" x14ac:dyDescent="0.3">
      <c r="C1377">
        <v>900</v>
      </c>
      <c r="D1377" s="141">
        <v>3.1827320302189488</v>
      </c>
      <c r="I1377">
        <v>900</v>
      </c>
      <c r="J1377" s="114">
        <v>0.21420627638674072</v>
      </c>
    </row>
    <row r="1378" spans="3:10" x14ac:dyDescent="0.3">
      <c r="C1378">
        <v>901</v>
      </c>
      <c r="D1378" s="141">
        <v>3.1652630161454782</v>
      </c>
      <c r="I1378">
        <v>901</v>
      </c>
      <c r="J1378" s="114">
        <v>0.22373453014914468</v>
      </c>
    </row>
    <row r="1379" spans="3:10" x14ac:dyDescent="0.3">
      <c r="C1379">
        <v>902</v>
      </c>
      <c r="D1379" s="141">
        <v>2.4064439472353656</v>
      </c>
      <c r="I1379">
        <v>902</v>
      </c>
      <c r="J1379" s="114">
        <v>0.2383756418723193</v>
      </c>
    </row>
    <row r="1380" spans="3:10" x14ac:dyDescent="0.3">
      <c r="C1380">
        <v>903</v>
      </c>
      <c r="D1380" s="141">
        <v>2.1288309781704191</v>
      </c>
      <c r="I1380">
        <v>903</v>
      </c>
      <c r="J1380" s="114">
        <v>0.32032687561287543</v>
      </c>
    </row>
    <row r="1381" spans="3:10" x14ac:dyDescent="0.3">
      <c r="C1381">
        <v>904</v>
      </c>
      <c r="D1381" s="141">
        <v>3.138780883738467</v>
      </c>
      <c r="I1381">
        <v>904</v>
      </c>
      <c r="J1381" s="114">
        <v>0.24644191624419154</v>
      </c>
    </row>
    <row r="1382" spans="3:10" x14ac:dyDescent="0.3">
      <c r="C1382">
        <v>905</v>
      </c>
      <c r="D1382" s="141">
        <v>2.2173905934670168</v>
      </c>
      <c r="I1382">
        <v>905</v>
      </c>
      <c r="J1382" s="114">
        <v>0.24706497003674155</v>
      </c>
    </row>
    <row r="1383" spans="3:10" x14ac:dyDescent="0.3">
      <c r="C1383">
        <v>906</v>
      </c>
      <c r="D1383" s="141">
        <v>3.1258673791652898</v>
      </c>
      <c r="I1383">
        <v>906</v>
      </c>
      <c r="J1383" s="114">
        <v>0.36132761629810095</v>
      </c>
    </row>
    <row r="1384" spans="3:10" x14ac:dyDescent="0.3">
      <c r="C1384">
        <v>907</v>
      </c>
      <c r="D1384" s="141">
        <v>1.9217486356104003</v>
      </c>
      <c r="I1384">
        <v>907</v>
      </c>
      <c r="J1384" s="114">
        <v>0.22411766552253876</v>
      </c>
    </row>
    <row r="1385" spans="3:10" x14ac:dyDescent="0.3">
      <c r="C1385">
        <v>908</v>
      </c>
      <c r="D1385" s="141">
        <v>2.0762910623030106</v>
      </c>
      <c r="I1385">
        <v>908</v>
      </c>
      <c r="J1385" s="114">
        <v>0.19122754401527531</v>
      </c>
    </row>
    <row r="1386" spans="3:10" x14ac:dyDescent="0.3">
      <c r="C1386">
        <v>909</v>
      </c>
      <c r="D1386" s="141">
        <v>2.6060198463226492</v>
      </c>
      <c r="I1386">
        <v>909</v>
      </c>
      <c r="J1386" s="114">
        <v>0.16524487629936968</v>
      </c>
    </row>
    <row r="1387" spans="3:10" x14ac:dyDescent="0.3">
      <c r="C1387">
        <v>910</v>
      </c>
      <c r="D1387" s="141">
        <v>3.3053918483536222</v>
      </c>
      <c r="I1387">
        <v>910</v>
      </c>
      <c r="J1387" s="114">
        <v>0.28620837079037997</v>
      </c>
    </row>
    <row r="1388" spans="3:10" x14ac:dyDescent="0.3">
      <c r="C1388">
        <v>911</v>
      </c>
      <c r="D1388" s="141">
        <v>3.4610410465195445</v>
      </c>
      <c r="I1388">
        <v>911</v>
      </c>
      <c r="J1388" s="114">
        <v>0.2494330815768746</v>
      </c>
    </row>
    <row r="1389" spans="3:10" x14ac:dyDescent="0.3">
      <c r="C1389">
        <v>912</v>
      </c>
      <c r="D1389" s="141">
        <v>2.2056763166615667</v>
      </c>
      <c r="I1389">
        <v>912</v>
      </c>
      <c r="J1389" s="114">
        <v>0.10977487894301641</v>
      </c>
    </row>
    <row r="1390" spans="3:10" x14ac:dyDescent="0.3">
      <c r="C1390">
        <v>913</v>
      </c>
      <c r="D1390" s="141">
        <v>2.7194964331156681</v>
      </c>
      <c r="I1390">
        <v>913</v>
      </c>
      <c r="J1390" s="114">
        <v>0.18964540094084903</v>
      </c>
    </row>
    <row r="1391" spans="3:10" x14ac:dyDescent="0.3">
      <c r="C1391">
        <v>914</v>
      </c>
      <c r="D1391" s="141">
        <v>2.401812248992873</v>
      </c>
      <c r="I1391">
        <v>914</v>
      </c>
      <c r="J1391" s="114">
        <v>0.11502136709035304</v>
      </c>
    </row>
    <row r="1392" spans="3:10" x14ac:dyDescent="0.3">
      <c r="C1392">
        <v>915</v>
      </c>
      <c r="D1392" s="141">
        <v>2.049392126294836</v>
      </c>
      <c r="I1392">
        <v>915</v>
      </c>
      <c r="J1392" s="114">
        <v>0.23238378975723295</v>
      </c>
    </row>
    <row r="1393" spans="3:10" x14ac:dyDescent="0.3">
      <c r="C1393">
        <v>916</v>
      </c>
      <c r="D1393" s="141">
        <v>3.5561480037882687</v>
      </c>
      <c r="I1393">
        <v>916</v>
      </c>
      <c r="J1393" s="114">
        <v>0.24830567897519695</v>
      </c>
    </row>
    <row r="1394" spans="3:10" x14ac:dyDescent="0.3">
      <c r="C1394">
        <v>917</v>
      </c>
      <c r="D1394" s="141">
        <v>1.9767088577172178</v>
      </c>
      <c r="I1394">
        <v>917</v>
      </c>
      <c r="J1394" s="114">
        <v>0.27495426128027822</v>
      </c>
    </row>
    <row r="1395" spans="3:10" x14ac:dyDescent="0.3">
      <c r="C1395">
        <v>918</v>
      </c>
      <c r="D1395" s="141">
        <v>2.0680541832743278</v>
      </c>
      <c r="I1395">
        <v>918</v>
      </c>
      <c r="J1395" s="114">
        <v>0.24937579247155961</v>
      </c>
    </row>
    <row r="1396" spans="3:10" x14ac:dyDescent="0.3">
      <c r="C1396">
        <v>919</v>
      </c>
      <c r="D1396" s="141">
        <v>2.3303481549615741</v>
      </c>
      <c r="I1396">
        <v>919</v>
      </c>
      <c r="J1396" s="114">
        <v>0.18959510810340641</v>
      </c>
    </row>
    <row r="1397" spans="3:10" x14ac:dyDescent="0.3">
      <c r="C1397">
        <v>920</v>
      </c>
      <c r="D1397" s="141">
        <v>2.9757966052396725</v>
      </c>
      <c r="I1397">
        <v>920</v>
      </c>
      <c r="J1397" s="114">
        <v>0.1270772081627709</v>
      </c>
    </row>
    <row r="1398" spans="3:10" x14ac:dyDescent="0.3">
      <c r="C1398">
        <v>921</v>
      </c>
      <c r="D1398" s="141">
        <v>1.8655062010452539</v>
      </c>
      <c r="I1398">
        <v>921</v>
      </c>
      <c r="J1398" s="114">
        <v>0.22115290667737608</v>
      </c>
    </row>
    <row r="1399" spans="3:10" x14ac:dyDescent="0.3">
      <c r="C1399">
        <v>922</v>
      </c>
      <c r="D1399" s="141">
        <v>2.4115437858810136</v>
      </c>
      <c r="I1399">
        <v>922</v>
      </c>
      <c r="J1399" s="114">
        <v>0.14622437668975397</v>
      </c>
    </row>
    <row r="1400" spans="3:10" x14ac:dyDescent="0.3">
      <c r="C1400">
        <v>923</v>
      </c>
      <c r="D1400" s="141">
        <v>3.2893012738662248</v>
      </c>
      <c r="I1400">
        <v>923</v>
      </c>
      <c r="J1400" s="114">
        <v>0.22383558004988791</v>
      </c>
    </row>
    <row r="1401" spans="3:10" x14ac:dyDescent="0.3">
      <c r="C1401">
        <v>924</v>
      </c>
      <c r="D1401" s="141">
        <v>2.3798514028778861</v>
      </c>
      <c r="I1401">
        <v>924</v>
      </c>
      <c r="J1401" s="114">
        <v>0.3263232589007079</v>
      </c>
    </row>
    <row r="1402" spans="3:10" x14ac:dyDescent="0.3">
      <c r="C1402">
        <v>925</v>
      </c>
      <c r="D1402" s="141">
        <v>1.7504505295801303</v>
      </c>
      <c r="I1402">
        <v>925</v>
      </c>
      <c r="J1402" s="114">
        <v>0.21806935894087265</v>
      </c>
    </row>
    <row r="1403" spans="3:10" x14ac:dyDescent="0.3">
      <c r="C1403">
        <v>926</v>
      </c>
      <c r="D1403" s="141">
        <v>2.7953812138775351</v>
      </c>
      <c r="I1403">
        <v>926</v>
      </c>
      <c r="J1403" s="114">
        <v>0.22301113340117329</v>
      </c>
    </row>
    <row r="1404" spans="3:10" x14ac:dyDescent="0.3">
      <c r="C1404">
        <v>927</v>
      </c>
      <c r="D1404" s="141">
        <v>2.3144826449255005</v>
      </c>
      <c r="I1404">
        <v>927</v>
      </c>
      <c r="J1404" s="114">
        <v>0.27057680133561313</v>
      </c>
    </row>
    <row r="1405" spans="3:10" x14ac:dyDescent="0.3">
      <c r="C1405">
        <v>928</v>
      </c>
      <c r="D1405" s="141">
        <v>1.7737479326893433</v>
      </c>
      <c r="I1405">
        <v>928</v>
      </c>
      <c r="J1405" s="114">
        <v>3.8748974600648189E-2</v>
      </c>
    </row>
    <row r="1406" spans="3:10" x14ac:dyDescent="0.3">
      <c r="C1406">
        <v>929</v>
      </c>
      <c r="D1406" s="141">
        <v>2.6119668011135193</v>
      </c>
      <c r="I1406">
        <v>929</v>
      </c>
      <c r="J1406" s="114">
        <v>0.13742074507037172</v>
      </c>
    </row>
    <row r="1407" spans="3:10" x14ac:dyDescent="0.3">
      <c r="C1407">
        <v>930</v>
      </c>
      <c r="D1407" s="141">
        <v>1.4742270953201948</v>
      </c>
      <c r="I1407">
        <v>930</v>
      </c>
      <c r="J1407" s="114">
        <v>0.12016943976872474</v>
      </c>
    </row>
    <row r="1408" spans="3:10" x14ac:dyDescent="0.3">
      <c r="C1408">
        <v>931</v>
      </c>
      <c r="D1408" s="141">
        <v>2.6161286159871997</v>
      </c>
      <c r="I1408">
        <v>931</v>
      </c>
      <c r="J1408" s="114">
        <v>0.24640467023558976</v>
      </c>
    </row>
    <row r="1409" spans="3:10" x14ac:dyDescent="0.3">
      <c r="C1409">
        <v>932</v>
      </c>
      <c r="D1409" s="141">
        <v>2.3570902800641695</v>
      </c>
      <c r="I1409">
        <v>932</v>
      </c>
      <c r="J1409" s="114">
        <v>0.36792744315911419</v>
      </c>
    </row>
    <row r="1410" spans="3:10" x14ac:dyDescent="0.3">
      <c r="C1410">
        <v>933</v>
      </c>
      <c r="D1410" s="141">
        <v>1.6974125463201417</v>
      </c>
      <c r="I1410">
        <v>933</v>
      </c>
      <c r="J1410" s="114">
        <v>0.24050753019878734</v>
      </c>
    </row>
    <row r="1411" spans="3:10" x14ac:dyDescent="0.3">
      <c r="C1411">
        <v>934</v>
      </c>
      <c r="D1411" s="141">
        <v>2.3341438862426647</v>
      </c>
      <c r="I1411">
        <v>934</v>
      </c>
      <c r="J1411" s="114">
        <v>0.26773730407561147</v>
      </c>
    </row>
    <row r="1412" spans="3:10" x14ac:dyDescent="0.3">
      <c r="C1412">
        <v>935</v>
      </c>
      <c r="D1412" s="141">
        <v>2.6984416399319047</v>
      </c>
      <c r="I1412">
        <v>935</v>
      </c>
      <c r="J1412" s="114">
        <v>0.25217765598770581</v>
      </c>
    </row>
    <row r="1413" spans="3:10" x14ac:dyDescent="0.3">
      <c r="C1413">
        <v>936</v>
      </c>
      <c r="D1413" s="141">
        <v>2.3688949772259833</v>
      </c>
      <c r="I1413">
        <v>936</v>
      </c>
      <c r="J1413" s="114">
        <v>0.27947133409471925</v>
      </c>
    </row>
    <row r="1414" spans="3:10" x14ac:dyDescent="0.3">
      <c r="C1414">
        <v>937</v>
      </c>
      <c r="D1414" s="141">
        <v>3.0236372249246299</v>
      </c>
      <c r="I1414">
        <v>937</v>
      </c>
      <c r="J1414" s="114">
        <v>0.18555885520340087</v>
      </c>
    </row>
    <row r="1415" spans="3:10" x14ac:dyDescent="0.3">
      <c r="C1415">
        <v>938</v>
      </c>
      <c r="D1415" s="141">
        <v>2.032810545887505</v>
      </c>
      <c r="I1415">
        <v>938</v>
      </c>
      <c r="J1415" s="114">
        <v>0.29480954462279607</v>
      </c>
    </row>
    <row r="1416" spans="3:10" x14ac:dyDescent="0.3">
      <c r="C1416">
        <v>939</v>
      </c>
      <c r="D1416" s="141">
        <v>1.7738396203754625</v>
      </c>
      <c r="I1416">
        <v>939</v>
      </c>
      <c r="J1416" s="114">
        <v>0.19871617962458421</v>
      </c>
    </row>
    <row r="1417" spans="3:10" x14ac:dyDescent="0.3">
      <c r="C1417">
        <v>940</v>
      </c>
      <c r="D1417" s="141">
        <v>1.5910080605309695</v>
      </c>
      <c r="I1417">
        <v>940</v>
      </c>
      <c r="J1417" s="114">
        <v>0.2958582472880591</v>
      </c>
    </row>
    <row r="1418" spans="3:10" x14ac:dyDescent="0.3">
      <c r="C1418">
        <v>941</v>
      </c>
      <c r="D1418" s="141">
        <v>2.7962790421370141</v>
      </c>
      <c r="I1418">
        <v>941</v>
      </c>
      <c r="J1418" s="114">
        <v>0.25213615321568605</v>
      </c>
    </row>
    <row r="1419" spans="3:10" x14ac:dyDescent="0.3">
      <c r="C1419">
        <v>942</v>
      </c>
      <c r="D1419" s="141">
        <v>3.0471352962582707</v>
      </c>
      <c r="I1419">
        <v>942</v>
      </c>
      <c r="J1419" s="114">
        <v>0.18585143869757048</v>
      </c>
    </row>
    <row r="1420" spans="3:10" x14ac:dyDescent="0.3">
      <c r="C1420">
        <v>943</v>
      </c>
      <c r="D1420" s="141">
        <v>2.860784281882613</v>
      </c>
      <c r="I1420">
        <v>943</v>
      </c>
      <c r="J1420" s="114">
        <v>0.22960383185438182</v>
      </c>
    </row>
    <row r="1421" spans="3:10" x14ac:dyDescent="0.3">
      <c r="C1421">
        <v>944</v>
      </c>
      <c r="D1421" s="141">
        <v>2.8892730900364278</v>
      </c>
      <c r="I1421">
        <v>944</v>
      </c>
      <c r="J1421" s="114">
        <v>0.34429942318752382</v>
      </c>
    </row>
    <row r="1422" spans="3:10" x14ac:dyDescent="0.3">
      <c r="C1422">
        <v>945</v>
      </c>
      <c r="D1422" s="141">
        <v>2.0286489630849673</v>
      </c>
      <c r="I1422">
        <v>945</v>
      </c>
      <c r="J1422" s="114">
        <v>0.3018978086703461</v>
      </c>
    </row>
    <row r="1423" spans="3:10" x14ac:dyDescent="0.3">
      <c r="C1423">
        <v>946</v>
      </c>
      <c r="D1423" s="141">
        <v>2.9475778155824504</v>
      </c>
      <c r="I1423">
        <v>946</v>
      </c>
      <c r="J1423" s="114">
        <v>0.22109611182537137</v>
      </c>
    </row>
    <row r="1424" spans="3:10" x14ac:dyDescent="0.3">
      <c r="C1424">
        <v>947</v>
      </c>
      <c r="D1424" s="141">
        <v>2.4775957807324986</v>
      </c>
      <c r="I1424">
        <v>947</v>
      </c>
      <c r="J1424" s="114">
        <v>0.32532552040656459</v>
      </c>
    </row>
    <row r="1425" spans="3:10" x14ac:dyDescent="0.3">
      <c r="C1425">
        <v>948</v>
      </c>
      <c r="D1425" s="141">
        <v>2.0175546540205729</v>
      </c>
      <c r="I1425">
        <v>948</v>
      </c>
      <c r="J1425" s="114">
        <v>8.079921032594628E-2</v>
      </c>
    </row>
    <row r="1426" spans="3:10" x14ac:dyDescent="0.3">
      <c r="C1426">
        <v>949</v>
      </c>
      <c r="D1426" s="141">
        <v>1.7874337968243672</v>
      </c>
      <c r="I1426">
        <v>949</v>
      </c>
      <c r="J1426" s="114">
        <v>9.1847711175041757E-2</v>
      </c>
    </row>
    <row r="1427" spans="3:10" x14ac:dyDescent="0.3">
      <c r="C1427">
        <v>950</v>
      </c>
      <c r="D1427" s="141">
        <v>3.0738372798013893</v>
      </c>
      <c r="I1427">
        <v>950</v>
      </c>
      <c r="J1427" s="114">
        <v>0.19550226840533202</v>
      </c>
    </row>
    <row r="1428" spans="3:10" x14ac:dyDescent="0.3">
      <c r="C1428">
        <v>951</v>
      </c>
      <c r="D1428" s="141">
        <v>2.7205376995774997</v>
      </c>
      <c r="I1428">
        <v>951</v>
      </c>
      <c r="J1428" s="114">
        <v>0.34449392297197234</v>
      </c>
    </row>
    <row r="1429" spans="3:10" x14ac:dyDescent="0.3">
      <c r="C1429">
        <v>952</v>
      </c>
      <c r="D1429" s="141">
        <v>2.7593460422149665</v>
      </c>
      <c r="I1429">
        <v>952</v>
      </c>
      <c r="J1429" s="114">
        <v>0.17476022140388059</v>
      </c>
    </row>
    <row r="1430" spans="3:10" x14ac:dyDescent="0.3">
      <c r="C1430">
        <v>953</v>
      </c>
      <c r="D1430" s="141">
        <v>2.2747207703544134</v>
      </c>
      <c r="I1430">
        <v>953</v>
      </c>
      <c r="J1430" s="114">
        <v>0.24551939794107902</v>
      </c>
    </row>
    <row r="1431" spans="3:10" x14ac:dyDescent="0.3">
      <c r="C1431">
        <v>954</v>
      </c>
      <c r="D1431" s="141">
        <v>3.2118626061074691</v>
      </c>
      <c r="I1431">
        <v>954</v>
      </c>
      <c r="J1431" s="114">
        <v>0.28119568435605347</v>
      </c>
    </row>
    <row r="1432" spans="3:10" x14ac:dyDescent="0.3">
      <c r="C1432">
        <v>955</v>
      </c>
      <c r="D1432" s="141">
        <v>1.6924461757051685</v>
      </c>
      <c r="I1432">
        <v>955</v>
      </c>
      <c r="J1432" s="114">
        <v>0.18575213690053261</v>
      </c>
    </row>
    <row r="1433" spans="3:10" x14ac:dyDescent="0.3">
      <c r="C1433">
        <v>956</v>
      </c>
      <c r="D1433" s="141">
        <v>2.2659726617033331</v>
      </c>
      <c r="I1433">
        <v>956</v>
      </c>
      <c r="J1433" s="114">
        <v>0.2274272197449001</v>
      </c>
    </row>
    <row r="1434" spans="3:10" x14ac:dyDescent="0.3">
      <c r="C1434">
        <v>957</v>
      </c>
      <c r="D1434" s="141">
        <v>2.9238543446333312</v>
      </c>
      <c r="I1434">
        <v>957</v>
      </c>
      <c r="J1434" s="114">
        <v>0.14988264181478583</v>
      </c>
    </row>
    <row r="1435" spans="3:10" x14ac:dyDescent="0.3">
      <c r="C1435">
        <v>958</v>
      </c>
      <c r="D1435" s="141">
        <v>3.0200354205920132</v>
      </c>
      <c r="I1435">
        <v>958</v>
      </c>
      <c r="J1435" s="114">
        <v>0.2749881946670838</v>
      </c>
    </row>
    <row r="1436" spans="3:10" x14ac:dyDescent="0.3">
      <c r="C1436">
        <v>959</v>
      </c>
      <c r="D1436" s="141">
        <v>2.6415982544539247</v>
      </c>
      <c r="I1436">
        <v>959</v>
      </c>
      <c r="J1436" s="114">
        <v>0.31500800352953107</v>
      </c>
    </row>
    <row r="1437" spans="3:10" x14ac:dyDescent="0.3">
      <c r="C1437">
        <v>960</v>
      </c>
      <c r="D1437" s="141">
        <v>2.1349362087845458</v>
      </c>
      <c r="I1437">
        <v>960</v>
      </c>
      <c r="J1437" s="114">
        <v>0.17500056373908701</v>
      </c>
    </row>
    <row r="1438" spans="3:10" x14ac:dyDescent="0.3">
      <c r="C1438">
        <v>961</v>
      </c>
      <c r="D1438" s="141">
        <v>2.2919474885689848</v>
      </c>
      <c r="I1438">
        <v>961</v>
      </c>
      <c r="J1438" s="114">
        <v>0.35855996529377943</v>
      </c>
    </row>
    <row r="1439" spans="3:10" x14ac:dyDescent="0.3">
      <c r="C1439">
        <v>962</v>
      </c>
      <c r="D1439" s="141">
        <v>2.8428968239672612</v>
      </c>
      <c r="I1439">
        <v>962</v>
      </c>
      <c r="J1439" s="114">
        <v>0.13082204691727495</v>
      </c>
    </row>
    <row r="1440" spans="3:10" x14ac:dyDescent="0.3">
      <c r="C1440">
        <v>963</v>
      </c>
      <c r="D1440" s="141">
        <v>2.5928624936600473</v>
      </c>
      <c r="I1440">
        <v>963</v>
      </c>
      <c r="J1440" s="114">
        <v>0.17041743906221218</v>
      </c>
    </row>
    <row r="1441" spans="3:10" x14ac:dyDescent="0.3">
      <c r="C1441">
        <v>964</v>
      </c>
      <c r="D1441" s="141">
        <v>2.6959380688969525</v>
      </c>
      <c r="I1441">
        <v>964</v>
      </c>
      <c r="J1441" s="114">
        <v>0.13312299766172164</v>
      </c>
    </row>
    <row r="1442" spans="3:10" x14ac:dyDescent="0.3">
      <c r="C1442">
        <v>965</v>
      </c>
      <c r="D1442" s="141">
        <v>3.4109046372496268</v>
      </c>
      <c r="I1442">
        <v>965</v>
      </c>
      <c r="J1442" s="114">
        <v>0.20963178508256908</v>
      </c>
    </row>
    <row r="1443" spans="3:10" x14ac:dyDescent="0.3">
      <c r="C1443">
        <v>966</v>
      </c>
      <c r="D1443" s="141">
        <v>1.7435408685614437</v>
      </c>
      <c r="I1443">
        <v>966</v>
      </c>
      <c r="J1443" s="114">
        <v>0.19110411384170023</v>
      </c>
    </row>
    <row r="1444" spans="3:10" x14ac:dyDescent="0.3">
      <c r="C1444">
        <v>967</v>
      </c>
      <c r="D1444" s="141">
        <v>1.6898295536404784</v>
      </c>
      <c r="I1444">
        <v>967</v>
      </c>
      <c r="J1444" s="114">
        <v>0.27140619912188169</v>
      </c>
    </row>
    <row r="1445" spans="3:10" x14ac:dyDescent="0.3">
      <c r="C1445">
        <v>968</v>
      </c>
      <c r="D1445" s="141">
        <v>2.4011695843236298</v>
      </c>
      <c r="I1445">
        <v>968</v>
      </c>
      <c r="J1445" s="114">
        <v>0.20486514456869998</v>
      </c>
    </row>
    <row r="1446" spans="3:10" x14ac:dyDescent="0.3">
      <c r="C1446">
        <v>969</v>
      </c>
      <c r="D1446" s="141">
        <v>2.1052216671724455</v>
      </c>
      <c r="I1446">
        <v>969</v>
      </c>
      <c r="J1446" s="114">
        <v>0.30755689718726731</v>
      </c>
    </row>
    <row r="1447" spans="3:10" x14ac:dyDescent="0.3">
      <c r="C1447">
        <v>970</v>
      </c>
      <c r="D1447" s="141">
        <v>3.021327286935414</v>
      </c>
      <c r="I1447">
        <v>970</v>
      </c>
      <c r="J1447" s="114">
        <v>0.28436365765273841</v>
      </c>
    </row>
    <row r="1448" spans="3:10" x14ac:dyDescent="0.3">
      <c r="C1448">
        <v>971</v>
      </c>
      <c r="D1448" s="141">
        <v>1.7274102311327515</v>
      </c>
      <c r="I1448">
        <v>971</v>
      </c>
      <c r="J1448" s="114">
        <v>0.20699931874593824</v>
      </c>
    </row>
    <row r="1449" spans="3:10" x14ac:dyDescent="0.3">
      <c r="C1449">
        <v>972</v>
      </c>
      <c r="D1449" s="141">
        <v>2.3684427451230743</v>
      </c>
      <c r="I1449">
        <v>972</v>
      </c>
      <c r="J1449" s="114">
        <v>0.27289263887826354</v>
      </c>
    </row>
    <row r="1450" spans="3:10" x14ac:dyDescent="0.3">
      <c r="C1450">
        <v>973</v>
      </c>
      <c r="D1450" s="141">
        <v>2.6723729682813926</v>
      </c>
      <c r="I1450">
        <v>973</v>
      </c>
      <c r="J1450" s="114">
        <v>0.19850410001127416</v>
      </c>
    </row>
    <row r="1451" spans="3:10" x14ac:dyDescent="0.3">
      <c r="C1451">
        <v>974</v>
      </c>
      <c r="D1451" s="141">
        <v>2.405565549174836</v>
      </c>
      <c r="I1451">
        <v>974</v>
      </c>
      <c r="J1451" s="114">
        <v>0.14523901327042976</v>
      </c>
    </row>
    <row r="1452" spans="3:10" x14ac:dyDescent="0.3">
      <c r="C1452">
        <v>975</v>
      </c>
      <c r="D1452" s="141">
        <v>2.5640845358374778</v>
      </c>
      <c r="I1452">
        <v>975</v>
      </c>
      <c r="J1452" s="114">
        <v>0.18203579616947452</v>
      </c>
    </row>
    <row r="1453" spans="3:10" x14ac:dyDescent="0.3">
      <c r="C1453">
        <v>976</v>
      </c>
      <c r="D1453" s="141">
        <v>3.3654110708299094</v>
      </c>
      <c r="I1453">
        <v>976</v>
      </c>
      <c r="J1453" s="114">
        <v>0.24146453817498603</v>
      </c>
    </row>
    <row r="1454" spans="3:10" x14ac:dyDescent="0.3">
      <c r="C1454">
        <v>977</v>
      </c>
      <c r="D1454" s="141">
        <v>3.2753272626249839</v>
      </c>
      <c r="I1454">
        <v>977</v>
      </c>
      <c r="J1454" s="114">
        <v>0.30734675124131705</v>
      </c>
    </row>
    <row r="1455" spans="3:10" x14ac:dyDescent="0.3">
      <c r="C1455">
        <v>978</v>
      </c>
      <c r="D1455" s="141">
        <v>2.1246621017438851</v>
      </c>
      <c r="I1455">
        <v>978</v>
      </c>
      <c r="J1455" s="114">
        <v>0.21650895266452719</v>
      </c>
    </row>
    <row r="1456" spans="3:10" x14ac:dyDescent="0.3">
      <c r="C1456">
        <v>979</v>
      </c>
      <c r="D1456" s="141">
        <v>3.1934416815793853</v>
      </c>
      <c r="I1456">
        <v>979</v>
      </c>
      <c r="J1456" s="114">
        <v>0.13902132275892054</v>
      </c>
    </row>
    <row r="1457" spans="3:10" x14ac:dyDescent="0.3">
      <c r="C1457">
        <v>980</v>
      </c>
      <c r="D1457" s="141">
        <v>2.3531993039057673</v>
      </c>
      <c r="I1457">
        <v>980</v>
      </c>
      <c r="J1457" s="114">
        <v>0.1757716881551783</v>
      </c>
    </row>
    <row r="1458" spans="3:10" x14ac:dyDescent="0.3">
      <c r="C1458">
        <v>981</v>
      </c>
      <c r="D1458" s="141">
        <v>2.4424617930130244</v>
      </c>
      <c r="I1458">
        <v>981</v>
      </c>
      <c r="J1458" s="114">
        <v>0.25303395043044086</v>
      </c>
    </row>
    <row r="1459" spans="3:10" x14ac:dyDescent="0.3">
      <c r="C1459">
        <v>982</v>
      </c>
      <c r="D1459" s="141">
        <v>2.4980964393397391</v>
      </c>
      <c r="I1459">
        <v>982</v>
      </c>
      <c r="J1459" s="114">
        <v>0.23486409499123728</v>
      </c>
    </row>
    <row r="1460" spans="3:10" x14ac:dyDescent="0.3">
      <c r="C1460">
        <v>983</v>
      </c>
      <c r="D1460" s="141">
        <v>2.4737638390884156</v>
      </c>
      <c r="I1460">
        <v>983</v>
      </c>
      <c r="J1460" s="114">
        <v>0.17051769723659116</v>
      </c>
    </row>
    <row r="1461" spans="3:10" x14ac:dyDescent="0.3">
      <c r="C1461">
        <v>984</v>
      </c>
      <c r="D1461" s="141">
        <v>3.2401454132474732</v>
      </c>
      <c r="I1461">
        <v>984</v>
      </c>
      <c r="J1461" s="114">
        <v>0.19036941942283558</v>
      </c>
    </row>
    <row r="1462" spans="3:10" x14ac:dyDescent="0.3">
      <c r="C1462">
        <v>985</v>
      </c>
      <c r="D1462" s="141">
        <v>2.5669852790027079</v>
      </c>
      <c r="I1462">
        <v>985</v>
      </c>
      <c r="J1462" s="114">
        <v>0.26821587484859966</v>
      </c>
    </row>
    <row r="1463" spans="3:10" x14ac:dyDescent="0.3">
      <c r="C1463">
        <v>986</v>
      </c>
      <c r="D1463" s="141">
        <v>2.0074035788916449</v>
      </c>
      <c r="I1463">
        <v>986</v>
      </c>
      <c r="J1463" s="114">
        <v>0.22034117537139464</v>
      </c>
    </row>
    <row r="1464" spans="3:10" x14ac:dyDescent="0.3">
      <c r="C1464">
        <v>987</v>
      </c>
      <c r="D1464" s="141">
        <v>2.8760920877851341</v>
      </c>
      <c r="I1464">
        <v>987</v>
      </c>
      <c r="J1464" s="114">
        <v>0.14458781882894423</v>
      </c>
    </row>
    <row r="1465" spans="3:10" x14ac:dyDescent="0.3">
      <c r="C1465">
        <v>988</v>
      </c>
      <c r="D1465" s="141">
        <v>2.576389174944377</v>
      </c>
      <c r="I1465">
        <v>988</v>
      </c>
      <c r="J1465" s="114">
        <v>0.33812004773486803</v>
      </c>
    </row>
    <row r="1466" spans="3:10" x14ac:dyDescent="0.3">
      <c r="C1466">
        <v>989</v>
      </c>
      <c r="D1466" s="141">
        <v>2.5323439605008984</v>
      </c>
      <c r="I1466">
        <v>989</v>
      </c>
      <c r="J1466" s="114">
        <v>0.28984650471099038</v>
      </c>
    </row>
    <row r="1467" spans="3:10" x14ac:dyDescent="0.3">
      <c r="C1467">
        <v>990</v>
      </c>
      <c r="D1467" s="141">
        <v>2.8285705490765425</v>
      </c>
      <c r="I1467">
        <v>990</v>
      </c>
      <c r="J1467" s="114">
        <v>0.1832268851801433</v>
      </c>
    </row>
    <row r="1468" spans="3:10" x14ac:dyDescent="0.3">
      <c r="C1468">
        <v>991</v>
      </c>
      <c r="D1468" s="141">
        <v>1.8900258943164592</v>
      </c>
      <c r="I1468">
        <v>991</v>
      </c>
      <c r="J1468" s="114">
        <v>0.31607429904428441</v>
      </c>
    </row>
    <row r="1469" spans="3:10" x14ac:dyDescent="0.3">
      <c r="C1469">
        <v>992</v>
      </c>
      <c r="D1469" s="141">
        <v>2.5664102775188193</v>
      </c>
      <c r="I1469">
        <v>992</v>
      </c>
      <c r="J1469" s="114">
        <v>0.30103507270018381</v>
      </c>
    </row>
    <row r="1470" spans="3:10" x14ac:dyDescent="0.3">
      <c r="C1470">
        <v>993</v>
      </c>
      <c r="D1470" s="141">
        <v>3.225550811419116</v>
      </c>
      <c r="I1470">
        <v>993</v>
      </c>
      <c r="J1470" s="114">
        <v>0.2495116947177487</v>
      </c>
    </row>
    <row r="1471" spans="3:10" x14ac:dyDescent="0.3">
      <c r="C1471">
        <v>994</v>
      </c>
      <c r="D1471" s="141">
        <v>3.2721331429251825</v>
      </c>
      <c r="I1471">
        <v>994</v>
      </c>
      <c r="J1471" s="114">
        <v>8.2553838011528269E-2</v>
      </c>
    </row>
    <row r="1472" spans="3:10" x14ac:dyDescent="0.3">
      <c r="C1472">
        <v>995</v>
      </c>
      <c r="D1472" s="141">
        <v>2.748425810024008</v>
      </c>
      <c r="I1472">
        <v>995</v>
      </c>
      <c r="J1472" s="114">
        <v>0.16747713414868826</v>
      </c>
    </row>
    <row r="1473" spans="3:10" x14ac:dyDescent="0.3">
      <c r="C1473">
        <v>996</v>
      </c>
      <c r="D1473" s="141">
        <v>2.8573043208636348</v>
      </c>
      <c r="I1473">
        <v>996</v>
      </c>
      <c r="J1473" s="114">
        <v>0.1296745070507932</v>
      </c>
    </row>
    <row r="1474" spans="3:10" x14ac:dyDescent="0.3">
      <c r="C1474">
        <v>997</v>
      </c>
      <c r="D1474" s="141">
        <v>2.6494557096685716</v>
      </c>
      <c r="I1474">
        <v>997</v>
      </c>
      <c r="J1474" s="114">
        <v>0.30783756152634512</v>
      </c>
    </row>
    <row r="1475" spans="3:10" x14ac:dyDescent="0.3">
      <c r="C1475">
        <v>998</v>
      </c>
      <c r="D1475" s="141">
        <v>2.8242483572031878</v>
      </c>
      <c r="I1475">
        <v>998</v>
      </c>
      <c r="J1475" s="114">
        <v>0.28769306995283173</v>
      </c>
    </row>
    <row r="1476" spans="3:10" x14ac:dyDescent="0.3">
      <c r="C1476">
        <v>999</v>
      </c>
      <c r="D1476" s="141">
        <v>2.8681183101571555</v>
      </c>
      <c r="I1476">
        <v>999</v>
      </c>
      <c r="J1476" s="114">
        <v>0.16719558862563044</v>
      </c>
    </row>
    <row r="1477" spans="3:10" x14ac:dyDescent="0.3">
      <c r="C1477">
        <v>1000</v>
      </c>
      <c r="D1477" s="40">
        <v>2.6864613812347842</v>
      </c>
      <c r="I1477">
        <v>1000</v>
      </c>
      <c r="J1477" s="134">
        <v>0.29380070045987194</v>
      </c>
    </row>
    <row r="1478" spans="3:10" x14ac:dyDescent="0.3">
      <c r="C1478">
        <v>1001</v>
      </c>
      <c r="D1478" s="40">
        <v>2.6210290846102255</v>
      </c>
      <c r="I1478">
        <v>1001</v>
      </c>
      <c r="J1478" s="134">
        <v>0.26898695448997634</v>
      </c>
    </row>
    <row r="1479" spans="3:10" x14ac:dyDescent="0.3">
      <c r="C1479">
        <v>1002</v>
      </c>
      <c r="D1479" s="40">
        <v>2.9628755463340921</v>
      </c>
      <c r="I1479">
        <v>1002</v>
      </c>
      <c r="J1479" s="134">
        <v>0.16278056180847766</v>
      </c>
    </row>
    <row r="1480" spans="3:10" x14ac:dyDescent="0.3">
      <c r="C1480">
        <v>1003</v>
      </c>
      <c r="D1480" s="40">
        <v>3.1403247893026189</v>
      </c>
      <c r="I1480">
        <v>1003</v>
      </c>
      <c r="J1480" s="134">
        <v>0.25006748995005146</v>
      </c>
    </row>
    <row r="1481" spans="3:10" x14ac:dyDescent="0.3">
      <c r="C1481">
        <v>1004</v>
      </c>
      <c r="D1481" s="40">
        <v>2.9371409717232853</v>
      </c>
      <c r="I1481">
        <v>1004</v>
      </c>
      <c r="J1481" s="134">
        <v>0.29794325630760632</v>
      </c>
    </row>
    <row r="1482" spans="3:10" x14ac:dyDescent="0.3">
      <c r="C1482">
        <v>1005</v>
      </c>
      <c r="D1482" s="40">
        <v>2.6644306365506938</v>
      </c>
      <c r="I1482">
        <v>1005</v>
      </c>
      <c r="J1482" s="134">
        <v>0.26452351668006191</v>
      </c>
    </row>
    <row r="1483" spans="3:10" x14ac:dyDescent="0.3">
      <c r="C1483">
        <v>1006</v>
      </c>
      <c r="D1483" s="40">
        <v>3.2424329436934323</v>
      </c>
      <c r="I1483">
        <v>1006</v>
      </c>
      <c r="J1483" s="134">
        <v>8.1183885210048823E-2</v>
      </c>
    </row>
    <row r="1484" spans="3:10" x14ac:dyDescent="0.3">
      <c r="C1484">
        <v>1007</v>
      </c>
      <c r="D1484" s="40">
        <v>2.7541495503568973</v>
      </c>
      <c r="I1484">
        <v>1007</v>
      </c>
      <c r="J1484" s="134">
        <v>0.27637193127722592</v>
      </c>
    </row>
    <row r="1485" spans="3:10" x14ac:dyDescent="0.3">
      <c r="C1485">
        <v>1008</v>
      </c>
      <c r="D1485" s="40">
        <v>2.3470041770183405</v>
      </c>
      <c r="I1485">
        <v>1008</v>
      </c>
      <c r="J1485" s="134">
        <v>0.21849409287331656</v>
      </c>
    </row>
    <row r="1486" spans="3:10" x14ac:dyDescent="0.3">
      <c r="C1486">
        <v>1009</v>
      </c>
      <c r="D1486" s="40">
        <v>2.8012961574221675</v>
      </c>
      <c r="I1486">
        <v>1009</v>
      </c>
      <c r="J1486" s="134">
        <v>0.28047650087829434</v>
      </c>
    </row>
    <row r="1487" spans="3:10" x14ac:dyDescent="0.3">
      <c r="C1487">
        <v>1010</v>
      </c>
      <c r="D1487" s="40">
        <v>2.7234025726257687</v>
      </c>
      <c r="I1487">
        <v>1010</v>
      </c>
      <c r="J1487" s="134">
        <v>0.21103467142850119</v>
      </c>
    </row>
    <row r="1488" spans="3:10" x14ac:dyDescent="0.3">
      <c r="C1488">
        <v>1011</v>
      </c>
      <c r="D1488" s="40">
        <v>2.5974784251305305</v>
      </c>
      <c r="I1488">
        <v>1011</v>
      </c>
      <c r="J1488" s="134">
        <v>0.29881886655215339</v>
      </c>
    </row>
    <row r="1489" spans="3:10" x14ac:dyDescent="0.3">
      <c r="C1489">
        <v>1012</v>
      </c>
      <c r="D1489" s="40">
        <v>1.7719198398798899</v>
      </c>
      <c r="I1489">
        <v>1012</v>
      </c>
      <c r="J1489" s="134">
        <v>0.24672177971183284</v>
      </c>
    </row>
    <row r="1490" spans="3:10" x14ac:dyDescent="0.3">
      <c r="C1490">
        <v>1013</v>
      </c>
      <c r="D1490" s="40">
        <v>3.0453712162901541</v>
      </c>
      <c r="I1490">
        <v>1013</v>
      </c>
      <c r="J1490" s="134">
        <v>0.2388298603243495</v>
      </c>
    </row>
    <row r="1491" spans="3:10" x14ac:dyDescent="0.3">
      <c r="C1491">
        <v>1014</v>
      </c>
      <c r="D1491" s="40">
        <v>1.8538689831070709</v>
      </c>
      <c r="I1491">
        <v>1014</v>
      </c>
      <c r="J1491" s="134">
        <v>0.25191298631106473</v>
      </c>
    </row>
    <row r="1492" spans="3:10" x14ac:dyDescent="0.3">
      <c r="C1492">
        <v>1015</v>
      </c>
      <c r="D1492" s="40">
        <v>2.1831822142575144</v>
      </c>
      <c r="I1492">
        <v>1015</v>
      </c>
      <c r="J1492" s="134">
        <v>0.17248122875934402</v>
      </c>
    </row>
    <row r="1493" spans="3:10" x14ac:dyDescent="0.3">
      <c r="C1493">
        <v>1016</v>
      </c>
      <c r="D1493" s="40">
        <v>2.5706193208338712</v>
      </c>
      <c r="I1493">
        <v>1016</v>
      </c>
      <c r="J1493" s="134">
        <v>0.13689750387736366</v>
      </c>
    </row>
    <row r="1494" spans="3:10" x14ac:dyDescent="0.3">
      <c r="C1494">
        <v>1017</v>
      </c>
      <c r="D1494" s="40">
        <v>2.3671235482821285</v>
      </c>
      <c r="I1494">
        <v>1017</v>
      </c>
      <c r="J1494" s="134">
        <v>0.16289725865260274</v>
      </c>
    </row>
    <row r="1495" spans="3:10" x14ac:dyDescent="0.3">
      <c r="C1495">
        <v>1018</v>
      </c>
      <c r="D1495" s="40">
        <v>3.0756977438357369</v>
      </c>
      <c r="I1495">
        <v>1018</v>
      </c>
      <c r="J1495" s="134">
        <v>0.25527338662392363</v>
      </c>
    </row>
    <row r="1496" spans="3:10" x14ac:dyDescent="0.3">
      <c r="C1496">
        <v>1019</v>
      </c>
      <c r="D1496" s="40">
        <v>2.7698110210773885</v>
      </c>
      <c r="I1496">
        <v>1019</v>
      </c>
      <c r="J1496" s="134">
        <v>0.36632096950462611</v>
      </c>
    </row>
    <row r="1497" spans="3:10" x14ac:dyDescent="0.3">
      <c r="C1497">
        <v>1020</v>
      </c>
      <c r="D1497" s="40">
        <v>3.5511722656948748</v>
      </c>
      <c r="I1497">
        <v>1020</v>
      </c>
      <c r="J1497" s="134">
        <v>0.28339738503437428</v>
      </c>
    </row>
    <row r="1498" spans="3:10" x14ac:dyDescent="0.3">
      <c r="C1498">
        <v>1021</v>
      </c>
      <c r="D1498" s="40">
        <v>3.2590145370589463</v>
      </c>
      <c r="I1498">
        <v>1021</v>
      </c>
      <c r="J1498" s="134">
        <v>0.29274203594449522</v>
      </c>
    </row>
    <row r="1499" spans="3:10" x14ac:dyDescent="0.3">
      <c r="C1499">
        <v>1022</v>
      </c>
      <c r="D1499" s="40">
        <v>2.5021057489888547</v>
      </c>
      <c r="I1499">
        <v>1022</v>
      </c>
      <c r="J1499" s="134">
        <v>0.24328632220534785</v>
      </c>
    </row>
    <row r="1500" spans="3:10" x14ac:dyDescent="0.3">
      <c r="C1500">
        <v>1023</v>
      </c>
      <c r="D1500" s="40">
        <v>2.6371248918498917</v>
      </c>
      <c r="I1500">
        <v>1023</v>
      </c>
      <c r="J1500" s="134">
        <v>0.24983172426917721</v>
      </c>
    </row>
    <row r="1501" spans="3:10" x14ac:dyDescent="0.3">
      <c r="C1501">
        <v>1024</v>
      </c>
      <c r="D1501" s="40">
        <v>3.5424947194066205</v>
      </c>
      <c r="I1501">
        <v>1024</v>
      </c>
      <c r="J1501" s="134">
        <v>0.22003003195218884</v>
      </c>
    </row>
    <row r="1502" spans="3:10" x14ac:dyDescent="0.3">
      <c r="C1502">
        <v>1025</v>
      </c>
      <c r="D1502" s="40">
        <v>1.6553430080098892</v>
      </c>
      <c r="I1502">
        <v>1025</v>
      </c>
      <c r="J1502" s="134">
        <v>0.35552980234872988</v>
      </c>
    </row>
    <row r="1503" spans="3:10" x14ac:dyDescent="0.3">
      <c r="C1503">
        <v>1026</v>
      </c>
      <c r="D1503" s="40">
        <v>2.3442356263650344</v>
      </c>
      <c r="I1503">
        <v>1026</v>
      </c>
      <c r="J1503" s="134">
        <v>0.26999547514423972</v>
      </c>
    </row>
    <row r="1504" spans="3:10" x14ac:dyDescent="0.3">
      <c r="C1504">
        <v>1027</v>
      </c>
      <c r="D1504" s="40">
        <v>2.0456288822691344</v>
      </c>
      <c r="I1504">
        <v>1027</v>
      </c>
      <c r="J1504" s="134">
        <v>7.4824051834634586E-2</v>
      </c>
    </row>
    <row r="1505" spans="3:10" x14ac:dyDescent="0.3">
      <c r="C1505">
        <v>1028</v>
      </c>
      <c r="D1505" s="40">
        <v>2.0541392126325757</v>
      </c>
      <c r="I1505">
        <v>1028</v>
      </c>
      <c r="J1505" s="134">
        <v>0.12029731802294452</v>
      </c>
    </row>
    <row r="1506" spans="3:10" x14ac:dyDescent="0.3">
      <c r="C1506">
        <v>1029</v>
      </c>
      <c r="D1506" s="40">
        <v>2.4746627257936042</v>
      </c>
      <c r="I1506">
        <v>1029</v>
      </c>
      <c r="J1506" s="134">
        <v>0.34405345235927776</v>
      </c>
    </row>
    <row r="1507" spans="3:10" x14ac:dyDescent="0.3">
      <c r="C1507">
        <v>1030</v>
      </c>
      <c r="D1507" s="40">
        <v>2.1595184066026127</v>
      </c>
      <c r="I1507">
        <v>1030</v>
      </c>
      <c r="J1507" s="134">
        <v>0.23841762979378744</v>
      </c>
    </row>
    <row r="1508" spans="3:10" x14ac:dyDescent="0.3">
      <c r="C1508">
        <v>1031</v>
      </c>
      <c r="D1508" s="40">
        <v>2.4158350985189552</v>
      </c>
      <c r="I1508">
        <v>1031</v>
      </c>
      <c r="J1508" s="134">
        <v>0.26994802741191015</v>
      </c>
    </row>
    <row r="1509" spans="3:10" x14ac:dyDescent="0.3">
      <c r="C1509">
        <v>1032</v>
      </c>
      <c r="D1509" s="40">
        <v>1.9532455329830107</v>
      </c>
      <c r="I1509">
        <v>1032</v>
      </c>
      <c r="J1509" s="134">
        <v>0.18703867783299866</v>
      </c>
    </row>
    <row r="1510" spans="3:10" x14ac:dyDescent="0.3">
      <c r="C1510">
        <v>1033</v>
      </c>
      <c r="D1510" s="40">
        <v>2.8274531361179465</v>
      </c>
      <c r="I1510">
        <v>1033</v>
      </c>
      <c r="J1510" s="134">
        <v>0.28632275573117338</v>
      </c>
    </row>
    <row r="1511" spans="3:10" x14ac:dyDescent="0.3">
      <c r="C1511">
        <v>1034</v>
      </c>
      <c r="D1511" s="40">
        <v>2.3624807317979815</v>
      </c>
      <c r="I1511">
        <v>1034</v>
      </c>
      <c r="J1511" s="134">
        <v>0.13935112373684833</v>
      </c>
    </row>
    <row r="1512" spans="3:10" x14ac:dyDescent="0.3">
      <c r="C1512">
        <v>1035</v>
      </c>
      <c r="D1512" s="40">
        <v>2.2125359470737309</v>
      </c>
      <c r="I1512">
        <v>1035</v>
      </c>
      <c r="J1512" s="134">
        <v>0.15829861426181369</v>
      </c>
    </row>
    <row r="1513" spans="3:10" x14ac:dyDescent="0.3">
      <c r="C1513">
        <v>1036</v>
      </c>
      <c r="D1513" s="40">
        <v>2.4125765389265763</v>
      </c>
      <c r="I1513">
        <v>1036</v>
      </c>
      <c r="J1513" s="134">
        <v>0.16090681734246504</v>
      </c>
    </row>
    <row r="1514" spans="3:10" x14ac:dyDescent="0.3">
      <c r="C1514">
        <v>1037</v>
      </c>
      <c r="D1514" s="40">
        <v>1.6692206735945079</v>
      </c>
      <c r="I1514">
        <v>1037</v>
      </c>
      <c r="J1514" s="134">
        <v>0.25699922178692058</v>
      </c>
    </row>
    <row r="1515" spans="3:10" x14ac:dyDescent="0.3">
      <c r="C1515">
        <v>1038</v>
      </c>
      <c r="D1515" s="40">
        <v>1.9207764476312263</v>
      </c>
      <c r="I1515">
        <v>1038</v>
      </c>
      <c r="J1515" s="134">
        <v>0.24575943618507301</v>
      </c>
    </row>
    <row r="1516" spans="3:10" x14ac:dyDescent="0.3">
      <c r="C1516">
        <v>1039</v>
      </c>
      <c r="D1516" s="40">
        <v>3.4786533808914584</v>
      </c>
      <c r="I1516">
        <v>1039</v>
      </c>
      <c r="J1516" s="134">
        <v>0.18074439008591803</v>
      </c>
    </row>
    <row r="1517" spans="3:10" x14ac:dyDescent="0.3">
      <c r="C1517">
        <v>1040</v>
      </c>
      <c r="D1517" s="40">
        <v>2.9652324773844723</v>
      </c>
      <c r="I1517">
        <v>1040</v>
      </c>
      <c r="J1517" s="134">
        <v>0.24070088336508144</v>
      </c>
    </row>
    <row r="1518" spans="3:10" x14ac:dyDescent="0.3">
      <c r="C1518">
        <v>1041</v>
      </c>
      <c r="D1518" s="40">
        <v>1.4737214795656142</v>
      </c>
      <c r="I1518">
        <v>1041</v>
      </c>
      <c r="J1518" s="134">
        <v>0.31158146406174292</v>
      </c>
    </row>
    <row r="1519" spans="3:10" x14ac:dyDescent="0.3">
      <c r="C1519">
        <v>1042</v>
      </c>
      <c r="D1519" s="40">
        <v>2.6848815740098404</v>
      </c>
      <c r="I1519">
        <v>1042</v>
      </c>
      <c r="J1519" s="134">
        <v>0.21262893174006625</v>
      </c>
    </row>
    <row r="1520" spans="3:10" x14ac:dyDescent="0.3">
      <c r="C1520">
        <v>1043</v>
      </c>
      <c r="D1520" s="40">
        <v>2.1147839730639477</v>
      </c>
      <c r="I1520">
        <v>1043</v>
      </c>
      <c r="J1520" s="134">
        <v>0.3836645073804219</v>
      </c>
    </row>
    <row r="1521" spans="3:10" x14ac:dyDescent="0.3">
      <c r="C1521">
        <v>1044</v>
      </c>
      <c r="D1521" s="40">
        <v>2.052605220126329</v>
      </c>
      <c r="I1521">
        <v>1044</v>
      </c>
      <c r="J1521" s="134">
        <v>0.24316503989235327</v>
      </c>
    </row>
    <row r="1522" spans="3:10" x14ac:dyDescent="0.3">
      <c r="C1522">
        <v>1045</v>
      </c>
      <c r="D1522" s="40">
        <v>2.8890949170007341</v>
      </c>
      <c r="I1522">
        <v>1045</v>
      </c>
      <c r="J1522" s="134">
        <v>0.33140703781635072</v>
      </c>
    </row>
    <row r="1523" spans="3:10" x14ac:dyDescent="0.3">
      <c r="C1523">
        <v>1046</v>
      </c>
      <c r="D1523" s="40">
        <v>2.1242269924721158</v>
      </c>
      <c r="I1523">
        <v>1046</v>
      </c>
      <c r="J1523" s="134">
        <v>0.16404716989344781</v>
      </c>
    </row>
    <row r="1524" spans="3:10" x14ac:dyDescent="0.3">
      <c r="C1524">
        <v>1047</v>
      </c>
      <c r="D1524" s="40">
        <v>2.1524775639076887</v>
      </c>
      <c r="I1524">
        <v>1047</v>
      </c>
      <c r="J1524" s="134">
        <v>0.1589464158079954</v>
      </c>
    </row>
    <row r="1525" spans="3:10" x14ac:dyDescent="0.3">
      <c r="C1525">
        <v>1048</v>
      </c>
      <c r="D1525" s="40">
        <v>3.5430583493119343</v>
      </c>
      <c r="I1525">
        <v>1048</v>
      </c>
      <c r="J1525" s="134">
        <v>0.27644653200667446</v>
      </c>
    </row>
    <row r="1526" spans="3:10" x14ac:dyDescent="0.3">
      <c r="C1526">
        <v>1049</v>
      </c>
      <c r="D1526" s="40">
        <v>2.7221586839007132</v>
      </c>
      <c r="I1526">
        <v>1049</v>
      </c>
      <c r="J1526" s="134">
        <v>0.28857904259810319</v>
      </c>
    </row>
    <row r="1527" spans="3:10" x14ac:dyDescent="0.3">
      <c r="C1527">
        <v>1050</v>
      </c>
      <c r="D1527" s="40">
        <v>1.7939579756661335</v>
      </c>
      <c r="I1527">
        <v>1050</v>
      </c>
      <c r="J1527" s="134">
        <v>0.16725117568497239</v>
      </c>
    </row>
    <row r="1528" spans="3:10" x14ac:dyDescent="0.3">
      <c r="C1528">
        <v>1051</v>
      </c>
      <c r="D1528" s="40">
        <v>2.9058241820619188</v>
      </c>
      <c r="I1528">
        <v>1051</v>
      </c>
      <c r="J1528" s="134">
        <v>0.33643292515368928</v>
      </c>
    </row>
    <row r="1529" spans="3:10" x14ac:dyDescent="0.3">
      <c r="C1529">
        <v>1052</v>
      </c>
      <c r="D1529" s="40">
        <v>2.2990941889071856</v>
      </c>
      <c r="I1529">
        <v>1052</v>
      </c>
      <c r="J1529" s="134">
        <v>0.26248052351689122</v>
      </c>
    </row>
    <row r="1530" spans="3:10" x14ac:dyDescent="0.3">
      <c r="C1530">
        <v>1053</v>
      </c>
      <c r="D1530" s="40">
        <v>2.264057745772118</v>
      </c>
      <c r="I1530">
        <v>1053</v>
      </c>
      <c r="J1530" s="134">
        <v>0.31459782701309869</v>
      </c>
    </row>
    <row r="1531" spans="3:10" x14ac:dyDescent="0.3">
      <c r="C1531">
        <v>1054</v>
      </c>
      <c r="D1531" s="40">
        <v>2.254411634047345</v>
      </c>
      <c r="I1531">
        <v>1054</v>
      </c>
      <c r="J1531" s="134">
        <v>0.28598577433954064</v>
      </c>
    </row>
    <row r="1532" spans="3:10" x14ac:dyDescent="0.3">
      <c r="C1532">
        <v>1055</v>
      </c>
      <c r="D1532" s="40">
        <v>3.2704268516482315</v>
      </c>
      <c r="I1532">
        <v>1055</v>
      </c>
      <c r="J1532" s="134">
        <v>0.26645053668518948</v>
      </c>
    </row>
    <row r="1533" spans="3:10" x14ac:dyDescent="0.3">
      <c r="C1533">
        <v>1056</v>
      </c>
      <c r="D1533" s="40">
        <v>2.0934661357828421</v>
      </c>
      <c r="I1533">
        <v>1056</v>
      </c>
      <c r="J1533" s="134">
        <v>0.27739061342746241</v>
      </c>
    </row>
    <row r="1534" spans="3:10" x14ac:dyDescent="0.3">
      <c r="C1534">
        <v>1057</v>
      </c>
      <c r="D1534" s="40">
        <v>2.3022847817147527</v>
      </c>
      <c r="I1534">
        <v>1057</v>
      </c>
      <c r="J1534" s="134">
        <v>0.20031451029523795</v>
      </c>
    </row>
    <row r="1535" spans="3:10" x14ac:dyDescent="0.3">
      <c r="C1535">
        <v>1058</v>
      </c>
      <c r="D1535" s="40">
        <v>1.3996632907537223</v>
      </c>
      <c r="I1535">
        <v>1058</v>
      </c>
      <c r="J1535" s="134">
        <v>0.19298397165165326</v>
      </c>
    </row>
    <row r="1536" spans="3:10" x14ac:dyDescent="0.3">
      <c r="C1536">
        <v>1059</v>
      </c>
      <c r="D1536" s="40">
        <v>2.1096242044782265</v>
      </c>
      <c r="I1536">
        <v>1059</v>
      </c>
      <c r="J1536" s="134">
        <v>0.31282768608536493</v>
      </c>
    </row>
    <row r="1537" spans="3:10" x14ac:dyDescent="0.3">
      <c r="C1537">
        <v>1060</v>
      </c>
      <c r="D1537" s="40">
        <v>3.654927439509764</v>
      </c>
      <c r="I1537">
        <v>1060</v>
      </c>
      <c r="J1537" s="134">
        <v>0.23099946313518749</v>
      </c>
    </row>
    <row r="1538" spans="3:10" x14ac:dyDescent="0.3">
      <c r="C1538">
        <v>1061</v>
      </c>
      <c r="D1538" s="40">
        <v>2.5266902300261296</v>
      </c>
      <c r="I1538">
        <v>1061</v>
      </c>
      <c r="J1538" s="134">
        <v>0.28373403633587757</v>
      </c>
    </row>
    <row r="1539" spans="3:10" x14ac:dyDescent="0.3">
      <c r="C1539">
        <v>1062</v>
      </c>
      <c r="D1539" s="40">
        <v>2.9514890900954969</v>
      </c>
      <c r="I1539">
        <v>1062</v>
      </c>
      <c r="J1539" s="134">
        <v>0.29590349946655015</v>
      </c>
    </row>
    <row r="1540" spans="3:10" x14ac:dyDescent="0.3">
      <c r="C1540">
        <v>1063</v>
      </c>
      <c r="D1540" s="40">
        <v>2.2685954388247871</v>
      </c>
      <c r="I1540">
        <v>1063</v>
      </c>
      <c r="J1540" s="134">
        <v>0.2641848844076109</v>
      </c>
    </row>
    <row r="1541" spans="3:10" x14ac:dyDescent="0.3">
      <c r="C1541">
        <v>1064</v>
      </c>
      <c r="D1541" s="40">
        <v>2.5466634325855382</v>
      </c>
      <c r="I1541">
        <v>1064</v>
      </c>
      <c r="J1541" s="134">
        <v>0.18036529358812148</v>
      </c>
    </row>
    <row r="1542" spans="3:10" x14ac:dyDescent="0.3">
      <c r="C1542">
        <v>1065</v>
      </c>
      <c r="D1542" s="40">
        <v>2.357645853649474</v>
      </c>
      <c r="I1542">
        <v>1065</v>
      </c>
      <c r="J1542" s="134">
        <v>0.26267370635636089</v>
      </c>
    </row>
    <row r="1543" spans="3:10" x14ac:dyDescent="0.3">
      <c r="C1543">
        <v>1066</v>
      </c>
      <c r="D1543" s="40">
        <v>3.2781996183136579</v>
      </c>
      <c r="I1543">
        <v>1066</v>
      </c>
      <c r="J1543" s="134">
        <v>0.32941485034611073</v>
      </c>
    </row>
    <row r="1544" spans="3:10" x14ac:dyDescent="0.3">
      <c r="C1544">
        <v>1067</v>
      </c>
      <c r="D1544" s="40">
        <v>2.4368788264312853</v>
      </c>
      <c r="I1544">
        <v>1067</v>
      </c>
      <c r="J1544" s="134">
        <v>0.21874375461997553</v>
      </c>
    </row>
    <row r="1545" spans="3:10" x14ac:dyDescent="0.3">
      <c r="C1545">
        <v>1068</v>
      </c>
      <c r="D1545" s="40">
        <v>2.549626245121952</v>
      </c>
      <c r="I1545">
        <v>1068</v>
      </c>
      <c r="J1545" s="134">
        <v>0.13152254365974847</v>
      </c>
    </row>
    <row r="1546" spans="3:10" x14ac:dyDescent="0.3">
      <c r="C1546">
        <v>1069</v>
      </c>
      <c r="D1546" s="40">
        <v>3.1160575656624152</v>
      </c>
      <c r="I1546">
        <v>1069</v>
      </c>
      <c r="J1546" s="134">
        <v>0.23088177298404688</v>
      </c>
    </row>
    <row r="1547" spans="3:10" x14ac:dyDescent="0.3">
      <c r="C1547">
        <v>1070</v>
      </c>
      <c r="D1547" s="40">
        <v>2.8372953602174507</v>
      </c>
      <c r="I1547">
        <v>1070</v>
      </c>
      <c r="J1547" s="134">
        <v>0.39595551829736886</v>
      </c>
    </row>
    <row r="1548" spans="3:10" x14ac:dyDescent="0.3">
      <c r="C1548">
        <v>1071</v>
      </c>
      <c r="D1548" s="40">
        <v>2.9455463162074036</v>
      </c>
      <c r="I1548">
        <v>1071</v>
      </c>
      <c r="J1548" s="134">
        <v>0.28274264636015989</v>
      </c>
    </row>
    <row r="1549" spans="3:10" x14ac:dyDescent="0.3">
      <c r="C1549">
        <v>1072</v>
      </c>
      <c r="D1549" s="40">
        <v>2.4225640183568302</v>
      </c>
      <c r="I1549">
        <v>1072</v>
      </c>
      <c r="J1549" s="134">
        <v>0.27988584441768705</v>
      </c>
    </row>
    <row r="1550" spans="3:10" x14ac:dyDescent="0.3">
      <c r="C1550">
        <v>1073</v>
      </c>
      <c r="D1550" s="40">
        <v>2.0848754903427826</v>
      </c>
      <c r="I1550">
        <v>1073</v>
      </c>
      <c r="J1550" s="134">
        <v>0.11366670840658832</v>
      </c>
    </row>
    <row r="1551" spans="3:10" x14ac:dyDescent="0.3">
      <c r="C1551">
        <v>1074</v>
      </c>
      <c r="D1551" s="40">
        <v>2.8865398908633013</v>
      </c>
      <c r="I1551">
        <v>1074</v>
      </c>
      <c r="J1551" s="134">
        <v>0.25245888937297556</v>
      </c>
    </row>
    <row r="1552" spans="3:10" x14ac:dyDescent="0.3">
      <c r="C1552">
        <v>1075</v>
      </c>
      <c r="D1552" s="40">
        <v>2.7248533237776824</v>
      </c>
      <c r="I1552">
        <v>1075</v>
      </c>
      <c r="J1552" s="134">
        <v>0.13967345534728626</v>
      </c>
    </row>
    <row r="1553" spans="3:10" x14ac:dyDescent="0.3">
      <c r="C1553">
        <v>1076</v>
      </c>
      <c r="D1553" s="40">
        <v>1.7306865370513616</v>
      </c>
      <c r="I1553">
        <v>1076</v>
      </c>
      <c r="J1553" s="134">
        <v>0.20739127571218363</v>
      </c>
    </row>
    <row r="1554" spans="3:10" x14ac:dyDescent="0.3">
      <c r="C1554">
        <v>1077</v>
      </c>
      <c r="D1554" s="40">
        <v>2.7021915214143162</v>
      </c>
      <c r="I1554">
        <v>1077</v>
      </c>
      <c r="J1554" s="134">
        <v>0.22998596404777749</v>
      </c>
    </row>
    <row r="1555" spans="3:10" x14ac:dyDescent="0.3">
      <c r="C1555">
        <v>1078</v>
      </c>
      <c r="D1555" s="40">
        <v>3.0131470066989356</v>
      </c>
      <c r="I1555">
        <v>1078</v>
      </c>
      <c r="J1555" s="134">
        <v>0.12462429911973172</v>
      </c>
    </row>
    <row r="1556" spans="3:10" x14ac:dyDescent="0.3">
      <c r="C1556">
        <v>1079</v>
      </c>
      <c r="D1556" s="40">
        <v>2.98563315824358</v>
      </c>
      <c r="I1556">
        <v>1079</v>
      </c>
      <c r="J1556" s="134">
        <v>0.23364730915879095</v>
      </c>
    </row>
    <row r="1557" spans="3:10" x14ac:dyDescent="0.3">
      <c r="C1557">
        <v>1080</v>
      </c>
      <c r="D1557" s="40">
        <v>2.6098246730829819</v>
      </c>
      <c r="I1557">
        <v>1080</v>
      </c>
      <c r="J1557" s="134">
        <v>0.18901775743479909</v>
      </c>
    </row>
    <row r="1558" spans="3:10" x14ac:dyDescent="0.3">
      <c r="C1558">
        <v>1081</v>
      </c>
      <c r="D1558" s="40">
        <v>2.4118229290082511</v>
      </c>
      <c r="I1558">
        <v>1081</v>
      </c>
      <c r="J1558" s="134">
        <v>0.33711201370614541</v>
      </c>
    </row>
    <row r="1559" spans="3:10" x14ac:dyDescent="0.3">
      <c r="C1559">
        <v>1082</v>
      </c>
      <c r="D1559" s="40">
        <v>3.0424012522385917</v>
      </c>
      <c r="I1559">
        <v>1082</v>
      </c>
      <c r="J1559" s="134">
        <v>0.36461500297020866</v>
      </c>
    </row>
    <row r="1560" spans="3:10" x14ac:dyDescent="0.3">
      <c r="C1560">
        <v>1083</v>
      </c>
      <c r="D1560" s="40">
        <v>3.2115387585567361</v>
      </c>
      <c r="I1560">
        <v>1083</v>
      </c>
      <c r="J1560" s="134">
        <v>0.22114704616555136</v>
      </c>
    </row>
    <row r="1561" spans="3:10" x14ac:dyDescent="0.3">
      <c r="C1561">
        <v>1084</v>
      </c>
      <c r="D1561" s="40">
        <v>2.3497414183596845</v>
      </c>
      <c r="I1561">
        <v>1084</v>
      </c>
      <c r="J1561" s="134">
        <v>0.18485336666914476</v>
      </c>
    </row>
    <row r="1562" spans="3:10" x14ac:dyDescent="0.3">
      <c r="C1562">
        <v>1085</v>
      </c>
      <c r="D1562" s="40">
        <v>2.1664129189400265</v>
      </c>
      <c r="I1562">
        <v>1085</v>
      </c>
      <c r="J1562" s="134">
        <v>0.23702166099805</v>
      </c>
    </row>
    <row r="1563" spans="3:10" x14ac:dyDescent="0.3">
      <c r="C1563">
        <v>1086</v>
      </c>
      <c r="D1563" s="40">
        <v>1.661926365679967</v>
      </c>
      <c r="I1563">
        <v>1086</v>
      </c>
      <c r="J1563" s="134">
        <v>0.12280560818263697</v>
      </c>
    </row>
    <row r="1564" spans="3:10" x14ac:dyDescent="0.3">
      <c r="C1564">
        <v>1087</v>
      </c>
      <c r="D1564" s="40">
        <v>3.2007807595603972</v>
      </c>
      <c r="I1564">
        <v>1087</v>
      </c>
      <c r="J1564" s="134">
        <v>8.8109228908211268E-2</v>
      </c>
    </row>
    <row r="1565" spans="3:10" x14ac:dyDescent="0.3">
      <c r="C1565">
        <v>1088</v>
      </c>
      <c r="D1565" s="40">
        <v>3.0236658209774676</v>
      </c>
      <c r="I1565">
        <v>1088</v>
      </c>
      <c r="J1565" s="134">
        <v>0.14187649249019496</v>
      </c>
    </row>
    <row r="1566" spans="3:10" x14ac:dyDescent="0.3">
      <c r="C1566">
        <v>1089</v>
      </c>
      <c r="D1566" s="40">
        <v>2.0951414202418661</v>
      </c>
      <c r="I1566">
        <v>1089</v>
      </c>
      <c r="J1566" s="134">
        <v>0.24319518971356646</v>
      </c>
    </row>
    <row r="1567" spans="3:10" x14ac:dyDescent="0.3">
      <c r="C1567">
        <v>1090</v>
      </c>
      <c r="D1567" s="40">
        <v>3.1986613996128948</v>
      </c>
      <c r="I1567">
        <v>1090</v>
      </c>
      <c r="J1567" s="134">
        <v>0.34280508363009221</v>
      </c>
    </row>
    <row r="1568" spans="3:10" x14ac:dyDescent="0.3">
      <c r="C1568">
        <v>1091</v>
      </c>
      <c r="D1568" s="40">
        <v>2.1006521415007784</v>
      </c>
      <c r="I1568">
        <v>1091</v>
      </c>
      <c r="J1568" s="134">
        <v>0.19150637069740406</v>
      </c>
    </row>
    <row r="1569" spans="3:10" x14ac:dyDescent="0.3">
      <c r="C1569">
        <v>1092</v>
      </c>
      <c r="D1569" s="40">
        <v>2.3499127368665995</v>
      </c>
      <c r="I1569">
        <v>1092</v>
      </c>
      <c r="J1569" s="134">
        <v>0.34268764099065807</v>
      </c>
    </row>
    <row r="1570" spans="3:10" x14ac:dyDescent="0.3">
      <c r="C1570">
        <v>1093</v>
      </c>
      <c r="D1570" s="40">
        <v>2.3593473787232258</v>
      </c>
      <c r="I1570">
        <v>1093</v>
      </c>
      <c r="J1570" s="134">
        <v>0.13115585184437317</v>
      </c>
    </row>
    <row r="1571" spans="3:10" x14ac:dyDescent="0.3">
      <c r="C1571">
        <v>1094</v>
      </c>
      <c r="D1571" s="40">
        <v>2.5211450794685693</v>
      </c>
      <c r="I1571">
        <v>1094</v>
      </c>
      <c r="J1571" s="134">
        <v>0.2187534683167065</v>
      </c>
    </row>
    <row r="1572" spans="3:10" x14ac:dyDescent="0.3">
      <c r="C1572">
        <v>1095</v>
      </c>
      <c r="D1572" s="40">
        <v>3.0517781197031448</v>
      </c>
      <c r="I1572">
        <v>1095</v>
      </c>
      <c r="J1572" s="134">
        <v>0.28284178316768283</v>
      </c>
    </row>
    <row r="1573" spans="3:10" x14ac:dyDescent="0.3">
      <c r="C1573">
        <v>1096</v>
      </c>
      <c r="D1573" s="40">
        <v>2.6151078712062628</v>
      </c>
      <c r="I1573">
        <v>1096</v>
      </c>
      <c r="J1573" s="134">
        <v>9.9220936402666382E-2</v>
      </c>
    </row>
    <row r="1574" spans="3:10" x14ac:dyDescent="0.3">
      <c r="C1574">
        <v>1097</v>
      </c>
      <c r="D1574" s="40">
        <v>3.3995935995932514</v>
      </c>
      <c r="I1574">
        <v>1097</v>
      </c>
      <c r="J1574" s="134">
        <v>0.24950538100026587</v>
      </c>
    </row>
    <row r="1575" spans="3:10" x14ac:dyDescent="0.3">
      <c r="C1575">
        <v>1098</v>
      </c>
      <c r="D1575" s="40">
        <v>2.73459421441911</v>
      </c>
      <c r="I1575">
        <v>1098</v>
      </c>
      <c r="J1575" s="134">
        <v>0.24519546476388476</v>
      </c>
    </row>
    <row r="1576" spans="3:10" x14ac:dyDescent="0.3">
      <c r="C1576">
        <v>1099</v>
      </c>
      <c r="D1576" s="40">
        <v>1.9634847392836954</v>
      </c>
      <c r="I1576">
        <v>1099</v>
      </c>
      <c r="J1576" s="134">
        <v>0.25241327255723989</v>
      </c>
    </row>
    <row r="1577" spans="3:10" x14ac:dyDescent="0.3">
      <c r="C1577">
        <v>1100</v>
      </c>
      <c r="D1577" s="40">
        <v>2.8686180946007993</v>
      </c>
      <c r="I1577">
        <v>1100</v>
      </c>
      <c r="J1577" s="134">
        <v>0.36882550908031475</v>
      </c>
    </row>
    <row r="1578" spans="3:10" x14ac:dyDescent="0.3">
      <c r="C1578">
        <v>1101</v>
      </c>
      <c r="D1578" s="40">
        <v>3.0607829854742992</v>
      </c>
      <c r="I1578">
        <v>1101</v>
      </c>
      <c r="J1578" s="134">
        <v>0.15559523822650223</v>
      </c>
    </row>
    <row r="1579" spans="3:10" x14ac:dyDescent="0.3">
      <c r="C1579">
        <v>1102</v>
      </c>
      <c r="D1579" s="40">
        <v>1.9588405930810402</v>
      </c>
      <c r="I1579">
        <v>1102</v>
      </c>
      <c r="J1579" s="134">
        <v>0.26164992129871734</v>
      </c>
    </row>
    <row r="1580" spans="3:10" x14ac:dyDescent="0.3">
      <c r="C1580">
        <v>1103</v>
      </c>
      <c r="D1580" s="40">
        <v>2.2840686056068704</v>
      </c>
      <c r="I1580">
        <v>1103</v>
      </c>
      <c r="J1580" s="134">
        <v>8.6366314023069268E-2</v>
      </c>
    </row>
    <row r="1581" spans="3:10" x14ac:dyDescent="0.3">
      <c r="C1581">
        <v>1104</v>
      </c>
      <c r="D1581" s="40">
        <v>2.1134883096049899</v>
      </c>
      <c r="I1581">
        <v>1104</v>
      </c>
      <c r="J1581" s="134">
        <v>0.30267886631043051</v>
      </c>
    </row>
    <row r="1582" spans="3:10" x14ac:dyDescent="0.3">
      <c r="C1582">
        <v>1105</v>
      </c>
      <c r="D1582" s="40">
        <v>3.3137751096973815</v>
      </c>
      <c r="I1582">
        <v>1105</v>
      </c>
      <c r="J1582" s="134">
        <v>0.26982981112228921</v>
      </c>
    </row>
    <row r="1583" spans="3:10" x14ac:dyDescent="0.3">
      <c r="C1583">
        <v>1106</v>
      </c>
      <c r="D1583" s="40">
        <v>2.5740831006782265</v>
      </c>
      <c r="I1583">
        <v>1106</v>
      </c>
      <c r="J1583" s="134">
        <v>0.32542968923858395</v>
      </c>
    </row>
    <row r="1584" spans="3:10" x14ac:dyDescent="0.3">
      <c r="C1584">
        <v>1107</v>
      </c>
      <c r="D1584" s="40">
        <v>1.8193351664312771</v>
      </c>
      <c r="I1584">
        <v>1107</v>
      </c>
      <c r="J1584" s="134">
        <v>0.24638513712448962</v>
      </c>
    </row>
    <row r="1585" spans="3:10" x14ac:dyDescent="0.3">
      <c r="C1585">
        <v>1108</v>
      </c>
      <c r="D1585" s="40">
        <v>1.8496625202828749</v>
      </c>
      <c r="I1585">
        <v>1108</v>
      </c>
      <c r="J1585" s="134">
        <v>0.13013623329684343</v>
      </c>
    </row>
    <row r="1586" spans="3:10" x14ac:dyDescent="0.3">
      <c r="C1586">
        <v>1109</v>
      </c>
      <c r="D1586" s="40">
        <v>2.8518381735896803</v>
      </c>
      <c r="I1586">
        <v>1109</v>
      </c>
      <c r="J1586" s="134">
        <v>0.30775928834103117</v>
      </c>
    </row>
    <row r="1587" spans="3:10" x14ac:dyDescent="0.3">
      <c r="C1587">
        <v>1110</v>
      </c>
      <c r="D1587" s="40">
        <v>2.8346570975374821</v>
      </c>
      <c r="I1587">
        <v>1110</v>
      </c>
      <c r="J1587" s="134">
        <v>0.321662517028666</v>
      </c>
    </row>
    <row r="1588" spans="3:10" x14ac:dyDescent="0.3">
      <c r="C1588">
        <v>1111</v>
      </c>
      <c r="D1588" s="40">
        <v>2.4597736656177185</v>
      </c>
      <c r="I1588">
        <v>1111</v>
      </c>
      <c r="J1588" s="134">
        <v>0.20023447679974327</v>
      </c>
    </row>
    <row r="1589" spans="3:10" x14ac:dyDescent="0.3">
      <c r="C1589">
        <v>1112</v>
      </c>
      <c r="D1589" s="40">
        <v>2.4892479609749119</v>
      </c>
      <c r="I1589">
        <v>1112</v>
      </c>
      <c r="J1589" s="134">
        <v>0.22090966779792875</v>
      </c>
    </row>
    <row r="1590" spans="3:10" x14ac:dyDescent="0.3">
      <c r="C1590">
        <v>1113</v>
      </c>
      <c r="D1590" s="40">
        <v>2.6656331324131215</v>
      </c>
      <c r="I1590">
        <v>1113</v>
      </c>
      <c r="J1590" s="134">
        <v>9.3820933944725793E-2</v>
      </c>
    </row>
    <row r="1591" spans="3:10" x14ac:dyDescent="0.3">
      <c r="C1591">
        <v>1114</v>
      </c>
      <c r="D1591" s="40">
        <v>2.1347422460738166</v>
      </c>
      <c r="I1591">
        <v>1114</v>
      </c>
      <c r="J1591" s="134">
        <v>0.24264353508756842</v>
      </c>
    </row>
    <row r="1592" spans="3:10" x14ac:dyDescent="0.3">
      <c r="C1592">
        <v>1115</v>
      </c>
      <c r="D1592" s="40">
        <v>3.3915821023347563</v>
      </c>
      <c r="I1592">
        <v>1115</v>
      </c>
      <c r="J1592" s="134">
        <v>0.28334873509216174</v>
      </c>
    </row>
    <row r="1593" spans="3:10" x14ac:dyDescent="0.3">
      <c r="C1593">
        <v>1116</v>
      </c>
      <c r="D1593" s="40">
        <v>2.2884875004035483</v>
      </c>
      <c r="I1593">
        <v>1116</v>
      </c>
      <c r="J1593" s="134">
        <v>0.19242483895742679</v>
      </c>
    </row>
    <row r="1594" spans="3:10" x14ac:dyDescent="0.3">
      <c r="C1594">
        <v>1117</v>
      </c>
      <c r="D1594" s="40">
        <v>3.2949738886790398</v>
      </c>
      <c r="I1594">
        <v>1117</v>
      </c>
      <c r="J1594" s="134">
        <v>0.30085265737272682</v>
      </c>
    </row>
    <row r="1595" spans="3:10" x14ac:dyDescent="0.3">
      <c r="C1595">
        <v>1118</v>
      </c>
      <c r="D1595" s="40">
        <v>2.0235236849411442</v>
      </c>
      <c r="I1595">
        <v>1118</v>
      </c>
      <c r="J1595" s="134">
        <v>0.14817319349200475</v>
      </c>
    </row>
    <row r="1596" spans="3:10" x14ac:dyDescent="0.3">
      <c r="C1596">
        <v>1119</v>
      </c>
      <c r="D1596" s="40">
        <v>1.7767868872401913</v>
      </c>
      <c r="I1596">
        <v>1119</v>
      </c>
      <c r="J1596" s="134">
        <v>0.15649661547338378</v>
      </c>
    </row>
    <row r="1597" spans="3:10" x14ac:dyDescent="0.3">
      <c r="C1597">
        <v>1120</v>
      </c>
      <c r="D1597" s="40">
        <v>2.3791254874621979</v>
      </c>
      <c r="I1597">
        <v>1120</v>
      </c>
      <c r="J1597" s="134">
        <v>0.25285523870501936</v>
      </c>
    </row>
    <row r="1598" spans="3:10" x14ac:dyDescent="0.3">
      <c r="C1598">
        <v>1121</v>
      </c>
      <c r="D1598" s="40">
        <v>1.7444587946584744</v>
      </c>
      <c r="I1598">
        <v>1121</v>
      </c>
      <c r="J1598" s="134">
        <v>0.23231834346352587</v>
      </c>
    </row>
    <row r="1599" spans="3:10" x14ac:dyDescent="0.3">
      <c r="C1599">
        <v>1122</v>
      </c>
      <c r="D1599" s="40">
        <v>1.6567503342734948</v>
      </c>
      <c r="I1599">
        <v>1122</v>
      </c>
      <c r="J1599" s="134">
        <v>0.15517907990581614</v>
      </c>
    </row>
    <row r="1600" spans="3:10" x14ac:dyDescent="0.3">
      <c r="C1600">
        <v>1123</v>
      </c>
      <c r="D1600" s="40">
        <v>1.6425229985197827</v>
      </c>
      <c r="I1600">
        <v>1123</v>
      </c>
      <c r="J1600" s="134">
        <v>0.35477858790779915</v>
      </c>
    </row>
    <row r="1601" spans="3:10" x14ac:dyDescent="0.3">
      <c r="C1601">
        <v>1124</v>
      </c>
      <c r="D1601" s="40">
        <v>2.5035030874537987</v>
      </c>
      <c r="I1601">
        <v>1124</v>
      </c>
      <c r="J1601" s="134">
        <v>0.18163644489783448</v>
      </c>
    </row>
    <row r="1602" spans="3:10" x14ac:dyDescent="0.3">
      <c r="C1602">
        <v>1125</v>
      </c>
      <c r="D1602" s="40">
        <v>2.2702918262104981</v>
      </c>
      <c r="I1602">
        <v>1125</v>
      </c>
      <c r="J1602" s="134">
        <v>0.16409968634279704</v>
      </c>
    </row>
    <row r="1603" spans="3:10" x14ac:dyDescent="0.3">
      <c r="C1603">
        <v>1126</v>
      </c>
      <c r="D1603" s="40">
        <v>2.4067361434390144</v>
      </c>
      <c r="I1603">
        <v>1126</v>
      </c>
      <c r="J1603" s="134">
        <v>0.15377800588899637</v>
      </c>
    </row>
    <row r="1604" spans="3:10" x14ac:dyDescent="0.3">
      <c r="C1604">
        <v>1127</v>
      </c>
      <c r="D1604" s="40">
        <v>1.6166996850824407</v>
      </c>
      <c r="I1604">
        <v>1127</v>
      </c>
      <c r="J1604" s="134">
        <v>0.34056342942304574</v>
      </c>
    </row>
    <row r="1605" spans="3:10" x14ac:dyDescent="0.3">
      <c r="C1605">
        <v>1128</v>
      </c>
      <c r="D1605" s="40">
        <v>2.8048847305881468</v>
      </c>
      <c r="I1605">
        <v>1128</v>
      </c>
      <c r="J1605" s="134">
        <v>0.24991256800365402</v>
      </c>
    </row>
    <row r="1606" spans="3:10" x14ac:dyDescent="0.3">
      <c r="C1606">
        <v>1129</v>
      </c>
      <c r="D1606" s="40">
        <v>2.5641412738009959</v>
      </c>
      <c r="I1606">
        <v>1129</v>
      </c>
      <c r="J1606" s="134">
        <v>0.23262991164905378</v>
      </c>
    </row>
    <row r="1607" spans="3:10" x14ac:dyDescent="0.3">
      <c r="C1607">
        <v>1130</v>
      </c>
      <c r="D1607" s="40">
        <v>2.5770754608542372</v>
      </c>
      <c r="I1607">
        <v>1130</v>
      </c>
      <c r="J1607" s="134">
        <v>0.27361299213131396</v>
      </c>
    </row>
    <row r="1608" spans="3:10" x14ac:dyDescent="0.3">
      <c r="C1608">
        <v>1131</v>
      </c>
      <c r="D1608" s="40">
        <v>2.8301439858036934</v>
      </c>
      <c r="I1608">
        <v>1131</v>
      </c>
      <c r="J1608" s="134">
        <v>0.32102922130995237</v>
      </c>
    </row>
    <row r="1609" spans="3:10" x14ac:dyDescent="0.3">
      <c r="C1609">
        <v>1132</v>
      </c>
      <c r="D1609" s="40">
        <v>2.4289878721903562</v>
      </c>
      <c r="I1609">
        <v>1132</v>
      </c>
      <c r="J1609" s="134">
        <v>0.15110169112934524</v>
      </c>
    </row>
    <row r="1610" spans="3:10" x14ac:dyDescent="0.3">
      <c r="C1610">
        <v>1133</v>
      </c>
      <c r="D1610" s="40">
        <v>2.6064888946694444</v>
      </c>
      <c r="I1610">
        <v>1133</v>
      </c>
      <c r="J1610" s="134">
        <v>0.19489206038894058</v>
      </c>
    </row>
    <row r="1611" spans="3:10" x14ac:dyDescent="0.3">
      <c r="C1611">
        <v>1134</v>
      </c>
      <c r="D1611" s="40">
        <v>2.66323715999116</v>
      </c>
      <c r="I1611">
        <v>1134</v>
      </c>
      <c r="J1611" s="134">
        <v>0.27369693489556468</v>
      </c>
    </row>
    <row r="1612" spans="3:10" x14ac:dyDescent="0.3">
      <c r="C1612">
        <v>1135</v>
      </c>
      <c r="D1612" s="40">
        <v>2.3624201874504314</v>
      </c>
      <c r="I1612">
        <v>1135</v>
      </c>
      <c r="J1612" s="134">
        <v>0.27770831501056881</v>
      </c>
    </row>
    <row r="1613" spans="3:10" x14ac:dyDescent="0.3">
      <c r="C1613">
        <v>1136</v>
      </c>
      <c r="D1613" s="40">
        <v>2.4743479732588241</v>
      </c>
      <c r="I1613">
        <v>1136</v>
      </c>
      <c r="J1613" s="134">
        <v>0.27249725013685699</v>
      </c>
    </row>
    <row r="1614" spans="3:10" x14ac:dyDescent="0.3">
      <c r="C1614">
        <v>1137</v>
      </c>
      <c r="D1614" s="40">
        <v>2.5847242518283258</v>
      </c>
      <c r="I1614">
        <v>1137</v>
      </c>
      <c r="J1614" s="134">
        <v>0.25653793199271147</v>
      </c>
    </row>
    <row r="1615" spans="3:10" x14ac:dyDescent="0.3">
      <c r="C1615">
        <v>1138</v>
      </c>
      <c r="D1615" s="40">
        <v>1.7083239503067005</v>
      </c>
      <c r="I1615">
        <v>1138</v>
      </c>
      <c r="J1615" s="134">
        <v>0.26122812159405906</v>
      </c>
    </row>
    <row r="1616" spans="3:10" x14ac:dyDescent="0.3">
      <c r="C1616">
        <v>1139</v>
      </c>
      <c r="D1616" s="40">
        <v>2.1428285601925081</v>
      </c>
      <c r="I1616">
        <v>1139</v>
      </c>
      <c r="J1616" s="134">
        <v>0.22534070415400231</v>
      </c>
    </row>
    <row r="1617" spans="3:10" x14ac:dyDescent="0.3">
      <c r="C1617">
        <v>1140</v>
      </c>
      <c r="D1617" s="40">
        <v>3.1588478403336793</v>
      </c>
      <c r="I1617">
        <v>1140</v>
      </c>
      <c r="J1617" s="134">
        <v>0.17730314042753159</v>
      </c>
    </row>
    <row r="1618" spans="3:10" x14ac:dyDescent="0.3">
      <c r="C1618">
        <v>1141</v>
      </c>
      <c r="D1618" s="40">
        <v>1.9940071904943892</v>
      </c>
      <c r="I1618">
        <v>1141</v>
      </c>
      <c r="J1618" s="134">
        <v>0.29981531723583599</v>
      </c>
    </row>
    <row r="1619" spans="3:10" x14ac:dyDescent="0.3">
      <c r="C1619">
        <v>1142</v>
      </c>
      <c r="D1619" s="40">
        <v>2.6456367070645848</v>
      </c>
      <c r="I1619">
        <v>1142</v>
      </c>
      <c r="J1619" s="134">
        <v>0.33623950702653516</v>
      </c>
    </row>
    <row r="1620" spans="3:10" x14ac:dyDescent="0.3">
      <c r="C1620">
        <v>1143</v>
      </c>
      <c r="D1620" s="40">
        <v>2.4859128575645033</v>
      </c>
      <c r="I1620">
        <v>1143</v>
      </c>
      <c r="J1620" s="134">
        <v>0.17172654048194635</v>
      </c>
    </row>
    <row r="1621" spans="3:10" x14ac:dyDescent="0.3">
      <c r="C1621">
        <v>1144</v>
      </c>
      <c r="D1621" s="40">
        <v>2.8860506343400774</v>
      </c>
      <c r="I1621">
        <v>1144</v>
      </c>
      <c r="J1621" s="134">
        <v>0.26594600381974431</v>
      </c>
    </row>
    <row r="1622" spans="3:10" x14ac:dyDescent="0.3">
      <c r="C1622">
        <v>1145</v>
      </c>
      <c r="D1622" s="40">
        <v>3.1395969647278896</v>
      </c>
      <c r="I1622">
        <v>1145</v>
      </c>
      <c r="J1622" s="134">
        <v>0.23616994044931761</v>
      </c>
    </row>
    <row r="1623" spans="3:10" x14ac:dyDescent="0.3">
      <c r="C1623">
        <v>1146</v>
      </c>
      <c r="D1623" s="40">
        <v>2.6554617212749272</v>
      </c>
      <c r="I1623">
        <v>1146</v>
      </c>
      <c r="J1623" s="134">
        <v>0.18116310214722775</v>
      </c>
    </row>
    <row r="1624" spans="3:10" x14ac:dyDescent="0.3">
      <c r="C1624">
        <v>1147</v>
      </c>
      <c r="D1624" s="40">
        <v>3.110436479356069</v>
      </c>
      <c r="I1624">
        <v>1147</v>
      </c>
      <c r="J1624" s="134">
        <v>0.23696066701249174</v>
      </c>
    </row>
    <row r="1625" spans="3:10" x14ac:dyDescent="0.3">
      <c r="C1625">
        <v>1148</v>
      </c>
      <c r="D1625" s="40">
        <v>2.1997030158433257</v>
      </c>
      <c r="I1625">
        <v>1148</v>
      </c>
      <c r="J1625" s="134">
        <v>0.28465148493138726</v>
      </c>
    </row>
    <row r="1626" spans="3:10" x14ac:dyDescent="0.3">
      <c r="C1626">
        <v>1149</v>
      </c>
      <c r="D1626" s="40">
        <v>2.5933402083497592</v>
      </c>
      <c r="I1626">
        <v>1149</v>
      </c>
      <c r="J1626" s="134">
        <v>0.18535806631468477</v>
      </c>
    </row>
    <row r="1627" spans="3:10" x14ac:dyDescent="0.3">
      <c r="C1627">
        <v>1150</v>
      </c>
      <c r="D1627" s="40">
        <v>2.7788298791682231</v>
      </c>
      <c r="I1627">
        <v>1150</v>
      </c>
      <c r="J1627" s="134">
        <v>0.17173918088011564</v>
      </c>
    </row>
    <row r="1628" spans="3:10" x14ac:dyDescent="0.3">
      <c r="C1628">
        <v>1151</v>
      </c>
      <c r="D1628" s="40">
        <v>3.5211229474113188</v>
      </c>
      <c r="I1628">
        <v>1151</v>
      </c>
      <c r="J1628" s="134">
        <v>0.28867731176458045</v>
      </c>
    </row>
    <row r="1629" spans="3:10" x14ac:dyDescent="0.3">
      <c r="C1629">
        <v>1152</v>
      </c>
      <c r="D1629" s="40">
        <v>3.0926853565923489</v>
      </c>
      <c r="I1629">
        <v>1152</v>
      </c>
      <c r="J1629" s="134">
        <v>0.15122198247332719</v>
      </c>
    </row>
    <row r="1630" spans="3:10" x14ac:dyDescent="0.3">
      <c r="C1630">
        <v>1153</v>
      </c>
      <c r="D1630" s="40">
        <v>2.4108065516602206</v>
      </c>
      <c r="I1630">
        <v>1153</v>
      </c>
      <c r="J1630" s="134">
        <v>0.13699953392611608</v>
      </c>
    </row>
    <row r="1631" spans="3:10" x14ac:dyDescent="0.3">
      <c r="C1631">
        <v>1154</v>
      </c>
      <c r="D1631" s="40">
        <v>2.3777269030880062</v>
      </c>
      <c r="I1631">
        <v>1154</v>
      </c>
      <c r="J1631" s="134">
        <v>0.19628323326259767</v>
      </c>
    </row>
    <row r="1632" spans="3:10" x14ac:dyDescent="0.3">
      <c r="C1632">
        <v>1155</v>
      </c>
      <c r="D1632" s="40">
        <v>2.6820364411318556</v>
      </c>
      <c r="I1632">
        <v>1155</v>
      </c>
      <c r="J1632" s="134">
        <v>0.12053602267980157</v>
      </c>
    </row>
    <row r="1633" spans="3:10" x14ac:dyDescent="0.3">
      <c r="C1633">
        <v>1156</v>
      </c>
      <c r="D1633" s="40">
        <v>2.4542583894202132</v>
      </c>
      <c r="I1633">
        <v>1156</v>
      </c>
      <c r="J1633" s="134">
        <v>0.31751915705052536</v>
      </c>
    </row>
    <row r="1634" spans="3:10" x14ac:dyDescent="0.3">
      <c r="C1634">
        <v>1157</v>
      </c>
      <c r="D1634" s="40">
        <v>1.7489685425181434</v>
      </c>
      <c r="I1634">
        <v>1157</v>
      </c>
      <c r="J1634" s="134">
        <v>0.40260154909064694</v>
      </c>
    </row>
    <row r="1635" spans="3:10" x14ac:dyDescent="0.3">
      <c r="C1635">
        <v>1158</v>
      </c>
      <c r="D1635" s="40">
        <v>2.6432216410120359</v>
      </c>
      <c r="I1635">
        <v>1158</v>
      </c>
      <c r="J1635" s="134">
        <v>0.2696526416191789</v>
      </c>
    </row>
    <row r="1636" spans="3:10" x14ac:dyDescent="0.3">
      <c r="C1636">
        <v>1159</v>
      </c>
      <c r="D1636" s="40">
        <v>2.3365537994446752</v>
      </c>
      <c r="I1636">
        <v>1159</v>
      </c>
      <c r="J1636" s="134">
        <v>0.30079141392350506</v>
      </c>
    </row>
    <row r="1637" spans="3:10" x14ac:dyDescent="0.3">
      <c r="C1637">
        <v>1160</v>
      </c>
      <c r="D1637" s="40">
        <v>3.0528834509202909</v>
      </c>
      <c r="I1637">
        <v>1160</v>
      </c>
      <c r="J1637" s="134">
        <v>0.41144592775494648</v>
      </c>
    </row>
    <row r="1638" spans="3:10" x14ac:dyDescent="0.3">
      <c r="C1638">
        <v>1161</v>
      </c>
      <c r="D1638" s="40">
        <v>3.4259018050522547</v>
      </c>
      <c r="I1638">
        <v>1161</v>
      </c>
      <c r="J1638" s="134">
        <v>0.27466163424184975</v>
      </c>
    </row>
    <row r="1639" spans="3:10" x14ac:dyDescent="0.3">
      <c r="C1639">
        <v>1162</v>
      </c>
      <c r="D1639" s="40">
        <v>3.355061928172006</v>
      </c>
      <c r="I1639">
        <v>1162</v>
      </c>
      <c r="J1639" s="134">
        <v>0.24115725105159913</v>
      </c>
    </row>
    <row r="1640" spans="3:10" x14ac:dyDescent="0.3">
      <c r="C1640">
        <v>1163</v>
      </c>
      <c r="D1640" s="40">
        <v>2.4401287712527564</v>
      </c>
      <c r="I1640">
        <v>1163</v>
      </c>
      <c r="J1640" s="134">
        <v>0.18355226961897708</v>
      </c>
    </row>
    <row r="1641" spans="3:10" x14ac:dyDescent="0.3">
      <c r="C1641">
        <v>1164</v>
      </c>
      <c r="D1641" s="40">
        <v>3.0626419561973823</v>
      </c>
      <c r="I1641">
        <v>1164</v>
      </c>
      <c r="J1641" s="134">
        <v>0.29981365844227192</v>
      </c>
    </row>
    <row r="1642" spans="3:10" x14ac:dyDescent="0.3">
      <c r="C1642">
        <v>1165</v>
      </c>
      <c r="D1642" s="40">
        <v>2.7616527622168148</v>
      </c>
      <c r="I1642">
        <v>1165</v>
      </c>
      <c r="J1642" s="134">
        <v>0.22097626210820498</v>
      </c>
    </row>
    <row r="1643" spans="3:10" x14ac:dyDescent="0.3">
      <c r="C1643">
        <v>1166</v>
      </c>
      <c r="D1643" s="40">
        <v>3.6899992083383863</v>
      </c>
      <c r="I1643">
        <v>1166</v>
      </c>
      <c r="J1643" s="134">
        <v>0.32876956825572479</v>
      </c>
    </row>
    <row r="1644" spans="3:10" x14ac:dyDescent="0.3">
      <c r="C1644">
        <v>1167</v>
      </c>
      <c r="D1644" s="40">
        <v>2.8180452248791652</v>
      </c>
      <c r="I1644">
        <v>1167</v>
      </c>
      <c r="J1644" s="134">
        <v>0.16574297502766777</v>
      </c>
    </row>
    <row r="1645" spans="3:10" x14ac:dyDescent="0.3">
      <c r="C1645">
        <v>1168</v>
      </c>
      <c r="D1645" s="40">
        <v>2.8748972059806741</v>
      </c>
      <c r="I1645">
        <v>1168</v>
      </c>
      <c r="J1645" s="134">
        <v>0.26933275718340521</v>
      </c>
    </row>
    <row r="1646" spans="3:10" x14ac:dyDescent="0.3">
      <c r="C1646">
        <v>1169</v>
      </c>
      <c r="D1646" s="40">
        <v>3.3671456734713865</v>
      </c>
      <c r="I1646">
        <v>1169</v>
      </c>
      <c r="J1646" s="134">
        <v>0.21945815740343666</v>
      </c>
    </row>
    <row r="1647" spans="3:10" x14ac:dyDescent="0.3">
      <c r="C1647">
        <v>1170</v>
      </c>
      <c r="D1647" s="40">
        <v>1.6010713202126188</v>
      </c>
      <c r="I1647">
        <v>1170</v>
      </c>
      <c r="J1647" s="134">
        <v>0.14468675770794581</v>
      </c>
    </row>
    <row r="1648" spans="3:10" x14ac:dyDescent="0.3">
      <c r="C1648">
        <v>1171</v>
      </c>
      <c r="D1648" s="40">
        <v>2.3301793092877041</v>
      </c>
      <c r="I1648">
        <v>1171</v>
      </c>
      <c r="J1648" s="134">
        <v>0.16089226797501244</v>
      </c>
    </row>
    <row r="1649" spans="3:10" x14ac:dyDescent="0.3">
      <c r="C1649">
        <v>1172</v>
      </c>
      <c r="D1649" s="40">
        <v>2.1451335057658332</v>
      </c>
      <c r="I1649">
        <v>1172</v>
      </c>
      <c r="J1649" s="134">
        <v>0.2272714466640442</v>
      </c>
    </row>
    <row r="1650" spans="3:10" x14ac:dyDescent="0.3">
      <c r="C1650">
        <v>1173</v>
      </c>
      <c r="D1650" s="40">
        <v>2.2486679317234399</v>
      </c>
      <c r="I1650">
        <v>1173</v>
      </c>
      <c r="J1650" s="134">
        <v>0.33202860258401024</v>
      </c>
    </row>
    <row r="1651" spans="3:10" x14ac:dyDescent="0.3">
      <c r="C1651">
        <v>1174</v>
      </c>
      <c r="D1651" s="40">
        <v>2.7659386000359811</v>
      </c>
      <c r="I1651">
        <v>1174</v>
      </c>
      <c r="J1651" s="134">
        <v>0.20543655530163796</v>
      </c>
    </row>
    <row r="1652" spans="3:10" x14ac:dyDescent="0.3">
      <c r="C1652">
        <v>1175</v>
      </c>
      <c r="D1652" s="40">
        <v>1.791461828564233</v>
      </c>
      <c r="I1652">
        <v>1175</v>
      </c>
      <c r="J1652" s="134">
        <v>0.18832156002264377</v>
      </c>
    </row>
    <row r="1653" spans="3:10" x14ac:dyDescent="0.3">
      <c r="C1653">
        <v>1176</v>
      </c>
      <c r="D1653" s="40">
        <v>2.5846018078574771</v>
      </c>
      <c r="I1653">
        <v>1176</v>
      </c>
      <c r="J1653" s="134">
        <v>0.30513760067197349</v>
      </c>
    </row>
    <row r="1654" spans="3:10" x14ac:dyDescent="0.3">
      <c r="C1654">
        <v>1177</v>
      </c>
      <c r="D1654" s="40">
        <v>1.8241925987499801</v>
      </c>
      <c r="I1654">
        <v>1177</v>
      </c>
      <c r="J1654" s="134">
        <v>0.30624525398066571</v>
      </c>
    </row>
    <row r="1655" spans="3:10" x14ac:dyDescent="0.3">
      <c r="C1655">
        <v>1178</v>
      </c>
      <c r="D1655" s="40">
        <v>2.4382330646969992</v>
      </c>
      <c r="I1655">
        <v>1178</v>
      </c>
      <c r="J1655" s="134">
        <v>0.1686712416903775</v>
      </c>
    </row>
    <row r="1656" spans="3:10" x14ac:dyDescent="0.3">
      <c r="C1656">
        <v>1179</v>
      </c>
      <c r="D1656" s="40">
        <v>2.8120013429788662</v>
      </c>
      <c r="I1656">
        <v>1179</v>
      </c>
      <c r="J1656" s="134">
        <v>6.707387174649071E-2</v>
      </c>
    </row>
    <row r="1657" spans="3:10" x14ac:dyDescent="0.3">
      <c r="C1657">
        <v>1180</v>
      </c>
      <c r="D1657" s="40">
        <v>2.6093642719425363</v>
      </c>
      <c r="I1657">
        <v>1180</v>
      </c>
      <c r="J1657" s="134">
        <v>0.30740084010793356</v>
      </c>
    </row>
    <row r="1658" spans="3:10" x14ac:dyDescent="0.3">
      <c r="C1658">
        <v>1181</v>
      </c>
      <c r="D1658" s="40">
        <v>2.4419926747624086</v>
      </c>
      <c r="I1658">
        <v>1181</v>
      </c>
      <c r="J1658" s="134">
        <v>0.29449064686420634</v>
      </c>
    </row>
    <row r="1659" spans="3:10" x14ac:dyDescent="0.3">
      <c r="C1659">
        <v>1182</v>
      </c>
      <c r="D1659" s="40">
        <v>3.1686947007064901</v>
      </c>
      <c r="I1659">
        <v>1182</v>
      </c>
      <c r="J1659" s="134">
        <v>0.27986311558552157</v>
      </c>
    </row>
    <row r="1660" spans="3:10" x14ac:dyDescent="0.3">
      <c r="C1660">
        <v>1183</v>
      </c>
      <c r="D1660" s="40">
        <v>2.6343803934483008</v>
      </c>
      <c r="I1660">
        <v>1183</v>
      </c>
      <c r="J1660" s="134">
        <v>0.15960347102732353</v>
      </c>
    </row>
    <row r="1661" spans="3:10" x14ac:dyDescent="0.3">
      <c r="C1661">
        <v>1184</v>
      </c>
      <c r="D1661" s="40">
        <v>1.9343917359282812</v>
      </c>
      <c r="I1661">
        <v>1184</v>
      </c>
      <c r="J1661" s="134">
        <v>0.23115626368529374</v>
      </c>
    </row>
    <row r="1662" spans="3:10" x14ac:dyDescent="0.3">
      <c r="C1662">
        <v>1185</v>
      </c>
      <c r="D1662" s="40">
        <v>1.8964076867563975</v>
      </c>
      <c r="I1662">
        <v>1185</v>
      </c>
      <c r="J1662" s="134">
        <v>0.35504361469475088</v>
      </c>
    </row>
    <row r="1663" spans="3:10" x14ac:dyDescent="0.3">
      <c r="C1663">
        <v>1186</v>
      </c>
      <c r="D1663" s="40">
        <v>2.0015203454892179</v>
      </c>
      <c r="I1663">
        <v>1186</v>
      </c>
      <c r="J1663" s="134">
        <v>0.30860351626415738</v>
      </c>
    </row>
    <row r="1664" spans="3:10" x14ac:dyDescent="0.3">
      <c r="C1664">
        <v>1187</v>
      </c>
      <c r="D1664" s="40">
        <v>1.9599003982377954</v>
      </c>
      <c r="I1664">
        <v>1187</v>
      </c>
      <c r="J1664" s="134">
        <v>0.21443057887070593</v>
      </c>
    </row>
    <row r="1665" spans="3:10" x14ac:dyDescent="0.3">
      <c r="C1665">
        <v>1188</v>
      </c>
      <c r="D1665" s="40">
        <v>1.9041813329779722</v>
      </c>
      <c r="I1665">
        <v>1188</v>
      </c>
      <c r="J1665" s="134">
        <v>6.6283573815404617E-2</v>
      </c>
    </row>
    <row r="1666" spans="3:10" x14ac:dyDescent="0.3">
      <c r="C1666">
        <v>1189</v>
      </c>
      <c r="D1666" s="40">
        <v>2.7513928791678661</v>
      </c>
      <c r="I1666">
        <v>1189</v>
      </c>
      <c r="J1666" s="134">
        <v>0.21669956635251264</v>
      </c>
    </row>
    <row r="1667" spans="3:10" x14ac:dyDescent="0.3">
      <c r="C1667">
        <v>1190</v>
      </c>
      <c r="D1667" s="40">
        <v>3.1139056763486614</v>
      </c>
      <c r="I1667">
        <v>1190</v>
      </c>
      <c r="J1667" s="134">
        <v>0.21425067854933499</v>
      </c>
    </row>
    <row r="1668" spans="3:10" x14ac:dyDescent="0.3">
      <c r="C1668">
        <v>1191</v>
      </c>
      <c r="D1668" s="40">
        <v>2.5403606649795574</v>
      </c>
      <c r="I1668">
        <v>1191</v>
      </c>
      <c r="J1668" s="134">
        <v>0.24627215879735465</v>
      </c>
    </row>
    <row r="1669" spans="3:10" x14ac:dyDescent="0.3">
      <c r="C1669">
        <v>1192</v>
      </c>
      <c r="D1669" s="40">
        <v>2.8977821509818207</v>
      </c>
      <c r="I1669">
        <v>1192</v>
      </c>
      <c r="J1669" s="134">
        <v>0.29275510976228292</v>
      </c>
    </row>
    <row r="1670" spans="3:10" x14ac:dyDescent="0.3">
      <c r="C1670">
        <v>1193</v>
      </c>
      <c r="D1670" s="40">
        <v>2.5170898596603348</v>
      </c>
      <c r="I1670">
        <v>1193</v>
      </c>
      <c r="J1670" s="134">
        <v>0.19219769937971543</v>
      </c>
    </row>
    <row r="1671" spans="3:10" x14ac:dyDescent="0.3">
      <c r="C1671">
        <v>1194</v>
      </c>
      <c r="D1671" s="40">
        <v>2.4403957460452661</v>
      </c>
      <c r="I1671">
        <v>1194</v>
      </c>
      <c r="J1671" s="134">
        <v>0.2421011335835237</v>
      </c>
    </row>
    <row r="1672" spans="3:10" x14ac:dyDescent="0.3">
      <c r="C1672">
        <v>1195</v>
      </c>
      <c r="D1672" s="40">
        <v>2.4381599357990611</v>
      </c>
      <c r="I1672">
        <v>1195</v>
      </c>
      <c r="J1672" s="134">
        <v>0.37120134545983197</v>
      </c>
    </row>
    <row r="1673" spans="3:10" x14ac:dyDescent="0.3">
      <c r="C1673">
        <v>1196</v>
      </c>
      <c r="D1673" s="40">
        <v>1.6627313272029476</v>
      </c>
      <c r="I1673">
        <v>1196</v>
      </c>
      <c r="J1673" s="134">
        <v>0.18018158420487063</v>
      </c>
    </row>
    <row r="1674" spans="3:10" x14ac:dyDescent="0.3">
      <c r="C1674">
        <v>1197</v>
      </c>
      <c r="D1674" s="40">
        <v>3.1647632246722077</v>
      </c>
      <c r="I1674">
        <v>1197</v>
      </c>
      <c r="J1674" s="134">
        <v>0.24479647294924978</v>
      </c>
    </row>
    <row r="1675" spans="3:10" x14ac:dyDescent="0.3">
      <c r="C1675">
        <v>1198</v>
      </c>
      <c r="D1675" s="40">
        <v>2.9022563210552748</v>
      </c>
      <c r="I1675">
        <v>1198</v>
      </c>
      <c r="J1675" s="134">
        <v>0.2658527040205616</v>
      </c>
    </row>
    <row r="1676" spans="3:10" x14ac:dyDescent="0.3">
      <c r="C1676">
        <v>1199</v>
      </c>
      <c r="D1676" s="40">
        <v>2.2682088998053258</v>
      </c>
      <c r="I1676">
        <v>1199</v>
      </c>
      <c r="J1676" s="134">
        <v>0.18399735413823848</v>
      </c>
    </row>
    <row r="1677" spans="3:10" x14ac:dyDescent="0.3">
      <c r="C1677">
        <v>1200</v>
      </c>
      <c r="D1677" s="40">
        <v>1.8381873741546553</v>
      </c>
      <c r="I1677">
        <v>1200</v>
      </c>
      <c r="J1677" s="134">
        <v>0.34571776870831195</v>
      </c>
    </row>
    <row r="1678" spans="3:10" x14ac:dyDescent="0.3">
      <c r="C1678">
        <v>1201</v>
      </c>
      <c r="D1678" s="40">
        <v>2.201176655558843</v>
      </c>
      <c r="I1678">
        <v>1201</v>
      </c>
      <c r="J1678" s="134">
        <v>0.24665868903198662</v>
      </c>
    </row>
    <row r="1679" spans="3:10" x14ac:dyDescent="0.3">
      <c r="C1679">
        <v>1202</v>
      </c>
      <c r="D1679" s="40">
        <v>3.5097687233205237</v>
      </c>
      <c r="I1679">
        <v>1202</v>
      </c>
      <c r="J1679" s="134">
        <v>0.18849309203327302</v>
      </c>
    </row>
    <row r="1680" spans="3:10" x14ac:dyDescent="0.3">
      <c r="C1680">
        <v>1203</v>
      </c>
      <c r="D1680" s="40">
        <v>2.2261471107411173</v>
      </c>
      <c r="I1680">
        <v>1203</v>
      </c>
      <c r="J1680" s="134">
        <v>0.31620118628583671</v>
      </c>
    </row>
    <row r="1681" spans="3:10" x14ac:dyDescent="0.3">
      <c r="C1681">
        <v>1204</v>
      </c>
      <c r="D1681" s="40">
        <v>2.1876092492507837</v>
      </c>
      <c r="I1681">
        <v>1204</v>
      </c>
      <c r="J1681" s="134">
        <v>0.12203845333490371</v>
      </c>
    </row>
    <row r="1682" spans="3:10" x14ac:dyDescent="0.3">
      <c r="C1682">
        <v>1205</v>
      </c>
      <c r="D1682" s="40">
        <v>2.1996726746028927</v>
      </c>
      <c r="I1682">
        <v>1205</v>
      </c>
      <c r="J1682" s="134">
        <v>0.2621019277354284</v>
      </c>
    </row>
    <row r="1683" spans="3:10" x14ac:dyDescent="0.3">
      <c r="C1683">
        <v>1206</v>
      </c>
      <c r="D1683" s="40">
        <v>1.8507860061272048</v>
      </c>
      <c r="I1683">
        <v>1206</v>
      </c>
      <c r="J1683" s="134">
        <v>0.29320593026157304</v>
      </c>
    </row>
    <row r="1684" spans="3:10" x14ac:dyDescent="0.3">
      <c r="C1684">
        <v>1207</v>
      </c>
      <c r="D1684" s="40">
        <v>2.1141548614535544</v>
      </c>
      <c r="I1684">
        <v>1207</v>
      </c>
      <c r="J1684" s="134">
        <v>0.25863070907911556</v>
      </c>
    </row>
    <row r="1685" spans="3:10" x14ac:dyDescent="0.3">
      <c r="C1685">
        <v>1208</v>
      </c>
      <c r="D1685" s="40">
        <v>3.1150572525891405</v>
      </c>
      <c r="I1685">
        <v>1208</v>
      </c>
      <c r="J1685" s="134">
        <v>0.24743987023403391</v>
      </c>
    </row>
    <row r="1686" spans="3:10" x14ac:dyDescent="0.3">
      <c r="C1686">
        <v>1209</v>
      </c>
      <c r="D1686" s="40">
        <v>2.5400716857175096</v>
      </c>
      <c r="I1686">
        <v>1209</v>
      </c>
      <c r="J1686" s="134">
        <v>0.30935390133337615</v>
      </c>
    </row>
    <row r="1687" spans="3:10" x14ac:dyDescent="0.3">
      <c r="C1687">
        <v>1210</v>
      </c>
      <c r="D1687" s="40">
        <v>2.5197601200265485</v>
      </c>
      <c r="I1687">
        <v>1210</v>
      </c>
      <c r="J1687" s="134">
        <v>0.35294167760264883</v>
      </c>
    </row>
    <row r="1688" spans="3:10" x14ac:dyDescent="0.3">
      <c r="C1688">
        <v>1211</v>
      </c>
      <c r="D1688" s="40">
        <v>2.9343469510413338</v>
      </c>
      <c r="I1688">
        <v>1211</v>
      </c>
      <c r="J1688" s="134">
        <v>0.29160044113453343</v>
      </c>
    </row>
    <row r="1689" spans="3:10" x14ac:dyDescent="0.3">
      <c r="C1689">
        <v>1212</v>
      </c>
      <c r="D1689" s="40">
        <v>2.7446635551250118</v>
      </c>
      <c r="I1689">
        <v>1212</v>
      </c>
      <c r="J1689" s="134">
        <v>0.1718480920877834</v>
      </c>
    </row>
    <row r="1690" spans="3:10" x14ac:dyDescent="0.3">
      <c r="C1690">
        <v>1213</v>
      </c>
      <c r="D1690" s="40">
        <v>3.1620457045321095</v>
      </c>
      <c r="I1690">
        <v>1213</v>
      </c>
      <c r="J1690" s="134">
        <v>0.22109493626742283</v>
      </c>
    </row>
    <row r="1691" spans="3:10" x14ac:dyDescent="0.3">
      <c r="C1691">
        <v>1214</v>
      </c>
      <c r="D1691" s="40">
        <v>2.3084162948110798</v>
      </c>
      <c r="I1691">
        <v>1214</v>
      </c>
      <c r="J1691" s="134">
        <v>0.23824553727431641</v>
      </c>
    </row>
    <row r="1692" spans="3:10" x14ac:dyDescent="0.3">
      <c r="C1692">
        <v>1215</v>
      </c>
      <c r="D1692" s="40">
        <v>2.1608858061418865</v>
      </c>
      <c r="I1692">
        <v>1215</v>
      </c>
      <c r="J1692" s="134">
        <v>0.22510132891054213</v>
      </c>
    </row>
    <row r="1693" spans="3:10" x14ac:dyDescent="0.3">
      <c r="C1693">
        <v>1216</v>
      </c>
      <c r="D1693" s="40">
        <v>2.6492040856382895</v>
      </c>
      <c r="I1693">
        <v>1216</v>
      </c>
      <c r="J1693" s="134">
        <v>0.29234399367724695</v>
      </c>
    </row>
    <row r="1694" spans="3:10" x14ac:dyDescent="0.3">
      <c r="C1694">
        <v>1217</v>
      </c>
      <c r="D1694" s="40">
        <v>2.8416760489832322</v>
      </c>
      <c r="I1694">
        <v>1217</v>
      </c>
      <c r="J1694" s="134">
        <v>0.30661997968816546</v>
      </c>
    </row>
    <row r="1695" spans="3:10" x14ac:dyDescent="0.3">
      <c r="C1695">
        <v>1218</v>
      </c>
      <c r="D1695" s="40">
        <v>2.5911476480741511</v>
      </c>
      <c r="I1695">
        <v>1218</v>
      </c>
      <c r="J1695" s="134">
        <v>0.26008073197106962</v>
      </c>
    </row>
    <row r="1696" spans="3:10" x14ac:dyDescent="0.3">
      <c r="C1696">
        <v>1219</v>
      </c>
      <c r="D1696" s="40">
        <v>1.9257872569229693</v>
      </c>
      <c r="I1696">
        <v>1219</v>
      </c>
      <c r="J1696" s="134">
        <v>0.25261930090209628</v>
      </c>
    </row>
    <row r="1697" spans="3:10" x14ac:dyDescent="0.3">
      <c r="C1697">
        <v>1220</v>
      </c>
      <c r="D1697" s="40">
        <v>2.3779991803371323</v>
      </c>
      <c r="I1697">
        <v>1220</v>
      </c>
      <c r="J1697" s="134">
        <v>0.3536375273191199</v>
      </c>
    </row>
    <row r="1698" spans="3:10" x14ac:dyDescent="0.3">
      <c r="C1698">
        <v>1221</v>
      </c>
      <c r="D1698" s="40">
        <v>2.9267301360224889</v>
      </c>
      <c r="I1698">
        <v>1221</v>
      </c>
      <c r="J1698" s="134">
        <v>0.22904682206914861</v>
      </c>
    </row>
    <row r="1699" spans="3:10" x14ac:dyDescent="0.3">
      <c r="C1699">
        <v>1222</v>
      </c>
      <c r="D1699" s="40">
        <v>2.4671942630561432</v>
      </c>
      <c r="I1699">
        <v>1222</v>
      </c>
      <c r="J1699" s="134">
        <v>0.29314787190184166</v>
      </c>
    </row>
    <row r="1700" spans="3:10" x14ac:dyDescent="0.3">
      <c r="C1700">
        <v>1223</v>
      </c>
      <c r="D1700" s="40">
        <v>2.6140042489269439</v>
      </c>
      <c r="I1700">
        <v>1223</v>
      </c>
      <c r="J1700" s="134">
        <v>0.37524071255639568</v>
      </c>
    </row>
    <row r="1701" spans="3:10" x14ac:dyDescent="0.3">
      <c r="C1701">
        <v>1224</v>
      </c>
      <c r="D1701" s="40">
        <v>2.525344206533489</v>
      </c>
      <c r="I1701">
        <v>1224</v>
      </c>
      <c r="J1701" s="134">
        <v>0.24248521286513069</v>
      </c>
    </row>
    <row r="1702" spans="3:10" x14ac:dyDescent="0.3">
      <c r="C1702">
        <v>1225</v>
      </c>
      <c r="D1702" s="40">
        <v>1.9453697712853018</v>
      </c>
      <c r="I1702">
        <v>1225</v>
      </c>
      <c r="J1702" s="134">
        <v>0.36415199345212979</v>
      </c>
    </row>
    <row r="1703" spans="3:10" x14ac:dyDescent="0.3">
      <c r="C1703">
        <v>1226</v>
      </c>
      <c r="D1703" s="40">
        <v>2.9774510423677101</v>
      </c>
      <c r="I1703">
        <v>1226</v>
      </c>
      <c r="J1703" s="134">
        <v>0.32068931039521686</v>
      </c>
    </row>
    <row r="1704" spans="3:10" x14ac:dyDescent="0.3">
      <c r="C1704">
        <v>1227</v>
      </c>
      <c r="D1704" s="40">
        <v>2.6129011755026941</v>
      </c>
      <c r="I1704">
        <v>1227</v>
      </c>
      <c r="J1704" s="134">
        <v>0.37542932446837107</v>
      </c>
    </row>
    <row r="1705" spans="3:10" x14ac:dyDescent="0.3">
      <c r="C1705">
        <v>1228</v>
      </c>
      <c r="D1705" s="40">
        <v>2.3030245070179109</v>
      </c>
      <c r="I1705">
        <v>1228</v>
      </c>
      <c r="J1705" s="134">
        <v>0.18596884923000823</v>
      </c>
    </row>
    <row r="1706" spans="3:10" x14ac:dyDescent="0.3">
      <c r="C1706">
        <v>1229</v>
      </c>
      <c r="D1706" s="40">
        <v>2.5527066273983778</v>
      </c>
      <c r="I1706">
        <v>1229</v>
      </c>
      <c r="J1706" s="134">
        <v>0.25844352806954496</v>
      </c>
    </row>
    <row r="1707" spans="3:10" x14ac:dyDescent="0.3">
      <c r="C1707">
        <v>1230</v>
      </c>
      <c r="D1707" s="40">
        <v>2.6274365670085502</v>
      </c>
      <c r="I1707">
        <v>1230</v>
      </c>
      <c r="J1707" s="134">
        <v>0.29442759890050718</v>
      </c>
    </row>
    <row r="1708" spans="3:10" x14ac:dyDescent="0.3">
      <c r="C1708">
        <v>1231</v>
      </c>
      <c r="D1708" s="40">
        <v>1.9029955989694805</v>
      </c>
      <c r="I1708">
        <v>1231</v>
      </c>
      <c r="J1708" s="134">
        <v>0.2379661427753772</v>
      </c>
    </row>
    <row r="1709" spans="3:10" x14ac:dyDescent="0.3">
      <c r="C1709">
        <v>1232</v>
      </c>
      <c r="D1709" s="40">
        <v>2.7214396222489201</v>
      </c>
      <c r="I1709">
        <v>1232</v>
      </c>
      <c r="J1709" s="134">
        <v>0.15333938118465928</v>
      </c>
    </row>
    <row r="1710" spans="3:10" x14ac:dyDescent="0.3">
      <c r="C1710">
        <v>1233</v>
      </c>
      <c r="D1710" s="40">
        <v>2.9703851092134603</v>
      </c>
      <c r="I1710">
        <v>1233</v>
      </c>
      <c r="J1710" s="134">
        <v>0.27048893869624901</v>
      </c>
    </row>
    <row r="1711" spans="3:10" x14ac:dyDescent="0.3">
      <c r="C1711">
        <v>1234</v>
      </c>
      <c r="D1711" s="40">
        <v>1.7007307252548323</v>
      </c>
      <c r="I1711">
        <v>1234</v>
      </c>
      <c r="J1711" s="134">
        <v>0.25591146180323765</v>
      </c>
    </row>
    <row r="1712" spans="3:10" x14ac:dyDescent="0.3">
      <c r="C1712">
        <v>1235</v>
      </c>
      <c r="D1712" s="40">
        <v>2.9445050460199225</v>
      </c>
      <c r="I1712">
        <v>1235</v>
      </c>
      <c r="J1712" s="134">
        <v>0.23764607531723492</v>
      </c>
    </row>
    <row r="1713" spans="3:10" x14ac:dyDescent="0.3">
      <c r="C1713">
        <v>1236</v>
      </c>
      <c r="D1713" s="40">
        <v>2.6383191246469666</v>
      </c>
      <c r="I1713">
        <v>1236</v>
      </c>
      <c r="J1713" s="134">
        <v>0.33183887181154925</v>
      </c>
    </row>
    <row r="1714" spans="3:10" x14ac:dyDescent="0.3">
      <c r="C1714">
        <v>1237</v>
      </c>
      <c r="D1714" s="40">
        <v>3.0410377857530113</v>
      </c>
      <c r="I1714">
        <v>1237</v>
      </c>
      <c r="J1714" s="134">
        <v>0.27681483398436524</v>
      </c>
    </row>
    <row r="1715" spans="3:10" x14ac:dyDescent="0.3">
      <c r="C1715">
        <v>1238</v>
      </c>
      <c r="D1715" s="40">
        <v>2.7639265313798536</v>
      </c>
      <c r="I1715">
        <v>1238</v>
      </c>
      <c r="J1715" s="134">
        <v>0.18558055089996683</v>
      </c>
    </row>
    <row r="1716" spans="3:10" x14ac:dyDescent="0.3">
      <c r="C1716">
        <v>1239</v>
      </c>
      <c r="D1716" s="40">
        <v>2.6098168347320168</v>
      </c>
      <c r="I1716">
        <v>1239</v>
      </c>
      <c r="J1716" s="134">
        <v>0.22643435646762611</v>
      </c>
    </row>
    <row r="1717" spans="3:10" x14ac:dyDescent="0.3">
      <c r="C1717">
        <v>1240</v>
      </c>
      <c r="D1717" s="40">
        <v>2.9995775364240753</v>
      </c>
      <c r="I1717">
        <v>1240</v>
      </c>
      <c r="J1717" s="134">
        <v>0.14228885572698657</v>
      </c>
    </row>
    <row r="1718" spans="3:10" x14ac:dyDescent="0.3">
      <c r="C1718">
        <v>1241</v>
      </c>
      <c r="D1718" s="40">
        <v>2.6740686846056243</v>
      </c>
      <c r="I1718">
        <v>1241</v>
      </c>
      <c r="J1718" s="134">
        <v>0.2484316494952199</v>
      </c>
    </row>
    <row r="1719" spans="3:10" x14ac:dyDescent="0.3">
      <c r="C1719">
        <v>1242</v>
      </c>
      <c r="D1719" s="40">
        <v>3.3569089872825204</v>
      </c>
      <c r="I1719">
        <v>1242</v>
      </c>
      <c r="J1719" s="134">
        <v>0.21036429059442718</v>
      </c>
    </row>
    <row r="1720" spans="3:10" x14ac:dyDescent="0.3">
      <c r="C1720">
        <v>1243</v>
      </c>
      <c r="D1720" s="40">
        <v>3.4173126219011523</v>
      </c>
      <c r="I1720">
        <v>1243</v>
      </c>
      <c r="J1720" s="134">
        <v>0.11766498843266304</v>
      </c>
    </row>
    <row r="1721" spans="3:10" x14ac:dyDescent="0.3">
      <c r="C1721">
        <v>1244</v>
      </c>
      <c r="D1721" s="40">
        <v>2.4906901722329673</v>
      </c>
      <c r="I1721">
        <v>1244</v>
      </c>
      <c r="J1721" s="134">
        <v>0.35206724366767572</v>
      </c>
    </row>
    <row r="1722" spans="3:10" x14ac:dyDescent="0.3">
      <c r="C1722">
        <v>1245</v>
      </c>
      <c r="D1722" s="40">
        <v>2.9944310357530122</v>
      </c>
      <c r="I1722">
        <v>1245</v>
      </c>
      <c r="J1722" s="134">
        <v>0.18513207496169137</v>
      </c>
    </row>
    <row r="1723" spans="3:10" x14ac:dyDescent="0.3">
      <c r="C1723">
        <v>1246</v>
      </c>
      <c r="D1723" s="40">
        <v>2.779618734478599</v>
      </c>
      <c r="I1723">
        <v>1246</v>
      </c>
      <c r="J1723" s="134">
        <v>0.20484647330006767</v>
      </c>
    </row>
    <row r="1724" spans="3:10" x14ac:dyDescent="0.3">
      <c r="C1724">
        <v>1247</v>
      </c>
      <c r="D1724" s="40">
        <v>2.6418571423823378</v>
      </c>
      <c r="I1724">
        <v>1247</v>
      </c>
      <c r="J1724" s="134">
        <v>0.24951941672178357</v>
      </c>
    </row>
    <row r="1725" spans="3:10" x14ac:dyDescent="0.3">
      <c r="C1725">
        <v>1248</v>
      </c>
      <c r="D1725" s="40">
        <v>2.5614640488145106</v>
      </c>
      <c r="I1725">
        <v>1248</v>
      </c>
      <c r="J1725" s="134">
        <v>0.22998149581094296</v>
      </c>
    </row>
    <row r="1726" spans="3:10" x14ac:dyDescent="0.3">
      <c r="C1726">
        <v>1249</v>
      </c>
      <c r="D1726" s="40">
        <v>2.8967932500517524</v>
      </c>
      <c r="I1726">
        <v>1249</v>
      </c>
      <c r="J1726" s="134">
        <v>0.15257107901501765</v>
      </c>
    </row>
    <row r="1727" spans="3:10" x14ac:dyDescent="0.3">
      <c r="C1727">
        <v>1250</v>
      </c>
      <c r="D1727" s="40">
        <v>2.2747675617168817</v>
      </c>
      <c r="I1727">
        <v>1250</v>
      </c>
      <c r="J1727" s="134">
        <v>0.21134436951697988</v>
      </c>
    </row>
    <row r="1728" spans="3:10" x14ac:dyDescent="0.3">
      <c r="C1728">
        <v>1251</v>
      </c>
      <c r="D1728" s="40">
        <v>3.0093331106195191</v>
      </c>
      <c r="I1728">
        <v>1251</v>
      </c>
      <c r="J1728" s="134">
        <v>0.22164564644385587</v>
      </c>
    </row>
    <row r="1729" spans="3:10" x14ac:dyDescent="0.3">
      <c r="C1729">
        <v>1252</v>
      </c>
      <c r="D1729" s="40">
        <v>3.4663180025799027</v>
      </c>
      <c r="I1729">
        <v>1252</v>
      </c>
      <c r="J1729" s="134">
        <v>0.21607983574380496</v>
      </c>
    </row>
    <row r="1730" spans="3:10" x14ac:dyDescent="0.3">
      <c r="C1730">
        <v>1253</v>
      </c>
      <c r="D1730" s="40">
        <v>2.3545917184372058</v>
      </c>
      <c r="I1730">
        <v>1253</v>
      </c>
      <c r="J1730" s="134">
        <v>0.12561332021719851</v>
      </c>
    </row>
    <row r="1731" spans="3:10" x14ac:dyDescent="0.3">
      <c r="C1731">
        <v>1254</v>
      </c>
      <c r="D1731" s="40">
        <v>1.8676567940612574</v>
      </c>
      <c r="I1731">
        <v>1254</v>
      </c>
      <c r="J1731" s="134">
        <v>0.31921437239773809</v>
      </c>
    </row>
    <row r="1732" spans="3:10" x14ac:dyDescent="0.3">
      <c r="C1732">
        <v>1255</v>
      </c>
      <c r="D1732" s="40">
        <v>1.8816025983591735</v>
      </c>
      <c r="I1732">
        <v>1255</v>
      </c>
      <c r="J1732" s="134">
        <v>8.8570096475576676E-2</v>
      </c>
    </row>
    <row r="1733" spans="3:10" x14ac:dyDescent="0.3">
      <c r="C1733">
        <v>1256</v>
      </c>
      <c r="D1733" s="40">
        <v>2.7586594941283451</v>
      </c>
      <c r="I1733">
        <v>1256</v>
      </c>
      <c r="J1733" s="134">
        <v>0.36613747815531106</v>
      </c>
    </row>
    <row r="1734" spans="3:10" x14ac:dyDescent="0.3">
      <c r="C1734">
        <v>1257</v>
      </c>
      <c r="D1734" s="40">
        <v>2.5926070780069645</v>
      </c>
      <c r="I1734">
        <v>1257</v>
      </c>
      <c r="J1734" s="134">
        <v>0.14619976531722356</v>
      </c>
    </row>
    <row r="1735" spans="3:10" x14ac:dyDescent="0.3">
      <c r="C1735">
        <v>1258</v>
      </c>
      <c r="D1735" s="40">
        <v>3.0629766882760339</v>
      </c>
      <c r="I1735">
        <v>1258</v>
      </c>
      <c r="J1735" s="134">
        <v>0.2403926595947703</v>
      </c>
    </row>
    <row r="1736" spans="3:10" x14ac:dyDescent="0.3">
      <c r="C1736">
        <v>1259</v>
      </c>
      <c r="D1736" s="40">
        <v>2.1068923095127299</v>
      </c>
      <c r="I1736">
        <v>1259</v>
      </c>
      <c r="J1736" s="134">
        <v>0.193693521467732</v>
      </c>
    </row>
    <row r="1737" spans="3:10" x14ac:dyDescent="0.3">
      <c r="C1737">
        <v>1260</v>
      </c>
      <c r="D1737" s="40">
        <v>2.7541966774019548</v>
      </c>
      <c r="I1737">
        <v>1260</v>
      </c>
      <c r="J1737" s="134">
        <v>0.27369804482608862</v>
      </c>
    </row>
    <row r="1738" spans="3:10" x14ac:dyDescent="0.3">
      <c r="C1738">
        <v>1261</v>
      </c>
      <c r="D1738" s="40">
        <v>2.1792997650462831</v>
      </c>
      <c r="I1738">
        <v>1261</v>
      </c>
      <c r="J1738" s="134">
        <v>0.1140947067107847</v>
      </c>
    </row>
    <row r="1739" spans="3:10" x14ac:dyDescent="0.3">
      <c r="C1739">
        <v>1262</v>
      </c>
      <c r="D1739" s="40">
        <v>2.0170859942625698</v>
      </c>
      <c r="I1739">
        <v>1262</v>
      </c>
      <c r="J1739" s="134">
        <v>0.22828924307497744</v>
      </c>
    </row>
    <row r="1740" spans="3:10" x14ac:dyDescent="0.3">
      <c r="C1740">
        <v>1263</v>
      </c>
      <c r="D1740" s="40">
        <v>2.8166478647169502</v>
      </c>
      <c r="I1740">
        <v>1263</v>
      </c>
      <c r="J1740" s="134">
        <v>0.28865413574113052</v>
      </c>
    </row>
    <row r="1741" spans="3:10" x14ac:dyDescent="0.3">
      <c r="C1741">
        <v>1264</v>
      </c>
      <c r="D1741" s="40">
        <v>1.6337026985718925</v>
      </c>
      <c r="I1741">
        <v>1264</v>
      </c>
      <c r="J1741" s="134">
        <v>0.16571791721172335</v>
      </c>
    </row>
    <row r="1742" spans="3:10" x14ac:dyDescent="0.3">
      <c r="C1742">
        <v>1265</v>
      </c>
      <c r="D1742" s="40">
        <v>3.3982986389797283</v>
      </c>
      <c r="I1742">
        <v>1265</v>
      </c>
      <c r="J1742" s="134">
        <v>0.2973695266770493</v>
      </c>
    </row>
    <row r="1743" spans="3:10" x14ac:dyDescent="0.3">
      <c r="C1743">
        <v>1266</v>
      </c>
      <c r="D1743" s="40">
        <v>2.5114687974073702</v>
      </c>
      <c r="I1743">
        <v>1266</v>
      </c>
      <c r="J1743" s="134">
        <v>0.33272717535612517</v>
      </c>
    </row>
    <row r="1744" spans="3:10" x14ac:dyDescent="0.3">
      <c r="C1744">
        <v>1267</v>
      </c>
      <c r="D1744" s="40">
        <v>2.9536002342979084</v>
      </c>
      <c r="I1744">
        <v>1267</v>
      </c>
      <c r="J1744" s="134">
        <v>0.21740181995025276</v>
      </c>
    </row>
    <row r="1745" spans="3:10" x14ac:dyDescent="0.3">
      <c r="C1745">
        <v>1268</v>
      </c>
      <c r="D1745" s="40">
        <v>2.2024809030462453</v>
      </c>
      <c r="I1745">
        <v>1268</v>
      </c>
      <c r="J1745" s="134">
        <v>0.32373021911537658</v>
      </c>
    </row>
    <row r="1746" spans="3:10" x14ac:dyDescent="0.3">
      <c r="C1746">
        <v>1269</v>
      </c>
      <c r="D1746" s="40">
        <v>1.723115785910607</v>
      </c>
      <c r="I1746">
        <v>1269</v>
      </c>
      <c r="J1746" s="134">
        <v>0.23743178632037121</v>
      </c>
    </row>
    <row r="1747" spans="3:10" x14ac:dyDescent="0.3">
      <c r="C1747">
        <v>1270</v>
      </c>
      <c r="D1747" s="40">
        <v>2.434248808345429</v>
      </c>
      <c r="I1747">
        <v>1270</v>
      </c>
      <c r="J1747" s="134">
        <v>0.23098712041810132</v>
      </c>
    </row>
    <row r="1748" spans="3:10" x14ac:dyDescent="0.3">
      <c r="C1748">
        <v>1271</v>
      </c>
      <c r="D1748" s="40">
        <v>3.0759967425764025</v>
      </c>
      <c r="I1748">
        <v>1271</v>
      </c>
      <c r="J1748" s="134">
        <v>0.35087460943368209</v>
      </c>
    </row>
    <row r="1749" spans="3:10" x14ac:dyDescent="0.3">
      <c r="C1749">
        <v>1272</v>
      </c>
      <c r="D1749" s="40">
        <v>1.9506750753200515</v>
      </c>
      <c r="I1749">
        <v>1272</v>
      </c>
      <c r="J1749" s="134">
        <v>0.23035308348662475</v>
      </c>
    </row>
    <row r="1750" spans="3:10" x14ac:dyDescent="0.3">
      <c r="C1750">
        <v>1273</v>
      </c>
      <c r="D1750" s="40">
        <v>2.5685051726061894</v>
      </c>
      <c r="I1750">
        <v>1273</v>
      </c>
      <c r="J1750" s="134">
        <v>0.2743795897954302</v>
      </c>
    </row>
    <row r="1751" spans="3:10" x14ac:dyDescent="0.3">
      <c r="C1751">
        <v>1274</v>
      </c>
      <c r="D1751" s="40">
        <v>3.3250363587146787</v>
      </c>
      <c r="I1751">
        <v>1274</v>
      </c>
      <c r="J1751" s="134">
        <v>0.22340961733857445</v>
      </c>
    </row>
    <row r="1752" spans="3:10" x14ac:dyDescent="0.3">
      <c r="C1752">
        <v>1275</v>
      </c>
      <c r="D1752" s="40">
        <v>2.550468365548062</v>
      </c>
      <c r="I1752">
        <v>1275</v>
      </c>
      <c r="J1752" s="134">
        <v>0.26549671175160383</v>
      </c>
    </row>
    <row r="1753" spans="3:10" x14ac:dyDescent="0.3">
      <c r="C1753">
        <v>1276</v>
      </c>
      <c r="D1753" s="40">
        <v>2.6840051257091844</v>
      </c>
      <c r="I1753">
        <v>1276</v>
      </c>
      <c r="J1753" s="134">
        <v>0.19688576465467023</v>
      </c>
    </row>
    <row r="1754" spans="3:10" x14ac:dyDescent="0.3">
      <c r="C1754">
        <v>1277</v>
      </c>
      <c r="D1754" s="40">
        <v>2.142724552023449</v>
      </c>
      <c r="I1754">
        <v>1277</v>
      </c>
      <c r="J1754" s="134">
        <v>0.22372713647587772</v>
      </c>
    </row>
    <row r="1755" spans="3:10" x14ac:dyDescent="0.3">
      <c r="C1755">
        <v>1278</v>
      </c>
      <c r="D1755" s="40">
        <v>3.2617656130173578</v>
      </c>
      <c r="I1755">
        <v>1278</v>
      </c>
      <c r="J1755" s="134">
        <v>0.20940232462748609</v>
      </c>
    </row>
    <row r="1756" spans="3:10" x14ac:dyDescent="0.3">
      <c r="C1756">
        <v>1279</v>
      </c>
      <c r="D1756" s="40">
        <v>2.287942922918246</v>
      </c>
      <c r="I1756">
        <v>1279</v>
      </c>
      <c r="J1756" s="134">
        <v>0.29253891233741247</v>
      </c>
    </row>
    <row r="1757" spans="3:10" x14ac:dyDescent="0.3">
      <c r="C1757">
        <v>1280</v>
      </c>
      <c r="D1757" s="40">
        <v>2.3624642140716583</v>
      </c>
      <c r="I1757">
        <v>1280</v>
      </c>
      <c r="J1757" s="134">
        <v>0.19109427230677944</v>
      </c>
    </row>
    <row r="1758" spans="3:10" x14ac:dyDescent="0.3">
      <c r="C1758">
        <v>1281</v>
      </c>
      <c r="D1758" s="40">
        <v>2.7088938746167983</v>
      </c>
      <c r="I1758">
        <v>1281</v>
      </c>
      <c r="J1758" s="134">
        <v>0.23756902380200295</v>
      </c>
    </row>
    <row r="1759" spans="3:10" x14ac:dyDescent="0.3">
      <c r="C1759">
        <v>1282</v>
      </c>
      <c r="D1759" s="40">
        <v>1.9492647660002049</v>
      </c>
      <c r="I1759">
        <v>1282</v>
      </c>
      <c r="J1759" s="134">
        <v>0.19931438984346173</v>
      </c>
    </row>
    <row r="1760" spans="3:10" x14ac:dyDescent="0.3">
      <c r="C1760">
        <v>1283</v>
      </c>
      <c r="D1760" s="40">
        <v>2.5936643147315612</v>
      </c>
      <c r="I1760">
        <v>1283</v>
      </c>
      <c r="J1760" s="134">
        <v>0.21044763754527951</v>
      </c>
    </row>
    <row r="1761" spans="3:10" x14ac:dyDescent="0.3">
      <c r="C1761">
        <v>1284</v>
      </c>
      <c r="D1761" s="40">
        <v>2.9804639541654825</v>
      </c>
      <c r="I1761">
        <v>1284</v>
      </c>
      <c r="J1761" s="134">
        <v>0.16598800663450519</v>
      </c>
    </row>
    <row r="1762" spans="3:10" x14ac:dyDescent="0.3">
      <c r="C1762">
        <v>1285</v>
      </c>
      <c r="D1762" s="40">
        <v>2.9927580909765323</v>
      </c>
      <c r="I1762">
        <v>1285</v>
      </c>
      <c r="J1762" s="134">
        <v>0.30894774440343054</v>
      </c>
    </row>
    <row r="1763" spans="3:10" x14ac:dyDescent="0.3">
      <c r="C1763">
        <v>1286</v>
      </c>
      <c r="D1763" s="40">
        <v>2.5441796126481773</v>
      </c>
      <c r="I1763">
        <v>1286</v>
      </c>
      <c r="J1763" s="134">
        <v>0.15574632086310469</v>
      </c>
    </row>
    <row r="1764" spans="3:10" x14ac:dyDescent="0.3">
      <c r="C1764">
        <v>1287</v>
      </c>
      <c r="D1764" s="40">
        <v>2.6267208949546128</v>
      </c>
      <c r="I1764">
        <v>1287</v>
      </c>
      <c r="J1764" s="134">
        <v>0.28486035571881252</v>
      </c>
    </row>
    <row r="1765" spans="3:10" x14ac:dyDescent="0.3">
      <c r="C1765">
        <v>1288</v>
      </c>
      <c r="D1765" s="40">
        <v>2.4648411027281862</v>
      </c>
      <c r="I1765">
        <v>1288</v>
      </c>
      <c r="J1765" s="134">
        <v>0.18306999454256379</v>
      </c>
    </row>
    <row r="1766" spans="3:10" x14ac:dyDescent="0.3">
      <c r="C1766">
        <v>1289</v>
      </c>
      <c r="D1766" s="40">
        <v>2.2318331458890284</v>
      </c>
      <c r="I1766">
        <v>1289</v>
      </c>
      <c r="J1766" s="134">
        <v>0.32530823194383141</v>
      </c>
    </row>
    <row r="1767" spans="3:10" x14ac:dyDescent="0.3">
      <c r="C1767">
        <v>1290</v>
      </c>
      <c r="D1767" s="40">
        <v>2.4295488992240077</v>
      </c>
      <c r="I1767">
        <v>1290</v>
      </c>
      <c r="J1767" s="134">
        <v>0.26773220093005889</v>
      </c>
    </row>
    <row r="1768" spans="3:10" x14ac:dyDescent="0.3">
      <c r="C1768">
        <v>1291</v>
      </c>
      <c r="D1768" s="40">
        <v>1.6634169421451948</v>
      </c>
      <c r="I1768">
        <v>1291</v>
      </c>
      <c r="J1768" s="134">
        <v>9.7987998003723265E-2</v>
      </c>
    </row>
    <row r="1769" spans="3:10" x14ac:dyDescent="0.3">
      <c r="C1769">
        <v>1292</v>
      </c>
      <c r="D1769" s="40">
        <v>2.4851090108954592</v>
      </c>
      <c r="I1769">
        <v>1292</v>
      </c>
      <c r="J1769" s="134">
        <v>0.22586887116656196</v>
      </c>
    </row>
    <row r="1770" spans="3:10" x14ac:dyDescent="0.3">
      <c r="C1770">
        <v>1293</v>
      </c>
      <c r="D1770" s="40">
        <v>1.7198925173644699</v>
      </c>
      <c r="I1770">
        <v>1293</v>
      </c>
      <c r="J1770" s="134">
        <v>0.14896809366381714</v>
      </c>
    </row>
    <row r="1771" spans="3:10" x14ac:dyDescent="0.3">
      <c r="C1771">
        <v>1294</v>
      </c>
      <c r="D1771" s="40">
        <v>2.5765861940884074</v>
      </c>
      <c r="I1771">
        <v>1294</v>
      </c>
      <c r="J1771" s="134">
        <v>0.33941450561988895</v>
      </c>
    </row>
    <row r="1772" spans="3:10" x14ac:dyDescent="0.3">
      <c r="C1772">
        <v>1295</v>
      </c>
      <c r="D1772" s="40">
        <v>1.9578621482096317</v>
      </c>
      <c r="I1772">
        <v>1295</v>
      </c>
      <c r="J1772" s="134">
        <v>9.6873614572402289E-2</v>
      </c>
    </row>
    <row r="1773" spans="3:10" x14ac:dyDescent="0.3">
      <c r="C1773">
        <v>1296</v>
      </c>
      <c r="D1773" s="40">
        <v>1.9961778755259121</v>
      </c>
      <c r="I1773">
        <v>1296</v>
      </c>
      <c r="J1773" s="134">
        <v>0.24575118071239421</v>
      </c>
    </row>
    <row r="1774" spans="3:10" x14ac:dyDescent="0.3">
      <c r="C1774">
        <v>1297</v>
      </c>
      <c r="D1774" s="40">
        <v>2.9317572534680254</v>
      </c>
      <c r="I1774">
        <v>1297</v>
      </c>
      <c r="J1774" s="134">
        <v>0.36636413476288876</v>
      </c>
    </row>
    <row r="1775" spans="3:10" x14ac:dyDescent="0.3">
      <c r="C1775">
        <v>1298</v>
      </c>
      <c r="D1775" s="40">
        <v>2.2019090255005773</v>
      </c>
      <c r="I1775">
        <v>1298</v>
      </c>
      <c r="J1775" s="134">
        <v>0.20144457728623433</v>
      </c>
    </row>
    <row r="1776" spans="3:10" x14ac:dyDescent="0.3">
      <c r="C1776">
        <v>1299</v>
      </c>
      <c r="D1776" s="40">
        <v>2.677756015731402</v>
      </c>
      <c r="I1776">
        <v>1299</v>
      </c>
      <c r="J1776" s="134">
        <v>0.24901166243856476</v>
      </c>
    </row>
    <row r="1777" spans="3:10" x14ac:dyDescent="0.3">
      <c r="C1777">
        <v>1300</v>
      </c>
      <c r="D1777" s="40">
        <v>2.397073192231681</v>
      </c>
      <c r="I1777">
        <v>1300</v>
      </c>
      <c r="J1777" s="134">
        <v>7.1312563655261618E-2</v>
      </c>
    </row>
    <row r="1778" spans="3:10" x14ac:dyDescent="0.3">
      <c r="C1778">
        <v>1301</v>
      </c>
      <c r="D1778" s="40">
        <v>2.4391447739481444</v>
      </c>
      <c r="I1778">
        <v>1301</v>
      </c>
      <c r="J1778" s="134">
        <v>0.23264133119005748</v>
      </c>
    </row>
    <row r="1779" spans="3:10" x14ac:dyDescent="0.3">
      <c r="C1779">
        <v>1302</v>
      </c>
      <c r="D1779" s="40">
        <v>2.4552691351963936</v>
      </c>
      <c r="I1779">
        <v>1302</v>
      </c>
      <c r="J1779" s="134">
        <v>0.28699256459429456</v>
      </c>
    </row>
    <row r="1780" spans="3:10" x14ac:dyDescent="0.3">
      <c r="C1780">
        <v>1303</v>
      </c>
      <c r="D1780" s="40">
        <v>2.6786572354069471</v>
      </c>
      <c r="I1780">
        <v>1303</v>
      </c>
      <c r="J1780" s="134">
        <v>0.17833899634953365</v>
      </c>
    </row>
    <row r="1781" spans="3:10" x14ac:dyDescent="0.3">
      <c r="C1781">
        <v>1304</v>
      </c>
      <c r="D1781" s="40">
        <v>3.6357285462226416</v>
      </c>
      <c r="I1781">
        <v>1304</v>
      </c>
      <c r="J1781" s="134">
        <v>0.10747110834381579</v>
      </c>
    </row>
    <row r="1782" spans="3:10" x14ac:dyDescent="0.3">
      <c r="C1782">
        <v>1305</v>
      </c>
      <c r="D1782" s="40">
        <v>2.171728280612979</v>
      </c>
      <c r="I1782">
        <v>1305</v>
      </c>
      <c r="J1782" s="134">
        <v>0.37106785539319009</v>
      </c>
    </row>
    <row r="1783" spans="3:10" x14ac:dyDescent="0.3">
      <c r="C1783">
        <v>1306</v>
      </c>
      <c r="D1783" s="40">
        <v>2.4020942415589679</v>
      </c>
      <c r="I1783">
        <v>1306</v>
      </c>
      <c r="J1783" s="134">
        <v>0.2149626722085507</v>
      </c>
    </row>
    <row r="1784" spans="3:10" x14ac:dyDescent="0.3">
      <c r="C1784">
        <v>1307</v>
      </c>
      <c r="D1784" s="40">
        <v>3.125436352772899</v>
      </c>
      <c r="I1784">
        <v>1307</v>
      </c>
      <c r="J1784" s="134">
        <v>0.13486014006825586</v>
      </c>
    </row>
    <row r="1785" spans="3:10" x14ac:dyDescent="0.3">
      <c r="C1785">
        <v>1308</v>
      </c>
      <c r="D1785" s="40">
        <v>2.4978251373786229</v>
      </c>
      <c r="I1785">
        <v>1308</v>
      </c>
      <c r="J1785" s="134">
        <v>0.22765399346416237</v>
      </c>
    </row>
    <row r="1786" spans="3:10" x14ac:dyDescent="0.3">
      <c r="C1786">
        <v>1309</v>
      </c>
      <c r="D1786" s="40">
        <v>2.4246349856218865</v>
      </c>
      <c r="I1786">
        <v>1309</v>
      </c>
      <c r="J1786" s="134">
        <v>0.13167341964941515</v>
      </c>
    </row>
    <row r="1787" spans="3:10" x14ac:dyDescent="0.3">
      <c r="C1787">
        <v>1310</v>
      </c>
      <c r="D1787" s="40">
        <v>2.8658636835772966</v>
      </c>
      <c r="I1787">
        <v>1310</v>
      </c>
      <c r="J1787" s="134">
        <v>0.30900316536877703</v>
      </c>
    </row>
    <row r="1788" spans="3:10" x14ac:dyDescent="0.3">
      <c r="C1788">
        <v>1311</v>
      </c>
      <c r="D1788" s="40">
        <v>2.1223892556569059</v>
      </c>
      <c r="I1788">
        <v>1311</v>
      </c>
      <c r="J1788" s="134">
        <v>0.2885904517261153</v>
      </c>
    </row>
    <row r="1789" spans="3:10" x14ac:dyDescent="0.3">
      <c r="C1789">
        <v>1312</v>
      </c>
      <c r="D1789" s="40">
        <v>2.4431143944845148</v>
      </c>
      <c r="I1789">
        <v>1312</v>
      </c>
      <c r="J1789" s="134">
        <v>0.30670941825308851</v>
      </c>
    </row>
    <row r="1790" spans="3:10" x14ac:dyDescent="0.3">
      <c r="C1790">
        <v>1313</v>
      </c>
      <c r="D1790" s="40">
        <v>2.3585662622058221</v>
      </c>
      <c r="I1790">
        <v>1313</v>
      </c>
      <c r="J1790" s="134">
        <v>0.24949165951130814</v>
      </c>
    </row>
    <row r="1791" spans="3:10" x14ac:dyDescent="0.3">
      <c r="C1791">
        <v>1314</v>
      </c>
      <c r="D1791" s="40">
        <v>2.0458151969475735</v>
      </c>
      <c r="I1791">
        <v>1314</v>
      </c>
      <c r="J1791" s="134">
        <v>0.40300541630761688</v>
      </c>
    </row>
    <row r="1792" spans="3:10" x14ac:dyDescent="0.3">
      <c r="C1792">
        <v>1315</v>
      </c>
      <c r="D1792" s="40">
        <v>2.9661298582176907</v>
      </c>
      <c r="I1792">
        <v>1315</v>
      </c>
      <c r="J1792" s="134">
        <v>0.2912652195044716</v>
      </c>
    </row>
    <row r="1793" spans="3:10" x14ac:dyDescent="0.3">
      <c r="C1793">
        <v>1316</v>
      </c>
      <c r="D1793" s="40">
        <v>2.5731069759876659</v>
      </c>
      <c r="I1793">
        <v>1316</v>
      </c>
      <c r="J1793" s="134">
        <v>0.17151270176154387</v>
      </c>
    </row>
    <row r="1794" spans="3:10" x14ac:dyDescent="0.3">
      <c r="C1794">
        <v>1317</v>
      </c>
      <c r="D1794" s="40">
        <v>2.959972498364416</v>
      </c>
      <c r="I1794">
        <v>1317</v>
      </c>
      <c r="J1794" s="134">
        <v>0.20587125988612409</v>
      </c>
    </row>
    <row r="1795" spans="3:10" x14ac:dyDescent="0.3">
      <c r="C1795">
        <v>1318</v>
      </c>
      <c r="D1795" s="40">
        <v>3.1186898351880017</v>
      </c>
      <c r="I1795">
        <v>1318</v>
      </c>
      <c r="J1795" s="134">
        <v>0.28631083472581209</v>
      </c>
    </row>
    <row r="1796" spans="3:10" x14ac:dyDescent="0.3">
      <c r="C1796">
        <v>1319</v>
      </c>
      <c r="D1796" s="40">
        <v>2.8325720694675431</v>
      </c>
      <c r="I1796">
        <v>1319</v>
      </c>
      <c r="J1796" s="134">
        <v>0.25830415342356794</v>
      </c>
    </row>
    <row r="1797" spans="3:10" x14ac:dyDescent="0.3">
      <c r="C1797">
        <v>1320</v>
      </c>
      <c r="D1797" s="40">
        <v>2.8257710355717744</v>
      </c>
      <c r="I1797">
        <v>1320</v>
      </c>
      <c r="J1797" s="134">
        <v>0.20172146797171209</v>
      </c>
    </row>
    <row r="1798" spans="3:10" x14ac:dyDescent="0.3">
      <c r="C1798">
        <v>1321</v>
      </c>
      <c r="D1798" s="40">
        <v>2.7555404786567799</v>
      </c>
      <c r="I1798">
        <v>1321</v>
      </c>
      <c r="J1798" s="134">
        <v>0.33532366491768206</v>
      </c>
    </row>
    <row r="1799" spans="3:10" x14ac:dyDescent="0.3">
      <c r="C1799">
        <v>1322</v>
      </c>
      <c r="D1799" s="40">
        <v>1.9728267271960298</v>
      </c>
      <c r="I1799">
        <v>1322</v>
      </c>
      <c r="J1799" s="134">
        <v>0.10611707885970367</v>
      </c>
    </row>
    <row r="1800" spans="3:10" x14ac:dyDescent="0.3">
      <c r="C1800">
        <v>1323</v>
      </c>
      <c r="D1800" s="40">
        <v>3.1394600116822682</v>
      </c>
      <c r="I1800">
        <v>1323</v>
      </c>
      <c r="J1800" s="134">
        <v>0.28998281963034001</v>
      </c>
    </row>
    <row r="1801" spans="3:10" x14ac:dyDescent="0.3">
      <c r="C1801">
        <v>1324</v>
      </c>
      <c r="D1801" s="40">
        <v>2.6908400758391058</v>
      </c>
      <c r="I1801">
        <v>1324</v>
      </c>
      <c r="J1801" s="134">
        <v>0.19088210080866252</v>
      </c>
    </row>
    <row r="1802" spans="3:10" x14ac:dyDescent="0.3">
      <c r="C1802">
        <v>1325</v>
      </c>
      <c r="D1802" s="40">
        <v>2.4539044235931926</v>
      </c>
      <c r="I1802">
        <v>1325</v>
      </c>
      <c r="J1802" s="134">
        <v>0.28665548262999474</v>
      </c>
    </row>
    <row r="1803" spans="3:10" x14ac:dyDescent="0.3">
      <c r="C1803">
        <v>1326</v>
      </c>
      <c r="D1803" s="40">
        <v>2.2325689137842155</v>
      </c>
      <c r="I1803">
        <v>1326</v>
      </c>
      <c r="J1803" s="134">
        <v>0.21808154378671119</v>
      </c>
    </row>
    <row r="1804" spans="3:10" x14ac:dyDescent="0.3">
      <c r="C1804">
        <v>1327</v>
      </c>
      <c r="D1804" s="40">
        <v>2.6067269171420175</v>
      </c>
      <c r="I1804">
        <v>1327</v>
      </c>
      <c r="J1804" s="134">
        <v>0.10617144709469106</v>
      </c>
    </row>
    <row r="1805" spans="3:10" x14ac:dyDescent="0.3">
      <c r="C1805">
        <v>1328</v>
      </c>
      <c r="D1805" s="40">
        <v>2.0683570075981779</v>
      </c>
      <c r="I1805">
        <v>1328</v>
      </c>
      <c r="J1805" s="134">
        <v>0.28822709879758968</v>
      </c>
    </row>
    <row r="1806" spans="3:10" x14ac:dyDescent="0.3">
      <c r="C1806">
        <v>1329</v>
      </c>
      <c r="D1806" s="40">
        <v>2.8168754763109809</v>
      </c>
      <c r="I1806">
        <v>1329</v>
      </c>
      <c r="J1806" s="134">
        <v>0.29219933753762484</v>
      </c>
    </row>
    <row r="1807" spans="3:10" x14ac:dyDescent="0.3">
      <c r="C1807">
        <v>1330</v>
      </c>
      <c r="D1807" s="40">
        <v>2.7824185715188823</v>
      </c>
      <c r="I1807">
        <v>1330</v>
      </c>
      <c r="J1807" s="134">
        <v>0.30728594702315637</v>
      </c>
    </row>
    <row r="1808" spans="3:10" x14ac:dyDescent="0.3">
      <c r="C1808">
        <v>1331</v>
      </c>
      <c r="D1808" s="40">
        <v>3.2571525202599121</v>
      </c>
      <c r="I1808">
        <v>1331</v>
      </c>
      <c r="J1808" s="134">
        <v>0.26880385203411272</v>
      </c>
    </row>
    <row r="1809" spans="3:10" x14ac:dyDescent="0.3">
      <c r="C1809">
        <v>1332</v>
      </c>
      <c r="D1809" s="40">
        <v>2.8751449883337727</v>
      </c>
      <c r="I1809">
        <v>1332</v>
      </c>
      <c r="J1809" s="134">
        <v>0.1243266934423346</v>
      </c>
    </row>
    <row r="1810" spans="3:10" x14ac:dyDescent="0.3">
      <c r="C1810">
        <v>1333</v>
      </c>
      <c r="D1810" s="40">
        <v>2.2770270832728636</v>
      </c>
      <c r="I1810">
        <v>1333</v>
      </c>
      <c r="J1810" s="134">
        <v>0.32680925659242677</v>
      </c>
    </row>
    <row r="1811" spans="3:10" x14ac:dyDescent="0.3">
      <c r="C1811">
        <v>1334</v>
      </c>
      <c r="D1811" s="40">
        <v>2.7780255479751523</v>
      </c>
      <c r="I1811">
        <v>1334</v>
      </c>
      <c r="J1811" s="134">
        <v>0.16622344159670766</v>
      </c>
    </row>
    <row r="1812" spans="3:10" x14ac:dyDescent="0.3">
      <c r="C1812">
        <v>1335</v>
      </c>
      <c r="D1812" s="40">
        <v>2.848691665833555</v>
      </c>
      <c r="I1812">
        <v>1335</v>
      </c>
      <c r="J1812" s="134">
        <v>0.32192029742950612</v>
      </c>
    </row>
    <row r="1813" spans="3:10" x14ac:dyDescent="0.3">
      <c r="C1813">
        <v>1336</v>
      </c>
      <c r="D1813" s="40">
        <v>2.386522857185466</v>
      </c>
      <c r="I1813">
        <v>1336</v>
      </c>
      <c r="J1813" s="134">
        <v>0.13962556412965865</v>
      </c>
    </row>
    <row r="1814" spans="3:10" x14ac:dyDescent="0.3">
      <c r="C1814">
        <v>1337</v>
      </c>
      <c r="D1814" s="40">
        <v>2.8755822929642867</v>
      </c>
      <c r="I1814">
        <v>1337</v>
      </c>
      <c r="J1814" s="134">
        <v>0.1451372055798561</v>
      </c>
    </row>
    <row r="1815" spans="3:10" x14ac:dyDescent="0.3">
      <c r="C1815">
        <v>1338</v>
      </c>
      <c r="D1815" s="40">
        <v>2.6590903180880332</v>
      </c>
      <c r="I1815">
        <v>1338</v>
      </c>
      <c r="J1815" s="134">
        <v>0.18612392215233986</v>
      </c>
    </row>
    <row r="1816" spans="3:10" x14ac:dyDescent="0.3">
      <c r="C1816">
        <v>1339</v>
      </c>
      <c r="D1816" s="40">
        <v>3.1764344907850255</v>
      </c>
      <c r="I1816">
        <v>1339</v>
      </c>
      <c r="J1816" s="134">
        <v>0.20306773384354715</v>
      </c>
    </row>
    <row r="1817" spans="3:10" x14ac:dyDescent="0.3">
      <c r="C1817">
        <v>1340</v>
      </c>
      <c r="D1817" s="40">
        <v>2.8098391092961821</v>
      </c>
      <c r="I1817">
        <v>1340</v>
      </c>
      <c r="J1817" s="134">
        <v>0.15641062265245709</v>
      </c>
    </row>
    <row r="1818" spans="3:10" x14ac:dyDescent="0.3">
      <c r="C1818">
        <v>1341</v>
      </c>
      <c r="D1818" s="40">
        <v>1.9486542861909477</v>
      </c>
      <c r="I1818">
        <v>1341</v>
      </c>
      <c r="J1818" s="134">
        <v>0.10292606300896767</v>
      </c>
    </row>
    <row r="1819" spans="3:10" x14ac:dyDescent="0.3">
      <c r="C1819">
        <v>1342</v>
      </c>
      <c r="D1819" s="40">
        <v>2.3436852199197089</v>
      </c>
      <c r="I1819">
        <v>1342</v>
      </c>
      <c r="J1819" s="134">
        <v>0.29700376744806345</v>
      </c>
    </row>
    <row r="1820" spans="3:10" x14ac:dyDescent="0.3">
      <c r="C1820">
        <v>1343</v>
      </c>
      <c r="D1820" s="40">
        <v>2.2259886340458115</v>
      </c>
      <c r="I1820">
        <v>1343</v>
      </c>
      <c r="J1820" s="134">
        <v>0.3516359723855762</v>
      </c>
    </row>
    <row r="1821" spans="3:10" x14ac:dyDescent="0.3">
      <c r="C1821">
        <v>1344</v>
      </c>
      <c r="D1821" s="40">
        <v>1.5418098184200981</v>
      </c>
      <c r="I1821">
        <v>1344</v>
      </c>
      <c r="J1821" s="134">
        <v>0.12413398962490496</v>
      </c>
    </row>
    <row r="1822" spans="3:10" x14ac:dyDescent="0.3">
      <c r="C1822">
        <v>1345</v>
      </c>
      <c r="D1822" s="40">
        <v>2.6353883589074596</v>
      </c>
      <c r="I1822">
        <v>1345</v>
      </c>
      <c r="J1822" s="134">
        <v>0.175319780041578</v>
      </c>
    </row>
    <row r="1823" spans="3:10" x14ac:dyDescent="0.3">
      <c r="C1823">
        <v>1346</v>
      </c>
      <c r="D1823" s="40">
        <v>3.1935479548315029</v>
      </c>
      <c r="I1823">
        <v>1346</v>
      </c>
      <c r="J1823" s="134">
        <v>0.36370130478327112</v>
      </c>
    </row>
    <row r="1824" spans="3:10" x14ac:dyDescent="0.3">
      <c r="C1824">
        <v>1347</v>
      </c>
      <c r="D1824" s="40">
        <v>2.8015990119021517</v>
      </c>
      <c r="I1824">
        <v>1347</v>
      </c>
      <c r="J1824" s="134">
        <v>0.23296906104270576</v>
      </c>
    </row>
    <row r="1825" spans="3:10" x14ac:dyDescent="0.3">
      <c r="C1825">
        <v>1348</v>
      </c>
      <c r="D1825" s="40">
        <v>2.0038304027744251</v>
      </c>
      <c r="I1825">
        <v>1348</v>
      </c>
      <c r="J1825" s="134">
        <v>0.2236914772324754</v>
      </c>
    </row>
    <row r="1826" spans="3:10" x14ac:dyDescent="0.3">
      <c r="C1826">
        <v>1349</v>
      </c>
      <c r="D1826" s="40">
        <v>3.4198975652445966</v>
      </c>
      <c r="I1826">
        <v>1349</v>
      </c>
      <c r="J1826" s="134">
        <v>0.31520599767452739</v>
      </c>
    </row>
    <row r="1827" spans="3:10" x14ac:dyDescent="0.3">
      <c r="C1827">
        <v>1350</v>
      </c>
      <c r="D1827" s="40">
        <v>2.0967791069165411</v>
      </c>
      <c r="I1827">
        <v>1350</v>
      </c>
      <c r="J1827" s="134">
        <v>0.25839235032357299</v>
      </c>
    </row>
    <row r="1828" spans="3:10" x14ac:dyDescent="0.3">
      <c r="C1828">
        <v>1351</v>
      </c>
      <c r="D1828" s="40">
        <v>2.0283617886205265</v>
      </c>
      <c r="I1828">
        <v>1351</v>
      </c>
      <c r="J1828" s="134">
        <v>0.21752509587059787</v>
      </c>
    </row>
    <row r="1829" spans="3:10" x14ac:dyDescent="0.3">
      <c r="C1829">
        <v>1352</v>
      </c>
      <c r="D1829" s="40">
        <v>2.3596559503109416</v>
      </c>
      <c r="I1829">
        <v>1352</v>
      </c>
      <c r="J1829" s="134">
        <v>0.30889608494056309</v>
      </c>
    </row>
    <row r="1830" spans="3:10" x14ac:dyDescent="0.3">
      <c r="C1830">
        <v>1353</v>
      </c>
      <c r="D1830" s="40">
        <v>2.9430014248983212</v>
      </c>
      <c r="I1830">
        <v>1353</v>
      </c>
      <c r="J1830" s="134">
        <v>0.20654870050173413</v>
      </c>
    </row>
    <row r="1831" spans="3:10" x14ac:dyDescent="0.3">
      <c r="C1831">
        <v>1354</v>
      </c>
      <c r="D1831" s="40">
        <v>3.0174635022980971</v>
      </c>
      <c r="I1831">
        <v>1354</v>
      </c>
      <c r="J1831" s="134">
        <v>0.13584216073225286</v>
      </c>
    </row>
    <row r="1832" spans="3:10" x14ac:dyDescent="0.3">
      <c r="C1832">
        <v>1355</v>
      </c>
      <c r="D1832" s="40">
        <v>2.0390288702309518</v>
      </c>
      <c r="I1832">
        <v>1355</v>
      </c>
      <c r="J1832" s="134">
        <v>0.26575588558831575</v>
      </c>
    </row>
    <row r="1833" spans="3:10" x14ac:dyDescent="0.3">
      <c r="C1833">
        <v>1356</v>
      </c>
      <c r="D1833" s="40">
        <v>2.8353064276952771</v>
      </c>
      <c r="I1833">
        <v>1356</v>
      </c>
      <c r="J1833" s="134">
        <v>0.29891222272426465</v>
      </c>
    </row>
    <row r="1834" spans="3:10" x14ac:dyDescent="0.3">
      <c r="C1834">
        <v>1357</v>
      </c>
      <c r="D1834" s="40">
        <v>2.5768342404103928</v>
      </c>
      <c r="I1834">
        <v>1357</v>
      </c>
      <c r="J1834" s="134">
        <v>0.3756569859620118</v>
      </c>
    </row>
    <row r="1835" spans="3:10" x14ac:dyDescent="0.3">
      <c r="C1835">
        <v>1358</v>
      </c>
      <c r="D1835" s="40">
        <v>1.8208819024630518</v>
      </c>
      <c r="I1835">
        <v>1358</v>
      </c>
      <c r="J1835" s="134">
        <v>0.30790016294679767</v>
      </c>
    </row>
    <row r="1836" spans="3:10" x14ac:dyDescent="0.3">
      <c r="C1836">
        <v>1359</v>
      </c>
      <c r="D1836" s="40">
        <v>2.4593227313474939</v>
      </c>
      <c r="I1836">
        <v>1359</v>
      </c>
      <c r="J1836" s="134">
        <v>0.30111086119464225</v>
      </c>
    </row>
    <row r="1837" spans="3:10" x14ac:dyDescent="0.3">
      <c r="C1837">
        <v>1360</v>
      </c>
      <c r="D1837" s="40">
        <v>2.3209403793493792</v>
      </c>
      <c r="I1837">
        <v>1360</v>
      </c>
      <c r="J1837" s="134">
        <v>0.26323765824622036</v>
      </c>
    </row>
    <row r="1838" spans="3:10" x14ac:dyDescent="0.3">
      <c r="C1838">
        <v>1361</v>
      </c>
      <c r="D1838" s="40">
        <v>3.5340735637469036</v>
      </c>
      <c r="I1838">
        <v>1361</v>
      </c>
      <c r="J1838" s="134">
        <v>0.19229492742787313</v>
      </c>
    </row>
    <row r="1839" spans="3:10" x14ac:dyDescent="0.3">
      <c r="C1839">
        <v>1362</v>
      </c>
      <c r="D1839" s="40">
        <v>3.3380285652276647</v>
      </c>
      <c r="I1839">
        <v>1362</v>
      </c>
      <c r="J1839" s="134">
        <v>0.18079091198901032</v>
      </c>
    </row>
    <row r="1840" spans="3:10" x14ac:dyDescent="0.3">
      <c r="C1840">
        <v>1363</v>
      </c>
      <c r="D1840" s="40">
        <v>2.1495296829382786</v>
      </c>
      <c r="I1840">
        <v>1363</v>
      </c>
      <c r="J1840" s="134">
        <v>0.34323228598544708</v>
      </c>
    </row>
    <row r="1841" spans="3:10" x14ac:dyDescent="0.3">
      <c r="C1841">
        <v>1364</v>
      </c>
      <c r="D1841" s="40">
        <v>2.1416481619609877</v>
      </c>
      <c r="I1841">
        <v>1364</v>
      </c>
      <c r="J1841" s="134">
        <v>0.13150769740652146</v>
      </c>
    </row>
    <row r="1842" spans="3:10" x14ac:dyDescent="0.3">
      <c r="C1842">
        <v>1365</v>
      </c>
      <c r="D1842" s="40">
        <v>3.1936069740303994</v>
      </c>
      <c r="I1842">
        <v>1365</v>
      </c>
      <c r="J1842" s="134">
        <v>0.25910753381726059</v>
      </c>
    </row>
    <row r="1843" spans="3:10" x14ac:dyDescent="0.3">
      <c r="C1843">
        <v>1366</v>
      </c>
      <c r="D1843" s="40">
        <v>2.8019161381659741</v>
      </c>
      <c r="I1843">
        <v>1366</v>
      </c>
      <c r="J1843" s="134">
        <v>0.24247623498783422</v>
      </c>
    </row>
    <row r="1844" spans="3:10" x14ac:dyDescent="0.3">
      <c r="C1844">
        <v>1367</v>
      </c>
      <c r="D1844" s="40">
        <v>2.417566042776786</v>
      </c>
      <c r="I1844">
        <v>1367</v>
      </c>
      <c r="J1844" s="134">
        <v>0.25995394653707926</v>
      </c>
    </row>
    <row r="1845" spans="3:10" x14ac:dyDescent="0.3">
      <c r="C1845">
        <v>1368</v>
      </c>
      <c r="D1845" s="40">
        <v>1.9447343706997398</v>
      </c>
      <c r="I1845">
        <v>1368</v>
      </c>
      <c r="J1845" s="134">
        <v>0.2909609809898257</v>
      </c>
    </row>
    <row r="1846" spans="3:10" x14ac:dyDescent="0.3">
      <c r="C1846">
        <v>1369</v>
      </c>
      <c r="D1846" s="40">
        <v>2.7129455498278539</v>
      </c>
      <c r="I1846">
        <v>1369</v>
      </c>
      <c r="J1846" s="134">
        <v>0.29760019680348604</v>
      </c>
    </row>
    <row r="1847" spans="3:10" x14ac:dyDescent="0.3">
      <c r="C1847">
        <v>1370</v>
      </c>
      <c r="D1847" s="40">
        <v>3.1716976170660369</v>
      </c>
      <c r="I1847">
        <v>1370</v>
      </c>
      <c r="J1847" s="134">
        <v>0.13159068647796834</v>
      </c>
    </row>
    <row r="1848" spans="3:10" x14ac:dyDescent="0.3">
      <c r="C1848">
        <v>1371</v>
      </c>
      <c r="D1848" s="40">
        <v>1.9306855092117214</v>
      </c>
      <c r="I1848">
        <v>1371</v>
      </c>
      <c r="J1848" s="134">
        <v>0.21826108359826013</v>
      </c>
    </row>
    <row r="1849" spans="3:10" x14ac:dyDescent="0.3">
      <c r="C1849">
        <v>1372</v>
      </c>
      <c r="D1849" s="40">
        <v>2.6149576299181376</v>
      </c>
      <c r="I1849">
        <v>1372</v>
      </c>
      <c r="J1849" s="134">
        <v>0.31085899388698501</v>
      </c>
    </row>
    <row r="1850" spans="3:10" x14ac:dyDescent="0.3">
      <c r="C1850">
        <v>1373</v>
      </c>
      <c r="D1850" s="40">
        <v>3.4815998611130277</v>
      </c>
      <c r="I1850">
        <v>1373</v>
      </c>
      <c r="J1850" s="134">
        <v>0.30665323144916878</v>
      </c>
    </row>
    <row r="1851" spans="3:10" x14ac:dyDescent="0.3">
      <c r="C1851">
        <v>1374</v>
      </c>
      <c r="D1851" s="40">
        <v>3.1904388674958839</v>
      </c>
      <c r="I1851">
        <v>1374</v>
      </c>
      <c r="J1851" s="134">
        <v>0.19346131057350813</v>
      </c>
    </row>
    <row r="1852" spans="3:10" x14ac:dyDescent="0.3">
      <c r="C1852">
        <v>1375</v>
      </c>
      <c r="D1852" s="40">
        <v>2.9291836997100793</v>
      </c>
      <c r="I1852">
        <v>1375</v>
      </c>
      <c r="J1852" s="134">
        <v>0.32364930963928407</v>
      </c>
    </row>
    <row r="1853" spans="3:10" x14ac:dyDescent="0.3">
      <c r="C1853">
        <v>1376</v>
      </c>
      <c r="D1853" s="40">
        <v>2.8748672444209746</v>
      </c>
      <c r="I1853">
        <v>1376</v>
      </c>
      <c r="J1853" s="134">
        <v>0.33809994514263964</v>
      </c>
    </row>
    <row r="1854" spans="3:10" x14ac:dyDescent="0.3">
      <c r="C1854">
        <v>1377</v>
      </c>
      <c r="D1854" s="40">
        <v>2.5416526095731848</v>
      </c>
      <c r="I1854">
        <v>1377</v>
      </c>
      <c r="J1854" s="134">
        <v>0.19080138364001997</v>
      </c>
    </row>
    <row r="1855" spans="3:10" x14ac:dyDescent="0.3">
      <c r="C1855">
        <v>1378</v>
      </c>
      <c r="D1855" s="40">
        <v>3.1441107410129185</v>
      </c>
      <c r="I1855">
        <v>1378</v>
      </c>
      <c r="J1855" s="134">
        <v>0.30835815042687775</v>
      </c>
    </row>
    <row r="1856" spans="3:10" x14ac:dyDescent="0.3">
      <c r="C1856">
        <v>1379</v>
      </c>
      <c r="D1856" s="40">
        <v>2.9438559594868439</v>
      </c>
      <c r="I1856">
        <v>1379</v>
      </c>
      <c r="J1856" s="134">
        <v>0.14576777383128858</v>
      </c>
    </row>
    <row r="1857" spans="3:10" x14ac:dyDescent="0.3">
      <c r="C1857">
        <v>1380</v>
      </c>
      <c r="D1857" s="40">
        <v>3.0884529760220936</v>
      </c>
      <c r="I1857">
        <v>1380</v>
      </c>
      <c r="J1857" s="134">
        <v>0.32247703270603534</v>
      </c>
    </row>
    <row r="1858" spans="3:10" x14ac:dyDescent="0.3">
      <c r="C1858">
        <v>1381</v>
      </c>
      <c r="D1858" s="40">
        <v>3.4646942857261203</v>
      </c>
      <c r="I1858">
        <v>1381</v>
      </c>
      <c r="J1858" s="134">
        <v>0.31901606410756811</v>
      </c>
    </row>
    <row r="1859" spans="3:10" x14ac:dyDescent="0.3">
      <c r="C1859">
        <v>1382</v>
      </c>
      <c r="D1859" s="40">
        <v>2.8826528145082349</v>
      </c>
      <c r="I1859">
        <v>1382</v>
      </c>
      <c r="J1859" s="134">
        <v>0.2217129062229215</v>
      </c>
    </row>
    <row r="1860" spans="3:10" x14ac:dyDescent="0.3">
      <c r="C1860">
        <v>1383</v>
      </c>
      <c r="D1860" s="40">
        <v>2.2770044101704334</v>
      </c>
      <c r="I1860">
        <v>1383</v>
      </c>
      <c r="J1860" s="134">
        <v>0.11693227219699809</v>
      </c>
    </row>
    <row r="1861" spans="3:10" x14ac:dyDescent="0.3">
      <c r="C1861">
        <v>1384</v>
      </c>
      <c r="D1861" s="40">
        <v>1.9578971046159712</v>
      </c>
      <c r="I1861">
        <v>1384</v>
      </c>
      <c r="J1861" s="134">
        <v>0.26609354479693748</v>
      </c>
    </row>
    <row r="1862" spans="3:10" x14ac:dyDescent="0.3">
      <c r="C1862">
        <v>1385</v>
      </c>
      <c r="D1862" s="40">
        <v>2.8575922889351051</v>
      </c>
      <c r="I1862">
        <v>1385</v>
      </c>
      <c r="J1862" s="134">
        <v>0.33856359904579114</v>
      </c>
    </row>
    <row r="1863" spans="3:10" x14ac:dyDescent="0.3">
      <c r="C1863">
        <v>1386</v>
      </c>
      <c r="D1863" s="40">
        <v>2.9939178434797644</v>
      </c>
      <c r="I1863">
        <v>1386</v>
      </c>
      <c r="J1863" s="134">
        <v>0.40378635607822888</v>
      </c>
    </row>
    <row r="1864" spans="3:10" x14ac:dyDescent="0.3">
      <c r="C1864">
        <v>1387</v>
      </c>
      <c r="D1864" s="40">
        <v>2.9011798328246567</v>
      </c>
      <c r="I1864">
        <v>1387</v>
      </c>
      <c r="J1864" s="134">
        <v>0.25926444934696358</v>
      </c>
    </row>
    <row r="1865" spans="3:10" x14ac:dyDescent="0.3">
      <c r="C1865">
        <v>1388</v>
      </c>
      <c r="D1865" s="40">
        <v>1.669235043422086</v>
      </c>
      <c r="I1865">
        <v>1388</v>
      </c>
      <c r="J1865" s="134">
        <v>0.23818556526058599</v>
      </c>
    </row>
    <row r="1866" spans="3:10" x14ac:dyDescent="0.3">
      <c r="C1866">
        <v>1389</v>
      </c>
      <c r="D1866" s="40">
        <v>3.0229385053522706</v>
      </c>
      <c r="I1866">
        <v>1389</v>
      </c>
      <c r="J1866" s="134">
        <v>0.36977612255759174</v>
      </c>
    </row>
    <row r="1867" spans="3:10" x14ac:dyDescent="0.3">
      <c r="C1867">
        <v>1390</v>
      </c>
      <c r="D1867" s="40">
        <v>2.2975592501666267</v>
      </c>
      <c r="I1867">
        <v>1390</v>
      </c>
      <c r="J1867" s="134">
        <v>0.17416547473547594</v>
      </c>
    </row>
    <row r="1868" spans="3:10" x14ac:dyDescent="0.3">
      <c r="C1868">
        <v>1391</v>
      </c>
      <c r="D1868" s="40">
        <v>2.0008123150263586</v>
      </c>
      <c r="I1868">
        <v>1391</v>
      </c>
      <c r="J1868" s="134">
        <v>0.23855491368865023</v>
      </c>
    </row>
    <row r="1869" spans="3:10" x14ac:dyDescent="0.3">
      <c r="C1869">
        <v>1392</v>
      </c>
      <c r="D1869" s="40">
        <v>1.5358304156839593</v>
      </c>
      <c r="I1869">
        <v>1392</v>
      </c>
      <c r="J1869" s="134">
        <v>0.17111665290654199</v>
      </c>
    </row>
    <row r="1870" spans="3:10" x14ac:dyDescent="0.3">
      <c r="C1870">
        <v>1393</v>
      </c>
      <c r="D1870" s="40">
        <v>2.4321779863396733</v>
      </c>
      <c r="I1870">
        <v>1393</v>
      </c>
      <c r="J1870" s="134">
        <v>0.39788825257416316</v>
      </c>
    </row>
    <row r="1871" spans="3:10" x14ac:dyDescent="0.3">
      <c r="C1871">
        <v>1394</v>
      </c>
      <c r="D1871" s="40">
        <v>2.5419258791899879</v>
      </c>
      <c r="I1871">
        <v>1394</v>
      </c>
      <c r="J1871" s="134">
        <v>0.24223369353995561</v>
      </c>
    </row>
    <row r="1872" spans="3:10" x14ac:dyDescent="0.3">
      <c r="C1872">
        <v>1395</v>
      </c>
      <c r="D1872" s="40">
        <v>3.0499407028570595</v>
      </c>
      <c r="I1872">
        <v>1395</v>
      </c>
      <c r="J1872" s="134">
        <v>0.27144836277370121</v>
      </c>
    </row>
    <row r="1873" spans="3:10" x14ac:dyDescent="0.3">
      <c r="C1873">
        <v>1396</v>
      </c>
      <c r="D1873" s="40">
        <v>2.6515994921556771</v>
      </c>
      <c r="I1873">
        <v>1396</v>
      </c>
      <c r="J1873" s="134">
        <v>0.26855507575818893</v>
      </c>
    </row>
    <row r="1874" spans="3:10" x14ac:dyDescent="0.3">
      <c r="C1874">
        <v>1397</v>
      </c>
      <c r="D1874" s="40">
        <v>2.1203176863645439</v>
      </c>
      <c r="I1874">
        <v>1397</v>
      </c>
      <c r="J1874" s="134">
        <v>0.12825326435867712</v>
      </c>
    </row>
    <row r="1875" spans="3:10" x14ac:dyDescent="0.3">
      <c r="C1875">
        <v>1398</v>
      </c>
      <c r="D1875" s="40">
        <v>3.6347790374868874</v>
      </c>
      <c r="I1875">
        <v>1398</v>
      </c>
      <c r="J1875" s="134">
        <v>0.26234098504056758</v>
      </c>
    </row>
    <row r="1876" spans="3:10" x14ac:dyDescent="0.3">
      <c r="C1876">
        <v>1399</v>
      </c>
      <c r="D1876" s="40">
        <v>2.1499973600885434</v>
      </c>
      <c r="I1876">
        <v>1399</v>
      </c>
      <c r="J1876" s="134">
        <v>0.29266318075065412</v>
      </c>
    </row>
    <row r="1877" spans="3:10" x14ac:dyDescent="0.3">
      <c r="C1877">
        <v>1400</v>
      </c>
      <c r="D1877" s="40">
        <v>1.4985491923177074</v>
      </c>
      <c r="I1877">
        <v>1400</v>
      </c>
      <c r="J1877" s="134">
        <v>0.18980051815772181</v>
      </c>
    </row>
    <row r="1878" spans="3:10" x14ac:dyDescent="0.3">
      <c r="C1878">
        <v>1401</v>
      </c>
      <c r="D1878" s="40">
        <v>1.8998654326214577</v>
      </c>
      <c r="I1878">
        <v>1401</v>
      </c>
      <c r="J1878" s="134">
        <v>0.111529264595295</v>
      </c>
    </row>
    <row r="1879" spans="3:10" x14ac:dyDescent="0.3">
      <c r="C1879">
        <v>1402</v>
      </c>
      <c r="D1879" s="40">
        <v>2.725497189793654</v>
      </c>
      <c r="I1879">
        <v>1402</v>
      </c>
      <c r="J1879" s="134">
        <v>0.13114710670535334</v>
      </c>
    </row>
    <row r="1880" spans="3:10" x14ac:dyDescent="0.3">
      <c r="C1880">
        <v>1403</v>
      </c>
      <c r="D1880" s="40">
        <v>2.0046839083640879</v>
      </c>
      <c r="I1880">
        <v>1403</v>
      </c>
      <c r="J1880" s="134">
        <v>0.31729279995822313</v>
      </c>
    </row>
    <row r="1881" spans="3:10" x14ac:dyDescent="0.3">
      <c r="C1881">
        <v>1404</v>
      </c>
      <c r="D1881" s="40">
        <v>2.0068653974042738</v>
      </c>
      <c r="I1881">
        <v>1404</v>
      </c>
      <c r="J1881" s="134">
        <v>0.16448935485585858</v>
      </c>
    </row>
    <row r="1882" spans="3:10" x14ac:dyDescent="0.3">
      <c r="C1882">
        <v>1405</v>
      </c>
      <c r="D1882" s="40">
        <v>2.6712232932491178</v>
      </c>
      <c r="I1882">
        <v>1405</v>
      </c>
      <c r="J1882" s="134">
        <v>0.35057980739251127</v>
      </c>
    </row>
    <row r="1883" spans="3:10" x14ac:dyDescent="0.3">
      <c r="C1883">
        <v>1406</v>
      </c>
      <c r="D1883" s="40">
        <v>1.8457705342565227</v>
      </c>
      <c r="I1883">
        <v>1406</v>
      </c>
      <c r="J1883" s="134">
        <v>0.24778583144828681</v>
      </c>
    </row>
    <row r="1884" spans="3:10" x14ac:dyDescent="0.3">
      <c r="C1884">
        <v>1407</v>
      </c>
      <c r="D1884" s="40">
        <v>3.0538988971051069</v>
      </c>
      <c r="I1884">
        <v>1407</v>
      </c>
      <c r="J1884" s="134">
        <v>0.21797075372185182</v>
      </c>
    </row>
    <row r="1885" spans="3:10" x14ac:dyDescent="0.3">
      <c r="C1885">
        <v>1408</v>
      </c>
      <c r="D1885" s="40">
        <v>2.0050060176167226</v>
      </c>
      <c r="I1885">
        <v>1408</v>
      </c>
      <c r="J1885" s="134">
        <v>0.28442297977919773</v>
      </c>
    </row>
    <row r="1886" spans="3:10" x14ac:dyDescent="0.3">
      <c r="C1886">
        <v>1409</v>
      </c>
      <c r="D1886" s="40">
        <v>2.741193349087542</v>
      </c>
      <c r="I1886">
        <v>1409</v>
      </c>
      <c r="J1886" s="134">
        <v>0.23735767674967923</v>
      </c>
    </row>
    <row r="1887" spans="3:10" x14ac:dyDescent="0.3">
      <c r="C1887">
        <v>1410</v>
      </c>
      <c r="D1887" s="40">
        <v>3.1869686364227645</v>
      </c>
      <c r="I1887">
        <v>1410</v>
      </c>
      <c r="J1887" s="134">
        <v>7.0770530479642657E-2</v>
      </c>
    </row>
    <row r="1888" spans="3:10" x14ac:dyDescent="0.3">
      <c r="C1888">
        <v>1411</v>
      </c>
      <c r="D1888" s="40">
        <v>2.7383786457650006</v>
      </c>
      <c r="I1888">
        <v>1411</v>
      </c>
      <c r="J1888" s="134">
        <v>0.22534817272109553</v>
      </c>
    </row>
    <row r="1889" spans="3:10" x14ac:dyDescent="0.3">
      <c r="C1889">
        <v>1412</v>
      </c>
      <c r="D1889" s="40">
        <v>2.8677247686413732</v>
      </c>
      <c r="I1889">
        <v>1412</v>
      </c>
      <c r="J1889" s="134">
        <v>0.13581408591251765</v>
      </c>
    </row>
    <row r="1890" spans="3:10" x14ac:dyDescent="0.3">
      <c r="C1890">
        <v>1413</v>
      </c>
      <c r="D1890" s="40">
        <v>2.3512539498213494</v>
      </c>
      <c r="I1890">
        <v>1413</v>
      </c>
      <c r="J1890" s="134">
        <v>0.32410746948596003</v>
      </c>
    </row>
    <row r="1891" spans="3:10" x14ac:dyDescent="0.3">
      <c r="C1891">
        <v>1414</v>
      </c>
      <c r="D1891" s="40">
        <v>2.7022927794424687</v>
      </c>
      <c r="I1891">
        <v>1414</v>
      </c>
      <c r="J1891" s="134">
        <v>0.25607188594244645</v>
      </c>
    </row>
    <row r="1892" spans="3:10" x14ac:dyDescent="0.3">
      <c r="C1892">
        <v>1415</v>
      </c>
      <c r="D1892" s="40">
        <v>2.9590420314469932</v>
      </c>
      <c r="I1892">
        <v>1415</v>
      </c>
      <c r="J1892" s="134">
        <v>0.21836329410189448</v>
      </c>
    </row>
    <row r="1893" spans="3:10" x14ac:dyDescent="0.3">
      <c r="C1893">
        <v>1416</v>
      </c>
      <c r="D1893" s="40">
        <v>2.2191139875643375</v>
      </c>
      <c r="I1893">
        <v>1416</v>
      </c>
      <c r="J1893" s="134">
        <v>0.23825163805162108</v>
      </c>
    </row>
    <row r="1894" spans="3:10" x14ac:dyDescent="0.3">
      <c r="C1894">
        <v>1417</v>
      </c>
      <c r="D1894" s="40">
        <v>1.9024536581887599</v>
      </c>
      <c r="I1894">
        <v>1417</v>
      </c>
      <c r="J1894" s="134">
        <v>0.24948554380376287</v>
      </c>
    </row>
    <row r="1895" spans="3:10" x14ac:dyDescent="0.3">
      <c r="C1895">
        <v>1418</v>
      </c>
      <c r="D1895" s="40">
        <v>2.8447541654280721</v>
      </c>
      <c r="I1895">
        <v>1418</v>
      </c>
      <c r="J1895" s="134">
        <v>0.24097090045738967</v>
      </c>
    </row>
    <row r="1896" spans="3:10" x14ac:dyDescent="0.3">
      <c r="C1896">
        <v>1419</v>
      </c>
      <c r="D1896" s="40">
        <v>2.4493619323467208</v>
      </c>
      <c r="I1896">
        <v>1419</v>
      </c>
      <c r="J1896" s="134">
        <v>0.15134071421812356</v>
      </c>
    </row>
    <row r="1897" spans="3:10" x14ac:dyDescent="0.3">
      <c r="C1897">
        <v>1420</v>
      </c>
      <c r="D1897" s="40">
        <v>2.2964708541037906</v>
      </c>
      <c r="I1897">
        <v>1420</v>
      </c>
      <c r="J1897" s="134">
        <v>0.28474250102892995</v>
      </c>
    </row>
    <row r="1898" spans="3:10" x14ac:dyDescent="0.3">
      <c r="C1898">
        <v>1421</v>
      </c>
      <c r="D1898" s="40">
        <v>1.6698444807928325</v>
      </c>
      <c r="I1898">
        <v>1421</v>
      </c>
      <c r="J1898" s="134">
        <v>0.41126482693259736</v>
      </c>
    </row>
    <row r="1899" spans="3:10" x14ac:dyDescent="0.3">
      <c r="C1899">
        <v>1422</v>
      </c>
      <c r="D1899" s="40">
        <v>3.3118931577256996</v>
      </c>
      <c r="I1899">
        <v>1422</v>
      </c>
      <c r="J1899" s="134">
        <v>0.20783303358212679</v>
      </c>
    </row>
    <row r="1900" spans="3:10" x14ac:dyDescent="0.3">
      <c r="C1900">
        <v>1423</v>
      </c>
      <c r="D1900" s="40">
        <v>2.475718614613851</v>
      </c>
      <c r="I1900">
        <v>1423</v>
      </c>
      <c r="J1900" s="134">
        <v>0.35259433934563411</v>
      </c>
    </row>
    <row r="1901" spans="3:10" x14ac:dyDescent="0.3">
      <c r="C1901">
        <v>1424</v>
      </c>
      <c r="D1901" s="40">
        <v>3.1739904302294049</v>
      </c>
      <c r="I1901">
        <v>1424</v>
      </c>
      <c r="J1901" s="134">
        <v>0.29365203826271014</v>
      </c>
    </row>
    <row r="1902" spans="3:10" x14ac:dyDescent="0.3">
      <c r="C1902">
        <v>1425</v>
      </c>
      <c r="D1902" s="40">
        <v>2.1863808249087637</v>
      </c>
      <c r="I1902">
        <v>1425</v>
      </c>
      <c r="J1902" s="134">
        <v>0.29100155475997203</v>
      </c>
    </row>
    <row r="1903" spans="3:10" x14ac:dyDescent="0.3">
      <c r="C1903">
        <v>1426</v>
      </c>
      <c r="D1903" s="40">
        <v>3.2428315088951138</v>
      </c>
      <c r="I1903">
        <v>1426</v>
      </c>
      <c r="J1903" s="134">
        <v>0.15464214245391306</v>
      </c>
    </row>
    <row r="1904" spans="3:10" x14ac:dyDescent="0.3">
      <c r="C1904">
        <v>1427</v>
      </c>
      <c r="D1904" s="40">
        <v>3.1177531349330563</v>
      </c>
      <c r="I1904">
        <v>1427</v>
      </c>
      <c r="J1904" s="134">
        <v>0.25922205429784073</v>
      </c>
    </row>
    <row r="1905" spans="3:10" x14ac:dyDescent="0.3">
      <c r="C1905">
        <v>1428</v>
      </c>
      <c r="D1905" s="40">
        <v>2.3237466574200996</v>
      </c>
      <c r="I1905">
        <v>1428</v>
      </c>
      <c r="J1905" s="134">
        <v>0.33725867041114732</v>
      </c>
    </row>
    <row r="1906" spans="3:10" x14ac:dyDescent="0.3">
      <c r="C1906">
        <v>1429</v>
      </c>
      <c r="D1906" s="40">
        <v>3.1734772129162971</v>
      </c>
      <c r="I1906">
        <v>1429</v>
      </c>
      <c r="J1906" s="134">
        <v>0.1488442591715009</v>
      </c>
    </row>
    <row r="1907" spans="3:10" x14ac:dyDescent="0.3">
      <c r="C1907">
        <v>1430</v>
      </c>
      <c r="D1907" s="40">
        <v>2.5434870123800959</v>
      </c>
      <c r="I1907">
        <v>1430</v>
      </c>
      <c r="J1907" s="134">
        <v>0.14313200144127958</v>
      </c>
    </row>
    <row r="1908" spans="3:10" x14ac:dyDescent="0.3">
      <c r="C1908">
        <v>1431</v>
      </c>
      <c r="D1908" s="40">
        <v>3.4608637286929076</v>
      </c>
      <c r="I1908">
        <v>1431</v>
      </c>
      <c r="J1908" s="134">
        <v>0.24942106826075916</v>
      </c>
    </row>
    <row r="1909" spans="3:10" x14ac:dyDescent="0.3">
      <c r="C1909">
        <v>1432</v>
      </c>
      <c r="D1909" s="40">
        <v>1.9205459877560034</v>
      </c>
      <c r="I1909">
        <v>1432</v>
      </c>
      <c r="J1909" s="134">
        <v>0.39549131256505143</v>
      </c>
    </row>
    <row r="1910" spans="3:10" x14ac:dyDescent="0.3">
      <c r="C1910">
        <v>1433</v>
      </c>
      <c r="D1910" s="40">
        <v>3.3057775457683789</v>
      </c>
      <c r="I1910">
        <v>1433</v>
      </c>
      <c r="J1910" s="134">
        <v>0.30091294680258307</v>
      </c>
    </row>
    <row r="1911" spans="3:10" x14ac:dyDescent="0.3">
      <c r="C1911">
        <v>1434</v>
      </c>
      <c r="D1911" s="40">
        <v>2.6906328068870353</v>
      </c>
      <c r="I1911">
        <v>1434</v>
      </c>
      <c r="J1911" s="134">
        <v>0.28637476542457385</v>
      </c>
    </row>
    <row r="1912" spans="3:10" x14ac:dyDescent="0.3">
      <c r="C1912">
        <v>1435</v>
      </c>
      <c r="D1912" s="40">
        <v>2.5744911114044013</v>
      </c>
      <c r="I1912">
        <v>1435</v>
      </c>
      <c r="J1912" s="134">
        <v>0.20092920056601882</v>
      </c>
    </row>
    <row r="1913" spans="3:10" x14ac:dyDescent="0.3">
      <c r="C1913">
        <v>1436</v>
      </c>
      <c r="D1913" s="40">
        <v>2.9181147387938431</v>
      </c>
      <c r="I1913">
        <v>1436</v>
      </c>
      <c r="J1913" s="134">
        <v>0.35165749619751785</v>
      </c>
    </row>
    <row r="1914" spans="3:10" x14ac:dyDescent="0.3">
      <c r="C1914">
        <v>1437</v>
      </c>
      <c r="D1914" s="40">
        <v>2.4255941669026511</v>
      </c>
      <c r="I1914">
        <v>1437</v>
      </c>
      <c r="J1914" s="134">
        <v>0.18989276167542224</v>
      </c>
    </row>
    <row r="1915" spans="3:10" x14ac:dyDescent="0.3">
      <c r="C1915">
        <v>1438</v>
      </c>
      <c r="D1915" s="40">
        <v>2.8305044826640016</v>
      </c>
      <c r="I1915">
        <v>1438</v>
      </c>
      <c r="J1915" s="134">
        <v>0.3519441381686168</v>
      </c>
    </row>
    <row r="1916" spans="3:10" x14ac:dyDescent="0.3">
      <c r="C1916">
        <v>1439</v>
      </c>
      <c r="D1916" s="40">
        <v>2.7351979361643517</v>
      </c>
      <c r="I1916">
        <v>1439</v>
      </c>
      <c r="J1916" s="134">
        <v>0.15419304717793558</v>
      </c>
    </row>
    <row r="1917" spans="3:10" x14ac:dyDescent="0.3">
      <c r="C1917">
        <v>1440</v>
      </c>
      <c r="D1917" s="40">
        <v>3.001561656015074</v>
      </c>
      <c r="I1917">
        <v>1440</v>
      </c>
      <c r="J1917" s="134">
        <v>0.32845092794898645</v>
      </c>
    </row>
    <row r="1918" spans="3:10" x14ac:dyDescent="0.3">
      <c r="C1918">
        <v>1441</v>
      </c>
      <c r="D1918" s="40">
        <v>2.5911713521908837</v>
      </c>
      <c r="I1918">
        <v>1441</v>
      </c>
      <c r="J1918" s="134">
        <v>0.30293909436234134</v>
      </c>
    </row>
    <row r="1919" spans="3:10" x14ac:dyDescent="0.3">
      <c r="C1919">
        <v>1442</v>
      </c>
      <c r="D1919" s="40">
        <v>2.0148570717048466</v>
      </c>
      <c r="I1919">
        <v>1442</v>
      </c>
      <c r="J1919" s="134">
        <v>6.9637170058252096E-2</v>
      </c>
    </row>
    <row r="1920" spans="3:10" x14ac:dyDescent="0.3">
      <c r="C1920">
        <v>1443</v>
      </c>
      <c r="D1920" s="40">
        <v>2.8462359632109107</v>
      </c>
      <c r="I1920">
        <v>1443</v>
      </c>
      <c r="J1920" s="134">
        <v>0.33578149259607648</v>
      </c>
    </row>
    <row r="1921" spans="3:10" x14ac:dyDescent="0.3">
      <c r="C1921">
        <v>1444</v>
      </c>
      <c r="D1921" s="40">
        <v>2.7877308957219955</v>
      </c>
      <c r="I1921">
        <v>1444</v>
      </c>
      <c r="J1921" s="134">
        <v>0.2166783721061929</v>
      </c>
    </row>
    <row r="1922" spans="3:10" x14ac:dyDescent="0.3">
      <c r="C1922">
        <v>1445</v>
      </c>
      <c r="D1922" s="40">
        <v>1.8371120159481393</v>
      </c>
      <c r="I1922">
        <v>1445</v>
      </c>
      <c r="J1922" s="134">
        <v>0.27810699822726392</v>
      </c>
    </row>
    <row r="1923" spans="3:10" x14ac:dyDescent="0.3">
      <c r="C1923">
        <v>1446</v>
      </c>
      <c r="D1923" s="40">
        <v>3.2650973243681669</v>
      </c>
      <c r="I1923">
        <v>1446</v>
      </c>
      <c r="J1923" s="134">
        <v>0.20844561280175733</v>
      </c>
    </row>
    <row r="1924" spans="3:10" x14ac:dyDescent="0.3">
      <c r="C1924">
        <v>1447</v>
      </c>
      <c r="D1924" s="40">
        <v>1.8660904719185794</v>
      </c>
      <c r="I1924">
        <v>1447</v>
      </c>
      <c r="J1924" s="134">
        <v>0.17525957174018814</v>
      </c>
    </row>
    <row r="1925" spans="3:10" x14ac:dyDescent="0.3">
      <c r="C1925">
        <v>1448</v>
      </c>
      <c r="D1925" s="40">
        <v>1.4772075893624041</v>
      </c>
      <c r="I1925">
        <v>1448</v>
      </c>
      <c r="J1925" s="134">
        <v>0.23043818086673662</v>
      </c>
    </row>
    <row r="1926" spans="3:10" x14ac:dyDescent="0.3">
      <c r="C1926">
        <v>1449</v>
      </c>
      <c r="D1926" s="40">
        <v>2.9146556672399009</v>
      </c>
      <c r="I1926">
        <v>1449</v>
      </c>
      <c r="J1926" s="134">
        <v>0.35384192934879355</v>
      </c>
    </row>
    <row r="1927" spans="3:10" x14ac:dyDescent="0.3">
      <c r="C1927">
        <v>1450</v>
      </c>
      <c r="D1927" s="40">
        <v>3.2712424594367158</v>
      </c>
      <c r="I1927">
        <v>1450</v>
      </c>
      <c r="J1927" s="134">
        <v>0.1465921279667195</v>
      </c>
    </row>
    <row r="1928" spans="3:10" x14ac:dyDescent="0.3">
      <c r="C1928">
        <v>1451</v>
      </c>
      <c r="D1928" s="40">
        <v>2.4781710943607216</v>
      </c>
      <c r="I1928">
        <v>1451</v>
      </c>
      <c r="J1928" s="134">
        <v>0.25665872525831701</v>
      </c>
    </row>
    <row r="1929" spans="3:10" x14ac:dyDescent="0.3">
      <c r="C1929">
        <v>1452</v>
      </c>
      <c r="D1929" s="40">
        <v>2.7589715573596889</v>
      </c>
      <c r="I1929">
        <v>1452</v>
      </c>
      <c r="J1929" s="134">
        <v>0.30409229668833948</v>
      </c>
    </row>
    <row r="1930" spans="3:10" x14ac:dyDescent="0.3">
      <c r="C1930">
        <v>1453</v>
      </c>
      <c r="D1930" s="40">
        <v>3.2661235621785054</v>
      </c>
      <c r="I1930">
        <v>1453</v>
      </c>
      <c r="J1930" s="134">
        <v>0.30170772856807271</v>
      </c>
    </row>
    <row r="1931" spans="3:10" x14ac:dyDescent="0.3">
      <c r="C1931">
        <v>1454</v>
      </c>
      <c r="D1931" s="40">
        <v>2.965539760091958</v>
      </c>
      <c r="I1931">
        <v>1454</v>
      </c>
      <c r="J1931" s="134">
        <v>0.34258080494704757</v>
      </c>
    </row>
    <row r="1932" spans="3:10" x14ac:dyDescent="0.3">
      <c r="C1932">
        <v>1455</v>
      </c>
      <c r="D1932" s="40">
        <v>2.6605686647586895</v>
      </c>
      <c r="I1932">
        <v>1455</v>
      </c>
      <c r="J1932" s="134">
        <v>0.14460788788265444</v>
      </c>
    </row>
    <row r="1933" spans="3:10" x14ac:dyDescent="0.3">
      <c r="C1933">
        <v>1456</v>
      </c>
      <c r="D1933" s="40">
        <v>2.571196372614772</v>
      </c>
      <c r="I1933">
        <v>1456</v>
      </c>
      <c r="J1933" s="134">
        <v>0.22919736081404207</v>
      </c>
    </row>
    <row r="1934" spans="3:10" x14ac:dyDescent="0.3">
      <c r="C1934">
        <v>1457</v>
      </c>
      <c r="D1934" s="40">
        <v>3.1086684171147874</v>
      </c>
      <c r="I1934">
        <v>1457</v>
      </c>
      <c r="J1934" s="134">
        <v>0.15305853844862916</v>
      </c>
    </row>
    <row r="1935" spans="3:10" x14ac:dyDescent="0.3">
      <c r="C1935">
        <v>1458</v>
      </c>
      <c r="D1935" s="40">
        <v>2.7617282551223243</v>
      </c>
      <c r="I1935">
        <v>1458</v>
      </c>
      <c r="J1935" s="134">
        <v>0.2513446754168851</v>
      </c>
    </row>
    <row r="1936" spans="3:10" x14ac:dyDescent="0.3">
      <c r="C1936">
        <v>1459</v>
      </c>
      <c r="D1936" s="40">
        <v>3.197047700618012</v>
      </c>
      <c r="I1936">
        <v>1459</v>
      </c>
      <c r="J1936" s="134">
        <v>0.32611272954817161</v>
      </c>
    </row>
    <row r="1937" spans="3:10" x14ac:dyDescent="0.3">
      <c r="C1937">
        <v>1460</v>
      </c>
      <c r="D1937" s="40">
        <v>3.0941884852908639</v>
      </c>
      <c r="I1937">
        <v>1460</v>
      </c>
      <c r="J1937" s="134">
        <v>0.32266346729397566</v>
      </c>
    </row>
    <row r="1938" spans="3:10" x14ac:dyDescent="0.3">
      <c r="C1938">
        <v>1461</v>
      </c>
      <c r="D1938" s="40">
        <v>2.3603298914675235</v>
      </c>
      <c r="I1938">
        <v>1461</v>
      </c>
      <c r="J1938" s="134">
        <v>0.28641776291334642</v>
      </c>
    </row>
    <row r="1939" spans="3:10" x14ac:dyDescent="0.3">
      <c r="C1939">
        <v>1462</v>
      </c>
      <c r="D1939" s="40">
        <v>2.283489452760135</v>
      </c>
      <c r="I1939">
        <v>1462</v>
      </c>
      <c r="J1939" s="134">
        <v>0.30737871623641166</v>
      </c>
    </row>
    <row r="1940" spans="3:10" x14ac:dyDescent="0.3">
      <c r="C1940">
        <v>1463</v>
      </c>
      <c r="D1940" s="40">
        <v>2.3570153580884106</v>
      </c>
      <c r="I1940">
        <v>1463</v>
      </c>
      <c r="J1940" s="134">
        <v>0.25642337381151314</v>
      </c>
    </row>
    <row r="1941" spans="3:10" x14ac:dyDescent="0.3">
      <c r="C1941">
        <v>1464</v>
      </c>
      <c r="D1941" s="40">
        <v>2.7174273149317285</v>
      </c>
      <c r="I1941">
        <v>1464</v>
      </c>
      <c r="J1941" s="134">
        <v>0.35832737316846153</v>
      </c>
    </row>
    <row r="1942" spans="3:10" x14ac:dyDescent="0.3">
      <c r="C1942">
        <v>1465</v>
      </c>
      <c r="D1942" s="40">
        <v>2.9432517371297657</v>
      </c>
      <c r="I1942">
        <v>1465</v>
      </c>
      <c r="J1942" s="134">
        <v>0.28985448659741331</v>
      </c>
    </row>
    <row r="1943" spans="3:10" x14ac:dyDescent="0.3">
      <c r="C1943">
        <v>1466</v>
      </c>
      <c r="D1943" s="40">
        <v>1.9445150561625801</v>
      </c>
      <c r="I1943">
        <v>1466</v>
      </c>
      <c r="J1943" s="134">
        <v>0.17872143925819373</v>
      </c>
    </row>
    <row r="1944" spans="3:10" x14ac:dyDescent="0.3">
      <c r="C1944">
        <v>1467</v>
      </c>
      <c r="D1944" s="40">
        <v>3.2235015464868213</v>
      </c>
      <c r="I1944">
        <v>1467</v>
      </c>
      <c r="J1944" s="134">
        <v>0.14738523446144236</v>
      </c>
    </row>
    <row r="1945" spans="3:10" x14ac:dyDescent="0.3">
      <c r="C1945">
        <v>1468</v>
      </c>
      <c r="D1945" s="40">
        <v>1.9562720138972343</v>
      </c>
      <c r="I1945">
        <v>1468</v>
      </c>
      <c r="J1945" s="134">
        <v>0.16552462080523012</v>
      </c>
    </row>
    <row r="1946" spans="3:10" x14ac:dyDescent="0.3">
      <c r="C1946">
        <v>1469</v>
      </c>
      <c r="D1946" s="40">
        <v>3.2069526096840932</v>
      </c>
      <c r="I1946">
        <v>1469</v>
      </c>
      <c r="J1946" s="134">
        <v>0.11723019874104534</v>
      </c>
    </row>
    <row r="1947" spans="3:10" x14ac:dyDescent="0.3">
      <c r="C1947">
        <v>1470</v>
      </c>
      <c r="D1947" s="40">
        <v>2.7395400680139277</v>
      </c>
      <c r="I1947">
        <v>1470</v>
      </c>
      <c r="J1947" s="134">
        <v>0.19369304718252622</v>
      </c>
    </row>
    <row r="1948" spans="3:10" x14ac:dyDescent="0.3">
      <c r="C1948">
        <v>1471</v>
      </c>
      <c r="D1948" s="40">
        <v>2.3581636697247075</v>
      </c>
      <c r="I1948">
        <v>1471</v>
      </c>
      <c r="J1948" s="134">
        <v>0.18455749856732528</v>
      </c>
    </row>
    <row r="1949" spans="3:10" x14ac:dyDescent="0.3">
      <c r="C1949">
        <v>1472</v>
      </c>
      <c r="D1949" s="40">
        <v>2.7793635069643745</v>
      </c>
      <c r="I1949">
        <v>1472</v>
      </c>
      <c r="J1949" s="134">
        <v>0.35873828415292519</v>
      </c>
    </row>
    <row r="1950" spans="3:10" x14ac:dyDescent="0.3">
      <c r="C1950">
        <v>1473</v>
      </c>
      <c r="D1950" s="40">
        <v>2.7719130844085078</v>
      </c>
      <c r="I1950">
        <v>1473</v>
      </c>
      <c r="J1950" s="134">
        <v>0.27255771836574527</v>
      </c>
    </row>
    <row r="1951" spans="3:10" x14ac:dyDescent="0.3">
      <c r="C1951">
        <v>1474</v>
      </c>
      <c r="D1951" s="40">
        <v>1.9287133772647098</v>
      </c>
      <c r="I1951">
        <v>1474</v>
      </c>
      <c r="J1951" s="134">
        <v>0.27981370723966448</v>
      </c>
    </row>
    <row r="1952" spans="3:10" x14ac:dyDescent="0.3">
      <c r="C1952">
        <v>1475</v>
      </c>
      <c r="D1952" s="40">
        <v>2.9294998068302935</v>
      </c>
      <c r="I1952">
        <v>1475</v>
      </c>
      <c r="J1952" s="134">
        <v>0.1803755582112665</v>
      </c>
    </row>
    <row r="1953" spans="3:10" x14ac:dyDescent="0.3">
      <c r="C1953">
        <v>1476</v>
      </c>
      <c r="D1953" s="40">
        <v>2.7049079889867444</v>
      </c>
      <c r="I1953">
        <v>1476</v>
      </c>
      <c r="J1953" s="134">
        <v>0.23212527913462599</v>
      </c>
    </row>
    <row r="1954" spans="3:10" x14ac:dyDescent="0.3">
      <c r="C1954">
        <v>1477</v>
      </c>
      <c r="D1954" s="40">
        <v>3.4960319288446606</v>
      </c>
      <c r="I1954">
        <v>1477</v>
      </c>
      <c r="J1954" s="134">
        <v>0.16686499932127608</v>
      </c>
    </row>
    <row r="1955" spans="3:10" x14ac:dyDescent="0.3">
      <c r="C1955">
        <v>1478</v>
      </c>
      <c r="D1955" s="40">
        <v>2.0364153401000191</v>
      </c>
      <c r="I1955">
        <v>1478</v>
      </c>
      <c r="J1955" s="134">
        <v>0.10158434831477758</v>
      </c>
    </row>
    <row r="1956" spans="3:10" x14ac:dyDescent="0.3">
      <c r="C1956">
        <v>1479</v>
      </c>
      <c r="D1956" s="40">
        <v>1.8519009113145188</v>
      </c>
      <c r="I1956">
        <v>1479</v>
      </c>
      <c r="J1956" s="134">
        <v>0.23068410863797495</v>
      </c>
    </row>
    <row r="1957" spans="3:10" x14ac:dyDescent="0.3">
      <c r="C1957">
        <v>1480</v>
      </c>
      <c r="D1957" s="40">
        <v>3.3250647596859766</v>
      </c>
      <c r="I1957">
        <v>1480</v>
      </c>
      <c r="J1957" s="134">
        <v>0.16732997722584697</v>
      </c>
    </row>
    <row r="1958" spans="3:10" x14ac:dyDescent="0.3">
      <c r="C1958">
        <v>1481</v>
      </c>
      <c r="D1958" s="40">
        <v>2.0658307128343214</v>
      </c>
      <c r="I1958">
        <v>1481</v>
      </c>
      <c r="J1958" s="134">
        <v>0.17469236369209384</v>
      </c>
    </row>
    <row r="1959" spans="3:10" x14ac:dyDescent="0.3">
      <c r="C1959">
        <v>1482</v>
      </c>
      <c r="D1959" s="40">
        <v>2.3071786235201102</v>
      </c>
      <c r="I1959">
        <v>1482</v>
      </c>
      <c r="J1959" s="134">
        <v>0.25216114454931304</v>
      </c>
    </row>
    <row r="1960" spans="3:10" x14ac:dyDescent="0.3">
      <c r="C1960">
        <v>1483</v>
      </c>
      <c r="D1960" s="40">
        <v>2.6702307679990205</v>
      </c>
      <c r="I1960">
        <v>1483</v>
      </c>
      <c r="J1960" s="134">
        <v>0.38989696168956778</v>
      </c>
    </row>
    <row r="1961" spans="3:10" x14ac:dyDescent="0.3">
      <c r="C1961">
        <v>1484</v>
      </c>
      <c r="D1961" s="40">
        <v>2.9287181813006526</v>
      </c>
      <c r="I1961">
        <v>1484</v>
      </c>
      <c r="J1961" s="134">
        <v>0.19604506912689512</v>
      </c>
    </row>
    <row r="1962" spans="3:10" x14ac:dyDescent="0.3">
      <c r="C1962">
        <v>1485</v>
      </c>
      <c r="D1962" s="40">
        <v>2.0270266247745132</v>
      </c>
      <c r="I1962">
        <v>1485</v>
      </c>
      <c r="J1962" s="134">
        <v>0.24509546628351497</v>
      </c>
    </row>
    <row r="1963" spans="3:10" x14ac:dyDescent="0.3">
      <c r="C1963">
        <v>1486</v>
      </c>
      <c r="D1963" s="40">
        <v>2.5616950924750421</v>
      </c>
      <c r="I1963">
        <v>1486</v>
      </c>
      <c r="J1963" s="134">
        <v>0.37254876917057778</v>
      </c>
    </row>
    <row r="1964" spans="3:10" x14ac:dyDescent="0.3">
      <c r="C1964">
        <v>1487</v>
      </c>
      <c r="D1964" s="40">
        <v>3.1791058954328877</v>
      </c>
      <c r="I1964">
        <v>1487</v>
      </c>
      <c r="J1964" s="134">
        <v>0.24016352148280751</v>
      </c>
    </row>
    <row r="1965" spans="3:10" x14ac:dyDescent="0.3">
      <c r="C1965">
        <v>1488</v>
      </c>
      <c r="D1965" s="40">
        <v>1.482437615137826</v>
      </c>
      <c r="I1965">
        <v>1488</v>
      </c>
      <c r="J1965" s="134">
        <v>0.30395455925605641</v>
      </c>
    </row>
    <row r="1966" spans="3:10" x14ac:dyDescent="0.3">
      <c r="C1966">
        <v>1489</v>
      </c>
      <c r="D1966" s="40">
        <v>2.4277086303852995</v>
      </c>
      <c r="I1966">
        <v>1489</v>
      </c>
      <c r="J1966" s="134">
        <v>0.15326865070392248</v>
      </c>
    </row>
    <row r="1967" spans="3:10" x14ac:dyDescent="0.3">
      <c r="C1967">
        <v>1490</v>
      </c>
      <c r="D1967" s="40">
        <v>2.5430100429028455</v>
      </c>
      <c r="I1967">
        <v>1490</v>
      </c>
      <c r="J1967" s="134">
        <v>0.24694789218282831</v>
      </c>
    </row>
    <row r="1968" spans="3:10" x14ac:dyDescent="0.3">
      <c r="C1968">
        <v>1491</v>
      </c>
      <c r="D1968" s="40">
        <v>2.1613443743527467</v>
      </c>
      <c r="I1968">
        <v>1491</v>
      </c>
      <c r="J1968" s="134">
        <v>0.29661910169381245</v>
      </c>
    </row>
    <row r="1969" spans="3:10" x14ac:dyDescent="0.3">
      <c r="C1969">
        <v>1492</v>
      </c>
      <c r="D1969" s="40">
        <v>3.1312573075697019</v>
      </c>
      <c r="I1969">
        <v>1492</v>
      </c>
      <c r="J1969" s="134">
        <v>0.21712542979498917</v>
      </c>
    </row>
    <row r="1970" spans="3:10" x14ac:dyDescent="0.3">
      <c r="C1970">
        <v>1493</v>
      </c>
      <c r="D1970" s="40">
        <v>2.3477033258470299</v>
      </c>
      <c r="I1970">
        <v>1493</v>
      </c>
      <c r="J1970" s="134">
        <v>0.16118752155947891</v>
      </c>
    </row>
    <row r="1971" spans="3:10" x14ac:dyDescent="0.3">
      <c r="C1971">
        <v>1494</v>
      </c>
      <c r="D1971" s="40">
        <v>2.1475963371062972</v>
      </c>
      <c r="I1971">
        <v>1494</v>
      </c>
      <c r="J1971" s="134">
        <v>0.35738775323293615</v>
      </c>
    </row>
    <row r="1972" spans="3:10" x14ac:dyDescent="0.3">
      <c r="C1972">
        <v>1495</v>
      </c>
      <c r="D1972" s="40">
        <v>1.9325072205365821</v>
      </c>
      <c r="I1972">
        <v>1495</v>
      </c>
      <c r="J1972" s="134">
        <v>0.22794604402108209</v>
      </c>
    </row>
    <row r="1973" spans="3:10" x14ac:dyDescent="0.3">
      <c r="C1973">
        <v>1496</v>
      </c>
      <c r="D1973" s="40">
        <v>1.8438095935684404</v>
      </c>
      <c r="I1973">
        <v>1496</v>
      </c>
      <c r="J1973" s="134">
        <v>0.31841715606731413</v>
      </c>
    </row>
    <row r="1974" spans="3:10" x14ac:dyDescent="0.3">
      <c r="C1974">
        <v>1497</v>
      </c>
      <c r="D1974" s="40">
        <v>2.7103492469593928</v>
      </c>
      <c r="I1974">
        <v>1497</v>
      </c>
      <c r="J1974" s="134">
        <v>0.21445384014030466</v>
      </c>
    </row>
    <row r="1975" spans="3:10" x14ac:dyDescent="0.3">
      <c r="C1975">
        <v>1498</v>
      </c>
      <c r="D1975" s="40">
        <v>2.784325123036214</v>
      </c>
      <c r="I1975">
        <v>1498</v>
      </c>
      <c r="J1975" s="134">
        <v>0.24591701600686355</v>
      </c>
    </row>
    <row r="1976" spans="3:10" x14ac:dyDescent="0.3">
      <c r="C1976">
        <v>1499</v>
      </c>
      <c r="D1976" s="40">
        <v>2.1964829733978495</v>
      </c>
      <c r="I1976">
        <v>1499</v>
      </c>
      <c r="J1976" s="134">
        <v>0.17175191379745658</v>
      </c>
    </row>
    <row r="1977" spans="3:10" x14ac:dyDescent="0.3">
      <c r="C1977">
        <v>1500</v>
      </c>
      <c r="D1977" s="40">
        <v>3.081993780321103</v>
      </c>
      <c r="I1977">
        <v>1500</v>
      </c>
      <c r="J1977" s="134">
        <v>8.8955962827085955E-2</v>
      </c>
    </row>
    <row r="1978" spans="3:10" x14ac:dyDescent="0.3">
      <c r="C1978">
        <v>1501</v>
      </c>
      <c r="D1978" s="40">
        <v>1.7963173538964241</v>
      </c>
      <c r="I1978">
        <v>1501</v>
      </c>
      <c r="J1978" s="134">
        <v>0.36243757125742659</v>
      </c>
    </row>
    <row r="1979" spans="3:10" x14ac:dyDescent="0.3">
      <c r="C1979">
        <v>1502</v>
      </c>
      <c r="D1979" s="40">
        <v>1.661351806786606</v>
      </c>
      <c r="I1979">
        <v>1502</v>
      </c>
      <c r="J1979" s="134">
        <v>0.26831168586387899</v>
      </c>
    </row>
    <row r="1980" spans="3:10" x14ac:dyDescent="0.3">
      <c r="C1980">
        <v>1503</v>
      </c>
      <c r="D1980" s="40">
        <v>2.7036526163921675</v>
      </c>
      <c r="I1980">
        <v>1503</v>
      </c>
      <c r="J1980" s="134">
        <v>0.30540365823913418</v>
      </c>
    </row>
    <row r="1981" spans="3:10" x14ac:dyDescent="0.3">
      <c r="C1981">
        <v>1504</v>
      </c>
      <c r="D1981" s="40">
        <v>3.1334329190470847</v>
      </c>
      <c r="I1981">
        <v>1504</v>
      </c>
      <c r="J1981" s="134">
        <v>0.19636008523028425</v>
      </c>
    </row>
    <row r="1982" spans="3:10" x14ac:dyDescent="0.3">
      <c r="C1982">
        <v>1505</v>
      </c>
      <c r="D1982" s="40">
        <v>2.1638126465763983</v>
      </c>
      <c r="I1982">
        <v>1505</v>
      </c>
      <c r="J1982" s="134">
        <v>0.31763986310591186</v>
      </c>
    </row>
    <row r="1983" spans="3:10" x14ac:dyDescent="0.3">
      <c r="C1983">
        <v>1506</v>
      </c>
      <c r="D1983" s="40">
        <v>2.9729453408209006</v>
      </c>
      <c r="I1983">
        <v>1506</v>
      </c>
      <c r="J1983" s="134">
        <v>0.28897655558049018</v>
      </c>
    </row>
    <row r="1984" spans="3:10" x14ac:dyDescent="0.3">
      <c r="C1984">
        <v>1507</v>
      </c>
      <c r="D1984" s="40">
        <v>2.327609347447031</v>
      </c>
      <c r="I1984">
        <v>1507</v>
      </c>
      <c r="J1984" s="134">
        <v>0.30729009171156907</v>
      </c>
    </row>
    <row r="1985" spans="3:10" x14ac:dyDescent="0.3">
      <c r="C1985">
        <v>1508</v>
      </c>
      <c r="D1985" s="40">
        <v>2.5102159752932147</v>
      </c>
      <c r="I1985">
        <v>1508</v>
      </c>
      <c r="J1985" s="134">
        <v>0.31560994844800194</v>
      </c>
    </row>
    <row r="1986" spans="3:10" x14ac:dyDescent="0.3">
      <c r="C1986">
        <v>1509</v>
      </c>
      <c r="D1986" s="40">
        <v>2.4239664674334271</v>
      </c>
      <c r="I1986">
        <v>1509</v>
      </c>
      <c r="J1986" s="134">
        <v>0.12578090955268872</v>
      </c>
    </row>
    <row r="1987" spans="3:10" x14ac:dyDescent="0.3">
      <c r="C1987">
        <v>1510</v>
      </c>
      <c r="D1987" s="40">
        <v>2.1160456248120325</v>
      </c>
      <c r="I1987">
        <v>1510</v>
      </c>
      <c r="J1987" s="134">
        <v>0.30551616700109774</v>
      </c>
    </row>
    <row r="1988" spans="3:10" x14ac:dyDescent="0.3">
      <c r="C1988">
        <v>1511</v>
      </c>
      <c r="D1988" s="40">
        <v>1.8431947518470366</v>
      </c>
      <c r="I1988">
        <v>1511</v>
      </c>
      <c r="J1988" s="134">
        <v>0.2856063960944828</v>
      </c>
    </row>
    <row r="1989" spans="3:10" x14ac:dyDescent="0.3">
      <c r="C1989">
        <v>1512</v>
      </c>
      <c r="D1989" s="40">
        <v>2.2814218488001687</v>
      </c>
      <c r="I1989">
        <v>1512</v>
      </c>
      <c r="J1989" s="134">
        <v>0.25455703899482418</v>
      </c>
    </row>
    <row r="1990" spans="3:10" x14ac:dyDescent="0.3">
      <c r="C1990">
        <v>1513</v>
      </c>
      <c r="D1990" s="40">
        <v>2.0992941840510602</v>
      </c>
      <c r="I1990">
        <v>1513</v>
      </c>
      <c r="J1990" s="134">
        <v>0.10826438108376202</v>
      </c>
    </row>
    <row r="1991" spans="3:10" x14ac:dyDescent="0.3">
      <c r="C1991">
        <v>1514</v>
      </c>
      <c r="D1991" s="40">
        <v>2.2188797387342483</v>
      </c>
      <c r="I1991">
        <v>1514</v>
      </c>
      <c r="J1991" s="134">
        <v>0.25245376773007711</v>
      </c>
    </row>
    <row r="1992" spans="3:10" x14ac:dyDescent="0.3">
      <c r="C1992">
        <v>1515</v>
      </c>
      <c r="D1992" s="40">
        <v>2.1505482464105432</v>
      </c>
      <c r="I1992">
        <v>1515</v>
      </c>
      <c r="J1992" s="134">
        <v>0.17923862811707192</v>
      </c>
    </row>
    <row r="1993" spans="3:10" x14ac:dyDescent="0.3">
      <c r="C1993">
        <v>1516</v>
      </c>
      <c r="D1993" s="40">
        <v>2.5487543036296256</v>
      </c>
      <c r="I1993">
        <v>1516</v>
      </c>
      <c r="J1993" s="134">
        <v>0.19858882196244498</v>
      </c>
    </row>
    <row r="1994" spans="3:10" x14ac:dyDescent="0.3">
      <c r="C1994">
        <v>1517</v>
      </c>
      <c r="D1994" s="40">
        <v>3.2525545614628699</v>
      </c>
      <c r="I1994">
        <v>1517</v>
      </c>
      <c r="J1994" s="134">
        <v>0.16118008197634848</v>
      </c>
    </row>
    <row r="1995" spans="3:10" x14ac:dyDescent="0.3">
      <c r="C1995">
        <v>1518</v>
      </c>
      <c r="D1995" s="40">
        <v>3.428752848974058</v>
      </c>
      <c r="I1995">
        <v>1518</v>
      </c>
      <c r="J1995" s="134">
        <v>0.20924457775768857</v>
      </c>
    </row>
    <row r="1996" spans="3:10" x14ac:dyDescent="0.3">
      <c r="C1996">
        <v>1519</v>
      </c>
      <c r="D1996" s="40">
        <v>3.0287306802603577</v>
      </c>
      <c r="I1996">
        <v>1519</v>
      </c>
      <c r="J1996" s="134">
        <v>0.20894393047101234</v>
      </c>
    </row>
    <row r="1997" spans="3:10" x14ac:dyDescent="0.3">
      <c r="C1997">
        <v>1520</v>
      </c>
      <c r="D1997" s="40">
        <v>1.936083977521271</v>
      </c>
      <c r="I1997">
        <v>1520</v>
      </c>
      <c r="J1997" s="134">
        <v>0.1801580337455182</v>
      </c>
    </row>
    <row r="1998" spans="3:10" x14ac:dyDescent="0.3">
      <c r="C1998">
        <v>1521</v>
      </c>
      <c r="D1998" s="40">
        <v>1.7535548962065419</v>
      </c>
      <c r="I1998">
        <v>1521</v>
      </c>
      <c r="J1998" s="134">
        <v>0.30187606613662177</v>
      </c>
    </row>
    <row r="1999" spans="3:10" x14ac:dyDescent="0.3">
      <c r="C1999">
        <v>1522</v>
      </c>
      <c r="D1999" s="40">
        <v>2.3770181954333536</v>
      </c>
      <c r="I1999">
        <v>1522</v>
      </c>
      <c r="J1999" s="134">
        <v>0.32689141161904112</v>
      </c>
    </row>
    <row r="2000" spans="3:10" x14ac:dyDescent="0.3">
      <c r="C2000">
        <v>1523</v>
      </c>
      <c r="D2000" s="40">
        <v>2.3338147786346566</v>
      </c>
      <c r="I2000">
        <v>1523</v>
      </c>
      <c r="J2000" s="134">
        <v>0.21348060708234384</v>
      </c>
    </row>
    <row r="2001" spans="3:10" x14ac:dyDescent="0.3">
      <c r="C2001">
        <v>1524</v>
      </c>
      <c r="D2001" s="40">
        <v>2.3630229798841471</v>
      </c>
      <c r="I2001">
        <v>1524</v>
      </c>
      <c r="J2001" s="134">
        <v>0.35848003202927914</v>
      </c>
    </row>
    <row r="2002" spans="3:10" x14ac:dyDescent="0.3">
      <c r="C2002">
        <v>1525</v>
      </c>
      <c r="D2002" s="40">
        <v>2.1445247316410287</v>
      </c>
      <c r="I2002">
        <v>1525</v>
      </c>
      <c r="J2002" s="134">
        <v>0.17828187160837006</v>
      </c>
    </row>
    <row r="2003" spans="3:10" x14ac:dyDescent="0.3">
      <c r="C2003">
        <v>1526</v>
      </c>
      <c r="D2003" s="40">
        <v>2.4880780060647201</v>
      </c>
      <c r="I2003">
        <v>1526</v>
      </c>
      <c r="J2003" s="134">
        <v>0.35763951167613484</v>
      </c>
    </row>
    <row r="2004" spans="3:10" x14ac:dyDescent="0.3">
      <c r="C2004">
        <v>1527</v>
      </c>
      <c r="D2004" s="40">
        <v>1.5205000851938189</v>
      </c>
      <c r="I2004">
        <v>1527</v>
      </c>
      <c r="J2004" s="134">
        <v>0.27457878308840322</v>
      </c>
    </row>
    <row r="2005" spans="3:10" x14ac:dyDescent="0.3">
      <c r="C2005">
        <v>1528</v>
      </c>
      <c r="D2005" s="40">
        <v>2.6425460996103096</v>
      </c>
      <c r="I2005">
        <v>1528</v>
      </c>
      <c r="J2005" s="134">
        <v>0.13650498973131575</v>
      </c>
    </row>
    <row r="2006" spans="3:10" x14ac:dyDescent="0.3">
      <c r="C2006">
        <v>1529</v>
      </c>
      <c r="D2006" s="40">
        <v>2.7035231927970913</v>
      </c>
      <c r="I2006">
        <v>1529</v>
      </c>
      <c r="J2006" s="134">
        <v>0.21059470952339665</v>
      </c>
    </row>
    <row r="2007" spans="3:10" x14ac:dyDescent="0.3">
      <c r="C2007">
        <v>1530</v>
      </c>
      <c r="D2007" s="40">
        <v>2.6651213390732331</v>
      </c>
      <c r="I2007">
        <v>1530</v>
      </c>
      <c r="J2007" s="134">
        <v>0.2612638319236491</v>
      </c>
    </row>
    <row r="2008" spans="3:10" x14ac:dyDescent="0.3">
      <c r="C2008">
        <v>1531</v>
      </c>
      <c r="D2008" s="40">
        <v>2.7584226080062</v>
      </c>
      <c r="I2008">
        <v>1531</v>
      </c>
      <c r="J2008" s="134">
        <v>0.26645375482765377</v>
      </c>
    </row>
    <row r="2009" spans="3:10" x14ac:dyDescent="0.3">
      <c r="C2009">
        <v>1532</v>
      </c>
      <c r="D2009" s="40">
        <v>2.16157455550765</v>
      </c>
      <c r="I2009">
        <v>1532</v>
      </c>
      <c r="J2009" s="134">
        <v>0.30884062029343173</v>
      </c>
    </row>
    <row r="2010" spans="3:10" x14ac:dyDescent="0.3">
      <c r="C2010">
        <v>1533</v>
      </c>
      <c r="D2010" s="40">
        <v>2.0791094950848694</v>
      </c>
      <c r="I2010">
        <v>1533</v>
      </c>
      <c r="J2010" s="134">
        <v>0.40174148452999336</v>
      </c>
    </row>
    <row r="2011" spans="3:10" x14ac:dyDescent="0.3">
      <c r="C2011">
        <v>1534</v>
      </c>
      <c r="D2011" s="40">
        <v>2.1011021838002408</v>
      </c>
      <c r="I2011">
        <v>1534</v>
      </c>
      <c r="J2011" s="134">
        <v>0.1646443780358855</v>
      </c>
    </row>
    <row r="2012" spans="3:10" x14ac:dyDescent="0.3">
      <c r="C2012">
        <v>1535</v>
      </c>
      <c r="D2012" s="40">
        <v>1.8101170837810141</v>
      </c>
      <c r="I2012">
        <v>1535</v>
      </c>
      <c r="J2012" s="134">
        <v>0.35241081536064023</v>
      </c>
    </row>
    <row r="2013" spans="3:10" x14ac:dyDescent="0.3">
      <c r="C2013">
        <v>1536</v>
      </c>
      <c r="D2013" s="40">
        <v>2.2629824467411801</v>
      </c>
      <c r="I2013">
        <v>1536</v>
      </c>
      <c r="J2013" s="134">
        <v>0.16373464044188957</v>
      </c>
    </row>
    <row r="2014" spans="3:10" x14ac:dyDescent="0.3">
      <c r="C2014">
        <v>1537</v>
      </c>
      <c r="D2014" s="40">
        <v>2.1867597114021904</v>
      </c>
      <c r="I2014">
        <v>1537</v>
      </c>
      <c r="J2014" s="134">
        <v>0.34193746779319723</v>
      </c>
    </row>
    <row r="2015" spans="3:10" x14ac:dyDescent="0.3">
      <c r="C2015">
        <v>1538</v>
      </c>
      <c r="D2015" s="40">
        <v>3.2145054829305044</v>
      </c>
      <c r="I2015">
        <v>1538</v>
      </c>
      <c r="J2015" s="134">
        <v>0.2724699012075249</v>
      </c>
    </row>
    <row r="2016" spans="3:10" x14ac:dyDescent="0.3">
      <c r="C2016">
        <v>1539</v>
      </c>
      <c r="D2016" s="40">
        <v>2.303582388948116</v>
      </c>
      <c r="I2016">
        <v>1539</v>
      </c>
      <c r="J2016" s="134">
        <v>0.25690473349920584</v>
      </c>
    </row>
    <row r="2017" spans="3:10" x14ac:dyDescent="0.3">
      <c r="C2017">
        <v>1540</v>
      </c>
      <c r="D2017" s="40">
        <v>2.821237810186525</v>
      </c>
      <c r="I2017">
        <v>1540</v>
      </c>
      <c r="J2017" s="134">
        <v>0.21461320528806382</v>
      </c>
    </row>
    <row r="2018" spans="3:10" x14ac:dyDescent="0.3">
      <c r="C2018">
        <v>1541</v>
      </c>
      <c r="D2018" s="40">
        <v>2.6437741442759788</v>
      </c>
      <c r="I2018">
        <v>1541</v>
      </c>
      <c r="J2018" s="134">
        <v>0.25146073226435228</v>
      </c>
    </row>
    <row r="2019" spans="3:10" x14ac:dyDescent="0.3">
      <c r="C2019">
        <v>1542</v>
      </c>
      <c r="D2019" s="40">
        <v>2.5462628729371124</v>
      </c>
      <c r="I2019">
        <v>1542</v>
      </c>
      <c r="J2019" s="134">
        <v>0.30604428155221242</v>
      </c>
    </row>
    <row r="2020" spans="3:10" x14ac:dyDescent="0.3">
      <c r="C2020">
        <v>1543</v>
      </c>
      <c r="D2020" s="40">
        <v>2.5914524417518416</v>
      </c>
      <c r="I2020">
        <v>1543</v>
      </c>
      <c r="J2020" s="134">
        <v>0.10627403042438677</v>
      </c>
    </row>
    <row r="2021" spans="3:10" x14ac:dyDescent="0.3">
      <c r="C2021">
        <v>1544</v>
      </c>
      <c r="D2021" s="40">
        <v>2.7625749699994504</v>
      </c>
      <c r="I2021">
        <v>1544</v>
      </c>
      <c r="J2021" s="134">
        <v>0.16648187131592307</v>
      </c>
    </row>
    <row r="2022" spans="3:10" x14ac:dyDescent="0.3">
      <c r="C2022">
        <v>1545</v>
      </c>
      <c r="D2022" s="40">
        <v>2.7035676760330154</v>
      </c>
      <c r="I2022">
        <v>1545</v>
      </c>
      <c r="J2022" s="134">
        <v>0.19730258240193965</v>
      </c>
    </row>
    <row r="2023" spans="3:10" x14ac:dyDescent="0.3">
      <c r="C2023">
        <v>1546</v>
      </c>
      <c r="D2023" s="40">
        <v>2.1699159963817478</v>
      </c>
      <c r="I2023">
        <v>1546</v>
      </c>
      <c r="J2023" s="134">
        <v>0.31749661397584172</v>
      </c>
    </row>
    <row r="2024" spans="3:10" x14ac:dyDescent="0.3">
      <c r="C2024">
        <v>1547</v>
      </c>
      <c r="D2024" s="40">
        <v>2.9170384316639502</v>
      </c>
      <c r="I2024">
        <v>1547</v>
      </c>
      <c r="J2024" s="134">
        <v>0.20874847972921806</v>
      </c>
    </row>
    <row r="2025" spans="3:10" x14ac:dyDescent="0.3">
      <c r="C2025">
        <v>1548</v>
      </c>
      <c r="D2025" s="40">
        <v>2.0804235003015905</v>
      </c>
      <c r="I2025">
        <v>1548</v>
      </c>
      <c r="J2025" s="134">
        <v>0.174763513440509</v>
      </c>
    </row>
    <row r="2026" spans="3:10" x14ac:dyDescent="0.3">
      <c r="C2026">
        <v>1549</v>
      </c>
      <c r="D2026" s="40">
        <v>2.5123457098177604</v>
      </c>
      <c r="I2026">
        <v>1549</v>
      </c>
      <c r="J2026" s="134">
        <v>0.21144695402114766</v>
      </c>
    </row>
    <row r="2027" spans="3:10" x14ac:dyDescent="0.3">
      <c r="C2027">
        <v>1550</v>
      </c>
      <c r="D2027" s="40">
        <v>3.4624355167630041</v>
      </c>
      <c r="I2027">
        <v>1550</v>
      </c>
      <c r="J2027" s="134">
        <v>0.2887226012944899</v>
      </c>
    </row>
    <row r="2028" spans="3:10" x14ac:dyDescent="0.3">
      <c r="C2028">
        <v>1551</v>
      </c>
      <c r="D2028" s="40">
        <v>2.3403772611743405</v>
      </c>
      <c r="I2028">
        <v>1551</v>
      </c>
      <c r="J2028" s="134">
        <v>0.17226163263269645</v>
      </c>
    </row>
    <row r="2029" spans="3:10" x14ac:dyDescent="0.3">
      <c r="C2029">
        <v>1552</v>
      </c>
      <c r="D2029" s="40">
        <v>2.0534676113359471</v>
      </c>
      <c r="I2029">
        <v>1552</v>
      </c>
      <c r="J2029" s="134">
        <v>7.3554403634643384E-2</v>
      </c>
    </row>
    <row r="2030" spans="3:10" x14ac:dyDescent="0.3">
      <c r="C2030">
        <v>1553</v>
      </c>
      <c r="D2030" s="40">
        <v>2.9522964234195772</v>
      </c>
      <c r="I2030">
        <v>1553</v>
      </c>
      <c r="J2030" s="134">
        <v>0.24830882433396617</v>
      </c>
    </row>
    <row r="2031" spans="3:10" x14ac:dyDescent="0.3">
      <c r="C2031">
        <v>1554</v>
      </c>
      <c r="D2031" s="40">
        <v>2.2956130836834618</v>
      </c>
      <c r="I2031">
        <v>1554</v>
      </c>
      <c r="J2031" s="134">
        <v>0.38325047750630126</v>
      </c>
    </row>
    <row r="2032" spans="3:10" x14ac:dyDescent="0.3">
      <c r="C2032">
        <v>1555</v>
      </c>
      <c r="D2032" s="40">
        <v>2.6114364725343764</v>
      </c>
      <c r="I2032">
        <v>1555</v>
      </c>
      <c r="J2032" s="134">
        <v>0.18252141924571075</v>
      </c>
    </row>
    <row r="2033" spans="3:10" x14ac:dyDescent="0.3">
      <c r="C2033">
        <v>1556</v>
      </c>
      <c r="D2033" s="40">
        <v>1.9278079577852523</v>
      </c>
      <c r="I2033">
        <v>1556</v>
      </c>
      <c r="J2033" s="134">
        <v>0.29198258433916835</v>
      </c>
    </row>
    <row r="2034" spans="3:10" x14ac:dyDescent="0.3">
      <c r="C2034">
        <v>1557</v>
      </c>
      <c r="D2034" s="40">
        <v>2.3866975335942189</v>
      </c>
      <c r="I2034">
        <v>1557</v>
      </c>
      <c r="J2034" s="134">
        <v>0.26671049316713824</v>
      </c>
    </row>
    <row r="2035" spans="3:10" x14ac:dyDescent="0.3">
      <c r="C2035">
        <v>1558</v>
      </c>
      <c r="D2035" s="40">
        <v>2.6380197223493287</v>
      </c>
      <c r="I2035">
        <v>1558</v>
      </c>
      <c r="J2035" s="134">
        <v>0.29067700399033347</v>
      </c>
    </row>
    <row r="2036" spans="3:10" x14ac:dyDescent="0.3">
      <c r="C2036">
        <v>1559</v>
      </c>
      <c r="D2036" s="40">
        <v>2.8582824996921543</v>
      </c>
      <c r="I2036">
        <v>1559</v>
      </c>
      <c r="J2036" s="134">
        <v>0.20534198876652954</v>
      </c>
    </row>
    <row r="2037" spans="3:10" x14ac:dyDescent="0.3">
      <c r="C2037">
        <v>1560</v>
      </c>
      <c r="D2037" s="40">
        <v>3.2342083819346534</v>
      </c>
      <c r="I2037">
        <v>1560</v>
      </c>
      <c r="J2037" s="134">
        <v>0.28296941555617883</v>
      </c>
    </row>
    <row r="2038" spans="3:10" x14ac:dyDescent="0.3">
      <c r="C2038">
        <v>1561</v>
      </c>
      <c r="D2038" s="40">
        <v>1.5987561089052915</v>
      </c>
      <c r="I2038">
        <v>1561</v>
      </c>
      <c r="J2038" s="134">
        <v>8.5562111367891491E-2</v>
      </c>
    </row>
    <row r="2039" spans="3:10" x14ac:dyDescent="0.3">
      <c r="C2039">
        <v>1562</v>
      </c>
      <c r="D2039" s="40">
        <v>2.5469863487589359</v>
      </c>
      <c r="I2039">
        <v>1562</v>
      </c>
      <c r="J2039" s="134">
        <v>0.20204295316539533</v>
      </c>
    </row>
    <row r="2040" spans="3:10" x14ac:dyDescent="0.3">
      <c r="C2040">
        <v>1563</v>
      </c>
      <c r="D2040" s="40">
        <v>3.1147903739467182</v>
      </c>
      <c r="I2040">
        <v>1563</v>
      </c>
      <c r="J2040" s="134">
        <v>0.37925260020513907</v>
      </c>
    </row>
    <row r="2041" spans="3:10" x14ac:dyDescent="0.3">
      <c r="C2041">
        <v>1564</v>
      </c>
      <c r="D2041" s="40">
        <v>3.1923750506528519</v>
      </c>
      <c r="I2041">
        <v>1564</v>
      </c>
      <c r="J2041" s="134">
        <v>0.29728064945490673</v>
      </c>
    </row>
    <row r="2042" spans="3:10" x14ac:dyDescent="0.3">
      <c r="C2042">
        <v>1565</v>
      </c>
      <c r="D2042" s="40">
        <v>2.7051267616715284</v>
      </c>
      <c r="I2042">
        <v>1565</v>
      </c>
      <c r="J2042" s="134">
        <v>8.4182652401687985E-2</v>
      </c>
    </row>
    <row r="2043" spans="3:10" x14ac:dyDescent="0.3">
      <c r="C2043">
        <v>1566</v>
      </c>
      <c r="D2043" s="40">
        <v>2.6623637711352868</v>
      </c>
      <c r="I2043">
        <v>1566</v>
      </c>
      <c r="J2043" s="134">
        <v>0.253715148230093</v>
      </c>
    </row>
    <row r="2044" spans="3:10" x14ac:dyDescent="0.3">
      <c r="C2044">
        <v>1567</v>
      </c>
      <c r="D2044" s="40">
        <v>3.0430314717934621</v>
      </c>
      <c r="I2044">
        <v>1567</v>
      </c>
      <c r="J2044" s="134">
        <v>0.24543938477525007</v>
      </c>
    </row>
    <row r="2045" spans="3:10" x14ac:dyDescent="0.3">
      <c r="C2045">
        <v>1568</v>
      </c>
      <c r="D2045" s="40">
        <v>1.6190735992135104</v>
      </c>
      <c r="I2045">
        <v>1568</v>
      </c>
      <c r="J2045" s="134">
        <v>0.36797629858503611</v>
      </c>
    </row>
    <row r="2046" spans="3:10" x14ac:dyDescent="0.3">
      <c r="C2046">
        <v>1569</v>
      </c>
      <c r="D2046" s="40">
        <v>2.4604523303445673</v>
      </c>
      <c r="I2046">
        <v>1569</v>
      </c>
      <c r="J2046" s="134">
        <v>0.29327154736424443</v>
      </c>
    </row>
    <row r="2047" spans="3:10" x14ac:dyDescent="0.3">
      <c r="C2047">
        <v>1570</v>
      </c>
      <c r="D2047" s="40">
        <v>2.9681985465088854</v>
      </c>
      <c r="I2047">
        <v>1570</v>
      </c>
      <c r="J2047" s="134">
        <v>0.24825331216288027</v>
      </c>
    </row>
    <row r="2048" spans="3:10" x14ac:dyDescent="0.3">
      <c r="C2048">
        <v>1571</v>
      </c>
      <c r="D2048" s="40">
        <v>3.1018141968160675</v>
      </c>
      <c r="I2048">
        <v>1571</v>
      </c>
      <c r="J2048" s="134">
        <v>0.29955840563616687</v>
      </c>
    </row>
    <row r="2049" spans="3:10" x14ac:dyDescent="0.3">
      <c r="C2049">
        <v>1572</v>
      </c>
      <c r="D2049" s="40">
        <v>2.4518342520668979</v>
      </c>
      <c r="I2049">
        <v>1572</v>
      </c>
      <c r="J2049" s="134">
        <v>0.27102690221288639</v>
      </c>
    </row>
    <row r="2050" spans="3:10" x14ac:dyDescent="0.3">
      <c r="C2050">
        <v>1573</v>
      </c>
      <c r="D2050" s="40">
        <v>2.5613921545149529</v>
      </c>
      <c r="I2050">
        <v>1573</v>
      </c>
      <c r="J2050" s="134">
        <v>0.2505297684642418</v>
      </c>
    </row>
    <row r="2051" spans="3:10" x14ac:dyDescent="0.3">
      <c r="C2051">
        <v>1574</v>
      </c>
      <c r="D2051" s="40">
        <v>2.7160657193763944</v>
      </c>
      <c r="I2051">
        <v>1574</v>
      </c>
      <c r="J2051" s="134">
        <v>0.34674319915338381</v>
      </c>
    </row>
    <row r="2052" spans="3:10" x14ac:dyDescent="0.3">
      <c r="C2052">
        <v>1575</v>
      </c>
      <c r="D2052" s="40">
        <v>1.8125510365251074</v>
      </c>
      <c r="I2052">
        <v>1575</v>
      </c>
      <c r="J2052" s="134">
        <v>0.1455026424541348</v>
      </c>
    </row>
    <row r="2053" spans="3:10" x14ac:dyDescent="0.3">
      <c r="C2053">
        <v>1576</v>
      </c>
      <c r="D2053" s="40">
        <v>2.201622480068516</v>
      </c>
      <c r="I2053">
        <v>1576</v>
      </c>
      <c r="J2053" s="134">
        <v>0.31239539302270081</v>
      </c>
    </row>
    <row r="2054" spans="3:10" x14ac:dyDescent="0.3">
      <c r="C2054">
        <v>1577</v>
      </c>
      <c r="D2054" s="40">
        <v>2.8739426911742365</v>
      </c>
      <c r="I2054">
        <v>1577</v>
      </c>
      <c r="J2054" s="134">
        <v>0.36992058570515929</v>
      </c>
    </row>
    <row r="2055" spans="3:10" x14ac:dyDescent="0.3">
      <c r="C2055">
        <v>1578</v>
      </c>
      <c r="D2055" s="40">
        <v>3.1186759960457615</v>
      </c>
      <c r="I2055">
        <v>1578</v>
      </c>
      <c r="J2055" s="134">
        <v>0.22112466813746479</v>
      </c>
    </row>
    <row r="2056" spans="3:10" x14ac:dyDescent="0.3">
      <c r="C2056">
        <v>1579</v>
      </c>
      <c r="D2056" s="40">
        <v>3.1020029170041674</v>
      </c>
      <c r="I2056">
        <v>1579</v>
      </c>
      <c r="J2056" s="134">
        <v>0.22990204254658564</v>
      </c>
    </row>
    <row r="2057" spans="3:10" x14ac:dyDescent="0.3">
      <c r="C2057">
        <v>1580</v>
      </c>
      <c r="D2057" s="40">
        <v>1.8234362247016769</v>
      </c>
      <c r="I2057">
        <v>1580</v>
      </c>
      <c r="J2057" s="134">
        <v>0.22805964203971341</v>
      </c>
    </row>
    <row r="2058" spans="3:10" x14ac:dyDescent="0.3">
      <c r="C2058">
        <v>1581</v>
      </c>
      <c r="D2058" s="40">
        <v>1.8374009579083004</v>
      </c>
      <c r="I2058">
        <v>1581</v>
      </c>
      <c r="J2058" s="134">
        <v>0.31186243084775134</v>
      </c>
    </row>
    <row r="2059" spans="3:10" x14ac:dyDescent="0.3">
      <c r="C2059">
        <v>1582</v>
      </c>
      <c r="D2059" s="40">
        <v>2.8524185765922008</v>
      </c>
      <c r="I2059">
        <v>1582</v>
      </c>
      <c r="J2059" s="134">
        <v>0.2744460240773321</v>
      </c>
    </row>
    <row r="2060" spans="3:10" x14ac:dyDescent="0.3">
      <c r="C2060">
        <v>1583</v>
      </c>
      <c r="D2060" s="40">
        <v>2.5163179163882154</v>
      </c>
      <c r="I2060">
        <v>1583</v>
      </c>
      <c r="J2060" s="134">
        <v>0.11736019223570593</v>
      </c>
    </row>
    <row r="2061" spans="3:10" x14ac:dyDescent="0.3">
      <c r="C2061">
        <v>1584</v>
      </c>
      <c r="D2061" s="40">
        <v>2.9244703854307388</v>
      </c>
      <c r="I2061">
        <v>1584</v>
      </c>
      <c r="J2061" s="134">
        <v>0.27051461022115686</v>
      </c>
    </row>
    <row r="2062" spans="3:10" x14ac:dyDescent="0.3">
      <c r="C2062">
        <v>1585</v>
      </c>
      <c r="D2062" s="40">
        <v>2.7878991864617526</v>
      </c>
      <c r="I2062">
        <v>1585</v>
      </c>
      <c r="J2062" s="134">
        <v>0.33029895243149388</v>
      </c>
    </row>
    <row r="2063" spans="3:10" x14ac:dyDescent="0.3">
      <c r="C2063">
        <v>1586</v>
      </c>
      <c r="D2063" s="40">
        <v>2.9417564652049273</v>
      </c>
      <c r="I2063">
        <v>1586</v>
      </c>
      <c r="J2063" s="134">
        <v>0.26035257793900568</v>
      </c>
    </row>
    <row r="2064" spans="3:10" x14ac:dyDescent="0.3">
      <c r="C2064">
        <v>1587</v>
      </c>
      <c r="D2064" s="40">
        <v>2.3867296547208849</v>
      </c>
      <c r="I2064">
        <v>1587</v>
      </c>
      <c r="J2064" s="134">
        <v>0.18797388278323801</v>
      </c>
    </row>
    <row r="2065" spans="3:10" x14ac:dyDescent="0.3">
      <c r="C2065">
        <v>1588</v>
      </c>
      <c r="D2065" s="40">
        <v>1.8884633817194125</v>
      </c>
      <c r="I2065">
        <v>1588</v>
      </c>
      <c r="J2065" s="134">
        <v>0.27770649911967382</v>
      </c>
    </row>
    <row r="2066" spans="3:10" x14ac:dyDescent="0.3">
      <c r="C2066">
        <v>1589</v>
      </c>
      <c r="D2066" s="40">
        <v>1.9323670787719593</v>
      </c>
      <c r="I2066">
        <v>1589</v>
      </c>
      <c r="J2066" s="134">
        <v>0.34813890579143592</v>
      </c>
    </row>
    <row r="2067" spans="3:10" x14ac:dyDescent="0.3">
      <c r="C2067">
        <v>1590</v>
      </c>
      <c r="D2067" s="40">
        <v>3.192699237585598</v>
      </c>
      <c r="I2067">
        <v>1590</v>
      </c>
      <c r="J2067" s="134">
        <v>0.13362669646590697</v>
      </c>
    </row>
    <row r="2068" spans="3:10" x14ac:dyDescent="0.3">
      <c r="C2068">
        <v>1591</v>
      </c>
      <c r="D2068" s="40">
        <v>1.5167513845555258</v>
      </c>
      <c r="I2068">
        <v>1591</v>
      </c>
      <c r="J2068" s="134">
        <v>0.32463839095531233</v>
      </c>
    </row>
    <row r="2069" spans="3:10" x14ac:dyDescent="0.3">
      <c r="C2069">
        <v>1592</v>
      </c>
      <c r="D2069" s="40">
        <v>2.7344943454078341</v>
      </c>
      <c r="I2069">
        <v>1592</v>
      </c>
      <c r="J2069" s="134">
        <v>0.19536072300500051</v>
      </c>
    </row>
    <row r="2070" spans="3:10" x14ac:dyDescent="0.3">
      <c r="C2070">
        <v>1593</v>
      </c>
      <c r="D2070" s="40">
        <v>3.2956594861754005</v>
      </c>
      <c r="I2070">
        <v>1593</v>
      </c>
      <c r="J2070" s="134">
        <v>0.37964224033735161</v>
      </c>
    </row>
    <row r="2071" spans="3:10" x14ac:dyDescent="0.3">
      <c r="C2071">
        <v>1594</v>
      </c>
      <c r="D2071" s="40">
        <v>3.1825350415408225</v>
      </c>
      <c r="I2071">
        <v>1594</v>
      </c>
      <c r="J2071" s="134">
        <v>0.24114001621791514</v>
      </c>
    </row>
    <row r="2072" spans="3:10" x14ac:dyDescent="0.3">
      <c r="C2072">
        <v>1595</v>
      </c>
      <c r="D2072" s="40">
        <v>2.2017960583294096</v>
      </c>
      <c r="I2072">
        <v>1595</v>
      </c>
      <c r="J2072" s="134">
        <v>0.29380945063438735</v>
      </c>
    </row>
    <row r="2073" spans="3:10" x14ac:dyDescent="0.3">
      <c r="C2073">
        <v>1596</v>
      </c>
      <c r="D2073" s="40">
        <v>3.3903721011369505</v>
      </c>
      <c r="I2073">
        <v>1596</v>
      </c>
      <c r="J2073" s="134">
        <v>0.22303274375989512</v>
      </c>
    </row>
    <row r="2074" spans="3:10" x14ac:dyDescent="0.3">
      <c r="C2074">
        <v>1597</v>
      </c>
      <c r="D2074" s="40">
        <v>3.0939661289065836</v>
      </c>
      <c r="I2074">
        <v>1597</v>
      </c>
      <c r="J2074" s="134">
        <v>0.33866802290321685</v>
      </c>
    </row>
    <row r="2075" spans="3:10" x14ac:dyDescent="0.3">
      <c r="C2075">
        <v>1598</v>
      </c>
      <c r="D2075" s="40">
        <v>2.7456350764349744</v>
      </c>
      <c r="I2075">
        <v>1598</v>
      </c>
      <c r="J2075" s="134">
        <v>0.21508777003117574</v>
      </c>
    </row>
    <row r="2076" spans="3:10" x14ac:dyDescent="0.3">
      <c r="C2076">
        <v>1599</v>
      </c>
      <c r="D2076" s="40">
        <v>2.4719139129919823</v>
      </c>
      <c r="I2076">
        <v>1599</v>
      </c>
      <c r="J2076" s="134">
        <v>0.20742727052550536</v>
      </c>
    </row>
    <row r="2077" spans="3:10" x14ac:dyDescent="0.3">
      <c r="C2077">
        <v>1600</v>
      </c>
      <c r="D2077" s="40">
        <v>1.6743328427562538</v>
      </c>
      <c r="I2077">
        <v>1600</v>
      </c>
      <c r="J2077" s="134">
        <v>0.22250334919367432</v>
      </c>
    </row>
    <row r="2078" spans="3:10" x14ac:dyDescent="0.3">
      <c r="C2078">
        <v>1601</v>
      </c>
      <c r="D2078" s="40">
        <v>2.7472657264389646</v>
      </c>
      <c r="I2078">
        <v>1601</v>
      </c>
      <c r="J2078" s="134">
        <v>0.27096816068613938</v>
      </c>
    </row>
    <row r="2079" spans="3:10" x14ac:dyDescent="0.3">
      <c r="C2079">
        <v>1602</v>
      </c>
      <c r="D2079" s="40">
        <v>2.4659129309011152</v>
      </c>
      <c r="I2079">
        <v>1602</v>
      </c>
      <c r="J2079" s="134">
        <v>0.27623524704113378</v>
      </c>
    </row>
    <row r="2080" spans="3:10" x14ac:dyDescent="0.3">
      <c r="C2080">
        <v>1603</v>
      </c>
      <c r="D2080" s="40">
        <v>2.3537210779091979</v>
      </c>
      <c r="I2080">
        <v>1603</v>
      </c>
      <c r="J2080" s="134">
        <v>0.26493607656920704</v>
      </c>
    </row>
    <row r="2081" spans="3:10" x14ac:dyDescent="0.3">
      <c r="C2081">
        <v>1604</v>
      </c>
      <c r="D2081" s="40">
        <v>3.2113420568511648</v>
      </c>
      <c r="I2081">
        <v>1604</v>
      </c>
      <c r="J2081" s="134">
        <v>0.1363464224193891</v>
      </c>
    </row>
    <row r="2082" spans="3:10" x14ac:dyDescent="0.3">
      <c r="C2082">
        <v>1605</v>
      </c>
      <c r="D2082" s="40">
        <v>3.7384806102919383</v>
      </c>
      <c r="I2082">
        <v>1605</v>
      </c>
      <c r="J2082" s="134">
        <v>0.28373867445164702</v>
      </c>
    </row>
    <row r="2083" spans="3:10" x14ac:dyDescent="0.3">
      <c r="C2083">
        <v>1606</v>
      </c>
      <c r="D2083" s="40">
        <v>2.7373138168442508</v>
      </c>
      <c r="I2083">
        <v>1606</v>
      </c>
      <c r="J2083" s="134">
        <v>0.2962214807786947</v>
      </c>
    </row>
    <row r="2084" spans="3:10" x14ac:dyDescent="0.3">
      <c r="C2084">
        <v>1607</v>
      </c>
      <c r="D2084" s="40">
        <v>2.587457483735029</v>
      </c>
      <c r="I2084">
        <v>1607</v>
      </c>
      <c r="J2084" s="134">
        <v>0.16410799935537157</v>
      </c>
    </row>
    <row r="2085" spans="3:10" x14ac:dyDescent="0.3">
      <c r="C2085">
        <v>1608</v>
      </c>
      <c r="D2085" s="40">
        <v>3.1052300866175231</v>
      </c>
      <c r="I2085">
        <v>1608</v>
      </c>
      <c r="J2085" s="134">
        <v>0.24049454550963434</v>
      </c>
    </row>
    <row r="2086" spans="3:10" x14ac:dyDescent="0.3">
      <c r="C2086">
        <v>1609</v>
      </c>
      <c r="D2086" s="40">
        <v>2.3410166568949742</v>
      </c>
      <c r="I2086">
        <v>1609</v>
      </c>
      <c r="J2086" s="134">
        <v>0.15155081509993451</v>
      </c>
    </row>
    <row r="2087" spans="3:10" x14ac:dyDescent="0.3">
      <c r="C2087">
        <v>1610</v>
      </c>
      <c r="D2087" s="40">
        <v>3.1744852294457786</v>
      </c>
      <c r="I2087">
        <v>1610</v>
      </c>
      <c r="J2087" s="134">
        <v>0.28680830916315481</v>
      </c>
    </row>
    <row r="2088" spans="3:10" x14ac:dyDescent="0.3">
      <c r="C2088">
        <v>1611</v>
      </c>
      <c r="D2088" s="40">
        <v>2.1972146574379172</v>
      </c>
      <c r="I2088">
        <v>1611</v>
      </c>
      <c r="J2088" s="134">
        <v>0.20016792785221815</v>
      </c>
    </row>
    <row r="2089" spans="3:10" x14ac:dyDescent="0.3">
      <c r="C2089">
        <v>1612</v>
      </c>
      <c r="D2089" s="40">
        <v>2.5167069209966302</v>
      </c>
      <c r="I2089">
        <v>1612</v>
      </c>
      <c r="J2089" s="134">
        <v>0.24543894917608489</v>
      </c>
    </row>
    <row r="2090" spans="3:10" x14ac:dyDescent="0.3">
      <c r="C2090">
        <v>1613</v>
      </c>
      <c r="D2090" s="40">
        <v>2.8397582108334869</v>
      </c>
      <c r="I2090">
        <v>1613</v>
      </c>
      <c r="J2090" s="134">
        <v>0.30604477806675923</v>
      </c>
    </row>
    <row r="2091" spans="3:10" x14ac:dyDescent="0.3">
      <c r="C2091">
        <v>1614</v>
      </c>
      <c r="D2091" s="40">
        <v>2.1164777001523172</v>
      </c>
      <c r="I2091">
        <v>1614</v>
      </c>
      <c r="J2091" s="134">
        <v>0.36404627918995747</v>
      </c>
    </row>
    <row r="2092" spans="3:10" x14ac:dyDescent="0.3">
      <c r="C2092">
        <v>1615</v>
      </c>
      <c r="D2092" s="40">
        <v>1.454181088253973</v>
      </c>
      <c r="I2092">
        <v>1615</v>
      </c>
      <c r="J2092" s="134">
        <v>0.17686537103519528</v>
      </c>
    </row>
    <row r="2093" spans="3:10" x14ac:dyDescent="0.3">
      <c r="C2093">
        <v>1616</v>
      </c>
      <c r="D2093" s="40">
        <v>2.5722004552878523</v>
      </c>
      <c r="I2093">
        <v>1616</v>
      </c>
      <c r="J2093" s="134">
        <v>0.29269701358305333</v>
      </c>
    </row>
    <row r="2094" spans="3:10" x14ac:dyDescent="0.3">
      <c r="C2094">
        <v>1617</v>
      </c>
      <c r="D2094" s="40">
        <v>2.0969771092489795</v>
      </c>
      <c r="I2094">
        <v>1617</v>
      </c>
      <c r="J2094" s="134">
        <v>0.17120356079899235</v>
      </c>
    </row>
    <row r="2095" spans="3:10" x14ac:dyDescent="0.3">
      <c r="C2095">
        <v>1618</v>
      </c>
      <c r="D2095" s="40">
        <v>2.5332035774584458</v>
      </c>
      <c r="I2095">
        <v>1618</v>
      </c>
      <c r="J2095" s="134">
        <v>0.26119020971311002</v>
      </c>
    </row>
    <row r="2096" spans="3:10" x14ac:dyDescent="0.3">
      <c r="C2096">
        <v>1619</v>
      </c>
      <c r="D2096" s="40">
        <v>2.9253096063611244</v>
      </c>
      <c r="I2096">
        <v>1619</v>
      </c>
      <c r="J2096" s="134">
        <v>0.18120024560357617</v>
      </c>
    </row>
    <row r="2097" spans="3:10" x14ac:dyDescent="0.3">
      <c r="C2097">
        <v>1620</v>
      </c>
      <c r="D2097" s="40">
        <v>3.0558943289006377</v>
      </c>
      <c r="I2097">
        <v>1620</v>
      </c>
      <c r="J2097" s="134">
        <v>0.25505101477185987</v>
      </c>
    </row>
    <row r="2098" spans="3:10" x14ac:dyDescent="0.3">
      <c r="C2098">
        <v>1621</v>
      </c>
      <c r="D2098" s="40">
        <v>2.8588731993639365</v>
      </c>
      <c r="I2098">
        <v>1621</v>
      </c>
      <c r="J2098" s="134">
        <v>0.22154636747282996</v>
      </c>
    </row>
    <row r="2099" spans="3:10" x14ac:dyDescent="0.3">
      <c r="C2099">
        <v>1622</v>
      </c>
      <c r="D2099" s="40">
        <v>2.1490285774755455</v>
      </c>
      <c r="I2099">
        <v>1622</v>
      </c>
      <c r="J2099" s="134">
        <v>0.23759613199865748</v>
      </c>
    </row>
    <row r="2100" spans="3:10" x14ac:dyDescent="0.3">
      <c r="C2100">
        <v>1623</v>
      </c>
      <c r="D2100" s="40">
        <v>1.6208833468816444</v>
      </c>
      <c r="I2100">
        <v>1623</v>
      </c>
      <c r="J2100" s="134">
        <v>0.32812351526211847</v>
      </c>
    </row>
    <row r="2101" spans="3:10" x14ac:dyDescent="0.3">
      <c r="C2101">
        <v>1624</v>
      </c>
      <c r="D2101" s="40">
        <v>2.22064320993805</v>
      </c>
      <c r="I2101">
        <v>1624</v>
      </c>
      <c r="J2101" s="134">
        <v>0.29114921894462054</v>
      </c>
    </row>
    <row r="2102" spans="3:10" x14ac:dyDescent="0.3">
      <c r="C2102">
        <v>1625</v>
      </c>
      <c r="D2102" s="40">
        <v>2.3973267504682321</v>
      </c>
      <c r="I2102">
        <v>1625</v>
      </c>
      <c r="J2102" s="134">
        <v>0.2276858945143847</v>
      </c>
    </row>
    <row r="2103" spans="3:10" x14ac:dyDescent="0.3">
      <c r="C2103">
        <v>1626</v>
      </c>
      <c r="D2103" s="40">
        <v>2.4435281878667086</v>
      </c>
      <c r="I2103">
        <v>1626</v>
      </c>
      <c r="J2103" s="134">
        <v>0.16794604356653897</v>
      </c>
    </row>
    <row r="2104" spans="3:10" x14ac:dyDescent="0.3">
      <c r="C2104">
        <v>1627</v>
      </c>
      <c r="D2104" s="40">
        <v>2.0493889521471789</v>
      </c>
      <c r="I2104">
        <v>1627</v>
      </c>
      <c r="J2104" s="134">
        <v>0.25798454948235561</v>
      </c>
    </row>
    <row r="2105" spans="3:10" x14ac:dyDescent="0.3">
      <c r="C2105">
        <v>1628</v>
      </c>
      <c r="D2105" s="40">
        <v>3.0056105527724042</v>
      </c>
      <c r="I2105">
        <v>1628</v>
      </c>
      <c r="J2105" s="134">
        <v>0.19430755059737392</v>
      </c>
    </row>
    <row r="2106" spans="3:10" x14ac:dyDescent="0.3">
      <c r="C2106">
        <v>1629</v>
      </c>
      <c r="D2106" s="40">
        <v>1.9094008755183189</v>
      </c>
      <c r="I2106">
        <v>1629</v>
      </c>
      <c r="J2106" s="134">
        <v>0.27925639080023767</v>
      </c>
    </row>
    <row r="2107" spans="3:10" x14ac:dyDescent="0.3">
      <c r="C2107">
        <v>1630</v>
      </c>
      <c r="D2107" s="40">
        <v>2.174321096271993</v>
      </c>
      <c r="I2107">
        <v>1630</v>
      </c>
      <c r="J2107" s="134">
        <v>0.23726781597545488</v>
      </c>
    </row>
    <row r="2108" spans="3:10" x14ac:dyDescent="0.3">
      <c r="C2108">
        <v>1631</v>
      </c>
      <c r="D2108" s="40">
        <v>2.1546459942130456</v>
      </c>
      <c r="I2108">
        <v>1631</v>
      </c>
      <c r="J2108" s="134">
        <v>0.22954243570967292</v>
      </c>
    </row>
    <row r="2109" spans="3:10" x14ac:dyDescent="0.3">
      <c r="C2109">
        <v>1632</v>
      </c>
      <c r="D2109" s="40">
        <v>2.4124814500417058</v>
      </c>
      <c r="I2109">
        <v>1632</v>
      </c>
      <c r="J2109" s="134">
        <v>0.31773942143459144</v>
      </c>
    </row>
    <row r="2110" spans="3:10" x14ac:dyDescent="0.3">
      <c r="C2110">
        <v>1633</v>
      </c>
      <c r="D2110" s="40">
        <v>2.7023562783134656</v>
      </c>
      <c r="I2110">
        <v>1633</v>
      </c>
      <c r="J2110" s="134">
        <v>0.22276661363441685</v>
      </c>
    </row>
    <row r="2111" spans="3:10" x14ac:dyDescent="0.3">
      <c r="C2111">
        <v>1634</v>
      </c>
      <c r="D2111" s="40">
        <v>2.6955130690998326</v>
      </c>
      <c r="I2111">
        <v>1634</v>
      </c>
      <c r="J2111" s="134">
        <v>0.21292214323520287</v>
      </c>
    </row>
    <row r="2112" spans="3:10" x14ac:dyDescent="0.3">
      <c r="C2112">
        <v>1635</v>
      </c>
      <c r="D2112" s="40">
        <v>3.3328581130339137</v>
      </c>
      <c r="I2112">
        <v>1635</v>
      </c>
      <c r="J2112" s="134">
        <v>0.24093570747844861</v>
      </c>
    </row>
    <row r="2113" spans="3:10" x14ac:dyDescent="0.3">
      <c r="C2113">
        <v>1636</v>
      </c>
      <c r="D2113" s="40">
        <v>2.7982197817472714</v>
      </c>
      <c r="I2113">
        <v>1636</v>
      </c>
      <c r="J2113" s="134">
        <v>0.13185824048493044</v>
      </c>
    </row>
    <row r="2114" spans="3:10" x14ac:dyDescent="0.3">
      <c r="C2114">
        <v>1637</v>
      </c>
      <c r="D2114" s="40">
        <v>1.8813478071223293</v>
      </c>
      <c r="I2114">
        <v>1637</v>
      </c>
      <c r="J2114" s="134">
        <v>0.22644913785252685</v>
      </c>
    </row>
    <row r="2115" spans="3:10" x14ac:dyDescent="0.3">
      <c r="C2115">
        <v>1638</v>
      </c>
      <c r="D2115" s="40">
        <v>2.3450025495464848</v>
      </c>
      <c r="I2115">
        <v>1638</v>
      </c>
      <c r="J2115" s="134">
        <v>0.24446510627662166</v>
      </c>
    </row>
    <row r="2116" spans="3:10" x14ac:dyDescent="0.3">
      <c r="C2116">
        <v>1639</v>
      </c>
      <c r="D2116" s="40">
        <v>1.4565765458491944</v>
      </c>
      <c r="I2116">
        <v>1639</v>
      </c>
      <c r="J2116" s="134">
        <v>0.19854319671941134</v>
      </c>
    </row>
    <row r="2117" spans="3:10" x14ac:dyDescent="0.3">
      <c r="C2117">
        <v>1640</v>
      </c>
      <c r="D2117" s="40">
        <v>2.9576210125699371</v>
      </c>
      <c r="I2117">
        <v>1640</v>
      </c>
      <c r="J2117" s="134">
        <v>0.33739943955334484</v>
      </c>
    </row>
    <row r="2118" spans="3:10" x14ac:dyDescent="0.3">
      <c r="C2118">
        <v>1641</v>
      </c>
      <c r="D2118" s="40">
        <v>3.31561896149858</v>
      </c>
      <c r="I2118">
        <v>1641</v>
      </c>
      <c r="J2118" s="134">
        <v>0.21413678929535895</v>
      </c>
    </row>
    <row r="2119" spans="3:10" x14ac:dyDescent="0.3">
      <c r="C2119">
        <v>1642</v>
      </c>
      <c r="D2119" s="40">
        <v>3.0489842368153339</v>
      </c>
      <c r="I2119">
        <v>1642</v>
      </c>
      <c r="J2119" s="134">
        <v>0.27651897707105522</v>
      </c>
    </row>
    <row r="2120" spans="3:10" x14ac:dyDescent="0.3">
      <c r="C2120">
        <v>1643</v>
      </c>
      <c r="D2120" s="40">
        <v>2.301641863678126</v>
      </c>
      <c r="I2120">
        <v>1643</v>
      </c>
      <c r="J2120" s="134">
        <v>0.11660223857150243</v>
      </c>
    </row>
    <row r="2121" spans="3:10" x14ac:dyDescent="0.3">
      <c r="C2121">
        <v>1644</v>
      </c>
      <c r="D2121" s="40">
        <v>2.1150036573722337</v>
      </c>
      <c r="I2121">
        <v>1644</v>
      </c>
      <c r="J2121" s="134">
        <v>0.26653024528867908</v>
      </c>
    </row>
    <row r="2122" spans="3:10" x14ac:dyDescent="0.3">
      <c r="C2122">
        <v>1645</v>
      </c>
      <c r="D2122" s="40">
        <v>2.3499998582889337</v>
      </c>
      <c r="I2122">
        <v>1645</v>
      </c>
      <c r="J2122" s="134">
        <v>0.36406720792580316</v>
      </c>
    </row>
    <row r="2123" spans="3:10" x14ac:dyDescent="0.3">
      <c r="C2123">
        <v>1646</v>
      </c>
      <c r="D2123" s="40">
        <v>2.7767733768597709</v>
      </c>
      <c r="I2123">
        <v>1646</v>
      </c>
      <c r="J2123" s="134">
        <v>0.15840718099639362</v>
      </c>
    </row>
    <row r="2124" spans="3:10" x14ac:dyDescent="0.3">
      <c r="C2124">
        <v>1647</v>
      </c>
      <c r="D2124" s="40">
        <v>1.8165844269861151</v>
      </c>
      <c r="I2124">
        <v>1647</v>
      </c>
      <c r="J2124" s="134">
        <v>0.38888960560600272</v>
      </c>
    </row>
    <row r="2125" spans="3:10" x14ac:dyDescent="0.3">
      <c r="C2125">
        <v>1648</v>
      </c>
      <c r="D2125" s="40">
        <v>2.1380649348159078</v>
      </c>
      <c r="I2125">
        <v>1648</v>
      </c>
      <c r="J2125" s="134">
        <v>0.22798792799962442</v>
      </c>
    </row>
    <row r="2126" spans="3:10" x14ac:dyDescent="0.3">
      <c r="C2126">
        <v>1649</v>
      </c>
      <c r="D2126" s="40">
        <v>2.2305795208391457</v>
      </c>
      <c r="I2126">
        <v>1649</v>
      </c>
      <c r="J2126" s="134">
        <v>0.2314511517300577</v>
      </c>
    </row>
    <row r="2127" spans="3:10" x14ac:dyDescent="0.3">
      <c r="C2127">
        <v>1650</v>
      </c>
      <c r="D2127" s="40">
        <v>1.7679412226200273</v>
      </c>
      <c r="I2127">
        <v>1650</v>
      </c>
      <c r="J2127" s="134">
        <v>0.20572358671900681</v>
      </c>
    </row>
    <row r="2128" spans="3:10" x14ac:dyDescent="0.3">
      <c r="C2128">
        <v>1651</v>
      </c>
      <c r="D2128" s="40">
        <v>2.6252724679350949</v>
      </c>
      <c r="I2128">
        <v>1651</v>
      </c>
      <c r="J2128" s="134">
        <v>0.22603744720390528</v>
      </c>
    </row>
    <row r="2129" spans="3:10" x14ac:dyDescent="0.3">
      <c r="C2129">
        <v>1652</v>
      </c>
      <c r="D2129" s="40">
        <v>3.2112525560232235</v>
      </c>
      <c r="I2129">
        <v>1652</v>
      </c>
      <c r="J2129" s="134">
        <v>0.21649941361215674</v>
      </c>
    </row>
    <row r="2130" spans="3:10" x14ac:dyDescent="0.3">
      <c r="C2130">
        <v>1653</v>
      </c>
      <c r="D2130" s="40">
        <v>3.6400003823196441</v>
      </c>
      <c r="I2130">
        <v>1653</v>
      </c>
      <c r="J2130" s="134">
        <v>0.30752679750806933</v>
      </c>
    </row>
    <row r="2131" spans="3:10" x14ac:dyDescent="0.3">
      <c r="C2131">
        <v>1654</v>
      </c>
      <c r="D2131" s="40">
        <v>2.9016692234252113</v>
      </c>
      <c r="I2131">
        <v>1654</v>
      </c>
      <c r="J2131" s="134">
        <v>0.22325398696736443</v>
      </c>
    </row>
    <row r="2132" spans="3:10" x14ac:dyDescent="0.3">
      <c r="C2132">
        <v>1655</v>
      </c>
      <c r="D2132" s="40">
        <v>2.5901015423728548</v>
      </c>
      <c r="I2132">
        <v>1655</v>
      </c>
      <c r="J2132" s="134">
        <v>0.15003461490002801</v>
      </c>
    </row>
    <row r="2133" spans="3:10" x14ac:dyDescent="0.3">
      <c r="C2133">
        <v>1656</v>
      </c>
      <c r="D2133" s="40">
        <v>2.9799699264267421</v>
      </c>
      <c r="I2133">
        <v>1656</v>
      </c>
      <c r="J2133" s="134">
        <v>0.28855197373972419</v>
      </c>
    </row>
    <row r="2134" spans="3:10" x14ac:dyDescent="0.3">
      <c r="C2134">
        <v>1657</v>
      </c>
      <c r="D2134" s="40">
        <v>3.3830523638407799</v>
      </c>
      <c r="I2134">
        <v>1657</v>
      </c>
      <c r="J2134" s="134">
        <v>0.1340354172732614</v>
      </c>
    </row>
    <row r="2135" spans="3:10" x14ac:dyDescent="0.3">
      <c r="C2135">
        <v>1658</v>
      </c>
      <c r="D2135" s="40">
        <v>3.0792845095689478</v>
      </c>
      <c r="I2135">
        <v>1658</v>
      </c>
      <c r="J2135" s="134">
        <v>0.20268659238735265</v>
      </c>
    </row>
    <row r="2136" spans="3:10" x14ac:dyDescent="0.3">
      <c r="C2136">
        <v>1659</v>
      </c>
      <c r="D2136" s="40">
        <v>2.5401336272782951</v>
      </c>
      <c r="I2136">
        <v>1659</v>
      </c>
      <c r="J2136" s="134">
        <v>0.19728540445831388</v>
      </c>
    </row>
    <row r="2137" spans="3:10" x14ac:dyDescent="0.3">
      <c r="C2137">
        <v>1660</v>
      </c>
      <c r="D2137" s="40">
        <v>1.4674902281566906</v>
      </c>
      <c r="I2137">
        <v>1660</v>
      </c>
      <c r="J2137" s="134">
        <v>0.16870627151252027</v>
      </c>
    </row>
    <row r="2138" spans="3:10" x14ac:dyDescent="0.3">
      <c r="C2138">
        <v>1661</v>
      </c>
      <c r="D2138" s="40">
        <v>1.9406601600352722</v>
      </c>
      <c r="I2138">
        <v>1661</v>
      </c>
      <c r="J2138" s="134">
        <v>0.35894246554206344</v>
      </c>
    </row>
    <row r="2139" spans="3:10" x14ac:dyDescent="0.3">
      <c r="C2139">
        <v>1662</v>
      </c>
      <c r="D2139" s="40">
        <v>2.1956082417809428</v>
      </c>
      <c r="I2139">
        <v>1662</v>
      </c>
      <c r="J2139" s="134">
        <v>0.13366728690026819</v>
      </c>
    </row>
    <row r="2140" spans="3:10" x14ac:dyDescent="0.3">
      <c r="C2140">
        <v>1663</v>
      </c>
      <c r="D2140" s="40">
        <v>2.854503080975265</v>
      </c>
      <c r="I2140">
        <v>1663</v>
      </c>
      <c r="J2140" s="134">
        <v>0.32764342304987659</v>
      </c>
    </row>
    <row r="2141" spans="3:10" x14ac:dyDescent="0.3">
      <c r="C2141">
        <v>1664</v>
      </c>
      <c r="D2141" s="40">
        <v>2.9441868158363027</v>
      </c>
      <c r="I2141">
        <v>1664</v>
      </c>
      <c r="J2141" s="134">
        <v>0.22424895050251581</v>
      </c>
    </row>
    <row r="2142" spans="3:10" x14ac:dyDescent="0.3">
      <c r="C2142">
        <v>1665</v>
      </c>
      <c r="D2142" s="40">
        <v>3.195928817922423</v>
      </c>
      <c r="I2142">
        <v>1665</v>
      </c>
      <c r="J2142" s="134">
        <v>0.24380235671020589</v>
      </c>
    </row>
    <row r="2143" spans="3:10" x14ac:dyDescent="0.3">
      <c r="C2143">
        <v>1666</v>
      </c>
      <c r="D2143" s="40">
        <v>2.5684746170801245</v>
      </c>
      <c r="I2143">
        <v>1666</v>
      </c>
      <c r="J2143" s="134">
        <v>0.36160768630442908</v>
      </c>
    </row>
    <row r="2144" spans="3:10" x14ac:dyDescent="0.3">
      <c r="C2144">
        <v>1667</v>
      </c>
      <c r="D2144" s="40">
        <v>1.5798365195515847</v>
      </c>
      <c r="I2144">
        <v>1667</v>
      </c>
      <c r="J2144" s="134">
        <v>0.18072267939057007</v>
      </c>
    </row>
    <row r="2145" spans="3:10" x14ac:dyDescent="0.3">
      <c r="C2145">
        <v>1668</v>
      </c>
      <c r="D2145" s="40">
        <v>1.5370440891409021</v>
      </c>
      <c r="I2145">
        <v>1668</v>
      </c>
      <c r="J2145" s="134">
        <v>0.24298384779057014</v>
      </c>
    </row>
    <row r="2146" spans="3:10" x14ac:dyDescent="0.3">
      <c r="C2146">
        <v>1669</v>
      </c>
      <c r="D2146" s="40">
        <v>2.0435572298086173</v>
      </c>
      <c r="I2146">
        <v>1669</v>
      </c>
      <c r="J2146" s="134">
        <v>0.2516661187609035</v>
      </c>
    </row>
    <row r="2147" spans="3:10" x14ac:dyDescent="0.3">
      <c r="C2147">
        <v>1670</v>
      </c>
      <c r="D2147" s="40">
        <v>3.13587488173687</v>
      </c>
      <c r="I2147">
        <v>1670</v>
      </c>
      <c r="J2147" s="134">
        <v>0.2586122533040025</v>
      </c>
    </row>
    <row r="2148" spans="3:10" x14ac:dyDescent="0.3">
      <c r="C2148">
        <v>1671</v>
      </c>
      <c r="D2148" s="40">
        <v>3.0940558505969489</v>
      </c>
      <c r="I2148">
        <v>1671</v>
      </c>
      <c r="J2148" s="134">
        <v>0.27500917072708653</v>
      </c>
    </row>
    <row r="2149" spans="3:10" x14ac:dyDescent="0.3">
      <c r="C2149">
        <v>1672</v>
      </c>
      <c r="D2149" s="40">
        <v>2.3025571631978625</v>
      </c>
      <c r="I2149">
        <v>1672</v>
      </c>
      <c r="J2149" s="134">
        <v>0.1773367902882077</v>
      </c>
    </row>
    <row r="2150" spans="3:10" x14ac:dyDescent="0.3">
      <c r="C2150">
        <v>1673</v>
      </c>
      <c r="D2150" s="40">
        <v>2.5481183051881753</v>
      </c>
      <c r="I2150">
        <v>1673</v>
      </c>
      <c r="J2150" s="134">
        <v>0.23378293108243464</v>
      </c>
    </row>
    <row r="2151" spans="3:10" x14ac:dyDescent="0.3">
      <c r="C2151">
        <v>1674</v>
      </c>
      <c r="D2151" s="40">
        <v>2.4309014963514155</v>
      </c>
      <c r="I2151">
        <v>1674</v>
      </c>
      <c r="J2151" s="134">
        <v>0.10950385537993901</v>
      </c>
    </row>
    <row r="2152" spans="3:10" x14ac:dyDescent="0.3">
      <c r="C2152">
        <v>1675</v>
      </c>
      <c r="D2152" s="40">
        <v>1.7074677699891798</v>
      </c>
      <c r="I2152">
        <v>1675</v>
      </c>
      <c r="J2152" s="134">
        <v>0.31871483176437065</v>
      </c>
    </row>
    <row r="2153" spans="3:10" x14ac:dyDescent="0.3">
      <c r="C2153">
        <v>1676</v>
      </c>
      <c r="D2153" s="40">
        <v>2.730860328727303</v>
      </c>
      <c r="I2153">
        <v>1676</v>
      </c>
      <c r="J2153" s="134">
        <v>0.21320299261565601</v>
      </c>
    </row>
    <row r="2154" spans="3:10" x14ac:dyDescent="0.3">
      <c r="C2154">
        <v>1677</v>
      </c>
      <c r="D2154" s="40">
        <v>2.8645522223830051</v>
      </c>
      <c r="I2154">
        <v>1677</v>
      </c>
      <c r="J2154" s="134">
        <v>0.25064891242809262</v>
      </c>
    </row>
    <row r="2155" spans="3:10" x14ac:dyDescent="0.3">
      <c r="C2155">
        <v>1678</v>
      </c>
      <c r="D2155" s="40">
        <v>2.7465757669762487</v>
      </c>
      <c r="I2155">
        <v>1678</v>
      </c>
      <c r="J2155" s="134">
        <v>0.30524262169733385</v>
      </c>
    </row>
    <row r="2156" spans="3:10" x14ac:dyDescent="0.3">
      <c r="C2156">
        <v>1679</v>
      </c>
      <c r="D2156" s="40">
        <v>2.5073212191247949</v>
      </c>
      <c r="I2156">
        <v>1679</v>
      </c>
      <c r="J2156" s="134">
        <v>0.23439797050798439</v>
      </c>
    </row>
    <row r="2157" spans="3:10" x14ac:dyDescent="0.3">
      <c r="C2157">
        <v>1680</v>
      </c>
      <c r="D2157" s="40">
        <v>3.1396657052389751</v>
      </c>
      <c r="I2157">
        <v>1680</v>
      </c>
      <c r="J2157" s="134">
        <v>0.29846242440204707</v>
      </c>
    </row>
    <row r="2158" spans="3:10" x14ac:dyDescent="0.3">
      <c r="C2158">
        <v>1681</v>
      </c>
      <c r="D2158" s="40">
        <v>2.9210209511649605</v>
      </c>
      <c r="I2158">
        <v>1681</v>
      </c>
      <c r="J2158" s="134">
        <v>0.27947113133507373</v>
      </c>
    </row>
    <row r="2159" spans="3:10" x14ac:dyDescent="0.3">
      <c r="C2159">
        <v>1682</v>
      </c>
      <c r="D2159" s="40">
        <v>2.9292249596731343</v>
      </c>
      <c r="I2159">
        <v>1682</v>
      </c>
      <c r="J2159" s="134">
        <v>0.21699618022182454</v>
      </c>
    </row>
    <row r="2160" spans="3:10" x14ac:dyDescent="0.3">
      <c r="C2160">
        <v>1683</v>
      </c>
      <c r="D2160" s="40">
        <v>2.7657687310127854</v>
      </c>
      <c r="I2160">
        <v>1683</v>
      </c>
      <c r="J2160" s="134">
        <v>0.18311074146522732</v>
      </c>
    </row>
    <row r="2161" spans="3:10" x14ac:dyDescent="0.3">
      <c r="C2161">
        <v>1684</v>
      </c>
      <c r="D2161" s="40">
        <v>2.2871612133739965</v>
      </c>
      <c r="I2161">
        <v>1684</v>
      </c>
      <c r="J2161" s="134">
        <v>0.15583993281617081</v>
      </c>
    </row>
    <row r="2162" spans="3:10" x14ac:dyDescent="0.3">
      <c r="C2162">
        <v>1685</v>
      </c>
      <c r="D2162" s="40">
        <v>2.7249303154323963</v>
      </c>
      <c r="I2162">
        <v>1685</v>
      </c>
      <c r="J2162" s="134">
        <v>0.16279017803896112</v>
      </c>
    </row>
    <row r="2163" spans="3:10" x14ac:dyDescent="0.3">
      <c r="C2163">
        <v>1686</v>
      </c>
      <c r="D2163" s="40">
        <v>1.7788608598022488</v>
      </c>
      <c r="I2163">
        <v>1686</v>
      </c>
      <c r="J2163" s="134">
        <v>0.19443740474724547</v>
      </c>
    </row>
    <row r="2164" spans="3:10" x14ac:dyDescent="0.3">
      <c r="C2164">
        <v>1687</v>
      </c>
      <c r="D2164" s="40">
        <v>1.7833847606234472</v>
      </c>
      <c r="I2164">
        <v>1687</v>
      </c>
      <c r="J2164" s="134">
        <v>0.26657723476149564</v>
      </c>
    </row>
    <row r="2165" spans="3:10" x14ac:dyDescent="0.3">
      <c r="C2165">
        <v>1688</v>
      </c>
      <c r="D2165" s="40">
        <v>2.3399683299887726</v>
      </c>
      <c r="I2165">
        <v>1688</v>
      </c>
      <c r="J2165" s="134">
        <v>0.11145540795812447</v>
      </c>
    </row>
    <row r="2166" spans="3:10" x14ac:dyDescent="0.3">
      <c r="C2166">
        <v>1689</v>
      </c>
      <c r="D2166" s="40">
        <v>2.6045820234344257</v>
      </c>
      <c r="I2166">
        <v>1689</v>
      </c>
      <c r="J2166" s="134">
        <v>0.16773810921405596</v>
      </c>
    </row>
    <row r="2167" spans="3:10" x14ac:dyDescent="0.3">
      <c r="C2167">
        <v>1690</v>
      </c>
      <c r="D2167" s="40">
        <v>2.0898356167804755</v>
      </c>
      <c r="I2167">
        <v>1690</v>
      </c>
      <c r="J2167" s="134">
        <v>0.32929539945195296</v>
      </c>
    </row>
    <row r="2168" spans="3:10" x14ac:dyDescent="0.3">
      <c r="C2168">
        <v>1691</v>
      </c>
      <c r="D2168" s="40">
        <v>2.7612884162662352</v>
      </c>
      <c r="I2168">
        <v>1691</v>
      </c>
      <c r="J2168" s="134">
        <v>8.0249488823589399E-2</v>
      </c>
    </row>
    <row r="2169" spans="3:10" x14ac:dyDescent="0.3">
      <c r="C2169">
        <v>1692</v>
      </c>
      <c r="D2169" s="40">
        <v>2.2363965794468847</v>
      </c>
      <c r="I2169">
        <v>1692</v>
      </c>
      <c r="J2169" s="134">
        <v>0.23371885464203612</v>
      </c>
    </row>
    <row r="2170" spans="3:10" x14ac:dyDescent="0.3">
      <c r="C2170">
        <v>1693</v>
      </c>
      <c r="D2170" s="40">
        <v>3.2506823327470231</v>
      </c>
      <c r="I2170">
        <v>1693</v>
      </c>
      <c r="J2170" s="134">
        <v>0.28492739531828803</v>
      </c>
    </row>
    <row r="2171" spans="3:10" x14ac:dyDescent="0.3">
      <c r="C2171">
        <v>1694</v>
      </c>
      <c r="D2171" s="40">
        <v>3.4344119138739577</v>
      </c>
      <c r="I2171">
        <v>1694</v>
      </c>
      <c r="J2171" s="134">
        <v>0.24917116414856721</v>
      </c>
    </row>
    <row r="2172" spans="3:10" x14ac:dyDescent="0.3">
      <c r="C2172">
        <v>1695</v>
      </c>
      <c r="D2172" s="40">
        <v>2.6463182595102852</v>
      </c>
      <c r="I2172">
        <v>1695</v>
      </c>
      <c r="J2172" s="134">
        <v>0.17404065082669828</v>
      </c>
    </row>
    <row r="2173" spans="3:10" x14ac:dyDescent="0.3">
      <c r="C2173">
        <v>1696</v>
      </c>
      <c r="D2173" s="40">
        <v>2.5937666084048923</v>
      </c>
      <c r="I2173">
        <v>1696</v>
      </c>
      <c r="J2173" s="134">
        <v>0.25537158396876625</v>
      </c>
    </row>
    <row r="2174" spans="3:10" x14ac:dyDescent="0.3">
      <c r="C2174">
        <v>1697</v>
      </c>
      <c r="D2174" s="40">
        <v>2.3196069283967118</v>
      </c>
      <c r="I2174">
        <v>1697</v>
      </c>
      <c r="J2174" s="134">
        <v>0.27768821657740372</v>
      </c>
    </row>
    <row r="2175" spans="3:10" x14ac:dyDescent="0.3">
      <c r="C2175">
        <v>1698</v>
      </c>
      <c r="D2175" s="40">
        <v>2.5379413132970865</v>
      </c>
      <c r="I2175">
        <v>1698</v>
      </c>
      <c r="J2175" s="134">
        <v>0.28551897010209881</v>
      </c>
    </row>
    <row r="2176" spans="3:10" x14ac:dyDescent="0.3">
      <c r="C2176">
        <v>1699</v>
      </c>
      <c r="D2176" s="40">
        <v>3.096185102133572</v>
      </c>
      <c r="I2176">
        <v>1699</v>
      </c>
      <c r="J2176" s="134">
        <v>0.24478055780997043</v>
      </c>
    </row>
    <row r="2177" spans="3:10" x14ac:dyDescent="0.3">
      <c r="C2177">
        <v>1700</v>
      </c>
      <c r="D2177" s="40">
        <v>1.9630762045791816</v>
      </c>
      <c r="I2177">
        <v>1700</v>
      </c>
      <c r="J2177" s="134">
        <v>0.25952564481430218</v>
      </c>
    </row>
    <row r="2178" spans="3:10" x14ac:dyDescent="0.3">
      <c r="C2178">
        <v>1701</v>
      </c>
      <c r="D2178" s="40">
        <v>2.3432744927151976</v>
      </c>
      <c r="I2178">
        <v>1701</v>
      </c>
      <c r="J2178" s="134">
        <v>4.5903564954612452E-2</v>
      </c>
    </row>
    <row r="2179" spans="3:10" x14ac:dyDescent="0.3">
      <c r="C2179">
        <v>1702</v>
      </c>
      <c r="D2179" s="40">
        <v>2.2987871130631059</v>
      </c>
      <c r="I2179">
        <v>1702</v>
      </c>
      <c r="J2179" s="134">
        <v>0.22259971249396093</v>
      </c>
    </row>
    <row r="2180" spans="3:10" x14ac:dyDescent="0.3">
      <c r="C2180">
        <v>1703</v>
      </c>
      <c r="D2180" s="40">
        <v>2.3671893452436428</v>
      </c>
      <c r="I2180">
        <v>1703</v>
      </c>
      <c r="J2180" s="134">
        <v>6.2926566529136752E-2</v>
      </c>
    </row>
    <row r="2181" spans="3:10" x14ac:dyDescent="0.3">
      <c r="C2181">
        <v>1704</v>
      </c>
      <c r="D2181" s="40">
        <v>3.0035900862503171</v>
      </c>
      <c r="I2181">
        <v>1704</v>
      </c>
      <c r="J2181" s="134">
        <v>0.17744133835801601</v>
      </c>
    </row>
    <row r="2182" spans="3:10" x14ac:dyDescent="0.3">
      <c r="C2182">
        <v>1705</v>
      </c>
      <c r="D2182" s="40">
        <v>2.8645851905373361</v>
      </c>
      <c r="I2182">
        <v>1705</v>
      </c>
      <c r="J2182" s="134">
        <v>0.35829114586069899</v>
      </c>
    </row>
    <row r="2183" spans="3:10" x14ac:dyDescent="0.3">
      <c r="C2183">
        <v>1706</v>
      </c>
      <c r="D2183" s="40">
        <v>3.4086495066125124</v>
      </c>
      <c r="I2183">
        <v>1706</v>
      </c>
      <c r="J2183" s="134">
        <v>0.22704849642440883</v>
      </c>
    </row>
    <row r="2184" spans="3:10" x14ac:dyDescent="0.3">
      <c r="C2184">
        <v>1707</v>
      </c>
      <c r="D2184" s="40">
        <v>1.9054133275642218</v>
      </c>
      <c r="I2184">
        <v>1707</v>
      </c>
      <c r="J2184" s="134">
        <v>0.20929721815963021</v>
      </c>
    </row>
    <row r="2185" spans="3:10" x14ac:dyDescent="0.3">
      <c r="C2185">
        <v>1708</v>
      </c>
      <c r="D2185" s="40">
        <v>1.7934774882861007</v>
      </c>
      <c r="I2185">
        <v>1708</v>
      </c>
      <c r="J2185" s="134">
        <v>0.19023285310486293</v>
      </c>
    </row>
    <row r="2186" spans="3:10" x14ac:dyDescent="0.3">
      <c r="C2186">
        <v>1709</v>
      </c>
      <c r="D2186" s="40">
        <v>2.9944652882957725</v>
      </c>
      <c r="I2186">
        <v>1709</v>
      </c>
      <c r="J2186" s="134">
        <v>0.13007586766105383</v>
      </c>
    </row>
    <row r="2187" spans="3:10" x14ac:dyDescent="0.3">
      <c r="C2187">
        <v>1710</v>
      </c>
      <c r="D2187" s="40">
        <v>2.9729406552871591</v>
      </c>
      <c r="I2187">
        <v>1710</v>
      </c>
      <c r="J2187" s="134">
        <v>0.34594452288110022</v>
      </c>
    </row>
    <row r="2188" spans="3:10" x14ac:dyDescent="0.3">
      <c r="C2188">
        <v>1711</v>
      </c>
      <c r="D2188" s="40">
        <v>1.9030888921787183</v>
      </c>
      <c r="I2188">
        <v>1711</v>
      </c>
      <c r="J2188" s="134">
        <v>0.30525046493106123</v>
      </c>
    </row>
    <row r="2189" spans="3:10" x14ac:dyDescent="0.3">
      <c r="C2189">
        <v>1712</v>
      </c>
      <c r="D2189" s="40">
        <v>3.7238650014118733</v>
      </c>
      <c r="I2189">
        <v>1712</v>
      </c>
      <c r="J2189" s="134">
        <v>0.17143973973807602</v>
      </c>
    </row>
    <row r="2190" spans="3:10" x14ac:dyDescent="0.3">
      <c r="C2190">
        <v>1713</v>
      </c>
      <c r="D2190" s="40">
        <v>2.3970991105564026</v>
      </c>
      <c r="I2190">
        <v>1713</v>
      </c>
      <c r="J2190" s="134">
        <v>0.26150276342036349</v>
      </c>
    </row>
    <row r="2191" spans="3:10" x14ac:dyDescent="0.3">
      <c r="C2191">
        <v>1714</v>
      </c>
      <c r="D2191" s="40">
        <v>2.9933089482845299</v>
      </c>
      <c r="I2191">
        <v>1714</v>
      </c>
      <c r="J2191" s="134">
        <v>0.10827997412252377</v>
      </c>
    </row>
    <row r="2192" spans="3:10" x14ac:dyDescent="0.3">
      <c r="C2192">
        <v>1715</v>
      </c>
      <c r="D2192" s="40">
        <v>3.5135787702173715</v>
      </c>
      <c r="I2192">
        <v>1715</v>
      </c>
      <c r="J2192" s="134">
        <v>0.20342034348085503</v>
      </c>
    </row>
    <row r="2193" spans="3:10" x14ac:dyDescent="0.3">
      <c r="C2193">
        <v>1716</v>
      </c>
      <c r="D2193" s="40">
        <v>1.7598616319169849</v>
      </c>
      <c r="I2193">
        <v>1716</v>
      </c>
      <c r="J2193" s="134">
        <v>0.10699088371324894</v>
      </c>
    </row>
    <row r="2194" spans="3:10" x14ac:dyDescent="0.3">
      <c r="C2194">
        <v>1717</v>
      </c>
      <c r="D2194" s="40">
        <v>2.8155087015782874</v>
      </c>
      <c r="I2194">
        <v>1717</v>
      </c>
      <c r="J2194" s="134">
        <v>8.5664193578106618E-2</v>
      </c>
    </row>
    <row r="2195" spans="3:10" x14ac:dyDescent="0.3">
      <c r="C2195">
        <v>1718</v>
      </c>
      <c r="D2195" s="40">
        <v>2.8146367674702164</v>
      </c>
      <c r="I2195">
        <v>1718</v>
      </c>
      <c r="J2195" s="134">
        <v>0.18576775676684543</v>
      </c>
    </row>
    <row r="2196" spans="3:10" x14ac:dyDescent="0.3">
      <c r="C2196">
        <v>1719</v>
      </c>
      <c r="D2196" s="40">
        <v>1.5930969310330823</v>
      </c>
      <c r="I2196">
        <v>1719</v>
      </c>
      <c r="J2196" s="134">
        <v>0.32858632474981397</v>
      </c>
    </row>
    <row r="2197" spans="3:10" x14ac:dyDescent="0.3">
      <c r="C2197">
        <v>1720</v>
      </c>
      <c r="D2197" s="40">
        <v>1.9987809418596538</v>
      </c>
      <c r="I2197">
        <v>1720</v>
      </c>
      <c r="J2197" s="134">
        <v>0.26720886755709827</v>
      </c>
    </row>
    <row r="2198" spans="3:10" x14ac:dyDescent="0.3">
      <c r="C2198">
        <v>1721</v>
      </c>
      <c r="D2198" s="40">
        <v>2.6400120308096851</v>
      </c>
      <c r="I2198">
        <v>1721</v>
      </c>
      <c r="J2198" s="134">
        <v>0.31104914997539046</v>
      </c>
    </row>
    <row r="2199" spans="3:10" x14ac:dyDescent="0.3">
      <c r="C2199">
        <v>1722</v>
      </c>
      <c r="D2199" s="40">
        <v>2.4307988478594704</v>
      </c>
      <c r="I2199">
        <v>1722</v>
      </c>
      <c r="J2199" s="134">
        <v>0.20186574657158762</v>
      </c>
    </row>
    <row r="2200" spans="3:10" x14ac:dyDescent="0.3">
      <c r="C2200">
        <v>1723</v>
      </c>
      <c r="D2200" s="40">
        <v>2.4103041892162524</v>
      </c>
      <c r="I2200">
        <v>1723</v>
      </c>
      <c r="J2200" s="134">
        <v>0.27263585040955096</v>
      </c>
    </row>
    <row r="2201" spans="3:10" x14ac:dyDescent="0.3">
      <c r="C2201">
        <v>1724</v>
      </c>
      <c r="D2201" s="40">
        <v>2.9424381982197532</v>
      </c>
      <c r="I2201">
        <v>1724</v>
      </c>
      <c r="J2201" s="134">
        <v>0.30651434917744447</v>
      </c>
    </row>
    <row r="2202" spans="3:10" x14ac:dyDescent="0.3">
      <c r="C2202">
        <v>1725</v>
      </c>
      <c r="D2202" s="40">
        <v>2.8556142996225113</v>
      </c>
      <c r="I2202">
        <v>1725</v>
      </c>
      <c r="J2202" s="134">
        <v>0.10882361554913444</v>
      </c>
    </row>
    <row r="2203" spans="3:10" x14ac:dyDescent="0.3">
      <c r="C2203">
        <v>1726</v>
      </c>
      <c r="D2203" s="40">
        <v>2.3375670520197609</v>
      </c>
      <c r="I2203">
        <v>1726</v>
      </c>
      <c r="J2203" s="134">
        <v>0.35053638993163183</v>
      </c>
    </row>
    <row r="2204" spans="3:10" x14ac:dyDescent="0.3">
      <c r="C2204">
        <v>1727</v>
      </c>
      <c r="D2204" s="40">
        <v>2.9716529864235457</v>
      </c>
      <c r="I2204">
        <v>1727</v>
      </c>
      <c r="J2204" s="134">
        <v>0.2730129005123576</v>
      </c>
    </row>
    <row r="2205" spans="3:10" x14ac:dyDescent="0.3">
      <c r="C2205">
        <v>1728</v>
      </c>
      <c r="D2205" s="40">
        <v>2.4620949911003978</v>
      </c>
      <c r="I2205">
        <v>1728</v>
      </c>
      <c r="J2205" s="134">
        <v>0.29153098250948606</v>
      </c>
    </row>
    <row r="2206" spans="3:10" x14ac:dyDescent="0.3">
      <c r="C2206">
        <v>1729</v>
      </c>
      <c r="D2206" s="40">
        <v>2.7491150243320055</v>
      </c>
      <c r="I2206">
        <v>1729</v>
      </c>
      <c r="J2206" s="134">
        <v>0.23143584056922539</v>
      </c>
    </row>
    <row r="2207" spans="3:10" x14ac:dyDescent="0.3">
      <c r="C2207">
        <v>1730</v>
      </c>
      <c r="D2207" s="40">
        <v>2.8812993148284662</v>
      </c>
      <c r="I2207">
        <v>1730</v>
      </c>
      <c r="J2207" s="134">
        <v>0.27280808493619912</v>
      </c>
    </row>
    <row r="2208" spans="3:10" x14ac:dyDescent="0.3">
      <c r="C2208">
        <v>1731</v>
      </c>
      <c r="D2208" s="40">
        <v>2.6632119425028327</v>
      </c>
      <c r="I2208">
        <v>1731</v>
      </c>
      <c r="J2208" s="134">
        <v>0.23007203963170086</v>
      </c>
    </row>
    <row r="2209" spans="3:10" x14ac:dyDescent="0.3">
      <c r="C2209">
        <v>1732</v>
      </c>
      <c r="D2209" s="40">
        <v>3.2088344537555442</v>
      </c>
      <c r="I2209">
        <v>1732</v>
      </c>
      <c r="J2209" s="134">
        <v>0.25573121418162459</v>
      </c>
    </row>
    <row r="2210" spans="3:10" x14ac:dyDescent="0.3">
      <c r="C2210">
        <v>1733</v>
      </c>
      <c r="D2210" s="40">
        <v>2.8584364498540333</v>
      </c>
      <c r="I2210">
        <v>1733</v>
      </c>
      <c r="J2210" s="134">
        <v>0.32287444373831531</v>
      </c>
    </row>
    <row r="2211" spans="3:10" x14ac:dyDescent="0.3">
      <c r="C2211">
        <v>1734</v>
      </c>
      <c r="D2211" s="40">
        <v>2.7041807812586383</v>
      </c>
      <c r="I2211">
        <v>1734</v>
      </c>
      <c r="J2211" s="134">
        <v>0.22631303986524531</v>
      </c>
    </row>
    <row r="2212" spans="3:10" x14ac:dyDescent="0.3">
      <c r="C2212">
        <v>1735</v>
      </c>
      <c r="D2212" s="40">
        <v>2.6709983974111404</v>
      </c>
      <c r="I2212">
        <v>1735</v>
      </c>
      <c r="J2212" s="134">
        <v>0.26847554720373967</v>
      </c>
    </row>
    <row r="2213" spans="3:10" x14ac:dyDescent="0.3">
      <c r="C2213">
        <v>1736</v>
      </c>
      <c r="D2213" s="40">
        <v>2.6933646925670898</v>
      </c>
      <c r="I2213">
        <v>1736</v>
      </c>
      <c r="J2213" s="134">
        <v>0.35786137123754846</v>
      </c>
    </row>
    <row r="2214" spans="3:10" x14ac:dyDescent="0.3">
      <c r="C2214">
        <v>1737</v>
      </c>
      <c r="D2214" s="40">
        <v>2.2895680562380276</v>
      </c>
      <c r="I2214">
        <v>1737</v>
      </c>
      <c r="J2214" s="134">
        <v>0.13572367967668675</v>
      </c>
    </row>
    <row r="2215" spans="3:10" x14ac:dyDescent="0.3">
      <c r="C2215">
        <v>1738</v>
      </c>
      <c r="D2215" s="40">
        <v>2.3198942662202646</v>
      </c>
      <c r="I2215">
        <v>1738</v>
      </c>
      <c r="J2215" s="134">
        <v>0.22085850230029291</v>
      </c>
    </row>
    <row r="2216" spans="3:10" x14ac:dyDescent="0.3">
      <c r="C2216">
        <v>1739</v>
      </c>
      <c r="D2216" s="40">
        <v>2.3185012149652913</v>
      </c>
      <c r="I2216">
        <v>1739</v>
      </c>
      <c r="J2216" s="134">
        <v>0.29087916936894853</v>
      </c>
    </row>
    <row r="2217" spans="3:10" x14ac:dyDescent="0.3">
      <c r="C2217">
        <v>1740</v>
      </c>
      <c r="D2217" s="40">
        <v>2.7651952069482642</v>
      </c>
      <c r="I2217">
        <v>1740</v>
      </c>
      <c r="J2217" s="134">
        <v>0.36494480639119109</v>
      </c>
    </row>
    <row r="2218" spans="3:10" x14ac:dyDescent="0.3">
      <c r="C2218">
        <v>1741</v>
      </c>
      <c r="D2218" s="40">
        <v>1.7364128809603911</v>
      </c>
      <c r="I2218">
        <v>1741</v>
      </c>
      <c r="J2218" s="134">
        <v>0.17297209849233286</v>
      </c>
    </row>
    <row r="2219" spans="3:10" x14ac:dyDescent="0.3">
      <c r="C2219">
        <v>1742</v>
      </c>
      <c r="D2219" s="40">
        <v>2.8653128932732423</v>
      </c>
      <c r="I2219">
        <v>1742</v>
      </c>
      <c r="J2219" s="134">
        <v>0.33402610307229774</v>
      </c>
    </row>
    <row r="2220" spans="3:10" x14ac:dyDescent="0.3">
      <c r="C2220">
        <v>1743</v>
      </c>
      <c r="D2220" s="40">
        <v>2.6974308166281817</v>
      </c>
      <c r="I2220">
        <v>1743</v>
      </c>
      <c r="J2220" s="134">
        <v>8.754085458910188E-2</v>
      </c>
    </row>
    <row r="2221" spans="3:10" x14ac:dyDescent="0.3">
      <c r="C2221">
        <v>1744</v>
      </c>
      <c r="D2221" s="40">
        <v>3.0300439800251597</v>
      </c>
      <c r="I2221">
        <v>1744</v>
      </c>
      <c r="J2221" s="134">
        <v>0.15467739375303724</v>
      </c>
    </row>
    <row r="2222" spans="3:10" x14ac:dyDescent="0.3">
      <c r="C2222">
        <v>1745</v>
      </c>
      <c r="D2222" s="40">
        <v>2.1087284073894885</v>
      </c>
      <c r="I2222">
        <v>1745</v>
      </c>
      <c r="J2222" s="134">
        <v>0.19745712425986439</v>
      </c>
    </row>
    <row r="2223" spans="3:10" x14ac:dyDescent="0.3">
      <c r="C2223">
        <v>1746</v>
      </c>
      <c r="D2223" s="40">
        <v>2.6975192285690435</v>
      </c>
      <c r="I2223">
        <v>1746</v>
      </c>
      <c r="J2223" s="134">
        <v>9.7350811249858227E-2</v>
      </c>
    </row>
    <row r="2224" spans="3:10" x14ac:dyDescent="0.3">
      <c r="C2224">
        <v>1747</v>
      </c>
      <c r="D2224" s="40">
        <v>2.9709681078940675</v>
      </c>
      <c r="I2224">
        <v>1747</v>
      </c>
      <c r="J2224" s="134">
        <v>0.37861414112997305</v>
      </c>
    </row>
    <row r="2225" spans="3:10" x14ac:dyDescent="0.3">
      <c r="C2225">
        <v>1748</v>
      </c>
      <c r="D2225" s="40">
        <v>3.3387179887383867</v>
      </c>
      <c r="I2225">
        <v>1748</v>
      </c>
      <c r="J2225" s="134">
        <v>0.29555250633245911</v>
      </c>
    </row>
    <row r="2226" spans="3:10" x14ac:dyDescent="0.3">
      <c r="C2226">
        <v>1749</v>
      </c>
      <c r="D2226" s="40">
        <v>3.3174761494842842</v>
      </c>
      <c r="I2226">
        <v>1749</v>
      </c>
      <c r="J2226" s="134">
        <v>0.24660577433622155</v>
      </c>
    </row>
    <row r="2227" spans="3:10" x14ac:dyDescent="0.3">
      <c r="C2227">
        <v>1750</v>
      </c>
      <c r="D2227" s="40">
        <v>3.4763280030605812</v>
      </c>
      <c r="I2227">
        <v>1750</v>
      </c>
      <c r="J2227" s="134">
        <v>0.23136912343758143</v>
      </c>
    </row>
    <row r="2228" spans="3:10" x14ac:dyDescent="0.3">
      <c r="C2228">
        <v>1751</v>
      </c>
      <c r="D2228" s="40">
        <v>2.9312568899058191</v>
      </c>
      <c r="I2228">
        <v>1751</v>
      </c>
      <c r="J2228" s="134">
        <v>0.27533275669936819</v>
      </c>
    </row>
    <row r="2229" spans="3:10" x14ac:dyDescent="0.3">
      <c r="C2229">
        <v>1752</v>
      </c>
      <c r="D2229" s="40">
        <v>2.5231519433088025</v>
      </c>
      <c r="I2229">
        <v>1752</v>
      </c>
      <c r="J2229" s="134">
        <v>0.23481500363160812</v>
      </c>
    </row>
    <row r="2230" spans="3:10" x14ac:dyDescent="0.3">
      <c r="C2230">
        <v>1753</v>
      </c>
      <c r="D2230" s="40">
        <v>2.0609312706126302</v>
      </c>
      <c r="I2230">
        <v>1753</v>
      </c>
      <c r="J2230" s="134">
        <v>0.22452964758742122</v>
      </c>
    </row>
    <row r="2231" spans="3:10" x14ac:dyDescent="0.3">
      <c r="C2231">
        <v>1754</v>
      </c>
      <c r="D2231" s="40">
        <v>2.4188439861465936</v>
      </c>
      <c r="I2231">
        <v>1754</v>
      </c>
      <c r="J2231" s="134">
        <v>0.26598164518958289</v>
      </c>
    </row>
    <row r="2232" spans="3:10" x14ac:dyDescent="0.3">
      <c r="C2232">
        <v>1755</v>
      </c>
      <c r="D2232" s="40">
        <v>3.1674224057169971</v>
      </c>
      <c r="I2232">
        <v>1755</v>
      </c>
      <c r="J2232" s="134">
        <v>0.13325086611354031</v>
      </c>
    </row>
    <row r="2233" spans="3:10" x14ac:dyDescent="0.3">
      <c r="C2233">
        <v>1756</v>
      </c>
      <c r="D2233" s="40">
        <v>1.7511041746474967</v>
      </c>
      <c r="I2233">
        <v>1756</v>
      </c>
      <c r="J2233" s="134">
        <v>0.31400833609666057</v>
      </c>
    </row>
    <row r="2234" spans="3:10" x14ac:dyDescent="0.3">
      <c r="C2234">
        <v>1757</v>
      </c>
      <c r="D2234" s="40">
        <v>2.5923215274997102</v>
      </c>
      <c r="I2234">
        <v>1757</v>
      </c>
      <c r="J2234" s="134">
        <v>0.23123377981262028</v>
      </c>
    </row>
    <row r="2235" spans="3:10" x14ac:dyDescent="0.3">
      <c r="C2235">
        <v>1758</v>
      </c>
      <c r="D2235" s="40">
        <v>2.5913739881422457</v>
      </c>
      <c r="I2235">
        <v>1758</v>
      </c>
      <c r="J2235" s="134">
        <v>0.22367844331991327</v>
      </c>
    </row>
    <row r="2236" spans="3:10" x14ac:dyDescent="0.3">
      <c r="C2236">
        <v>1759</v>
      </c>
      <c r="D2236" s="40">
        <v>2.2955578178907192</v>
      </c>
      <c r="I2236">
        <v>1759</v>
      </c>
      <c r="J2236" s="134">
        <v>0.19497631029414708</v>
      </c>
    </row>
    <row r="2237" spans="3:10" x14ac:dyDescent="0.3">
      <c r="C2237">
        <v>1760</v>
      </c>
      <c r="D2237" s="40">
        <v>3.0761174067873336</v>
      </c>
      <c r="I2237">
        <v>1760</v>
      </c>
      <c r="J2237" s="134">
        <v>0.21920421888132879</v>
      </c>
    </row>
    <row r="2238" spans="3:10" x14ac:dyDescent="0.3">
      <c r="C2238">
        <v>1761</v>
      </c>
      <c r="D2238" s="40">
        <v>2.1914300237823152</v>
      </c>
      <c r="I2238">
        <v>1761</v>
      </c>
      <c r="J2238" s="134">
        <v>0.18524202317933947</v>
      </c>
    </row>
    <row r="2239" spans="3:10" x14ac:dyDescent="0.3">
      <c r="C2239">
        <v>1762</v>
      </c>
      <c r="D2239" s="40">
        <v>2.372881060004286</v>
      </c>
      <c r="I2239">
        <v>1762</v>
      </c>
      <c r="J2239" s="134">
        <v>0.28231890491694744</v>
      </c>
    </row>
    <row r="2240" spans="3:10" x14ac:dyDescent="0.3">
      <c r="C2240">
        <v>1763</v>
      </c>
      <c r="D2240" s="40">
        <v>2.1707089997045896</v>
      </c>
      <c r="I2240">
        <v>1763</v>
      </c>
      <c r="J2240" s="134">
        <v>0.1579962550864642</v>
      </c>
    </row>
    <row r="2241" spans="3:10" x14ac:dyDescent="0.3">
      <c r="C2241">
        <v>1764</v>
      </c>
      <c r="D2241" s="40">
        <v>2.685766610652379</v>
      </c>
      <c r="I2241">
        <v>1764</v>
      </c>
      <c r="J2241" s="134">
        <v>0.28485827784802153</v>
      </c>
    </row>
    <row r="2242" spans="3:10" x14ac:dyDescent="0.3">
      <c r="C2242">
        <v>1765</v>
      </c>
      <c r="D2242" s="40">
        <v>1.7162283776750342</v>
      </c>
      <c r="I2242">
        <v>1765</v>
      </c>
      <c r="J2242" s="134">
        <v>0.3012671879354154</v>
      </c>
    </row>
    <row r="2243" spans="3:10" x14ac:dyDescent="0.3">
      <c r="C2243">
        <v>1766</v>
      </c>
      <c r="D2243" s="40">
        <v>2.4781376934557127</v>
      </c>
      <c r="I2243">
        <v>1766</v>
      </c>
      <c r="J2243" s="134">
        <v>0.16328347205267746</v>
      </c>
    </row>
    <row r="2244" spans="3:10" x14ac:dyDescent="0.3">
      <c r="C2244">
        <v>1767</v>
      </c>
      <c r="D2244" s="40">
        <v>1.9823115941486118</v>
      </c>
      <c r="I2244">
        <v>1767</v>
      </c>
      <c r="J2244" s="134">
        <v>0.3525826132010037</v>
      </c>
    </row>
    <row r="2245" spans="3:10" x14ac:dyDescent="0.3">
      <c r="C2245">
        <v>1768</v>
      </c>
      <c r="D2245" s="40">
        <v>2.7698629406832773</v>
      </c>
      <c r="I2245">
        <v>1768</v>
      </c>
      <c r="J2245" s="134">
        <v>0.1231095523016037</v>
      </c>
    </row>
    <row r="2246" spans="3:10" x14ac:dyDescent="0.3">
      <c r="C2246">
        <v>1769</v>
      </c>
      <c r="D2246" s="40">
        <v>2.8669065828318496</v>
      </c>
      <c r="I2246">
        <v>1769</v>
      </c>
      <c r="J2246" s="134">
        <v>0.35065332146467165</v>
      </c>
    </row>
    <row r="2247" spans="3:10" x14ac:dyDescent="0.3">
      <c r="C2247">
        <v>1770</v>
      </c>
      <c r="D2247" s="40">
        <v>2.8327716147136939</v>
      </c>
      <c r="I2247">
        <v>1770</v>
      </c>
      <c r="J2247" s="134">
        <v>0.32373478087881713</v>
      </c>
    </row>
    <row r="2248" spans="3:10" x14ac:dyDescent="0.3">
      <c r="C2248">
        <v>1771</v>
      </c>
      <c r="D2248" s="40">
        <v>2.1384688708070563</v>
      </c>
      <c r="I2248">
        <v>1771</v>
      </c>
      <c r="J2248" s="134">
        <v>0.15495418877032741</v>
      </c>
    </row>
    <row r="2249" spans="3:10" x14ac:dyDescent="0.3">
      <c r="C2249">
        <v>1772</v>
      </c>
      <c r="D2249" s="40">
        <v>1.883720702367734</v>
      </c>
      <c r="I2249">
        <v>1772</v>
      </c>
      <c r="J2249" s="134">
        <v>0.37033084661504034</v>
      </c>
    </row>
    <row r="2250" spans="3:10" x14ac:dyDescent="0.3">
      <c r="C2250">
        <v>1773</v>
      </c>
      <c r="D2250" s="40">
        <v>2.9538670198559709</v>
      </c>
      <c r="I2250">
        <v>1773</v>
      </c>
      <c r="J2250" s="134">
        <v>0.24951761783064796</v>
      </c>
    </row>
    <row r="2251" spans="3:10" x14ac:dyDescent="0.3">
      <c r="C2251">
        <v>1774</v>
      </c>
      <c r="D2251" s="40">
        <v>3.0179450150127836</v>
      </c>
      <c r="I2251">
        <v>1774</v>
      </c>
      <c r="J2251" s="134">
        <v>7.0646152868444334E-2</v>
      </c>
    </row>
    <row r="2252" spans="3:10" x14ac:dyDescent="0.3">
      <c r="C2252">
        <v>1775</v>
      </c>
      <c r="D2252" s="40">
        <v>2.3381083227956694</v>
      </c>
      <c r="I2252">
        <v>1775</v>
      </c>
      <c r="J2252" s="134">
        <v>0.34294137823713089</v>
      </c>
    </row>
    <row r="2253" spans="3:10" x14ac:dyDescent="0.3">
      <c r="C2253">
        <v>1776</v>
      </c>
      <c r="D2253" s="40">
        <v>2.0066475828274979</v>
      </c>
      <c r="I2253">
        <v>1776</v>
      </c>
      <c r="J2253" s="134">
        <v>7.0494406895888817E-2</v>
      </c>
    </row>
    <row r="2254" spans="3:10" x14ac:dyDescent="0.3">
      <c r="C2254">
        <v>1777</v>
      </c>
      <c r="D2254" s="40">
        <v>2.5797899652836529</v>
      </c>
      <c r="I2254">
        <v>1777</v>
      </c>
      <c r="J2254" s="134">
        <v>0.37968401959595588</v>
      </c>
    </row>
    <row r="2255" spans="3:10" x14ac:dyDescent="0.3">
      <c r="C2255">
        <v>1778</v>
      </c>
      <c r="D2255" s="40">
        <v>3.3874250355227411</v>
      </c>
      <c r="I2255">
        <v>1778</v>
      </c>
      <c r="J2255" s="134">
        <v>0.30841715319996754</v>
      </c>
    </row>
    <row r="2256" spans="3:10" x14ac:dyDescent="0.3">
      <c r="C2256">
        <v>1779</v>
      </c>
      <c r="D2256" s="40">
        <v>3.0638248577250757</v>
      </c>
      <c r="I2256">
        <v>1779</v>
      </c>
      <c r="J2256" s="134">
        <v>0.37934875190946227</v>
      </c>
    </row>
    <row r="2257" spans="3:10" x14ac:dyDescent="0.3">
      <c r="C2257">
        <v>1780</v>
      </c>
      <c r="D2257" s="40">
        <v>3.3529144423527746</v>
      </c>
      <c r="I2257">
        <v>1780</v>
      </c>
      <c r="J2257" s="134">
        <v>0.19187761666952108</v>
      </c>
    </row>
    <row r="2258" spans="3:10" x14ac:dyDescent="0.3">
      <c r="C2258">
        <v>1781</v>
      </c>
      <c r="D2258" s="40">
        <v>1.7172916408478371</v>
      </c>
      <c r="I2258">
        <v>1781</v>
      </c>
      <c r="J2258" s="134">
        <v>0.26736921193749064</v>
      </c>
    </row>
    <row r="2259" spans="3:10" x14ac:dyDescent="0.3">
      <c r="C2259">
        <v>1782</v>
      </c>
      <c r="D2259" s="40">
        <v>2.8667702988240564</v>
      </c>
      <c r="I2259">
        <v>1782</v>
      </c>
      <c r="J2259" s="134">
        <v>0.18177811523801157</v>
      </c>
    </row>
    <row r="2260" spans="3:10" x14ac:dyDescent="0.3">
      <c r="C2260">
        <v>1783</v>
      </c>
      <c r="D2260" s="40">
        <v>2.9963399165435303</v>
      </c>
      <c r="I2260">
        <v>1783</v>
      </c>
      <c r="J2260" s="134">
        <v>0.24055497920716706</v>
      </c>
    </row>
    <row r="2261" spans="3:10" x14ac:dyDescent="0.3">
      <c r="C2261">
        <v>1784</v>
      </c>
      <c r="D2261" s="40">
        <v>2.2741421557883719</v>
      </c>
      <c r="I2261">
        <v>1784</v>
      </c>
      <c r="J2261" s="134">
        <v>0.34412053787803165</v>
      </c>
    </row>
    <row r="2262" spans="3:10" x14ac:dyDescent="0.3">
      <c r="C2262">
        <v>1785</v>
      </c>
      <c r="D2262" s="40">
        <v>3.0228840838790085</v>
      </c>
      <c r="I2262">
        <v>1785</v>
      </c>
      <c r="J2262" s="134">
        <v>0.15473825170839506</v>
      </c>
    </row>
    <row r="2263" spans="3:10" x14ac:dyDescent="0.3">
      <c r="C2263">
        <v>1786</v>
      </c>
      <c r="D2263" s="40">
        <v>2.1617420591438501</v>
      </c>
      <c r="I2263">
        <v>1786</v>
      </c>
      <c r="J2263" s="134">
        <v>0.10858452169569754</v>
      </c>
    </row>
    <row r="2264" spans="3:10" x14ac:dyDescent="0.3">
      <c r="C2264">
        <v>1787</v>
      </c>
      <c r="D2264" s="40">
        <v>3.1428395182652258</v>
      </c>
      <c r="I2264">
        <v>1787</v>
      </c>
      <c r="J2264" s="134">
        <v>0.23703132608597066</v>
      </c>
    </row>
    <row r="2265" spans="3:10" x14ac:dyDescent="0.3">
      <c r="C2265">
        <v>1788</v>
      </c>
      <c r="D2265" s="40">
        <v>2.3144558542664724</v>
      </c>
      <c r="I2265">
        <v>1788</v>
      </c>
      <c r="J2265" s="134">
        <v>0.10822718275835652</v>
      </c>
    </row>
    <row r="2266" spans="3:10" x14ac:dyDescent="0.3">
      <c r="C2266">
        <v>1789</v>
      </c>
      <c r="D2266" s="40">
        <v>3.0418116083725382</v>
      </c>
      <c r="I2266">
        <v>1789</v>
      </c>
      <c r="J2266" s="134">
        <v>0.31709640173547071</v>
      </c>
    </row>
    <row r="2267" spans="3:10" x14ac:dyDescent="0.3">
      <c r="C2267">
        <v>1790</v>
      </c>
      <c r="D2267" s="40">
        <v>3.1972613263189027</v>
      </c>
      <c r="I2267">
        <v>1790</v>
      </c>
      <c r="J2267" s="134">
        <v>0.25001407883534577</v>
      </c>
    </row>
    <row r="2268" spans="3:10" x14ac:dyDescent="0.3">
      <c r="C2268">
        <v>1791</v>
      </c>
      <c r="D2268" s="40">
        <v>1.7960442566448429</v>
      </c>
      <c r="I2268">
        <v>1791</v>
      </c>
      <c r="J2268" s="134">
        <v>0.14269912518979466</v>
      </c>
    </row>
    <row r="2269" spans="3:10" x14ac:dyDescent="0.3">
      <c r="C2269">
        <v>1792</v>
      </c>
      <c r="D2269" s="40">
        <v>2.6664135285410766</v>
      </c>
      <c r="I2269">
        <v>1792</v>
      </c>
      <c r="J2269" s="134">
        <v>0.10259914783960533</v>
      </c>
    </row>
    <row r="2270" spans="3:10" x14ac:dyDescent="0.3">
      <c r="C2270">
        <v>1793</v>
      </c>
      <c r="D2270" s="40">
        <v>2.5180381705928587</v>
      </c>
      <c r="I2270">
        <v>1793</v>
      </c>
      <c r="J2270" s="134">
        <v>0.2789173284900115</v>
      </c>
    </row>
    <row r="2271" spans="3:10" x14ac:dyDescent="0.3">
      <c r="C2271">
        <v>1794</v>
      </c>
      <c r="D2271" s="40">
        <v>2.4207422169299617</v>
      </c>
      <c r="I2271">
        <v>1794</v>
      </c>
      <c r="J2271" s="134">
        <v>0.30055030170177166</v>
      </c>
    </row>
    <row r="2272" spans="3:10" x14ac:dyDescent="0.3">
      <c r="C2272">
        <v>1795</v>
      </c>
      <c r="D2272" s="40">
        <v>2.2371297722610466</v>
      </c>
      <c r="I2272">
        <v>1795</v>
      </c>
      <c r="J2272" s="134">
        <v>0.20571925564798166</v>
      </c>
    </row>
    <row r="2273" spans="3:10" x14ac:dyDescent="0.3">
      <c r="C2273">
        <v>1796</v>
      </c>
      <c r="D2273" s="40">
        <v>2.5440782905615045</v>
      </c>
      <c r="I2273">
        <v>1796</v>
      </c>
      <c r="J2273" s="134">
        <v>0.29159119161086955</v>
      </c>
    </row>
    <row r="2274" spans="3:10" x14ac:dyDescent="0.3">
      <c r="C2274">
        <v>1797</v>
      </c>
      <c r="D2274" s="40">
        <v>2.8990761369793137</v>
      </c>
      <c r="I2274">
        <v>1797</v>
      </c>
      <c r="J2274" s="134">
        <v>0.25103834288239657</v>
      </c>
    </row>
    <row r="2275" spans="3:10" x14ac:dyDescent="0.3">
      <c r="C2275">
        <v>1798</v>
      </c>
      <c r="D2275" s="40">
        <v>2.8726364766636427</v>
      </c>
      <c r="I2275">
        <v>1798</v>
      </c>
      <c r="J2275" s="134">
        <v>0.30756826847226248</v>
      </c>
    </row>
    <row r="2276" spans="3:10" x14ac:dyDescent="0.3">
      <c r="C2276">
        <v>1799</v>
      </c>
      <c r="D2276" s="40">
        <v>2.9923989526046646</v>
      </c>
      <c r="I2276">
        <v>1799</v>
      </c>
      <c r="J2276" s="134">
        <v>0.27486299389119595</v>
      </c>
    </row>
    <row r="2277" spans="3:10" x14ac:dyDescent="0.3">
      <c r="C2277">
        <v>1800</v>
      </c>
      <c r="D2277" s="40">
        <v>2.853381599278344</v>
      </c>
      <c r="I2277">
        <v>1800</v>
      </c>
      <c r="J2277" s="134">
        <v>0.24728346189069206</v>
      </c>
    </row>
    <row r="2278" spans="3:10" x14ac:dyDescent="0.3">
      <c r="C2278">
        <v>1801</v>
      </c>
      <c r="D2278" s="40">
        <v>3.5279621751855359</v>
      </c>
      <c r="I2278">
        <v>1801</v>
      </c>
      <c r="J2278" s="134">
        <v>0.1816399293448725</v>
      </c>
    </row>
    <row r="2279" spans="3:10" x14ac:dyDescent="0.3">
      <c r="C2279">
        <v>1802</v>
      </c>
      <c r="D2279" s="40">
        <v>2.4306148836053465</v>
      </c>
      <c r="I2279">
        <v>1802</v>
      </c>
      <c r="J2279" s="134">
        <v>0.32355091903990663</v>
      </c>
    </row>
    <row r="2280" spans="3:10" x14ac:dyDescent="0.3">
      <c r="C2280">
        <v>1803</v>
      </c>
      <c r="D2280" s="40">
        <v>2.7970032643748182</v>
      </c>
      <c r="I2280">
        <v>1803</v>
      </c>
      <c r="J2280" s="134">
        <v>0.27411752672711742</v>
      </c>
    </row>
    <row r="2281" spans="3:10" x14ac:dyDescent="0.3">
      <c r="C2281">
        <v>1804</v>
      </c>
      <c r="D2281" s="40">
        <v>2.6106981142845997</v>
      </c>
      <c r="I2281">
        <v>1804</v>
      </c>
      <c r="J2281" s="134">
        <v>0.16733029087485529</v>
      </c>
    </row>
    <row r="2282" spans="3:10" x14ac:dyDescent="0.3">
      <c r="C2282">
        <v>1805</v>
      </c>
      <c r="D2282" s="40">
        <v>2.0412563641624799</v>
      </c>
      <c r="I2282">
        <v>1805</v>
      </c>
      <c r="J2282" s="134">
        <v>0.12219256820839286</v>
      </c>
    </row>
    <row r="2283" spans="3:10" x14ac:dyDescent="0.3">
      <c r="C2283">
        <v>1806</v>
      </c>
      <c r="D2283" s="40">
        <v>1.801901773297151</v>
      </c>
      <c r="I2283">
        <v>1806</v>
      </c>
      <c r="J2283" s="134">
        <v>0.22487810699404931</v>
      </c>
    </row>
    <row r="2284" spans="3:10" x14ac:dyDescent="0.3">
      <c r="C2284">
        <v>1807</v>
      </c>
      <c r="D2284" s="40">
        <v>3.0015764110719654</v>
      </c>
      <c r="I2284">
        <v>1807</v>
      </c>
      <c r="J2284" s="134">
        <v>0.25146783313543786</v>
      </c>
    </row>
    <row r="2285" spans="3:10" x14ac:dyDescent="0.3">
      <c r="C2285">
        <v>1808</v>
      </c>
      <c r="D2285" s="40">
        <v>2.2497138439091193</v>
      </c>
      <c r="I2285">
        <v>1808</v>
      </c>
      <c r="J2285" s="134">
        <v>0.15659491458817443</v>
      </c>
    </row>
    <row r="2286" spans="3:10" x14ac:dyDescent="0.3">
      <c r="C2286">
        <v>1809</v>
      </c>
      <c r="D2286" s="40">
        <v>2.8878316777602784</v>
      </c>
      <c r="I2286">
        <v>1809</v>
      </c>
      <c r="J2286" s="134">
        <v>0.15876099746096561</v>
      </c>
    </row>
    <row r="2287" spans="3:10" x14ac:dyDescent="0.3">
      <c r="C2287">
        <v>1810</v>
      </c>
      <c r="D2287" s="40">
        <v>2.4037085905844835</v>
      </c>
      <c r="I2287">
        <v>1810</v>
      </c>
      <c r="J2287" s="134">
        <v>0.16283036537678552</v>
      </c>
    </row>
    <row r="2288" spans="3:10" x14ac:dyDescent="0.3">
      <c r="C2288">
        <v>1811</v>
      </c>
      <c r="D2288" s="40">
        <v>2.1632999919914035</v>
      </c>
      <c r="I2288">
        <v>1811</v>
      </c>
      <c r="J2288" s="134">
        <v>0.23482142019838137</v>
      </c>
    </row>
    <row r="2289" spans="3:10" x14ac:dyDescent="0.3">
      <c r="C2289">
        <v>1812</v>
      </c>
      <c r="D2289" s="40">
        <v>2.4584973333234248</v>
      </c>
      <c r="I2289">
        <v>1812</v>
      </c>
      <c r="J2289" s="134">
        <v>0.27222830567174983</v>
      </c>
    </row>
    <row r="2290" spans="3:10" x14ac:dyDescent="0.3">
      <c r="C2290">
        <v>1813</v>
      </c>
      <c r="D2290" s="40">
        <v>2.0987989905202276</v>
      </c>
      <c r="I2290">
        <v>1813</v>
      </c>
      <c r="J2290" s="134">
        <v>0.22217663151702682</v>
      </c>
    </row>
    <row r="2291" spans="3:10" x14ac:dyDescent="0.3">
      <c r="C2291">
        <v>1814</v>
      </c>
      <c r="D2291" s="40">
        <v>2.9002429771097376</v>
      </c>
      <c r="I2291">
        <v>1814</v>
      </c>
      <c r="J2291" s="134">
        <v>0.27535230984006365</v>
      </c>
    </row>
    <row r="2292" spans="3:10" x14ac:dyDescent="0.3">
      <c r="C2292">
        <v>1815</v>
      </c>
      <c r="D2292" s="40">
        <v>3.1498093611560414</v>
      </c>
      <c r="I2292">
        <v>1815</v>
      </c>
      <c r="J2292" s="134">
        <v>0.32923458793052274</v>
      </c>
    </row>
    <row r="2293" spans="3:10" x14ac:dyDescent="0.3">
      <c r="C2293">
        <v>1816</v>
      </c>
      <c r="D2293" s="40">
        <v>2.3727293140490029</v>
      </c>
      <c r="I2293">
        <v>1816</v>
      </c>
      <c r="J2293" s="134">
        <v>0.24593674940610311</v>
      </c>
    </row>
    <row r="2294" spans="3:10" x14ac:dyDescent="0.3">
      <c r="C2294">
        <v>1817</v>
      </c>
      <c r="D2294" s="40">
        <v>1.873972824698215</v>
      </c>
      <c r="I2294">
        <v>1817</v>
      </c>
      <c r="J2294" s="134">
        <v>0.13009379580898517</v>
      </c>
    </row>
    <row r="2295" spans="3:10" x14ac:dyDescent="0.3">
      <c r="C2295">
        <v>1818</v>
      </c>
      <c r="D2295" s="40">
        <v>1.8290355393393269</v>
      </c>
      <c r="I2295">
        <v>1818</v>
      </c>
      <c r="J2295" s="134">
        <v>0.24630638226029289</v>
      </c>
    </row>
    <row r="2296" spans="3:10" x14ac:dyDescent="0.3">
      <c r="C2296">
        <v>1819</v>
      </c>
      <c r="D2296" s="40">
        <v>2.3279549679492626</v>
      </c>
      <c r="I2296">
        <v>1819</v>
      </c>
      <c r="J2296" s="134">
        <v>0.34435116024784529</v>
      </c>
    </row>
    <row r="2297" spans="3:10" x14ac:dyDescent="0.3">
      <c r="C2297">
        <v>1820</v>
      </c>
      <c r="D2297" s="40">
        <v>3.641158652552575</v>
      </c>
      <c r="I2297">
        <v>1820</v>
      </c>
      <c r="J2297" s="134">
        <v>0.3521490822825748</v>
      </c>
    </row>
    <row r="2298" spans="3:10" x14ac:dyDescent="0.3">
      <c r="C2298">
        <v>1821</v>
      </c>
      <c r="D2298" s="40">
        <v>2.1176870828317278</v>
      </c>
      <c r="I2298">
        <v>1821</v>
      </c>
      <c r="J2298" s="134">
        <v>0.34017422967197142</v>
      </c>
    </row>
    <row r="2299" spans="3:10" x14ac:dyDescent="0.3">
      <c r="C2299">
        <v>1822</v>
      </c>
      <c r="D2299" s="40">
        <v>2.1856438972549279</v>
      </c>
      <c r="I2299">
        <v>1822</v>
      </c>
      <c r="J2299" s="134">
        <v>0.32510551482358152</v>
      </c>
    </row>
    <row r="2300" spans="3:10" x14ac:dyDescent="0.3">
      <c r="C2300">
        <v>1823</v>
      </c>
      <c r="D2300" s="40">
        <v>2.3076726627683315</v>
      </c>
      <c r="I2300">
        <v>1823</v>
      </c>
      <c r="J2300" s="134">
        <v>0.23326962605075363</v>
      </c>
    </row>
    <row r="2301" spans="3:10" x14ac:dyDescent="0.3">
      <c r="C2301">
        <v>1824</v>
      </c>
      <c r="D2301" s="40">
        <v>2.5450265090407802</v>
      </c>
      <c r="I2301">
        <v>1824</v>
      </c>
      <c r="J2301" s="134">
        <v>0.39693501733734426</v>
      </c>
    </row>
    <row r="2302" spans="3:10" x14ac:dyDescent="0.3">
      <c r="C2302">
        <v>1825</v>
      </c>
      <c r="D2302" s="40">
        <v>2.7727015925015173</v>
      </c>
      <c r="I2302">
        <v>1825</v>
      </c>
      <c r="J2302" s="134">
        <v>0.18794972600866755</v>
      </c>
    </row>
    <row r="2303" spans="3:10" x14ac:dyDescent="0.3">
      <c r="C2303">
        <v>1826</v>
      </c>
      <c r="D2303" s="40">
        <v>2.5843290397754108</v>
      </c>
      <c r="I2303">
        <v>1826</v>
      </c>
      <c r="J2303" s="134">
        <v>0.23417853285144741</v>
      </c>
    </row>
    <row r="2304" spans="3:10" x14ac:dyDescent="0.3">
      <c r="C2304">
        <v>1827</v>
      </c>
      <c r="D2304" s="40">
        <v>2.6468237818194069</v>
      </c>
      <c r="I2304">
        <v>1827</v>
      </c>
      <c r="J2304" s="134">
        <v>0.20639637524745691</v>
      </c>
    </row>
    <row r="2305" spans="3:10" x14ac:dyDescent="0.3">
      <c r="C2305">
        <v>1828</v>
      </c>
      <c r="D2305" s="40">
        <v>3.0019264227264948</v>
      </c>
      <c r="I2305">
        <v>1828</v>
      </c>
      <c r="J2305" s="134">
        <v>0.26919589587307091</v>
      </c>
    </row>
    <row r="2306" spans="3:10" x14ac:dyDescent="0.3">
      <c r="C2306">
        <v>1829</v>
      </c>
      <c r="D2306" s="40">
        <v>2.6348202620408125</v>
      </c>
      <c r="I2306">
        <v>1829</v>
      </c>
      <c r="J2306" s="134">
        <v>0.10458213894280988</v>
      </c>
    </row>
    <row r="2307" spans="3:10" x14ac:dyDescent="0.3">
      <c r="C2307">
        <v>1830</v>
      </c>
      <c r="D2307" s="40">
        <v>2.4157069237810984</v>
      </c>
      <c r="I2307">
        <v>1830</v>
      </c>
      <c r="J2307" s="134">
        <v>0.3998136070484466</v>
      </c>
    </row>
    <row r="2308" spans="3:10" x14ac:dyDescent="0.3">
      <c r="C2308">
        <v>1831</v>
      </c>
      <c r="D2308" s="40">
        <v>2.0052355001346358</v>
      </c>
      <c r="I2308">
        <v>1831</v>
      </c>
      <c r="J2308" s="134">
        <v>0.1612060832651967</v>
      </c>
    </row>
    <row r="2309" spans="3:10" x14ac:dyDescent="0.3">
      <c r="C2309">
        <v>1832</v>
      </c>
      <c r="D2309" s="40">
        <v>3.1649589454922493</v>
      </c>
      <c r="I2309">
        <v>1832</v>
      </c>
      <c r="J2309" s="134">
        <v>0.29213394333844955</v>
      </c>
    </row>
    <row r="2310" spans="3:10" x14ac:dyDescent="0.3">
      <c r="C2310">
        <v>1833</v>
      </c>
      <c r="D2310" s="40">
        <v>2.3196363407625271</v>
      </c>
      <c r="I2310">
        <v>1833</v>
      </c>
      <c r="J2310" s="134">
        <v>0.19154027878433455</v>
      </c>
    </row>
    <row r="2311" spans="3:10" x14ac:dyDescent="0.3">
      <c r="C2311">
        <v>1834</v>
      </c>
      <c r="D2311" s="40">
        <v>2.2961808970336257</v>
      </c>
      <c r="I2311">
        <v>1834</v>
      </c>
      <c r="J2311" s="134">
        <v>0.10976665627059079</v>
      </c>
    </row>
    <row r="2312" spans="3:10" x14ac:dyDescent="0.3">
      <c r="C2312">
        <v>1835</v>
      </c>
      <c r="D2312" s="40">
        <v>2.3873957058623749</v>
      </c>
      <c r="I2312">
        <v>1835</v>
      </c>
      <c r="J2312" s="134">
        <v>0.22262049352051361</v>
      </c>
    </row>
    <row r="2313" spans="3:10" x14ac:dyDescent="0.3">
      <c r="C2313">
        <v>1836</v>
      </c>
      <c r="D2313" s="40">
        <v>1.8623385129750094</v>
      </c>
      <c r="I2313">
        <v>1836</v>
      </c>
      <c r="J2313" s="134">
        <v>0.29163192804510762</v>
      </c>
    </row>
    <row r="2314" spans="3:10" x14ac:dyDescent="0.3">
      <c r="C2314">
        <v>1837</v>
      </c>
      <c r="D2314" s="40">
        <v>2.8720762117645378</v>
      </c>
      <c r="I2314">
        <v>1837</v>
      </c>
      <c r="J2314" s="134">
        <v>0.27401196740097578</v>
      </c>
    </row>
    <row r="2315" spans="3:10" x14ac:dyDescent="0.3">
      <c r="C2315">
        <v>1838</v>
      </c>
      <c r="D2315" s="40">
        <v>3.0720613046739609</v>
      </c>
      <c r="I2315">
        <v>1838</v>
      </c>
      <c r="J2315" s="134">
        <v>0.23268971491088997</v>
      </c>
    </row>
    <row r="2316" spans="3:10" x14ac:dyDescent="0.3">
      <c r="C2316">
        <v>1839</v>
      </c>
      <c r="D2316" s="40">
        <v>3.4395722644807933</v>
      </c>
      <c r="I2316">
        <v>1839</v>
      </c>
      <c r="J2316" s="134">
        <v>0.2329529076925132</v>
      </c>
    </row>
    <row r="2317" spans="3:10" x14ac:dyDescent="0.3">
      <c r="C2317">
        <v>1840</v>
      </c>
      <c r="D2317" s="40">
        <v>2.2875392724063959</v>
      </c>
      <c r="I2317">
        <v>1840</v>
      </c>
      <c r="J2317" s="134">
        <v>0.31066725604189283</v>
      </c>
    </row>
    <row r="2318" spans="3:10" x14ac:dyDescent="0.3">
      <c r="C2318">
        <v>1841</v>
      </c>
      <c r="D2318" s="40">
        <v>2.1486489724621314</v>
      </c>
      <c r="I2318">
        <v>1841</v>
      </c>
      <c r="J2318" s="134">
        <v>0.21897689716533741</v>
      </c>
    </row>
    <row r="2319" spans="3:10" x14ac:dyDescent="0.3">
      <c r="C2319">
        <v>1842</v>
      </c>
      <c r="D2319" s="40">
        <v>2.7615726957136735</v>
      </c>
      <c r="I2319">
        <v>1842</v>
      </c>
      <c r="J2319" s="134">
        <v>0.3321490629938133</v>
      </c>
    </row>
    <row r="2320" spans="3:10" x14ac:dyDescent="0.3">
      <c r="C2320">
        <v>1843</v>
      </c>
      <c r="D2320" s="40">
        <v>2.2733249525431827</v>
      </c>
      <c r="I2320">
        <v>1843</v>
      </c>
      <c r="J2320" s="134">
        <v>0.25637319117790591</v>
      </c>
    </row>
    <row r="2321" spans="3:10" x14ac:dyDescent="0.3">
      <c r="C2321">
        <v>1844</v>
      </c>
      <c r="D2321" s="40">
        <v>2.4368491196418693</v>
      </c>
      <c r="I2321">
        <v>1844</v>
      </c>
      <c r="J2321" s="134">
        <v>0.29667450152035513</v>
      </c>
    </row>
    <row r="2322" spans="3:10" x14ac:dyDescent="0.3">
      <c r="C2322">
        <v>1845</v>
      </c>
      <c r="D2322" s="40">
        <v>3.4766130702712665</v>
      </c>
      <c r="I2322">
        <v>1845</v>
      </c>
      <c r="J2322" s="134">
        <v>0.25540445440781556</v>
      </c>
    </row>
    <row r="2323" spans="3:10" x14ac:dyDescent="0.3">
      <c r="C2323">
        <v>1846</v>
      </c>
      <c r="D2323" s="40">
        <v>2.3174244020367025</v>
      </c>
      <c r="I2323">
        <v>1846</v>
      </c>
      <c r="J2323" s="134">
        <v>0.18349860213439118</v>
      </c>
    </row>
    <row r="2324" spans="3:10" x14ac:dyDescent="0.3">
      <c r="C2324">
        <v>1847</v>
      </c>
      <c r="D2324" s="40">
        <v>2.6769734661747231</v>
      </c>
      <c r="I2324">
        <v>1847</v>
      </c>
      <c r="J2324" s="134">
        <v>0.23784230115266736</v>
      </c>
    </row>
    <row r="2325" spans="3:10" x14ac:dyDescent="0.3">
      <c r="C2325">
        <v>1848</v>
      </c>
      <c r="D2325" s="40">
        <v>2.3702058788977247</v>
      </c>
      <c r="I2325">
        <v>1848</v>
      </c>
      <c r="J2325" s="134">
        <v>0.14645028986864417</v>
      </c>
    </row>
    <row r="2326" spans="3:10" x14ac:dyDescent="0.3">
      <c r="C2326">
        <v>1849</v>
      </c>
      <c r="D2326" s="40">
        <v>1.9259565180486025</v>
      </c>
      <c r="I2326">
        <v>1849</v>
      </c>
      <c r="J2326" s="134">
        <v>0.1203352729874636</v>
      </c>
    </row>
    <row r="2327" spans="3:10" x14ac:dyDescent="0.3">
      <c r="C2327">
        <v>1850</v>
      </c>
      <c r="D2327" s="40">
        <v>2.55188171154487</v>
      </c>
      <c r="I2327">
        <v>1850</v>
      </c>
      <c r="J2327" s="134">
        <v>0.37277329065488951</v>
      </c>
    </row>
    <row r="2328" spans="3:10" x14ac:dyDescent="0.3">
      <c r="C2328">
        <v>1851</v>
      </c>
      <c r="D2328" s="40">
        <v>2.334058128171919</v>
      </c>
      <c r="I2328">
        <v>1851</v>
      </c>
      <c r="J2328" s="134">
        <v>0.31098792817985577</v>
      </c>
    </row>
    <row r="2329" spans="3:10" x14ac:dyDescent="0.3">
      <c r="C2329">
        <v>1852</v>
      </c>
      <c r="D2329" s="40">
        <v>2.2796468267470074</v>
      </c>
      <c r="I2329">
        <v>1852</v>
      </c>
      <c r="J2329" s="134">
        <v>0.22666182620000397</v>
      </c>
    </row>
    <row r="2330" spans="3:10" x14ac:dyDescent="0.3">
      <c r="C2330">
        <v>1853</v>
      </c>
      <c r="D2330" s="40">
        <v>2.4462524072855785</v>
      </c>
      <c r="I2330">
        <v>1853</v>
      </c>
      <c r="J2330" s="134">
        <v>0.33716419415448251</v>
      </c>
    </row>
    <row r="2331" spans="3:10" x14ac:dyDescent="0.3">
      <c r="C2331">
        <v>1854</v>
      </c>
      <c r="D2331" s="40">
        <v>2.0988227165317666</v>
      </c>
      <c r="I2331">
        <v>1854</v>
      </c>
      <c r="J2331" s="134">
        <v>0.21793305174786215</v>
      </c>
    </row>
    <row r="2332" spans="3:10" x14ac:dyDescent="0.3">
      <c r="C2332">
        <v>1855</v>
      </c>
      <c r="D2332" s="40">
        <v>2.8789747852276379</v>
      </c>
      <c r="I2332">
        <v>1855</v>
      </c>
      <c r="J2332" s="134">
        <v>0.34609216067629833</v>
      </c>
    </row>
    <row r="2333" spans="3:10" x14ac:dyDescent="0.3">
      <c r="C2333">
        <v>1856</v>
      </c>
      <c r="D2333" s="40">
        <v>3.1296187492404739</v>
      </c>
      <c r="I2333">
        <v>1856</v>
      </c>
      <c r="J2333" s="134">
        <v>0.25666008138624452</v>
      </c>
    </row>
    <row r="2334" spans="3:10" x14ac:dyDescent="0.3">
      <c r="C2334">
        <v>1857</v>
      </c>
      <c r="D2334" s="40">
        <v>3.5476141427190244</v>
      </c>
      <c r="I2334">
        <v>1857</v>
      </c>
      <c r="J2334" s="134">
        <v>0.32543988337483598</v>
      </c>
    </row>
    <row r="2335" spans="3:10" x14ac:dyDescent="0.3">
      <c r="C2335">
        <v>1858</v>
      </c>
      <c r="D2335" s="40">
        <v>1.7491133691948879</v>
      </c>
      <c r="I2335">
        <v>1858</v>
      </c>
      <c r="J2335" s="134">
        <v>0.19492802508529072</v>
      </c>
    </row>
    <row r="2336" spans="3:10" x14ac:dyDescent="0.3">
      <c r="C2336">
        <v>1859</v>
      </c>
      <c r="D2336" s="40">
        <v>3.2323593922782825</v>
      </c>
      <c r="I2336">
        <v>1859</v>
      </c>
      <c r="J2336" s="134">
        <v>0.19749816460286396</v>
      </c>
    </row>
    <row r="2337" spans="3:10" x14ac:dyDescent="0.3">
      <c r="C2337">
        <v>1860</v>
      </c>
      <c r="D2337" s="40">
        <v>2.628361295259972</v>
      </c>
      <c r="I2337">
        <v>1860</v>
      </c>
      <c r="J2337" s="134">
        <v>0.19185645798763806</v>
      </c>
    </row>
    <row r="2338" spans="3:10" x14ac:dyDescent="0.3">
      <c r="C2338">
        <v>1861</v>
      </c>
      <c r="D2338" s="40">
        <v>3.2459936411042549</v>
      </c>
      <c r="I2338">
        <v>1861</v>
      </c>
      <c r="J2338" s="134">
        <v>0.26262928060015445</v>
      </c>
    </row>
    <row r="2339" spans="3:10" x14ac:dyDescent="0.3">
      <c r="C2339">
        <v>1862</v>
      </c>
      <c r="D2339" s="40">
        <v>3.3751368188170234</v>
      </c>
      <c r="I2339">
        <v>1862</v>
      </c>
      <c r="J2339" s="134">
        <v>0.21988365088210404</v>
      </c>
    </row>
    <row r="2340" spans="3:10" x14ac:dyDescent="0.3">
      <c r="C2340">
        <v>1863</v>
      </c>
      <c r="D2340" s="40">
        <v>2.8918300221090951</v>
      </c>
      <c r="I2340">
        <v>1863</v>
      </c>
      <c r="J2340" s="134">
        <v>0.23512960549049455</v>
      </c>
    </row>
    <row r="2341" spans="3:10" x14ac:dyDescent="0.3">
      <c r="C2341">
        <v>1864</v>
      </c>
      <c r="D2341" s="40">
        <v>2.3494173713674633</v>
      </c>
      <c r="I2341">
        <v>1864</v>
      </c>
      <c r="J2341" s="134">
        <v>0.32401840903690204</v>
      </c>
    </row>
    <row r="2342" spans="3:10" x14ac:dyDescent="0.3">
      <c r="C2342">
        <v>1865</v>
      </c>
      <c r="D2342" s="40">
        <v>3.2790292167542687</v>
      </c>
      <c r="I2342">
        <v>1865</v>
      </c>
      <c r="J2342" s="134">
        <v>0.23326569644585748</v>
      </c>
    </row>
    <row r="2343" spans="3:10" x14ac:dyDescent="0.3">
      <c r="C2343">
        <v>1866</v>
      </c>
      <c r="D2343" s="40">
        <v>2.7963008809533307</v>
      </c>
      <c r="I2343">
        <v>1866</v>
      </c>
      <c r="J2343" s="134">
        <v>0.19059249841846815</v>
      </c>
    </row>
    <row r="2344" spans="3:10" x14ac:dyDescent="0.3">
      <c r="C2344">
        <v>1867</v>
      </c>
      <c r="D2344" s="40">
        <v>3.1633513057066507</v>
      </c>
      <c r="I2344">
        <v>1867</v>
      </c>
      <c r="J2344" s="134">
        <v>0.15091759453770504</v>
      </c>
    </row>
    <row r="2345" spans="3:10" x14ac:dyDescent="0.3">
      <c r="C2345">
        <v>1868</v>
      </c>
      <c r="D2345" s="40">
        <v>2.3476612244544319</v>
      </c>
      <c r="I2345">
        <v>1868</v>
      </c>
      <c r="J2345" s="134">
        <v>0.35680625600610627</v>
      </c>
    </row>
    <row r="2346" spans="3:10" x14ac:dyDescent="0.3">
      <c r="C2346">
        <v>1869</v>
      </c>
      <c r="D2346" s="40">
        <v>1.5828556970191532</v>
      </c>
      <c r="I2346">
        <v>1869</v>
      </c>
      <c r="J2346" s="134">
        <v>0.24474601283390385</v>
      </c>
    </row>
    <row r="2347" spans="3:10" x14ac:dyDescent="0.3">
      <c r="C2347">
        <v>1870</v>
      </c>
      <c r="D2347" s="40">
        <v>2.5732726602973073</v>
      </c>
      <c r="I2347">
        <v>1870</v>
      </c>
      <c r="J2347" s="134">
        <v>0.34900668006539015</v>
      </c>
    </row>
    <row r="2348" spans="3:10" x14ac:dyDescent="0.3">
      <c r="C2348">
        <v>1871</v>
      </c>
      <c r="D2348" s="40">
        <v>3.3581298802534789</v>
      </c>
      <c r="I2348">
        <v>1871</v>
      </c>
      <c r="J2348" s="134">
        <v>0.19897054294770711</v>
      </c>
    </row>
    <row r="2349" spans="3:10" x14ac:dyDescent="0.3">
      <c r="C2349">
        <v>1872</v>
      </c>
      <c r="D2349" s="40">
        <v>1.9940230599491116</v>
      </c>
      <c r="I2349">
        <v>1872</v>
      </c>
      <c r="J2349" s="134">
        <v>0.20000590210823632</v>
      </c>
    </row>
    <row r="2350" spans="3:10" x14ac:dyDescent="0.3">
      <c r="C2350">
        <v>1873</v>
      </c>
      <c r="D2350" s="40">
        <v>2.7750418234124847</v>
      </c>
      <c r="I2350">
        <v>1873</v>
      </c>
      <c r="J2350" s="134">
        <v>0.16785419784535827</v>
      </c>
    </row>
    <row r="2351" spans="3:10" x14ac:dyDescent="0.3">
      <c r="C2351">
        <v>1874</v>
      </c>
      <c r="D2351" s="40">
        <v>2.75156381097693</v>
      </c>
      <c r="I2351">
        <v>1874</v>
      </c>
      <c r="J2351" s="134">
        <v>0.33252991420911515</v>
      </c>
    </row>
    <row r="2352" spans="3:10" x14ac:dyDescent="0.3">
      <c r="C2352">
        <v>1875</v>
      </c>
      <c r="D2352" s="40">
        <v>1.4783348515720192</v>
      </c>
      <c r="I2352">
        <v>1875</v>
      </c>
      <c r="J2352" s="134">
        <v>0.27956216342695184</v>
      </c>
    </row>
    <row r="2353" spans="3:10" x14ac:dyDescent="0.3">
      <c r="C2353">
        <v>1876</v>
      </c>
      <c r="D2353" s="40">
        <v>1.8102602281951992</v>
      </c>
      <c r="I2353">
        <v>1876</v>
      </c>
      <c r="J2353" s="134">
        <v>0.35652116938170253</v>
      </c>
    </row>
    <row r="2354" spans="3:10" x14ac:dyDescent="0.3">
      <c r="C2354">
        <v>1877</v>
      </c>
      <c r="D2354" s="40">
        <v>2.7260907124987042</v>
      </c>
      <c r="I2354">
        <v>1877</v>
      </c>
      <c r="J2354" s="134">
        <v>0.1514179727819891</v>
      </c>
    </row>
    <row r="2355" spans="3:10" x14ac:dyDescent="0.3">
      <c r="C2355">
        <v>1878</v>
      </c>
      <c r="D2355" s="40">
        <v>2.3786775893517911</v>
      </c>
      <c r="I2355">
        <v>1878</v>
      </c>
      <c r="J2355" s="134">
        <v>0.19342378287025674</v>
      </c>
    </row>
    <row r="2356" spans="3:10" x14ac:dyDescent="0.3">
      <c r="C2356">
        <v>1879</v>
      </c>
      <c r="D2356" s="40">
        <v>1.6179364440058239</v>
      </c>
      <c r="I2356">
        <v>1879</v>
      </c>
      <c r="J2356" s="134">
        <v>0.28320818708151152</v>
      </c>
    </row>
    <row r="2357" spans="3:10" x14ac:dyDescent="0.3">
      <c r="C2357">
        <v>1880</v>
      </c>
      <c r="D2357" s="40">
        <v>2.1636347246556604</v>
      </c>
      <c r="I2357">
        <v>1880</v>
      </c>
      <c r="J2357" s="134">
        <v>0.38539959789676215</v>
      </c>
    </row>
    <row r="2358" spans="3:10" x14ac:dyDescent="0.3">
      <c r="C2358">
        <v>1881</v>
      </c>
      <c r="D2358" s="40">
        <v>1.9978138890637986</v>
      </c>
      <c r="I2358">
        <v>1881</v>
      </c>
      <c r="J2358" s="134">
        <v>0.27864430836160659</v>
      </c>
    </row>
    <row r="2359" spans="3:10" x14ac:dyDescent="0.3">
      <c r="C2359">
        <v>1882</v>
      </c>
      <c r="D2359" s="40">
        <v>3.3226436383372238</v>
      </c>
      <c r="I2359">
        <v>1882</v>
      </c>
      <c r="J2359" s="134">
        <v>0.16777912661421324</v>
      </c>
    </row>
    <row r="2360" spans="3:10" x14ac:dyDescent="0.3">
      <c r="C2360">
        <v>1883</v>
      </c>
      <c r="D2360" s="40">
        <v>2.035297144280205</v>
      </c>
      <c r="I2360">
        <v>1883</v>
      </c>
      <c r="J2360" s="134">
        <v>0.39821051617911096</v>
      </c>
    </row>
    <row r="2361" spans="3:10" x14ac:dyDescent="0.3">
      <c r="C2361">
        <v>1884</v>
      </c>
      <c r="D2361" s="40">
        <v>2.6936789019934473</v>
      </c>
      <c r="I2361">
        <v>1884</v>
      </c>
      <c r="J2361" s="134">
        <v>0.20677030126016938</v>
      </c>
    </row>
    <row r="2362" spans="3:10" x14ac:dyDescent="0.3">
      <c r="C2362">
        <v>1885</v>
      </c>
      <c r="D2362" s="40">
        <v>1.6912051704619699</v>
      </c>
      <c r="I2362">
        <v>1885</v>
      </c>
      <c r="J2362" s="134">
        <v>0.22282779458455471</v>
      </c>
    </row>
    <row r="2363" spans="3:10" x14ac:dyDescent="0.3">
      <c r="C2363">
        <v>1886</v>
      </c>
      <c r="D2363" s="40">
        <v>2.7931232254004992</v>
      </c>
      <c r="I2363">
        <v>1886</v>
      </c>
      <c r="J2363" s="134">
        <v>0.17949611783093378</v>
      </c>
    </row>
    <row r="2364" spans="3:10" x14ac:dyDescent="0.3">
      <c r="C2364">
        <v>1887</v>
      </c>
      <c r="D2364" s="40">
        <v>3.2169349407816492</v>
      </c>
      <c r="I2364">
        <v>1887</v>
      </c>
      <c r="J2364" s="134">
        <v>0.31374912573995606</v>
      </c>
    </row>
    <row r="2365" spans="3:10" x14ac:dyDescent="0.3">
      <c r="C2365">
        <v>1888</v>
      </c>
      <c r="D2365" s="40">
        <v>1.5891398834002965</v>
      </c>
      <c r="I2365">
        <v>1888</v>
      </c>
      <c r="J2365" s="134">
        <v>0.10954786912629055</v>
      </c>
    </row>
    <row r="2366" spans="3:10" x14ac:dyDescent="0.3">
      <c r="C2366">
        <v>1889</v>
      </c>
      <c r="D2366" s="40">
        <v>3.0565603954676339</v>
      </c>
      <c r="I2366">
        <v>1889</v>
      </c>
      <c r="J2366" s="134">
        <v>0.2855308708123141</v>
      </c>
    </row>
    <row r="2367" spans="3:10" x14ac:dyDescent="0.3">
      <c r="C2367">
        <v>1890</v>
      </c>
      <c r="D2367" s="40">
        <v>1.7785815099692623</v>
      </c>
      <c r="I2367">
        <v>1890</v>
      </c>
      <c r="J2367" s="134">
        <v>0.18506016294005057</v>
      </c>
    </row>
    <row r="2368" spans="3:10" x14ac:dyDescent="0.3">
      <c r="C2368">
        <v>1891</v>
      </c>
      <c r="D2368" s="40">
        <v>1.715806990026413</v>
      </c>
      <c r="I2368">
        <v>1891</v>
      </c>
      <c r="J2368" s="134">
        <v>0.22064715202893748</v>
      </c>
    </row>
    <row r="2369" spans="3:10" x14ac:dyDescent="0.3">
      <c r="C2369">
        <v>1892</v>
      </c>
      <c r="D2369" s="40">
        <v>3.1544592828152953</v>
      </c>
      <c r="I2369">
        <v>1892</v>
      </c>
      <c r="J2369" s="134">
        <v>0.21433646725268862</v>
      </c>
    </row>
    <row r="2370" spans="3:10" x14ac:dyDescent="0.3">
      <c r="C2370">
        <v>1893</v>
      </c>
      <c r="D2370" s="40">
        <v>1.9027142917818893</v>
      </c>
      <c r="I2370">
        <v>1893</v>
      </c>
      <c r="J2370" s="134">
        <v>0.30944113671490903</v>
      </c>
    </row>
    <row r="2371" spans="3:10" x14ac:dyDescent="0.3">
      <c r="C2371">
        <v>1894</v>
      </c>
      <c r="D2371" s="40">
        <v>3.1252067694911938</v>
      </c>
      <c r="I2371">
        <v>1894</v>
      </c>
      <c r="J2371" s="134">
        <v>0.21985050865465894</v>
      </c>
    </row>
    <row r="2372" spans="3:10" x14ac:dyDescent="0.3">
      <c r="C2372">
        <v>1895</v>
      </c>
      <c r="D2372" s="40">
        <v>2.6517973544053617</v>
      </c>
      <c r="I2372">
        <v>1895</v>
      </c>
      <c r="J2372" s="134">
        <v>0.30676680312889681</v>
      </c>
    </row>
    <row r="2373" spans="3:10" x14ac:dyDescent="0.3">
      <c r="C2373">
        <v>1896</v>
      </c>
      <c r="D2373" s="40">
        <v>2.9921787871457548</v>
      </c>
      <c r="I2373">
        <v>1896</v>
      </c>
      <c r="J2373" s="134">
        <v>0.31302542046754289</v>
      </c>
    </row>
    <row r="2374" spans="3:10" x14ac:dyDescent="0.3">
      <c r="C2374">
        <v>1897</v>
      </c>
      <c r="D2374" s="40">
        <v>2.7464478690654346</v>
      </c>
      <c r="I2374">
        <v>1897</v>
      </c>
      <c r="J2374" s="134">
        <v>0.23543169246926743</v>
      </c>
    </row>
    <row r="2375" spans="3:10" x14ac:dyDescent="0.3">
      <c r="C2375">
        <v>1898</v>
      </c>
      <c r="D2375" s="40">
        <v>2.4578091082491724</v>
      </c>
      <c r="I2375">
        <v>1898</v>
      </c>
      <c r="J2375" s="134">
        <v>0.34499804790562938</v>
      </c>
    </row>
    <row r="2376" spans="3:10" x14ac:dyDescent="0.3">
      <c r="C2376">
        <v>1899</v>
      </c>
      <c r="D2376" s="40">
        <v>1.663481446987308</v>
      </c>
      <c r="I2376">
        <v>1899</v>
      </c>
      <c r="J2376" s="134">
        <v>0.32015004125481084</v>
      </c>
    </row>
    <row r="2377" spans="3:10" x14ac:dyDescent="0.3">
      <c r="C2377">
        <v>1900</v>
      </c>
      <c r="D2377" s="40">
        <v>2.278214091022476</v>
      </c>
      <c r="I2377">
        <v>1900</v>
      </c>
      <c r="J2377" s="134">
        <v>0.19675152374924965</v>
      </c>
    </row>
    <row r="2378" spans="3:10" x14ac:dyDescent="0.3">
      <c r="C2378">
        <v>1901</v>
      </c>
      <c r="D2378" s="40">
        <v>2.2571092766732872</v>
      </c>
      <c r="I2378">
        <v>1901</v>
      </c>
      <c r="J2378" s="134">
        <v>0.38535431288758004</v>
      </c>
    </row>
    <row r="2379" spans="3:10" x14ac:dyDescent="0.3">
      <c r="C2379">
        <v>1902</v>
      </c>
      <c r="D2379" s="40">
        <v>1.7984040247178181</v>
      </c>
      <c r="I2379">
        <v>1902</v>
      </c>
      <c r="J2379" s="134">
        <v>0.12336666944105912</v>
      </c>
    </row>
    <row r="2380" spans="3:10" x14ac:dyDescent="0.3">
      <c r="C2380">
        <v>1903</v>
      </c>
      <c r="D2380" s="40">
        <v>2.4467188053049531</v>
      </c>
      <c r="I2380">
        <v>1903</v>
      </c>
      <c r="J2380" s="134">
        <v>0.3071639314847836</v>
      </c>
    </row>
    <row r="2381" spans="3:10" x14ac:dyDescent="0.3">
      <c r="C2381">
        <v>1904</v>
      </c>
      <c r="D2381" s="40">
        <v>2.9393418967662424</v>
      </c>
      <c r="I2381">
        <v>1904</v>
      </c>
      <c r="J2381" s="134">
        <v>0.14961251955930255</v>
      </c>
    </row>
    <row r="2382" spans="3:10" x14ac:dyDescent="0.3">
      <c r="C2382">
        <v>1905</v>
      </c>
      <c r="D2382" s="40">
        <v>2.8628046734764396</v>
      </c>
      <c r="I2382">
        <v>1905</v>
      </c>
      <c r="J2382" s="134">
        <v>0.26522279533037274</v>
      </c>
    </row>
    <row r="2383" spans="3:10" x14ac:dyDescent="0.3">
      <c r="C2383">
        <v>1906</v>
      </c>
      <c r="D2383" s="40">
        <v>2.1983600855981593</v>
      </c>
      <c r="I2383">
        <v>1906</v>
      </c>
      <c r="J2383" s="134">
        <v>9.749876404593083E-2</v>
      </c>
    </row>
    <row r="2384" spans="3:10" x14ac:dyDescent="0.3">
      <c r="C2384">
        <v>1907</v>
      </c>
      <c r="D2384" s="40">
        <v>2.2921596993453459</v>
      </c>
      <c r="I2384">
        <v>1907</v>
      </c>
      <c r="J2384" s="134">
        <v>7.4388650398492961E-2</v>
      </c>
    </row>
    <row r="2385" spans="3:10" x14ac:dyDescent="0.3">
      <c r="C2385">
        <v>1908</v>
      </c>
      <c r="D2385" s="40">
        <v>1.6867352525254149</v>
      </c>
      <c r="I2385">
        <v>1908</v>
      </c>
      <c r="J2385" s="134">
        <v>0.36933746913237653</v>
      </c>
    </row>
    <row r="2386" spans="3:10" x14ac:dyDescent="0.3">
      <c r="C2386">
        <v>1909</v>
      </c>
      <c r="D2386" s="40">
        <v>3.6772904021920434</v>
      </c>
      <c r="I2386">
        <v>1909</v>
      </c>
      <c r="J2386" s="134">
        <v>0.34884015285489278</v>
      </c>
    </row>
    <row r="2387" spans="3:10" x14ac:dyDescent="0.3">
      <c r="C2387">
        <v>1910</v>
      </c>
      <c r="D2387" s="40">
        <v>3.0796859439725917</v>
      </c>
      <c r="I2387">
        <v>1910</v>
      </c>
      <c r="J2387" s="134">
        <v>0.14809707676515815</v>
      </c>
    </row>
    <row r="2388" spans="3:10" x14ac:dyDescent="0.3">
      <c r="C2388">
        <v>1911</v>
      </c>
      <c r="D2388" s="40">
        <v>1.9865783480027397</v>
      </c>
      <c r="I2388">
        <v>1911</v>
      </c>
      <c r="J2388" s="134">
        <v>0.30266382001165892</v>
      </c>
    </row>
    <row r="2389" spans="3:10" x14ac:dyDescent="0.3">
      <c r="C2389">
        <v>1912</v>
      </c>
      <c r="D2389" s="40">
        <v>2.1556026112483191</v>
      </c>
      <c r="I2389">
        <v>1912</v>
      </c>
      <c r="J2389" s="134">
        <v>0.2490689454626771</v>
      </c>
    </row>
    <row r="2390" spans="3:10" x14ac:dyDescent="0.3">
      <c r="C2390">
        <v>1913</v>
      </c>
      <c r="D2390" s="40">
        <v>3.2108506362283231</v>
      </c>
      <c r="I2390">
        <v>1913</v>
      </c>
      <c r="J2390" s="134">
        <v>0.28414485905608178</v>
      </c>
    </row>
    <row r="2391" spans="3:10" x14ac:dyDescent="0.3">
      <c r="C2391">
        <v>1914</v>
      </c>
      <c r="D2391" s="40">
        <v>2.6059693206238297</v>
      </c>
      <c r="I2391">
        <v>1914</v>
      </c>
      <c r="J2391" s="134">
        <v>0.14431847252598673</v>
      </c>
    </row>
    <row r="2392" spans="3:10" x14ac:dyDescent="0.3">
      <c r="C2392">
        <v>1915</v>
      </c>
      <c r="D2392" s="40">
        <v>2.9749366788885063</v>
      </c>
      <c r="I2392">
        <v>1915</v>
      </c>
      <c r="J2392" s="134">
        <v>0.33818924699871711</v>
      </c>
    </row>
    <row r="2393" spans="3:10" x14ac:dyDescent="0.3">
      <c r="C2393">
        <v>1916</v>
      </c>
      <c r="D2393" s="40">
        <v>2.8367008415359405</v>
      </c>
      <c r="I2393">
        <v>1916</v>
      </c>
      <c r="J2393" s="134">
        <v>0.15905260286014444</v>
      </c>
    </row>
    <row r="2394" spans="3:10" x14ac:dyDescent="0.3">
      <c r="C2394">
        <v>1917</v>
      </c>
      <c r="D2394" s="40">
        <v>1.8875958978228362</v>
      </c>
      <c r="I2394">
        <v>1917</v>
      </c>
      <c r="J2394" s="134">
        <v>0.30885018823381127</v>
      </c>
    </row>
    <row r="2395" spans="3:10" x14ac:dyDescent="0.3">
      <c r="C2395">
        <v>1918</v>
      </c>
      <c r="D2395" s="40">
        <v>2.8869271236830074</v>
      </c>
      <c r="I2395">
        <v>1918</v>
      </c>
      <c r="J2395" s="134">
        <v>0.28860409235728524</v>
      </c>
    </row>
    <row r="2396" spans="3:10" x14ac:dyDescent="0.3">
      <c r="C2396">
        <v>1919</v>
      </c>
      <c r="D2396" s="40">
        <v>2.9128164892681294</v>
      </c>
      <c r="I2396">
        <v>1919</v>
      </c>
      <c r="J2396" s="134">
        <v>0.20283492680588378</v>
      </c>
    </row>
    <row r="2397" spans="3:10" x14ac:dyDescent="0.3">
      <c r="C2397">
        <v>1920</v>
      </c>
      <c r="D2397" s="40">
        <v>3.2027232237961392</v>
      </c>
      <c r="I2397">
        <v>1920</v>
      </c>
      <c r="J2397" s="134">
        <v>0.25383789473030194</v>
      </c>
    </row>
    <row r="2398" spans="3:10" x14ac:dyDescent="0.3">
      <c r="C2398">
        <v>1921</v>
      </c>
      <c r="D2398" s="40">
        <v>2.1735361911296227</v>
      </c>
      <c r="I2398">
        <v>1921</v>
      </c>
      <c r="J2398" s="134">
        <v>0.27133380411373764</v>
      </c>
    </row>
    <row r="2399" spans="3:10" x14ac:dyDescent="0.3">
      <c r="C2399">
        <v>1922</v>
      </c>
      <c r="D2399" s="40">
        <v>2.810185483057567</v>
      </c>
      <c r="I2399">
        <v>1922</v>
      </c>
      <c r="J2399" s="134">
        <v>0.19399330048829189</v>
      </c>
    </row>
    <row r="2400" spans="3:10" x14ac:dyDescent="0.3">
      <c r="C2400">
        <v>1923</v>
      </c>
      <c r="D2400" s="40">
        <v>2.7606642161834354</v>
      </c>
      <c r="I2400">
        <v>1923</v>
      </c>
      <c r="J2400" s="134">
        <v>0.23909190097178756</v>
      </c>
    </row>
    <row r="2401" spans="3:10" x14ac:dyDescent="0.3">
      <c r="C2401">
        <v>1924</v>
      </c>
      <c r="D2401" s="40">
        <v>1.5382086312783596</v>
      </c>
      <c r="I2401">
        <v>1924</v>
      </c>
      <c r="J2401" s="134">
        <v>0.32628003900440716</v>
      </c>
    </row>
    <row r="2402" spans="3:10" x14ac:dyDescent="0.3">
      <c r="C2402">
        <v>1925</v>
      </c>
      <c r="D2402" s="40">
        <v>2.5361146604104863</v>
      </c>
      <c r="I2402">
        <v>1925</v>
      </c>
      <c r="J2402" s="134">
        <v>0.21077057901416274</v>
      </c>
    </row>
    <row r="2403" spans="3:10" x14ac:dyDescent="0.3">
      <c r="C2403">
        <v>1926</v>
      </c>
      <c r="D2403" s="40">
        <v>2.3134379233388813</v>
      </c>
      <c r="I2403">
        <v>1926</v>
      </c>
      <c r="J2403" s="134">
        <v>0.27895699608484725</v>
      </c>
    </row>
    <row r="2404" spans="3:10" x14ac:dyDescent="0.3">
      <c r="C2404">
        <v>1927</v>
      </c>
      <c r="D2404" s="40">
        <v>3.0967686195259234</v>
      </c>
      <c r="I2404">
        <v>1927</v>
      </c>
      <c r="J2404" s="134">
        <v>0.13364497841680789</v>
      </c>
    </row>
    <row r="2405" spans="3:10" x14ac:dyDescent="0.3">
      <c r="C2405">
        <v>1928</v>
      </c>
      <c r="D2405" s="40">
        <v>2.5689220518540772</v>
      </c>
      <c r="I2405">
        <v>1928</v>
      </c>
      <c r="J2405" s="134">
        <v>0.2188399646685022</v>
      </c>
    </row>
    <row r="2406" spans="3:10" x14ac:dyDescent="0.3">
      <c r="C2406">
        <v>1929</v>
      </c>
      <c r="D2406" s="40">
        <v>2.2302674397624664</v>
      </c>
      <c r="I2406">
        <v>1929</v>
      </c>
      <c r="J2406" s="134">
        <v>0.22000478096159681</v>
      </c>
    </row>
    <row r="2407" spans="3:10" x14ac:dyDescent="0.3">
      <c r="C2407">
        <v>1930</v>
      </c>
      <c r="D2407" s="40">
        <v>2.0431814148014369</v>
      </c>
      <c r="I2407">
        <v>1930</v>
      </c>
      <c r="J2407" s="134">
        <v>0.36393579529018694</v>
      </c>
    </row>
    <row r="2408" spans="3:10" x14ac:dyDescent="0.3">
      <c r="C2408">
        <v>1931</v>
      </c>
      <c r="D2408" s="40">
        <v>2.4928103081566473</v>
      </c>
      <c r="I2408">
        <v>1931</v>
      </c>
      <c r="J2408" s="134">
        <v>0.16794193451814787</v>
      </c>
    </row>
    <row r="2409" spans="3:10" x14ac:dyDescent="0.3">
      <c r="C2409">
        <v>1932</v>
      </c>
      <c r="D2409" s="40">
        <v>2.5522936838328065</v>
      </c>
      <c r="I2409">
        <v>1932</v>
      </c>
      <c r="J2409" s="134">
        <v>0.32173717063257756</v>
      </c>
    </row>
    <row r="2410" spans="3:10" x14ac:dyDescent="0.3">
      <c r="C2410">
        <v>1933</v>
      </c>
      <c r="D2410" s="40">
        <v>2.4865497053721564</v>
      </c>
      <c r="I2410">
        <v>1933</v>
      </c>
      <c r="J2410" s="134">
        <v>0.26928039922692837</v>
      </c>
    </row>
    <row r="2411" spans="3:10" x14ac:dyDescent="0.3">
      <c r="C2411">
        <v>1934</v>
      </c>
      <c r="D2411" s="40">
        <v>1.6734191295019105</v>
      </c>
      <c r="I2411">
        <v>1934</v>
      </c>
      <c r="J2411" s="134">
        <v>0.32345974329071381</v>
      </c>
    </row>
    <row r="2412" spans="3:10" x14ac:dyDescent="0.3">
      <c r="C2412">
        <v>1935</v>
      </c>
      <c r="D2412" s="40">
        <v>2.9424000551853138</v>
      </c>
      <c r="I2412">
        <v>1935</v>
      </c>
      <c r="J2412" s="134">
        <v>0.24460459658133016</v>
      </c>
    </row>
    <row r="2413" spans="3:10" x14ac:dyDescent="0.3">
      <c r="C2413">
        <v>1936</v>
      </c>
      <c r="D2413" s="40">
        <v>2.4616973707993175</v>
      </c>
      <c r="I2413">
        <v>1936</v>
      </c>
      <c r="J2413" s="134">
        <v>0.14108755293491004</v>
      </c>
    </row>
    <row r="2414" spans="3:10" x14ac:dyDescent="0.3">
      <c r="C2414">
        <v>1937</v>
      </c>
      <c r="D2414" s="40">
        <v>2.9858912659215973</v>
      </c>
      <c r="I2414">
        <v>1937</v>
      </c>
      <c r="J2414" s="134">
        <v>0.25775985685043601</v>
      </c>
    </row>
    <row r="2415" spans="3:10" x14ac:dyDescent="0.3">
      <c r="C2415">
        <v>1938</v>
      </c>
      <c r="D2415" s="40">
        <v>3.1625510960300005</v>
      </c>
      <c r="I2415">
        <v>1938</v>
      </c>
      <c r="J2415" s="134">
        <v>0.19309779516699788</v>
      </c>
    </row>
    <row r="2416" spans="3:10" x14ac:dyDescent="0.3">
      <c r="C2416">
        <v>1939</v>
      </c>
      <c r="D2416" s="40">
        <v>2.2515763848341175</v>
      </c>
      <c r="I2416">
        <v>1939</v>
      </c>
      <c r="J2416" s="134">
        <v>0.17157510357762029</v>
      </c>
    </row>
    <row r="2417" spans="3:10" x14ac:dyDescent="0.3">
      <c r="C2417">
        <v>1940</v>
      </c>
      <c r="D2417" s="40">
        <v>2.9127452258254753</v>
      </c>
      <c r="I2417">
        <v>1940</v>
      </c>
      <c r="J2417" s="134">
        <v>0.17927386294892367</v>
      </c>
    </row>
    <row r="2418" spans="3:10" x14ac:dyDescent="0.3">
      <c r="C2418">
        <v>1941</v>
      </c>
      <c r="D2418" s="40">
        <v>2.9228377430873023</v>
      </c>
      <c r="I2418">
        <v>1941</v>
      </c>
      <c r="J2418" s="134">
        <v>0.24093514522123183</v>
      </c>
    </row>
    <row r="2419" spans="3:10" x14ac:dyDescent="0.3">
      <c r="C2419">
        <v>1942</v>
      </c>
      <c r="D2419" s="40">
        <v>1.8682607015990336</v>
      </c>
      <c r="I2419">
        <v>1942</v>
      </c>
      <c r="J2419" s="134">
        <v>0.19053428638356307</v>
      </c>
    </row>
    <row r="2420" spans="3:10" x14ac:dyDescent="0.3">
      <c r="C2420">
        <v>1943</v>
      </c>
      <c r="D2420" s="40">
        <v>3.1364067185667657</v>
      </c>
      <c r="I2420">
        <v>1943</v>
      </c>
      <c r="J2420" s="134">
        <v>0.10068938736083966</v>
      </c>
    </row>
    <row r="2421" spans="3:10" x14ac:dyDescent="0.3">
      <c r="C2421">
        <v>1944</v>
      </c>
      <c r="D2421" s="40">
        <v>2.2251585986279805</v>
      </c>
      <c r="I2421">
        <v>1944</v>
      </c>
      <c r="J2421" s="134">
        <v>0.24398078625662434</v>
      </c>
    </row>
    <row r="2422" spans="3:10" x14ac:dyDescent="0.3">
      <c r="C2422">
        <v>1945</v>
      </c>
      <c r="D2422" s="40">
        <v>1.7591357950724658</v>
      </c>
      <c r="I2422">
        <v>1945</v>
      </c>
      <c r="J2422" s="134">
        <v>0.34975384810798804</v>
      </c>
    </row>
    <row r="2423" spans="3:10" x14ac:dyDescent="0.3">
      <c r="C2423">
        <v>1946</v>
      </c>
      <c r="D2423" s="40">
        <v>2.1431751046083116</v>
      </c>
      <c r="I2423">
        <v>1946</v>
      </c>
      <c r="J2423" s="134">
        <v>0.22095395116443473</v>
      </c>
    </row>
    <row r="2424" spans="3:10" x14ac:dyDescent="0.3">
      <c r="C2424">
        <v>1947</v>
      </c>
      <c r="D2424" s="40">
        <v>2.6535358785040395</v>
      </c>
      <c r="I2424">
        <v>1947</v>
      </c>
      <c r="J2424" s="134">
        <v>0.40151513090652657</v>
      </c>
    </row>
    <row r="2425" spans="3:10" x14ac:dyDescent="0.3">
      <c r="C2425">
        <v>1948</v>
      </c>
      <c r="D2425" s="40">
        <v>2.0223823489472235</v>
      </c>
      <c r="I2425">
        <v>1948</v>
      </c>
      <c r="J2425" s="134">
        <v>0.24155352855646894</v>
      </c>
    </row>
    <row r="2426" spans="3:10" x14ac:dyDescent="0.3">
      <c r="C2426">
        <v>1949</v>
      </c>
      <c r="D2426" s="40">
        <v>3.2266822077149953</v>
      </c>
      <c r="I2426">
        <v>1949</v>
      </c>
      <c r="J2426" s="134">
        <v>0.24311616258052471</v>
      </c>
    </row>
    <row r="2427" spans="3:10" x14ac:dyDescent="0.3">
      <c r="C2427">
        <v>1950</v>
      </c>
      <c r="D2427" s="40">
        <v>2.6622398345208276</v>
      </c>
      <c r="I2427">
        <v>1950</v>
      </c>
      <c r="J2427" s="134">
        <v>0.26502218917750331</v>
      </c>
    </row>
    <row r="2428" spans="3:10" x14ac:dyDescent="0.3">
      <c r="C2428">
        <v>1951</v>
      </c>
      <c r="D2428" s="40">
        <v>2.5632121667535936</v>
      </c>
      <c r="I2428">
        <v>1951</v>
      </c>
      <c r="J2428" s="134">
        <v>7.1272998290333733E-2</v>
      </c>
    </row>
    <row r="2429" spans="3:10" x14ac:dyDescent="0.3">
      <c r="C2429">
        <v>1952</v>
      </c>
      <c r="D2429" s="40">
        <v>2.5670239245932827</v>
      </c>
      <c r="I2429">
        <v>1952</v>
      </c>
      <c r="J2429" s="134">
        <v>0.26635899432015897</v>
      </c>
    </row>
    <row r="2430" spans="3:10" x14ac:dyDescent="0.3">
      <c r="C2430">
        <v>1953</v>
      </c>
      <c r="D2430" s="40">
        <v>2.2618983001518354</v>
      </c>
      <c r="I2430">
        <v>1953</v>
      </c>
      <c r="J2430" s="134">
        <v>0.37040865780454002</v>
      </c>
    </row>
    <row r="2431" spans="3:10" x14ac:dyDescent="0.3">
      <c r="C2431">
        <v>1954</v>
      </c>
      <c r="D2431" s="40">
        <v>1.6424026513177903</v>
      </c>
      <c r="I2431">
        <v>1954</v>
      </c>
      <c r="J2431" s="134">
        <v>0.30198229765833351</v>
      </c>
    </row>
    <row r="2432" spans="3:10" x14ac:dyDescent="0.3">
      <c r="C2432">
        <v>1955</v>
      </c>
      <c r="D2432" s="40">
        <v>3.0914173164636125</v>
      </c>
      <c r="I2432">
        <v>1955</v>
      </c>
      <c r="J2432" s="134">
        <v>0.34048455115456266</v>
      </c>
    </row>
    <row r="2433" spans="3:10" x14ac:dyDescent="0.3">
      <c r="C2433">
        <v>1956</v>
      </c>
      <c r="D2433" s="40">
        <v>2.2874776440704934</v>
      </c>
      <c r="I2433">
        <v>1956</v>
      </c>
      <c r="J2433" s="134">
        <v>0.12048167458877956</v>
      </c>
    </row>
    <row r="2434" spans="3:10" x14ac:dyDescent="0.3">
      <c r="C2434">
        <v>1957</v>
      </c>
      <c r="D2434" s="40">
        <v>2.9506910466749212</v>
      </c>
      <c r="I2434">
        <v>1957</v>
      </c>
      <c r="J2434" s="134">
        <v>0.16047516820006091</v>
      </c>
    </row>
    <row r="2435" spans="3:10" x14ac:dyDescent="0.3">
      <c r="C2435">
        <v>1958</v>
      </c>
      <c r="D2435" s="40">
        <v>2.740758768161959</v>
      </c>
      <c r="I2435">
        <v>1958</v>
      </c>
      <c r="J2435" s="134">
        <v>0.14134953103888259</v>
      </c>
    </row>
    <row r="2436" spans="3:10" x14ac:dyDescent="0.3">
      <c r="C2436">
        <v>1959</v>
      </c>
      <c r="D2436" s="40">
        <v>2.0065868902299835</v>
      </c>
      <c r="I2436">
        <v>1959</v>
      </c>
      <c r="J2436" s="134">
        <v>0.24732975238651589</v>
      </c>
    </row>
    <row r="2437" spans="3:10" x14ac:dyDescent="0.3">
      <c r="C2437">
        <v>1960</v>
      </c>
      <c r="D2437" s="40">
        <v>2.2649710232320235</v>
      </c>
      <c r="I2437">
        <v>1960</v>
      </c>
      <c r="J2437" s="134">
        <v>0.27867249069670574</v>
      </c>
    </row>
    <row r="2438" spans="3:10" x14ac:dyDescent="0.3">
      <c r="C2438">
        <v>1961</v>
      </c>
      <c r="D2438" s="40">
        <v>2.877642594590097</v>
      </c>
      <c r="I2438">
        <v>1961</v>
      </c>
      <c r="J2438" s="134">
        <v>8.7358297775786076E-2</v>
      </c>
    </row>
    <row r="2439" spans="3:10" x14ac:dyDescent="0.3">
      <c r="C2439">
        <v>1962</v>
      </c>
      <c r="D2439" s="40">
        <v>3.5525649635766348</v>
      </c>
      <c r="I2439">
        <v>1962</v>
      </c>
      <c r="J2439" s="134">
        <v>0.19034069029764122</v>
      </c>
    </row>
    <row r="2440" spans="3:10" x14ac:dyDescent="0.3">
      <c r="C2440">
        <v>1963</v>
      </c>
      <c r="D2440" s="40">
        <v>2.2545332524858903</v>
      </c>
      <c r="I2440">
        <v>1963</v>
      </c>
      <c r="J2440" s="134">
        <v>0.17304506364147443</v>
      </c>
    </row>
    <row r="2441" spans="3:10" x14ac:dyDescent="0.3">
      <c r="C2441">
        <v>1964</v>
      </c>
      <c r="D2441" s="40">
        <v>3.4268190159581442</v>
      </c>
      <c r="I2441">
        <v>1964</v>
      </c>
      <c r="J2441" s="134">
        <v>0.30555739710188123</v>
      </c>
    </row>
    <row r="2442" spans="3:10" x14ac:dyDescent="0.3">
      <c r="C2442">
        <v>1965</v>
      </c>
      <c r="D2442" s="40">
        <v>1.9536480440643917</v>
      </c>
      <c r="I2442">
        <v>1965</v>
      </c>
      <c r="J2442" s="134">
        <v>0.13800235856996901</v>
      </c>
    </row>
    <row r="2443" spans="3:10" x14ac:dyDescent="0.3">
      <c r="C2443">
        <v>1966</v>
      </c>
      <c r="D2443" s="40">
        <v>2.7624360496787963</v>
      </c>
      <c r="I2443">
        <v>1966</v>
      </c>
      <c r="J2443" s="134">
        <v>0.1909266232613489</v>
      </c>
    </row>
    <row r="2444" spans="3:10" x14ac:dyDescent="0.3">
      <c r="C2444">
        <v>1967</v>
      </c>
      <c r="D2444" s="40">
        <v>1.9713337248624192</v>
      </c>
      <c r="I2444">
        <v>1967</v>
      </c>
      <c r="J2444" s="134">
        <v>0.23272109487484838</v>
      </c>
    </row>
    <row r="2445" spans="3:10" x14ac:dyDescent="0.3">
      <c r="C2445">
        <v>1968</v>
      </c>
      <c r="D2445" s="40">
        <v>2.9293956071174634</v>
      </c>
      <c r="I2445">
        <v>1968</v>
      </c>
      <c r="J2445" s="134">
        <v>0.2680661127271029</v>
      </c>
    </row>
    <row r="2446" spans="3:10" x14ac:dyDescent="0.3">
      <c r="C2446">
        <v>1969</v>
      </c>
      <c r="D2446" s="40">
        <v>1.7083076540110436</v>
      </c>
      <c r="I2446">
        <v>1969</v>
      </c>
      <c r="J2446" s="134">
        <v>0.30122734642734672</v>
      </c>
    </row>
    <row r="2447" spans="3:10" x14ac:dyDescent="0.3">
      <c r="C2447">
        <v>1970</v>
      </c>
      <c r="D2447" s="40">
        <v>1.8944499715242127</v>
      </c>
      <c r="I2447">
        <v>1970</v>
      </c>
      <c r="J2447" s="134">
        <v>0.34061579901532091</v>
      </c>
    </row>
    <row r="2448" spans="3:10" x14ac:dyDescent="0.3">
      <c r="C2448">
        <v>1971</v>
      </c>
      <c r="D2448" s="40">
        <v>2.4224238082741421</v>
      </c>
      <c r="I2448">
        <v>1971</v>
      </c>
      <c r="J2448" s="134">
        <v>0.18558324477385346</v>
      </c>
    </row>
    <row r="2449" spans="3:10" x14ac:dyDescent="0.3">
      <c r="C2449">
        <v>1972</v>
      </c>
      <c r="D2449" s="40">
        <v>2.9163974995473536</v>
      </c>
      <c r="I2449">
        <v>1972</v>
      </c>
      <c r="J2449" s="134">
        <v>0.30472795034487166</v>
      </c>
    </row>
    <row r="2450" spans="3:10" x14ac:dyDescent="0.3">
      <c r="C2450">
        <v>1973</v>
      </c>
      <c r="D2450" s="40">
        <v>3.4264709008111338</v>
      </c>
      <c r="I2450">
        <v>1973</v>
      </c>
      <c r="J2450" s="134">
        <v>0.23563213009129003</v>
      </c>
    </row>
    <row r="2451" spans="3:10" x14ac:dyDescent="0.3">
      <c r="C2451">
        <v>1974</v>
      </c>
      <c r="D2451" s="40">
        <v>3.2468711253974463</v>
      </c>
      <c r="I2451">
        <v>1974</v>
      </c>
      <c r="J2451" s="134">
        <v>0.33760148520656763</v>
      </c>
    </row>
    <row r="2452" spans="3:10" x14ac:dyDescent="0.3">
      <c r="C2452">
        <v>1975</v>
      </c>
      <c r="D2452" s="40">
        <v>3.7801459108621431</v>
      </c>
      <c r="I2452">
        <v>1975</v>
      </c>
      <c r="J2452" s="134">
        <v>0.21237540685036072</v>
      </c>
    </row>
    <row r="2453" spans="3:10" x14ac:dyDescent="0.3">
      <c r="C2453">
        <v>1976</v>
      </c>
      <c r="D2453" s="40">
        <v>1.8145316615441835</v>
      </c>
      <c r="I2453">
        <v>1976</v>
      </c>
      <c r="J2453" s="134">
        <v>0.27663198462887451</v>
      </c>
    </row>
    <row r="2454" spans="3:10" x14ac:dyDescent="0.3">
      <c r="C2454">
        <v>1977</v>
      </c>
      <c r="D2454" s="40">
        <v>3.662387898453177</v>
      </c>
      <c r="I2454">
        <v>1977</v>
      </c>
      <c r="J2454" s="134">
        <v>0.22945419767449882</v>
      </c>
    </row>
    <row r="2455" spans="3:10" x14ac:dyDescent="0.3">
      <c r="C2455">
        <v>1978</v>
      </c>
      <c r="D2455" s="40">
        <v>2.2080711231896855</v>
      </c>
      <c r="I2455">
        <v>1978</v>
      </c>
      <c r="J2455" s="134">
        <v>0.2721099270686278</v>
      </c>
    </row>
    <row r="2456" spans="3:10" x14ac:dyDescent="0.3">
      <c r="C2456">
        <v>1979</v>
      </c>
      <c r="D2456" s="40">
        <v>1.9711122304222854</v>
      </c>
      <c r="I2456">
        <v>1979</v>
      </c>
      <c r="J2456" s="134">
        <v>0.36993602445814711</v>
      </c>
    </row>
    <row r="2457" spans="3:10" x14ac:dyDescent="0.3">
      <c r="C2457">
        <v>1980</v>
      </c>
      <c r="D2457" s="40">
        <v>1.727138233919377</v>
      </c>
      <c r="I2457">
        <v>1980</v>
      </c>
      <c r="J2457" s="134">
        <v>0.26911909602451756</v>
      </c>
    </row>
    <row r="2458" spans="3:10" x14ac:dyDescent="0.3">
      <c r="C2458">
        <v>1981</v>
      </c>
      <c r="D2458" s="40">
        <v>2.2289249664789352</v>
      </c>
      <c r="I2458">
        <v>1981</v>
      </c>
      <c r="J2458" s="134">
        <v>0.2711602065425025</v>
      </c>
    </row>
    <row r="2459" spans="3:10" x14ac:dyDescent="0.3">
      <c r="C2459">
        <v>1982</v>
      </c>
      <c r="D2459" s="40">
        <v>1.5879742495788904</v>
      </c>
      <c r="I2459">
        <v>1982</v>
      </c>
      <c r="J2459" s="134">
        <v>0.13210756310472815</v>
      </c>
    </row>
    <row r="2460" spans="3:10" x14ac:dyDescent="0.3">
      <c r="C2460">
        <v>1983</v>
      </c>
      <c r="D2460" s="40">
        <v>1.5631572508979032</v>
      </c>
      <c r="I2460">
        <v>1983</v>
      </c>
      <c r="J2460" s="134">
        <v>0.18843369258530385</v>
      </c>
    </row>
    <row r="2461" spans="3:10" x14ac:dyDescent="0.3">
      <c r="C2461">
        <v>1984</v>
      </c>
      <c r="D2461" s="40">
        <v>2.7544053716042449</v>
      </c>
      <c r="I2461">
        <v>1984</v>
      </c>
      <c r="J2461" s="134">
        <v>0.31549994257917069</v>
      </c>
    </row>
    <row r="2462" spans="3:10" x14ac:dyDescent="0.3">
      <c r="C2462">
        <v>1985</v>
      </c>
      <c r="D2462" s="40">
        <v>2.7269043792213052</v>
      </c>
      <c r="I2462">
        <v>1985</v>
      </c>
      <c r="J2462" s="134">
        <v>9.0642164110595003E-2</v>
      </c>
    </row>
    <row r="2463" spans="3:10" x14ac:dyDescent="0.3">
      <c r="C2463">
        <v>1986</v>
      </c>
      <c r="D2463" s="40">
        <v>2.7109337046549671</v>
      </c>
      <c r="I2463">
        <v>1986</v>
      </c>
      <c r="J2463" s="134">
        <v>0.26945911002608391</v>
      </c>
    </row>
    <row r="2464" spans="3:10" x14ac:dyDescent="0.3">
      <c r="C2464">
        <v>1987</v>
      </c>
      <c r="D2464" s="40">
        <v>1.9807468572697267</v>
      </c>
      <c r="I2464">
        <v>1987</v>
      </c>
      <c r="J2464" s="134">
        <v>0.1728102004066534</v>
      </c>
    </row>
    <row r="2465" spans="3:10" x14ac:dyDescent="0.3">
      <c r="C2465">
        <v>1988</v>
      </c>
      <c r="D2465" s="40">
        <v>2.4094665150745742</v>
      </c>
      <c r="I2465">
        <v>1988</v>
      </c>
      <c r="J2465" s="134">
        <v>0.24420152925834571</v>
      </c>
    </row>
    <row r="2466" spans="3:10" x14ac:dyDescent="0.3">
      <c r="C2466">
        <v>1989</v>
      </c>
      <c r="D2466" s="40">
        <v>2.8971653100055876</v>
      </c>
      <c r="I2466">
        <v>1989</v>
      </c>
      <c r="J2466" s="134">
        <v>0.37447165950265671</v>
      </c>
    </row>
    <row r="2467" spans="3:10" x14ac:dyDescent="0.3">
      <c r="C2467">
        <v>1990</v>
      </c>
      <c r="D2467" s="40">
        <v>2.2432179342657088</v>
      </c>
      <c r="I2467">
        <v>1990</v>
      </c>
      <c r="J2467" s="134">
        <v>0.25511445913572284</v>
      </c>
    </row>
    <row r="2468" spans="3:10" x14ac:dyDescent="0.3">
      <c r="C2468">
        <v>1991</v>
      </c>
      <c r="D2468" s="40">
        <v>2.5637319128775098</v>
      </c>
      <c r="I2468">
        <v>1991</v>
      </c>
      <c r="J2468" s="134">
        <v>0.29796723675059078</v>
      </c>
    </row>
    <row r="2469" spans="3:10" x14ac:dyDescent="0.3">
      <c r="C2469">
        <v>1992</v>
      </c>
      <c r="D2469" s="40">
        <v>2.5946793661909178</v>
      </c>
      <c r="I2469">
        <v>1992</v>
      </c>
      <c r="J2469" s="134">
        <v>0.33390208844756919</v>
      </c>
    </row>
    <row r="2470" spans="3:10" x14ac:dyDescent="0.3">
      <c r="C2470">
        <v>1993</v>
      </c>
      <c r="D2470" s="40">
        <v>2.8015291833485891</v>
      </c>
      <c r="I2470">
        <v>1993</v>
      </c>
      <c r="J2470" s="134">
        <v>0.27599815129148753</v>
      </c>
    </row>
    <row r="2471" spans="3:10" x14ac:dyDescent="0.3">
      <c r="C2471">
        <v>1994</v>
      </c>
      <c r="D2471" s="40">
        <v>2.7109732769098516</v>
      </c>
      <c r="I2471">
        <v>1994</v>
      </c>
      <c r="J2471" s="134">
        <v>0.24907144528069436</v>
      </c>
    </row>
    <row r="2472" spans="3:10" x14ac:dyDescent="0.3">
      <c r="C2472">
        <v>1995</v>
      </c>
      <c r="D2472" s="40">
        <v>2.0556834174824665</v>
      </c>
      <c r="I2472">
        <v>1995</v>
      </c>
      <c r="J2472" s="134">
        <v>0.35694749124201453</v>
      </c>
    </row>
    <row r="2473" spans="3:10" x14ac:dyDescent="0.3">
      <c r="C2473">
        <v>1996</v>
      </c>
      <c r="D2473" s="40">
        <v>1.3898285619645625</v>
      </c>
      <c r="I2473">
        <v>1996</v>
      </c>
      <c r="J2473" s="134">
        <v>0.26544325809233826</v>
      </c>
    </row>
    <row r="2474" spans="3:10" x14ac:dyDescent="0.3">
      <c r="C2474">
        <v>1997</v>
      </c>
      <c r="D2474" s="40">
        <v>2.3397547577299975</v>
      </c>
      <c r="I2474">
        <v>1997</v>
      </c>
      <c r="J2474" s="134">
        <v>0.25464303942529876</v>
      </c>
    </row>
    <row r="2475" spans="3:10" x14ac:dyDescent="0.3">
      <c r="C2475">
        <v>1998</v>
      </c>
      <c r="D2475" s="40">
        <v>2.0533493233318576</v>
      </c>
      <c r="I2475">
        <v>1998</v>
      </c>
      <c r="J2475" s="134">
        <v>0.17124158210681339</v>
      </c>
    </row>
    <row r="2476" spans="3:10" x14ac:dyDescent="0.3">
      <c r="C2476">
        <v>1999</v>
      </c>
      <c r="D2476" s="40">
        <v>2.8424204215072271</v>
      </c>
      <c r="I2476">
        <v>1999</v>
      </c>
      <c r="J2476" s="134">
        <v>0.34905292639607621</v>
      </c>
    </row>
    <row r="2477" spans="3:10" x14ac:dyDescent="0.3">
      <c r="C2477">
        <v>2000</v>
      </c>
      <c r="D2477" s="40">
        <v>2.9394043234933447</v>
      </c>
      <c r="I2477">
        <v>2000</v>
      </c>
      <c r="J2477" s="134">
        <v>0.30975834845697214</v>
      </c>
    </row>
    <row r="2478" spans="3:10" x14ac:dyDescent="0.3">
      <c r="C2478">
        <v>2001</v>
      </c>
      <c r="D2478" s="40">
        <v>2.5268024487846867</v>
      </c>
      <c r="I2478">
        <v>2001</v>
      </c>
      <c r="J2478" s="134">
        <v>0.1282006713166437</v>
      </c>
    </row>
    <row r="2479" spans="3:10" x14ac:dyDescent="0.3">
      <c r="C2479">
        <v>2002</v>
      </c>
      <c r="D2479" s="40">
        <v>1.9887770755372205</v>
      </c>
      <c r="I2479">
        <v>2002</v>
      </c>
      <c r="J2479" s="134">
        <v>0.34952461970523352</v>
      </c>
    </row>
    <row r="2480" spans="3:10" x14ac:dyDescent="0.3">
      <c r="C2480">
        <v>2003</v>
      </c>
      <c r="D2480" s="40">
        <v>3.0024722345961186</v>
      </c>
      <c r="I2480">
        <v>2003</v>
      </c>
      <c r="J2480" s="134">
        <v>0.23361571088988331</v>
      </c>
    </row>
    <row r="2481" spans="3:10" x14ac:dyDescent="0.3">
      <c r="C2481">
        <v>2004</v>
      </c>
      <c r="D2481" s="40">
        <v>3.338355792584494</v>
      </c>
      <c r="I2481">
        <v>2004</v>
      </c>
      <c r="J2481" s="134">
        <v>0.18180449187239422</v>
      </c>
    </row>
    <row r="2482" spans="3:10" x14ac:dyDescent="0.3">
      <c r="C2482">
        <v>2005</v>
      </c>
      <c r="D2482" s="40">
        <v>2.4830984982032511</v>
      </c>
      <c r="I2482">
        <v>2005</v>
      </c>
      <c r="J2482" s="134">
        <v>0.31171405692941723</v>
      </c>
    </row>
    <row r="2483" spans="3:10" x14ac:dyDescent="0.3">
      <c r="C2483">
        <v>2006</v>
      </c>
      <c r="D2483" s="40">
        <v>1.8143463533320301</v>
      </c>
      <c r="I2483">
        <v>2006</v>
      </c>
      <c r="J2483" s="134">
        <v>0.24429462914414612</v>
      </c>
    </row>
    <row r="2484" spans="3:10" x14ac:dyDescent="0.3">
      <c r="C2484">
        <v>2007</v>
      </c>
      <c r="D2484" s="40">
        <v>2.9831963419746153</v>
      </c>
      <c r="I2484">
        <v>2007</v>
      </c>
      <c r="J2484" s="134">
        <v>0.29319518016401358</v>
      </c>
    </row>
    <row r="2485" spans="3:10" x14ac:dyDescent="0.3">
      <c r="C2485">
        <v>2008</v>
      </c>
      <c r="D2485" s="40">
        <v>1.9762498098121939</v>
      </c>
      <c r="I2485">
        <v>2008</v>
      </c>
      <c r="J2485" s="134">
        <v>0.33511125702714484</v>
      </c>
    </row>
    <row r="2486" spans="3:10" x14ac:dyDescent="0.3">
      <c r="C2486">
        <v>2009</v>
      </c>
      <c r="D2486" s="40">
        <v>1.9892053407543038</v>
      </c>
      <c r="I2486">
        <v>2009</v>
      </c>
      <c r="J2486" s="134">
        <v>0.3085093014328657</v>
      </c>
    </row>
    <row r="2487" spans="3:10" x14ac:dyDescent="0.3">
      <c r="C2487">
        <v>2010</v>
      </c>
      <c r="D2487" s="40">
        <v>1.7279233631129212</v>
      </c>
      <c r="I2487">
        <v>2010</v>
      </c>
      <c r="J2487" s="134">
        <v>0.22992915448937312</v>
      </c>
    </row>
    <row r="2488" spans="3:10" x14ac:dyDescent="0.3">
      <c r="C2488">
        <v>2011</v>
      </c>
      <c r="D2488" s="40">
        <v>2.2489924144238991</v>
      </c>
      <c r="I2488">
        <v>2011</v>
      </c>
      <c r="J2488" s="134">
        <v>0.19018534034283463</v>
      </c>
    </row>
    <row r="2489" spans="3:10" x14ac:dyDescent="0.3">
      <c r="C2489">
        <v>2012</v>
      </c>
      <c r="D2489" s="40">
        <v>2.6699814926828309</v>
      </c>
      <c r="I2489">
        <v>2012</v>
      </c>
      <c r="J2489" s="134">
        <v>0.12556356118021528</v>
      </c>
    </row>
    <row r="2490" spans="3:10" x14ac:dyDescent="0.3">
      <c r="C2490">
        <v>2013</v>
      </c>
      <c r="D2490" s="40">
        <v>2.6469140083521623</v>
      </c>
      <c r="I2490">
        <v>2013</v>
      </c>
      <c r="J2490" s="134">
        <v>0.34163236507909578</v>
      </c>
    </row>
    <row r="2491" spans="3:10" x14ac:dyDescent="0.3">
      <c r="C2491">
        <v>2014</v>
      </c>
      <c r="D2491" s="40">
        <v>3.1627162271266163</v>
      </c>
      <c r="I2491">
        <v>2014</v>
      </c>
      <c r="J2491" s="134">
        <v>0.31593700888217935</v>
      </c>
    </row>
    <row r="2492" spans="3:10" x14ac:dyDescent="0.3">
      <c r="C2492">
        <v>2015</v>
      </c>
      <c r="D2492" s="40">
        <v>2.0797259247304791</v>
      </c>
      <c r="I2492">
        <v>2015</v>
      </c>
      <c r="J2492" s="134">
        <v>0.38586622665362946</v>
      </c>
    </row>
    <row r="2493" spans="3:10" x14ac:dyDescent="0.3">
      <c r="C2493">
        <v>2016</v>
      </c>
      <c r="D2493" s="40">
        <v>3.3063201397319077</v>
      </c>
      <c r="I2493">
        <v>2016</v>
      </c>
      <c r="J2493" s="134">
        <v>0.37475660233089658</v>
      </c>
    </row>
    <row r="2494" spans="3:10" x14ac:dyDescent="0.3">
      <c r="C2494">
        <v>2017</v>
      </c>
      <c r="D2494" s="40">
        <v>2.6446956732708022</v>
      </c>
      <c r="I2494">
        <v>2017</v>
      </c>
      <c r="J2494" s="134">
        <v>0.13347943703367759</v>
      </c>
    </row>
    <row r="2495" spans="3:10" x14ac:dyDescent="0.3">
      <c r="C2495">
        <v>2018</v>
      </c>
      <c r="D2495" s="40">
        <v>2.5799587320905846</v>
      </c>
      <c r="I2495">
        <v>2018</v>
      </c>
      <c r="J2495" s="134">
        <v>0.15337573337018506</v>
      </c>
    </row>
    <row r="2496" spans="3:10" x14ac:dyDescent="0.3">
      <c r="C2496">
        <v>2019</v>
      </c>
      <c r="D2496" s="40">
        <v>2.6461028850739714</v>
      </c>
      <c r="I2496">
        <v>2019</v>
      </c>
      <c r="J2496" s="134">
        <v>6.8874248412406969E-2</v>
      </c>
    </row>
    <row r="2497" spans="3:10" x14ac:dyDescent="0.3">
      <c r="C2497">
        <v>2020</v>
      </c>
      <c r="D2497" s="40">
        <v>2.232640315708502</v>
      </c>
      <c r="I2497">
        <v>2020</v>
      </c>
      <c r="J2497" s="134">
        <v>0.33685654715736257</v>
      </c>
    </row>
    <row r="2498" spans="3:10" x14ac:dyDescent="0.3">
      <c r="C2498">
        <v>2021</v>
      </c>
      <c r="D2498" s="40">
        <v>3.5637663531742811</v>
      </c>
      <c r="I2498">
        <v>2021</v>
      </c>
      <c r="J2498" s="134">
        <v>7.5951914956901678E-2</v>
      </c>
    </row>
    <row r="2499" spans="3:10" x14ac:dyDescent="0.3">
      <c r="C2499">
        <v>2022</v>
      </c>
      <c r="D2499" s="40">
        <v>2.6940492215530201</v>
      </c>
      <c r="I2499">
        <v>2022</v>
      </c>
      <c r="J2499" s="134">
        <v>9.8675269363502016E-2</v>
      </c>
    </row>
    <row r="2500" spans="3:10" x14ac:dyDescent="0.3">
      <c r="C2500">
        <v>2023</v>
      </c>
      <c r="D2500" s="40">
        <v>3.4423208657876443</v>
      </c>
      <c r="I2500">
        <v>2023</v>
      </c>
      <c r="J2500" s="134">
        <v>0.16912012915418972</v>
      </c>
    </row>
    <row r="2501" spans="3:10" x14ac:dyDescent="0.3">
      <c r="C2501">
        <v>2024</v>
      </c>
      <c r="D2501" s="40">
        <v>2.4113332693947114</v>
      </c>
      <c r="I2501">
        <v>2024</v>
      </c>
      <c r="J2501" s="134">
        <v>0.23923152154814709</v>
      </c>
    </row>
    <row r="2502" spans="3:10" x14ac:dyDescent="0.3">
      <c r="C2502">
        <v>2025</v>
      </c>
      <c r="D2502" s="40">
        <v>2.6699217585796062</v>
      </c>
      <c r="I2502">
        <v>2025</v>
      </c>
      <c r="J2502" s="134">
        <v>9.2122790263396537E-2</v>
      </c>
    </row>
    <row r="2503" spans="3:10" x14ac:dyDescent="0.3">
      <c r="C2503">
        <v>2026</v>
      </c>
      <c r="D2503" s="40">
        <v>1.428838045314055</v>
      </c>
      <c r="I2503">
        <v>2026</v>
      </c>
      <c r="J2503" s="134">
        <v>0.19623812153992737</v>
      </c>
    </row>
    <row r="2504" spans="3:10" x14ac:dyDescent="0.3">
      <c r="C2504">
        <v>2027</v>
      </c>
      <c r="D2504" s="40">
        <v>2.8705715611041192</v>
      </c>
      <c r="I2504">
        <v>2027</v>
      </c>
      <c r="J2504" s="134">
        <v>0.33858591608685717</v>
      </c>
    </row>
    <row r="2505" spans="3:10" x14ac:dyDescent="0.3">
      <c r="C2505">
        <v>2028</v>
      </c>
      <c r="D2505" s="40">
        <v>2.3882445803472976</v>
      </c>
      <c r="I2505">
        <v>2028</v>
      </c>
      <c r="J2505" s="134">
        <v>0.29185748478045737</v>
      </c>
    </row>
    <row r="2506" spans="3:10" x14ac:dyDescent="0.3">
      <c r="C2506">
        <v>2029</v>
      </c>
      <c r="D2506" s="40">
        <v>3.6237766828711302</v>
      </c>
      <c r="I2506">
        <v>2029</v>
      </c>
      <c r="J2506" s="134">
        <v>0.18387933837781834</v>
      </c>
    </row>
    <row r="2507" spans="3:10" x14ac:dyDescent="0.3">
      <c r="C2507">
        <v>2030</v>
      </c>
      <c r="D2507" s="40">
        <v>2.7859062068497082</v>
      </c>
      <c r="I2507">
        <v>2030</v>
      </c>
      <c r="J2507" s="134">
        <v>0.25926240914565812</v>
      </c>
    </row>
    <row r="2508" spans="3:10" x14ac:dyDescent="0.3">
      <c r="C2508">
        <v>2031</v>
      </c>
      <c r="D2508" s="40">
        <v>2.8598868037837435</v>
      </c>
      <c r="I2508">
        <v>2031</v>
      </c>
      <c r="J2508" s="134">
        <v>0.20968631256012893</v>
      </c>
    </row>
    <row r="2509" spans="3:10" x14ac:dyDescent="0.3">
      <c r="C2509">
        <v>2032</v>
      </c>
      <c r="D2509" s="40">
        <v>2.1004440002343094</v>
      </c>
      <c r="I2509">
        <v>2032</v>
      </c>
      <c r="J2509" s="134">
        <v>0.23926533537517924</v>
      </c>
    </row>
    <row r="2510" spans="3:10" x14ac:dyDescent="0.3">
      <c r="C2510">
        <v>2033</v>
      </c>
      <c r="D2510" s="40">
        <v>3.4932386559526227</v>
      </c>
      <c r="I2510">
        <v>2033</v>
      </c>
      <c r="J2510" s="134">
        <v>0.12233327818501527</v>
      </c>
    </row>
    <row r="2511" spans="3:10" x14ac:dyDescent="0.3">
      <c r="C2511">
        <v>2034</v>
      </c>
      <c r="D2511" s="40">
        <v>2.0020564219335872</v>
      </c>
      <c r="I2511">
        <v>2034</v>
      </c>
      <c r="J2511" s="134">
        <v>0.35659642245761525</v>
      </c>
    </row>
    <row r="2512" spans="3:10" x14ac:dyDescent="0.3">
      <c r="C2512">
        <v>2035</v>
      </c>
      <c r="D2512" s="40">
        <v>3.0227498816445872</v>
      </c>
      <c r="I2512">
        <v>2035</v>
      </c>
      <c r="J2512" s="134">
        <v>0.15263983028784178</v>
      </c>
    </row>
    <row r="2513" spans="3:10" x14ac:dyDescent="0.3">
      <c r="C2513">
        <v>2036</v>
      </c>
      <c r="D2513" s="40">
        <v>2.0827927832959698</v>
      </c>
      <c r="I2513">
        <v>2036</v>
      </c>
      <c r="J2513" s="134">
        <v>0.30091382022820401</v>
      </c>
    </row>
    <row r="2514" spans="3:10" x14ac:dyDescent="0.3">
      <c r="C2514">
        <v>2037</v>
      </c>
      <c r="D2514" s="40">
        <v>3.2964761288498763</v>
      </c>
      <c r="I2514">
        <v>2037</v>
      </c>
      <c r="J2514" s="134">
        <v>0.31619763859811445</v>
      </c>
    </row>
    <row r="2515" spans="3:10" x14ac:dyDescent="0.3">
      <c r="C2515">
        <v>2038</v>
      </c>
      <c r="D2515" s="40">
        <v>2.8211407179340808</v>
      </c>
      <c r="I2515">
        <v>2038</v>
      </c>
      <c r="J2515" s="134">
        <v>0.31791596685035306</v>
      </c>
    </row>
    <row r="2516" spans="3:10" x14ac:dyDescent="0.3">
      <c r="C2516">
        <v>2039</v>
      </c>
      <c r="D2516" s="40">
        <v>3.1625115526900545</v>
      </c>
      <c r="I2516">
        <v>2039</v>
      </c>
      <c r="J2516" s="134">
        <v>0.31419142804372346</v>
      </c>
    </row>
    <row r="2517" spans="3:10" x14ac:dyDescent="0.3">
      <c r="C2517">
        <v>2040</v>
      </c>
      <c r="D2517" s="40">
        <v>1.708289593288735</v>
      </c>
      <c r="I2517">
        <v>2040</v>
      </c>
      <c r="J2517" s="134">
        <v>0.18574853931382562</v>
      </c>
    </row>
    <row r="2518" spans="3:10" x14ac:dyDescent="0.3">
      <c r="C2518">
        <v>2041</v>
      </c>
      <c r="D2518" s="40">
        <v>3.053537003227369</v>
      </c>
      <c r="I2518">
        <v>2041</v>
      </c>
      <c r="J2518" s="134">
        <v>0.23258258724370706</v>
      </c>
    </row>
    <row r="2519" spans="3:10" x14ac:dyDescent="0.3">
      <c r="C2519">
        <v>2042</v>
      </c>
      <c r="D2519" s="40">
        <v>2.2523895102880926</v>
      </c>
      <c r="I2519">
        <v>2042</v>
      </c>
      <c r="J2519" s="134">
        <v>0.28689885868034404</v>
      </c>
    </row>
    <row r="2520" spans="3:10" x14ac:dyDescent="0.3">
      <c r="C2520">
        <v>2043</v>
      </c>
      <c r="D2520" s="40">
        <v>2.8355316681578033</v>
      </c>
      <c r="I2520">
        <v>2043</v>
      </c>
      <c r="J2520" s="134">
        <v>0.27272987065643006</v>
      </c>
    </row>
    <row r="2521" spans="3:10" x14ac:dyDescent="0.3">
      <c r="C2521">
        <v>2044</v>
      </c>
      <c r="D2521" s="40">
        <v>3.2581803068678652</v>
      </c>
      <c r="I2521">
        <v>2044</v>
      </c>
      <c r="J2521" s="134">
        <v>0.33868956643249759</v>
      </c>
    </row>
    <row r="2522" spans="3:10" x14ac:dyDescent="0.3">
      <c r="C2522">
        <v>2045</v>
      </c>
      <c r="D2522" s="40">
        <v>2.4246237465955258</v>
      </c>
      <c r="I2522">
        <v>2045</v>
      </c>
      <c r="J2522" s="134">
        <v>0.28334268233084914</v>
      </c>
    </row>
    <row r="2523" spans="3:10" x14ac:dyDescent="0.3">
      <c r="C2523">
        <v>2046</v>
      </c>
      <c r="D2523" s="40">
        <v>1.8597038974566078</v>
      </c>
      <c r="I2523">
        <v>2046</v>
      </c>
      <c r="J2523" s="134">
        <v>0.17767885594204413</v>
      </c>
    </row>
    <row r="2524" spans="3:10" x14ac:dyDescent="0.3">
      <c r="C2524">
        <v>2047</v>
      </c>
      <c r="D2524" s="40">
        <v>1.7547766745214683</v>
      </c>
      <c r="I2524">
        <v>2047</v>
      </c>
      <c r="J2524" s="134">
        <v>0.19650247046397817</v>
      </c>
    </row>
    <row r="2525" spans="3:10" x14ac:dyDescent="0.3">
      <c r="C2525">
        <v>2048</v>
      </c>
      <c r="D2525" s="40">
        <v>1.8971973093204539</v>
      </c>
      <c r="I2525">
        <v>2048</v>
      </c>
      <c r="J2525" s="134">
        <v>0.20658005894025355</v>
      </c>
    </row>
    <row r="2526" spans="3:10" x14ac:dyDescent="0.3">
      <c r="C2526">
        <v>2049</v>
      </c>
      <c r="D2526" s="40">
        <v>1.9839305707730912</v>
      </c>
      <c r="I2526">
        <v>2049</v>
      </c>
      <c r="J2526" s="134">
        <v>0.29107792052723558</v>
      </c>
    </row>
    <row r="2527" spans="3:10" x14ac:dyDescent="0.3">
      <c r="C2527">
        <v>2050</v>
      </c>
      <c r="D2527" s="40">
        <v>2.8519953244793634</v>
      </c>
      <c r="I2527">
        <v>2050</v>
      </c>
      <c r="J2527" s="134">
        <v>0.32780713909058923</v>
      </c>
    </row>
    <row r="2528" spans="3:10" x14ac:dyDescent="0.3">
      <c r="C2528">
        <v>2051</v>
      </c>
      <c r="D2528" s="40">
        <v>1.8855932128791839</v>
      </c>
      <c r="I2528">
        <v>2051</v>
      </c>
      <c r="J2528" s="134">
        <v>0.15670631396593504</v>
      </c>
    </row>
    <row r="2529" spans="3:10" x14ac:dyDescent="0.3">
      <c r="C2529">
        <v>2052</v>
      </c>
      <c r="D2529" s="40">
        <v>2.8451625464579622</v>
      </c>
      <c r="I2529">
        <v>2052</v>
      </c>
      <c r="J2529" s="134">
        <v>0.30860598027472252</v>
      </c>
    </row>
    <row r="2530" spans="3:10" x14ac:dyDescent="0.3">
      <c r="C2530">
        <v>2053</v>
      </c>
      <c r="D2530" s="40">
        <v>3.5183013744458855</v>
      </c>
      <c r="I2530">
        <v>2053</v>
      </c>
      <c r="J2530" s="134">
        <v>0.24607926215179687</v>
      </c>
    </row>
    <row r="2531" spans="3:10" x14ac:dyDescent="0.3">
      <c r="C2531">
        <v>2054</v>
      </c>
      <c r="D2531" s="40">
        <v>2.6849781434620934</v>
      </c>
      <c r="I2531">
        <v>2054</v>
      </c>
      <c r="J2531" s="134">
        <v>0.37776614630178607</v>
      </c>
    </row>
    <row r="2532" spans="3:10" x14ac:dyDescent="0.3">
      <c r="C2532">
        <v>2055</v>
      </c>
      <c r="D2532" s="40">
        <v>1.9609751634405135</v>
      </c>
      <c r="I2532">
        <v>2055</v>
      </c>
      <c r="J2532" s="134">
        <v>0.26401880024259139</v>
      </c>
    </row>
    <row r="2533" spans="3:10" x14ac:dyDescent="0.3">
      <c r="C2533">
        <v>2056</v>
      </c>
      <c r="D2533" s="40">
        <v>2.3781042819211056</v>
      </c>
      <c r="I2533">
        <v>2056</v>
      </c>
      <c r="J2533" s="134">
        <v>0.2265233619928908</v>
      </c>
    </row>
    <row r="2534" spans="3:10" x14ac:dyDescent="0.3">
      <c r="C2534">
        <v>2057</v>
      </c>
      <c r="D2534" s="40">
        <v>3.2192063072790988</v>
      </c>
      <c r="I2534">
        <v>2057</v>
      </c>
      <c r="J2534" s="134">
        <v>0.17840389972344717</v>
      </c>
    </row>
    <row r="2535" spans="3:10" x14ac:dyDescent="0.3">
      <c r="C2535">
        <v>2058</v>
      </c>
      <c r="D2535" s="40">
        <v>2.1248793655853597</v>
      </c>
      <c r="I2535">
        <v>2058</v>
      </c>
      <c r="J2535" s="134">
        <v>0.20769316718874853</v>
      </c>
    </row>
    <row r="2536" spans="3:10" x14ac:dyDescent="0.3">
      <c r="C2536">
        <v>2059</v>
      </c>
      <c r="D2536" s="40">
        <v>2.2239739234161404</v>
      </c>
      <c r="I2536">
        <v>2059</v>
      </c>
      <c r="J2536" s="134">
        <v>0.36413801365731047</v>
      </c>
    </row>
    <row r="2537" spans="3:10" x14ac:dyDescent="0.3">
      <c r="C2537">
        <v>2060</v>
      </c>
      <c r="D2537" s="40">
        <v>1.6545457798925756</v>
      </c>
      <c r="I2537">
        <v>2060</v>
      </c>
      <c r="J2537" s="134">
        <v>0.20277875472844809</v>
      </c>
    </row>
    <row r="2538" spans="3:10" x14ac:dyDescent="0.3">
      <c r="C2538">
        <v>2061</v>
      </c>
      <c r="D2538" s="40">
        <v>3.6319223708279709</v>
      </c>
      <c r="I2538">
        <v>2061</v>
      </c>
      <c r="J2538" s="134">
        <v>0.27095411360444999</v>
      </c>
    </row>
    <row r="2539" spans="3:10" x14ac:dyDescent="0.3">
      <c r="C2539">
        <v>2062</v>
      </c>
      <c r="D2539" s="40">
        <v>1.8653927743031766</v>
      </c>
      <c r="I2539">
        <v>2062</v>
      </c>
      <c r="J2539" s="134">
        <v>0.33870857618667105</v>
      </c>
    </row>
    <row r="2540" spans="3:10" x14ac:dyDescent="0.3">
      <c r="C2540">
        <v>2063</v>
      </c>
      <c r="D2540" s="40">
        <v>2.4903125098406593</v>
      </c>
      <c r="I2540">
        <v>2063</v>
      </c>
      <c r="J2540" s="134">
        <v>0.15149531368446478</v>
      </c>
    </row>
    <row r="2541" spans="3:10" x14ac:dyDescent="0.3">
      <c r="C2541">
        <v>2064</v>
      </c>
      <c r="D2541" s="40">
        <v>2.0042959624257763</v>
      </c>
      <c r="I2541">
        <v>2064</v>
      </c>
      <c r="J2541" s="134">
        <v>0.11962397977359918</v>
      </c>
    </row>
    <row r="2542" spans="3:10" x14ac:dyDescent="0.3">
      <c r="C2542">
        <v>2065</v>
      </c>
      <c r="D2542" s="40">
        <v>3.0555425554387936</v>
      </c>
      <c r="I2542">
        <v>2065</v>
      </c>
      <c r="J2542" s="134">
        <v>0.32742392808505305</v>
      </c>
    </row>
    <row r="2543" spans="3:10" x14ac:dyDescent="0.3">
      <c r="C2543">
        <v>2066</v>
      </c>
      <c r="D2543" s="40">
        <v>3.1656753504476187</v>
      </c>
      <c r="I2543">
        <v>2066</v>
      </c>
      <c r="J2543" s="134">
        <v>0.16647060728277108</v>
      </c>
    </row>
    <row r="2544" spans="3:10" x14ac:dyDescent="0.3">
      <c r="C2544">
        <v>2067</v>
      </c>
      <c r="D2544" s="40">
        <v>2.5423790764306511</v>
      </c>
      <c r="I2544">
        <v>2067</v>
      </c>
      <c r="J2544" s="134">
        <v>0.20699499165938051</v>
      </c>
    </row>
    <row r="2545" spans="3:10" x14ac:dyDescent="0.3">
      <c r="C2545">
        <v>2068</v>
      </c>
      <c r="D2545" s="40">
        <v>2.5865083241101221</v>
      </c>
      <c r="I2545">
        <v>2068</v>
      </c>
      <c r="J2545" s="134">
        <v>0.11662758607684687</v>
      </c>
    </row>
    <row r="2546" spans="3:10" x14ac:dyDescent="0.3">
      <c r="C2546">
        <v>2069</v>
      </c>
      <c r="D2546" s="40">
        <v>2.4963354777547058</v>
      </c>
      <c r="I2546">
        <v>2069</v>
      </c>
      <c r="J2546" s="134">
        <v>0.29804275483185605</v>
      </c>
    </row>
    <row r="2547" spans="3:10" x14ac:dyDescent="0.3">
      <c r="C2547">
        <v>2070</v>
      </c>
      <c r="D2547" s="40">
        <v>2.2553418208596305</v>
      </c>
      <c r="I2547">
        <v>2070</v>
      </c>
      <c r="J2547" s="134">
        <v>0.13104208280541663</v>
      </c>
    </row>
    <row r="2548" spans="3:10" x14ac:dyDescent="0.3">
      <c r="C2548">
        <v>2071</v>
      </c>
      <c r="D2548" s="40">
        <v>2.0531659389777186</v>
      </c>
      <c r="I2548">
        <v>2071</v>
      </c>
      <c r="J2548" s="134">
        <v>0.21224181595089497</v>
      </c>
    </row>
    <row r="2549" spans="3:10" x14ac:dyDescent="0.3">
      <c r="C2549">
        <v>2072</v>
      </c>
      <c r="D2549" s="40">
        <v>2.2649314580265854</v>
      </c>
      <c r="I2549">
        <v>2072</v>
      </c>
      <c r="J2549" s="134">
        <v>0.2543720321198597</v>
      </c>
    </row>
    <row r="2550" spans="3:10" x14ac:dyDescent="0.3">
      <c r="C2550">
        <v>2073</v>
      </c>
      <c r="D2550" s="40">
        <v>2.3711236241994387</v>
      </c>
      <c r="I2550">
        <v>2073</v>
      </c>
      <c r="J2550" s="134">
        <v>0.24400318013330446</v>
      </c>
    </row>
    <row r="2551" spans="3:10" x14ac:dyDescent="0.3">
      <c r="C2551">
        <v>2074</v>
      </c>
      <c r="D2551" s="40">
        <v>2.4583411119222034</v>
      </c>
      <c r="I2551">
        <v>2074</v>
      </c>
      <c r="J2551" s="134">
        <v>0.11590285644543119</v>
      </c>
    </row>
    <row r="2552" spans="3:10" x14ac:dyDescent="0.3">
      <c r="C2552">
        <v>2075</v>
      </c>
      <c r="D2552" s="40">
        <v>2.8499938598976251</v>
      </c>
      <c r="I2552">
        <v>2075</v>
      </c>
      <c r="J2552" s="134">
        <v>0.32413096727337543</v>
      </c>
    </row>
    <row r="2553" spans="3:10" x14ac:dyDescent="0.3">
      <c r="C2553">
        <v>2076</v>
      </c>
      <c r="D2553" s="40">
        <v>2.2249895966789497</v>
      </c>
      <c r="I2553">
        <v>2076</v>
      </c>
      <c r="J2553" s="134">
        <v>0.37621308398686848</v>
      </c>
    </row>
    <row r="2554" spans="3:10" x14ac:dyDescent="0.3">
      <c r="C2554">
        <v>2077</v>
      </c>
      <c r="D2554" s="40">
        <v>3.4560197366609726</v>
      </c>
      <c r="I2554">
        <v>2077</v>
      </c>
      <c r="J2554" s="134">
        <v>0.36484440811830066</v>
      </c>
    </row>
    <row r="2555" spans="3:10" x14ac:dyDescent="0.3">
      <c r="C2555">
        <v>2078</v>
      </c>
      <c r="D2555" s="40">
        <v>3.0323331251496648</v>
      </c>
      <c r="I2555">
        <v>2078</v>
      </c>
      <c r="J2555" s="134">
        <v>0.17442281058167475</v>
      </c>
    </row>
    <row r="2556" spans="3:10" x14ac:dyDescent="0.3">
      <c r="C2556">
        <v>2079</v>
      </c>
      <c r="D2556" s="40">
        <v>3.2787755846793294</v>
      </c>
      <c r="I2556">
        <v>2079</v>
      </c>
      <c r="J2556" s="134">
        <v>0.21589466584170314</v>
      </c>
    </row>
    <row r="2557" spans="3:10" x14ac:dyDescent="0.3">
      <c r="C2557">
        <v>2080</v>
      </c>
      <c r="D2557" s="40">
        <v>1.934203788152328</v>
      </c>
      <c r="I2557">
        <v>2080</v>
      </c>
      <c r="J2557" s="134">
        <v>0.22892237063352994</v>
      </c>
    </row>
    <row r="2558" spans="3:10" x14ac:dyDescent="0.3">
      <c r="C2558">
        <v>2081</v>
      </c>
      <c r="D2558" s="40">
        <v>2.6233586891172691</v>
      </c>
      <c r="I2558">
        <v>2081</v>
      </c>
      <c r="J2558" s="134">
        <v>0.1621816340182074</v>
      </c>
    </row>
    <row r="2559" spans="3:10" x14ac:dyDescent="0.3">
      <c r="C2559">
        <v>2082</v>
      </c>
      <c r="D2559" s="40">
        <v>2.2585660974853718</v>
      </c>
      <c r="I2559">
        <v>2082</v>
      </c>
      <c r="J2559" s="134">
        <v>0.30480745715859547</v>
      </c>
    </row>
    <row r="2560" spans="3:10" x14ac:dyDescent="0.3">
      <c r="C2560">
        <v>2083</v>
      </c>
      <c r="D2560" s="40">
        <v>2.298644128966211</v>
      </c>
      <c r="I2560">
        <v>2083</v>
      </c>
      <c r="J2560" s="134">
        <v>0.16145221868546855</v>
      </c>
    </row>
    <row r="2561" spans="3:10" x14ac:dyDescent="0.3">
      <c r="C2561">
        <v>2084</v>
      </c>
      <c r="D2561" s="40">
        <v>2.7000964674832915</v>
      </c>
      <c r="I2561">
        <v>2084</v>
      </c>
      <c r="J2561" s="134">
        <v>0.1739807232354631</v>
      </c>
    </row>
    <row r="2562" spans="3:10" x14ac:dyDescent="0.3">
      <c r="C2562">
        <v>2085</v>
      </c>
      <c r="D2562" s="40">
        <v>2.0804595540962185</v>
      </c>
      <c r="I2562">
        <v>2085</v>
      </c>
      <c r="J2562" s="134">
        <v>0.32814969028815133</v>
      </c>
    </row>
    <row r="2563" spans="3:10" x14ac:dyDescent="0.3">
      <c r="C2563">
        <v>2086</v>
      </c>
      <c r="D2563" s="40">
        <v>2.7388174352268861</v>
      </c>
      <c r="I2563">
        <v>2086</v>
      </c>
      <c r="J2563" s="134">
        <v>0.27181223618867301</v>
      </c>
    </row>
    <row r="2564" spans="3:10" x14ac:dyDescent="0.3">
      <c r="C2564">
        <v>2087</v>
      </c>
      <c r="D2564" s="40">
        <v>3.2469231051026073</v>
      </c>
      <c r="I2564">
        <v>2087</v>
      </c>
      <c r="J2564" s="134">
        <v>0.27432908269225353</v>
      </c>
    </row>
    <row r="2565" spans="3:10" x14ac:dyDescent="0.3">
      <c r="C2565">
        <v>2088</v>
      </c>
      <c r="D2565" s="40">
        <v>2.8927879457370222</v>
      </c>
      <c r="I2565">
        <v>2088</v>
      </c>
      <c r="J2565" s="134">
        <v>0.34512195162957116</v>
      </c>
    </row>
    <row r="2566" spans="3:10" x14ac:dyDescent="0.3">
      <c r="C2566">
        <v>2089</v>
      </c>
      <c r="D2566" s="40">
        <v>3.301518230429564</v>
      </c>
      <c r="I2566">
        <v>2089</v>
      </c>
      <c r="J2566" s="134">
        <v>0.39573038127509186</v>
      </c>
    </row>
    <row r="2567" spans="3:10" x14ac:dyDescent="0.3">
      <c r="C2567">
        <v>2090</v>
      </c>
      <c r="D2567" s="40">
        <v>2.5149183287478101</v>
      </c>
      <c r="I2567">
        <v>2090</v>
      </c>
      <c r="J2567" s="134">
        <v>0.21512043196220754</v>
      </c>
    </row>
    <row r="2568" spans="3:10" x14ac:dyDescent="0.3">
      <c r="C2568">
        <v>2091</v>
      </c>
      <c r="D2568" s="40">
        <v>3.2484635833221747</v>
      </c>
      <c r="I2568">
        <v>2091</v>
      </c>
      <c r="J2568" s="134">
        <v>0.21798608513220863</v>
      </c>
    </row>
    <row r="2569" spans="3:10" x14ac:dyDescent="0.3">
      <c r="C2569">
        <v>2092</v>
      </c>
      <c r="D2569" s="40">
        <v>2.0622599276184892</v>
      </c>
      <c r="I2569">
        <v>2092</v>
      </c>
      <c r="J2569" s="134">
        <v>0.38452481181281262</v>
      </c>
    </row>
    <row r="2570" spans="3:10" x14ac:dyDescent="0.3">
      <c r="C2570">
        <v>2093</v>
      </c>
      <c r="D2570" s="40">
        <v>3.2150280642352209</v>
      </c>
      <c r="I2570">
        <v>2093</v>
      </c>
      <c r="J2570" s="134">
        <v>0.28195730461853108</v>
      </c>
    </row>
    <row r="2571" spans="3:10" x14ac:dyDescent="0.3">
      <c r="C2571">
        <v>2094</v>
      </c>
      <c r="D2571" s="40">
        <v>2.4650247988938303</v>
      </c>
      <c r="I2571">
        <v>2094</v>
      </c>
      <c r="J2571" s="134">
        <v>0.26247584112713418</v>
      </c>
    </row>
    <row r="2572" spans="3:10" x14ac:dyDescent="0.3">
      <c r="C2572">
        <v>2095</v>
      </c>
      <c r="D2572" s="40">
        <v>1.7457219427670279</v>
      </c>
      <c r="I2572">
        <v>2095</v>
      </c>
      <c r="J2572" s="134">
        <v>0.14351073665754188</v>
      </c>
    </row>
    <row r="2573" spans="3:10" x14ac:dyDescent="0.3">
      <c r="C2573">
        <v>2096</v>
      </c>
      <c r="D2573" s="40">
        <v>2.6435184051821734</v>
      </c>
      <c r="I2573">
        <v>2096</v>
      </c>
      <c r="J2573" s="134">
        <v>0.24897885044424717</v>
      </c>
    </row>
    <row r="2574" spans="3:10" x14ac:dyDescent="0.3">
      <c r="C2574">
        <v>2097</v>
      </c>
      <c r="D2574" s="40">
        <v>2.3029246414340516</v>
      </c>
      <c r="I2574">
        <v>2097</v>
      </c>
      <c r="J2574" s="134">
        <v>0.2711158698833871</v>
      </c>
    </row>
    <row r="2575" spans="3:10" x14ac:dyDescent="0.3">
      <c r="C2575">
        <v>2098</v>
      </c>
      <c r="D2575" s="40">
        <v>2.8134556891635474</v>
      </c>
      <c r="I2575">
        <v>2098</v>
      </c>
      <c r="J2575" s="134">
        <v>0.21496473396611449</v>
      </c>
    </row>
    <row r="2576" spans="3:10" x14ac:dyDescent="0.3">
      <c r="C2576">
        <v>2099</v>
      </c>
      <c r="D2576" s="40">
        <v>2.6592656541566253</v>
      </c>
      <c r="I2576">
        <v>2099</v>
      </c>
      <c r="J2576" s="134">
        <v>0.17900218983851834</v>
      </c>
    </row>
    <row r="2577" spans="3:10" x14ac:dyDescent="0.3">
      <c r="C2577">
        <v>2100</v>
      </c>
      <c r="D2577" s="40">
        <v>2.9805416212478155</v>
      </c>
      <c r="I2577">
        <v>2100</v>
      </c>
      <c r="J2577" s="134">
        <v>0.20939851864819992</v>
      </c>
    </row>
    <row r="2578" spans="3:10" x14ac:dyDescent="0.3">
      <c r="C2578">
        <v>2101</v>
      </c>
      <c r="D2578" s="40">
        <v>3.0635354970811499</v>
      </c>
      <c r="I2578">
        <v>2101</v>
      </c>
      <c r="J2578" s="134">
        <v>0.20195091776849861</v>
      </c>
    </row>
    <row r="2579" spans="3:10" x14ac:dyDescent="0.3">
      <c r="C2579">
        <v>2102</v>
      </c>
      <c r="D2579" s="40">
        <v>1.5967158361021156</v>
      </c>
      <c r="I2579">
        <v>2102</v>
      </c>
      <c r="J2579" s="134">
        <v>0.31245559501063247</v>
      </c>
    </row>
    <row r="2580" spans="3:10" x14ac:dyDescent="0.3">
      <c r="C2580">
        <v>2103</v>
      </c>
      <c r="D2580" s="40">
        <v>2.3597738491926519</v>
      </c>
      <c r="I2580">
        <v>2103</v>
      </c>
      <c r="J2580" s="134">
        <v>0.21949165542463334</v>
      </c>
    </row>
    <row r="2581" spans="3:10" x14ac:dyDescent="0.3">
      <c r="C2581">
        <v>2104</v>
      </c>
      <c r="D2581" s="40">
        <v>2.6768625932946679</v>
      </c>
      <c r="I2581">
        <v>2104</v>
      </c>
      <c r="J2581" s="134">
        <v>0.16008042024575042</v>
      </c>
    </row>
    <row r="2582" spans="3:10" x14ac:dyDescent="0.3">
      <c r="C2582">
        <v>2105</v>
      </c>
      <c r="D2582" s="40">
        <v>2.6376202528654082</v>
      </c>
      <c r="I2582">
        <v>2105</v>
      </c>
      <c r="J2582" s="134">
        <v>0.31970897316835356</v>
      </c>
    </row>
    <row r="2583" spans="3:10" x14ac:dyDescent="0.3">
      <c r="C2583">
        <v>2106</v>
      </c>
      <c r="D2583" s="40">
        <v>2.4699387144965734</v>
      </c>
      <c r="I2583">
        <v>2106</v>
      </c>
      <c r="J2583" s="134">
        <v>0.37594459028407856</v>
      </c>
    </row>
    <row r="2584" spans="3:10" x14ac:dyDescent="0.3">
      <c r="C2584">
        <v>2107</v>
      </c>
      <c r="D2584" s="40">
        <v>2.6050297336188208</v>
      </c>
      <c r="I2584">
        <v>2107</v>
      </c>
      <c r="J2584" s="134">
        <v>0.40886653797784311</v>
      </c>
    </row>
    <row r="2585" spans="3:10" x14ac:dyDescent="0.3">
      <c r="C2585">
        <v>2108</v>
      </c>
      <c r="D2585" s="40">
        <v>2.6352757504557971</v>
      </c>
      <c r="I2585">
        <v>2108</v>
      </c>
      <c r="J2585" s="134">
        <v>0.28393645050958716</v>
      </c>
    </row>
    <row r="2586" spans="3:10" x14ac:dyDescent="0.3">
      <c r="C2586">
        <v>2109</v>
      </c>
      <c r="D2586" s="40">
        <v>2.4594732251977449</v>
      </c>
      <c r="I2586">
        <v>2109</v>
      </c>
      <c r="J2586" s="134">
        <v>0.19828171636488134</v>
      </c>
    </row>
    <row r="2587" spans="3:10" x14ac:dyDescent="0.3">
      <c r="C2587">
        <v>2110</v>
      </c>
      <c r="D2587" s="40">
        <v>2.9976512286496151</v>
      </c>
      <c r="I2587">
        <v>2110</v>
      </c>
      <c r="J2587" s="134">
        <v>0.23275820728839269</v>
      </c>
    </row>
    <row r="2588" spans="3:10" x14ac:dyDescent="0.3">
      <c r="C2588">
        <v>2111</v>
      </c>
      <c r="D2588" s="40">
        <v>2.6220424107880764</v>
      </c>
      <c r="I2588">
        <v>2111</v>
      </c>
      <c r="J2588" s="134">
        <v>0.25713599799962172</v>
      </c>
    </row>
    <row r="2589" spans="3:10" x14ac:dyDescent="0.3">
      <c r="C2589">
        <v>2112</v>
      </c>
      <c r="D2589" s="40">
        <v>2.1630951665062779</v>
      </c>
      <c r="I2589">
        <v>2112</v>
      </c>
      <c r="J2589" s="134">
        <v>0.18203332902681923</v>
      </c>
    </row>
    <row r="2590" spans="3:10" x14ac:dyDescent="0.3">
      <c r="C2590">
        <v>2113</v>
      </c>
      <c r="D2590" s="40">
        <v>3.3655193209501078</v>
      </c>
      <c r="I2590">
        <v>2113</v>
      </c>
      <c r="J2590" s="134">
        <v>0.1444627948651056</v>
      </c>
    </row>
    <row r="2591" spans="3:10" x14ac:dyDescent="0.3">
      <c r="C2591">
        <v>2114</v>
      </c>
      <c r="D2591" s="40">
        <v>2.61491716055325</v>
      </c>
      <c r="I2591">
        <v>2114</v>
      </c>
      <c r="J2591" s="134">
        <v>0.23866553343459085</v>
      </c>
    </row>
    <row r="2592" spans="3:10" x14ac:dyDescent="0.3">
      <c r="C2592">
        <v>2115</v>
      </c>
      <c r="D2592" s="40">
        <v>2.7667224941328783</v>
      </c>
      <c r="I2592">
        <v>2115</v>
      </c>
      <c r="J2592" s="134">
        <v>0.28336830751339059</v>
      </c>
    </row>
    <row r="2593" spans="3:10" x14ac:dyDescent="0.3">
      <c r="C2593">
        <v>2116</v>
      </c>
      <c r="D2593" s="40">
        <v>2.2239778240857264</v>
      </c>
      <c r="I2593">
        <v>2116</v>
      </c>
      <c r="J2593" s="134">
        <v>0.24109649249613785</v>
      </c>
    </row>
    <row r="2594" spans="3:10" x14ac:dyDescent="0.3">
      <c r="C2594">
        <v>2117</v>
      </c>
      <c r="D2594" s="40">
        <v>2.3960257968030598</v>
      </c>
      <c r="I2594">
        <v>2117</v>
      </c>
      <c r="J2594" s="134">
        <v>0.25094641303950493</v>
      </c>
    </row>
    <row r="2595" spans="3:10" x14ac:dyDescent="0.3">
      <c r="C2595">
        <v>2118</v>
      </c>
      <c r="D2595" s="40">
        <v>2.2050920214019958</v>
      </c>
      <c r="I2595">
        <v>2118</v>
      </c>
      <c r="J2595" s="134">
        <v>0.24813182025171621</v>
      </c>
    </row>
    <row r="2596" spans="3:10" x14ac:dyDescent="0.3">
      <c r="C2596">
        <v>2119</v>
      </c>
      <c r="D2596" s="40">
        <v>1.7843765355268235</v>
      </c>
      <c r="I2596">
        <v>2119</v>
      </c>
      <c r="J2596" s="134">
        <v>0.23583771280999133</v>
      </c>
    </row>
    <row r="2597" spans="3:10" x14ac:dyDescent="0.3">
      <c r="C2597">
        <v>2120</v>
      </c>
      <c r="D2597" s="40">
        <v>3.0754197657358064</v>
      </c>
      <c r="I2597">
        <v>2120</v>
      </c>
      <c r="J2597" s="134">
        <v>0.14722908510121346</v>
      </c>
    </row>
    <row r="2598" spans="3:10" x14ac:dyDescent="0.3">
      <c r="C2598">
        <v>2121</v>
      </c>
      <c r="D2598" s="40">
        <v>3.4126875522026849</v>
      </c>
      <c r="I2598">
        <v>2121</v>
      </c>
      <c r="J2598" s="134">
        <v>0.13557214053455602</v>
      </c>
    </row>
    <row r="2599" spans="3:10" x14ac:dyDescent="0.3">
      <c r="C2599">
        <v>2122</v>
      </c>
      <c r="D2599" s="40">
        <v>2.7475019213514784</v>
      </c>
      <c r="I2599">
        <v>2122</v>
      </c>
      <c r="J2599" s="134">
        <v>0.19132607014138325</v>
      </c>
    </row>
    <row r="2600" spans="3:10" x14ac:dyDescent="0.3">
      <c r="C2600">
        <v>2123</v>
      </c>
      <c r="D2600" s="40">
        <v>3.1543150449577371</v>
      </c>
      <c r="I2600">
        <v>2123</v>
      </c>
      <c r="J2600" s="134">
        <v>0.31819787304269531</v>
      </c>
    </row>
    <row r="2601" spans="3:10" x14ac:dyDescent="0.3">
      <c r="C2601">
        <v>2124</v>
      </c>
      <c r="D2601" s="40">
        <v>1.9763319698295052</v>
      </c>
      <c r="I2601">
        <v>2124</v>
      </c>
      <c r="J2601" s="134">
        <v>0.20692869203240183</v>
      </c>
    </row>
    <row r="2602" spans="3:10" x14ac:dyDescent="0.3">
      <c r="C2602">
        <v>2125</v>
      </c>
      <c r="D2602" s="40">
        <v>2.4424864894769618</v>
      </c>
      <c r="I2602">
        <v>2125</v>
      </c>
      <c r="J2602" s="134">
        <v>0.287460974233964</v>
      </c>
    </row>
    <row r="2603" spans="3:10" x14ac:dyDescent="0.3">
      <c r="C2603">
        <v>2126</v>
      </c>
      <c r="D2603" s="40">
        <v>3.0060953139402224</v>
      </c>
      <c r="I2603">
        <v>2126</v>
      </c>
      <c r="J2603" s="134">
        <v>0.17682126542486953</v>
      </c>
    </row>
    <row r="2604" spans="3:10" x14ac:dyDescent="0.3">
      <c r="C2604">
        <v>2127</v>
      </c>
      <c r="D2604" s="40">
        <v>2.1508794576690335</v>
      </c>
      <c r="I2604">
        <v>2127</v>
      </c>
      <c r="J2604" s="134">
        <v>0.23391563872531651</v>
      </c>
    </row>
    <row r="2605" spans="3:10" x14ac:dyDescent="0.3">
      <c r="C2605">
        <v>2128</v>
      </c>
      <c r="D2605" s="40">
        <v>1.6641195009175689</v>
      </c>
      <c r="I2605">
        <v>2128</v>
      </c>
      <c r="J2605" s="134">
        <v>0.2801659808984065</v>
      </c>
    </row>
    <row r="2606" spans="3:10" x14ac:dyDescent="0.3">
      <c r="C2606">
        <v>2129</v>
      </c>
      <c r="D2606" s="40">
        <v>1.9635223829275759</v>
      </c>
      <c r="I2606">
        <v>2129</v>
      </c>
      <c r="J2606" s="134">
        <v>0.18415013735381036</v>
      </c>
    </row>
    <row r="2607" spans="3:10" x14ac:dyDescent="0.3">
      <c r="C2607">
        <v>2130</v>
      </c>
      <c r="D2607" s="40">
        <v>2.2227243562412018</v>
      </c>
      <c r="I2607">
        <v>2130</v>
      </c>
      <c r="J2607" s="134">
        <v>0.15891948023827251</v>
      </c>
    </row>
    <row r="2608" spans="3:10" x14ac:dyDescent="0.3">
      <c r="C2608">
        <v>2131</v>
      </c>
      <c r="D2608" s="40">
        <v>3.2967489068645941</v>
      </c>
      <c r="I2608">
        <v>2131</v>
      </c>
      <c r="J2608" s="134">
        <v>0.27141425624030258</v>
      </c>
    </row>
    <row r="2609" spans="3:10" x14ac:dyDescent="0.3">
      <c r="C2609">
        <v>2132</v>
      </c>
      <c r="D2609" s="40">
        <v>2.778594717756639</v>
      </c>
      <c r="I2609">
        <v>2132</v>
      </c>
      <c r="J2609" s="134">
        <v>0.15216994917759719</v>
      </c>
    </row>
    <row r="2610" spans="3:10" x14ac:dyDescent="0.3">
      <c r="C2610">
        <v>2133</v>
      </c>
      <c r="D2610" s="40">
        <v>1.7987142845407758</v>
      </c>
      <c r="I2610">
        <v>2133</v>
      </c>
      <c r="J2610" s="134">
        <v>0.19253118052408436</v>
      </c>
    </row>
    <row r="2611" spans="3:10" x14ac:dyDescent="0.3">
      <c r="C2611">
        <v>2134</v>
      </c>
      <c r="D2611" s="40">
        <v>1.8503516760775238</v>
      </c>
      <c r="I2611">
        <v>2134</v>
      </c>
      <c r="J2611" s="134">
        <v>0.25437992897559702</v>
      </c>
    </row>
    <row r="2612" spans="3:10" x14ac:dyDescent="0.3">
      <c r="C2612">
        <v>2135</v>
      </c>
      <c r="D2612" s="40">
        <v>2.604971412544653</v>
      </c>
      <c r="I2612">
        <v>2135</v>
      </c>
      <c r="J2612" s="134">
        <v>0.29792183729579835</v>
      </c>
    </row>
    <row r="2613" spans="3:10" x14ac:dyDescent="0.3">
      <c r="C2613">
        <v>2136</v>
      </c>
      <c r="D2613" s="40">
        <v>3.0087219173484012</v>
      </c>
      <c r="I2613">
        <v>2136</v>
      </c>
      <c r="J2613" s="134">
        <v>0.27867366821497241</v>
      </c>
    </row>
    <row r="2614" spans="3:10" x14ac:dyDescent="0.3">
      <c r="C2614">
        <v>2137</v>
      </c>
      <c r="D2614" s="40">
        <v>2.2781130730149561</v>
      </c>
      <c r="I2614">
        <v>2137</v>
      </c>
      <c r="J2614" s="134">
        <v>0.34628483049288561</v>
      </c>
    </row>
    <row r="2615" spans="3:10" x14ac:dyDescent="0.3">
      <c r="C2615">
        <v>2138</v>
      </c>
      <c r="D2615" s="40">
        <v>2.2655849386636984</v>
      </c>
      <c r="I2615">
        <v>2138</v>
      </c>
      <c r="J2615" s="134">
        <v>0.28094404476299872</v>
      </c>
    </row>
    <row r="2616" spans="3:10" x14ac:dyDescent="0.3">
      <c r="C2616">
        <v>2139</v>
      </c>
      <c r="D2616" s="40">
        <v>2.7072627980843391</v>
      </c>
      <c r="I2616">
        <v>2139</v>
      </c>
      <c r="J2616" s="134">
        <v>0.1928742464420079</v>
      </c>
    </row>
    <row r="2617" spans="3:10" x14ac:dyDescent="0.3">
      <c r="C2617">
        <v>2140</v>
      </c>
      <c r="D2617" s="40">
        <v>2.1711546736349367</v>
      </c>
      <c r="I2617">
        <v>2140</v>
      </c>
      <c r="J2617" s="134">
        <v>0.14851890629656883</v>
      </c>
    </row>
    <row r="2618" spans="3:10" x14ac:dyDescent="0.3">
      <c r="C2618">
        <v>2141</v>
      </c>
      <c r="D2618" s="40">
        <v>3.2628609678841265</v>
      </c>
      <c r="I2618">
        <v>2141</v>
      </c>
      <c r="J2618" s="134">
        <v>0.31034402468082911</v>
      </c>
    </row>
    <row r="2619" spans="3:10" x14ac:dyDescent="0.3">
      <c r="C2619">
        <v>2142</v>
      </c>
      <c r="D2619" s="40">
        <v>3.1298982478866684</v>
      </c>
      <c r="I2619">
        <v>2142</v>
      </c>
      <c r="J2619" s="134">
        <v>0.10594722375688703</v>
      </c>
    </row>
    <row r="2620" spans="3:10" x14ac:dyDescent="0.3">
      <c r="C2620">
        <v>2143</v>
      </c>
      <c r="D2620" s="40">
        <v>2.0999368920416952</v>
      </c>
      <c r="I2620">
        <v>2143</v>
      </c>
      <c r="J2620" s="134">
        <v>0.42191526485462849</v>
      </c>
    </row>
    <row r="2621" spans="3:10" x14ac:dyDescent="0.3">
      <c r="C2621">
        <v>2144</v>
      </c>
      <c r="D2621" s="40">
        <v>3.5558853034130968</v>
      </c>
      <c r="I2621">
        <v>2144</v>
      </c>
      <c r="J2621" s="134">
        <v>0.25346719282950025</v>
      </c>
    </row>
    <row r="2622" spans="3:10" x14ac:dyDescent="0.3">
      <c r="C2622">
        <v>2145</v>
      </c>
      <c r="D2622" s="40">
        <v>3.1026722652841254</v>
      </c>
      <c r="I2622">
        <v>2145</v>
      </c>
      <c r="J2622" s="134">
        <v>0.2194334887814049</v>
      </c>
    </row>
    <row r="2623" spans="3:10" x14ac:dyDescent="0.3">
      <c r="C2623">
        <v>2146</v>
      </c>
      <c r="D2623" s="40">
        <v>3.0889672713048109</v>
      </c>
      <c r="I2623">
        <v>2146</v>
      </c>
      <c r="J2623" s="134">
        <v>0.12148292037747122</v>
      </c>
    </row>
    <row r="2624" spans="3:10" x14ac:dyDescent="0.3">
      <c r="C2624">
        <v>2147</v>
      </c>
      <c r="D2624" s="40">
        <v>1.650059062691172</v>
      </c>
      <c r="I2624">
        <v>2147</v>
      </c>
      <c r="J2624" s="134">
        <v>0.2134036229528391</v>
      </c>
    </row>
    <row r="2625" spans="3:10" x14ac:dyDescent="0.3">
      <c r="C2625">
        <v>2148</v>
      </c>
      <c r="D2625" s="40">
        <v>3.0956271731470415</v>
      </c>
      <c r="I2625">
        <v>2148</v>
      </c>
      <c r="J2625" s="134">
        <v>0.19280635625876852</v>
      </c>
    </row>
    <row r="2626" spans="3:10" x14ac:dyDescent="0.3">
      <c r="C2626">
        <v>2149</v>
      </c>
      <c r="D2626" s="40">
        <v>3.2125023065520439</v>
      </c>
      <c r="I2626">
        <v>2149</v>
      </c>
      <c r="J2626" s="134">
        <v>0.24267005174243295</v>
      </c>
    </row>
    <row r="2627" spans="3:10" x14ac:dyDescent="0.3">
      <c r="C2627">
        <v>2150</v>
      </c>
      <c r="D2627" s="40">
        <v>2.5167606378532645</v>
      </c>
      <c r="I2627">
        <v>2150</v>
      </c>
      <c r="J2627" s="134">
        <v>0.25521726563168401</v>
      </c>
    </row>
    <row r="2628" spans="3:10" x14ac:dyDescent="0.3">
      <c r="C2628">
        <v>2151</v>
      </c>
      <c r="D2628" s="40">
        <v>2.2192298582831813</v>
      </c>
      <c r="I2628">
        <v>2151</v>
      </c>
      <c r="J2628" s="134">
        <v>0.29823495692481461</v>
      </c>
    </row>
    <row r="2629" spans="3:10" x14ac:dyDescent="0.3">
      <c r="C2629">
        <v>2152</v>
      </c>
      <c r="D2629" s="40">
        <v>3.5462117284336307</v>
      </c>
      <c r="I2629">
        <v>2152</v>
      </c>
      <c r="J2629" s="134">
        <v>0.2059476104976512</v>
      </c>
    </row>
    <row r="2630" spans="3:10" x14ac:dyDescent="0.3">
      <c r="C2630">
        <v>2153</v>
      </c>
      <c r="D2630" s="40">
        <v>2.293500217282769</v>
      </c>
      <c r="I2630">
        <v>2153</v>
      </c>
      <c r="J2630" s="134">
        <v>0.21240112916998721</v>
      </c>
    </row>
    <row r="2631" spans="3:10" x14ac:dyDescent="0.3">
      <c r="C2631">
        <v>2154</v>
      </c>
      <c r="D2631" s="40">
        <v>3.1549645288099222</v>
      </c>
      <c r="I2631">
        <v>2154</v>
      </c>
      <c r="J2631" s="134">
        <v>0.22763788855643874</v>
      </c>
    </row>
    <row r="2632" spans="3:10" x14ac:dyDescent="0.3">
      <c r="C2632">
        <v>2155</v>
      </c>
      <c r="D2632" s="40">
        <v>2.6991641428465334</v>
      </c>
      <c r="I2632">
        <v>2155</v>
      </c>
      <c r="J2632" s="134">
        <v>0.25637249122376926</v>
      </c>
    </row>
    <row r="2633" spans="3:10" x14ac:dyDescent="0.3">
      <c r="C2633">
        <v>2156</v>
      </c>
      <c r="D2633" s="40">
        <v>2.2219006626299374</v>
      </c>
      <c r="I2633">
        <v>2156</v>
      </c>
      <c r="J2633" s="134">
        <v>0.24710507686605454</v>
      </c>
    </row>
    <row r="2634" spans="3:10" x14ac:dyDescent="0.3">
      <c r="C2634">
        <v>2157</v>
      </c>
      <c r="D2634" s="40">
        <v>2.4761873730985164</v>
      </c>
      <c r="I2634">
        <v>2157</v>
      </c>
      <c r="J2634" s="134">
        <v>0.1939108776029359</v>
      </c>
    </row>
    <row r="2635" spans="3:10" x14ac:dyDescent="0.3">
      <c r="C2635">
        <v>2158</v>
      </c>
      <c r="D2635" s="40">
        <v>2.6927535951168986</v>
      </c>
      <c r="I2635">
        <v>2158</v>
      </c>
      <c r="J2635" s="134">
        <v>0.23584474802321886</v>
      </c>
    </row>
    <row r="2636" spans="3:10" x14ac:dyDescent="0.3">
      <c r="C2636">
        <v>2159</v>
      </c>
      <c r="D2636" s="40">
        <v>2.1465654000738001</v>
      </c>
      <c r="I2636">
        <v>2159</v>
      </c>
      <c r="J2636" s="134">
        <v>0.34023081387968168</v>
      </c>
    </row>
    <row r="2637" spans="3:10" x14ac:dyDescent="0.3">
      <c r="C2637">
        <v>2160</v>
      </c>
      <c r="D2637" s="40">
        <v>2.6403865128525359</v>
      </c>
      <c r="I2637">
        <v>2160</v>
      </c>
      <c r="J2637" s="134">
        <v>0.3587437762814103</v>
      </c>
    </row>
    <row r="2638" spans="3:10" x14ac:dyDescent="0.3">
      <c r="C2638">
        <v>2161</v>
      </c>
      <c r="D2638" s="40">
        <v>2.1585991596095906</v>
      </c>
      <c r="I2638">
        <v>2161</v>
      </c>
      <c r="J2638" s="134">
        <v>0.15842728773672743</v>
      </c>
    </row>
    <row r="2639" spans="3:10" x14ac:dyDescent="0.3">
      <c r="C2639">
        <v>2162</v>
      </c>
      <c r="D2639" s="40">
        <v>2.0864320406945391</v>
      </c>
      <c r="I2639">
        <v>2162</v>
      </c>
      <c r="J2639" s="134">
        <v>0.19591257726130173</v>
      </c>
    </row>
    <row r="2640" spans="3:10" x14ac:dyDescent="0.3">
      <c r="C2640">
        <v>2163</v>
      </c>
      <c r="D2640" s="40">
        <v>2.9635740679037044</v>
      </c>
      <c r="I2640">
        <v>2163</v>
      </c>
      <c r="J2640" s="134">
        <v>0.29215367613706134</v>
      </c>
    </row>
    <row r="2641" spans="3:10" x14ac:dyDescent="0.3">
      <c r="C2641">
        <v>2164</v>
      </c>
      <c r="D2641" s="40">
        <v>3.3529676471325986</v>
      </c>
      <c r="I2641">
        <v>2164</v>
      </c>
      <c r="J2641" s="134">
        <v>0.20075651901002667</v>
      </c>
    </row>
    <row r="2642" spans="3:10" x14ac:dyDescent="0.3">
      <c r="C2642">
        <v>2165</v>
      </c>
      <c r="D2642" s="40">
        <v>2.2105505294482359</v>
      </c>
      <c r="I2642">
        <v>2165</v>
      </c>
      <c r="J2642" s="134">
        <v>0.17072656936926456</v>
      </c>
    </row>
    <row r="2643" spans="3:10" x14ac:dyDescent="0.3">
      <c r="C2643">
        <v>2166</v>
      </c>
      <c r="D2643" s="40">
        <v>2.8147862016093184</v>
      </c>
      <c r="I2643">
        <v>2166</v>
      </c>
      <c r="J2643" s="134">
        <v>0.38376796122498935</v>
      </c>
    </row>
    <row r="2644" spans="3:10" x14ac:dyDescent="0.3">
      <c r="C2644">
        <v>2167</v>
      </c>
      <c r="D2644" s="40">
        <v>2.9096417332630775</v>
      </c>
      <c r="I2644">
        <v>2167</v>
      </c>
      <c r="J2644" s="134">
        <v>0.22716231306683787</v>
      </c>
    </row>
    <row r="2645" spans="3:10" x14ac:dyDescent="0.3">
      <c r="C2645">
        <v>2168</v>
      </c>
      <c r="D2645" s="40">
        <v>2.5195041820294803</v>
      </c>
      <c r="I2645">
        <v>2168</v>
      </c>
      <c r="J2645" s="134">
        <v>0.18137671063070937</v>
      </c>
    </row>
    <row r="2646" spans="3:10" x14ac:dyDescent="0.3">
      <c r="C2646">
        <v>2169</v>
      </c>
      <c r="D2646" s="40">
        <v>2.2595683926653836</v>
      </c>
      <c r="I2646">
        <v>2169</v>
      </c>
      <c r="J2646" s="134">
        <v>0.13407704135372889</v>
      </c>
    </row>
    <row r="2647" spans="3:10" x14ac:dyDescent="0.3">
      <c r="C2647">
        <v>2170</v>
      </c>
      <c r="D2647" s="40">
        <v>2.2785104222283805</v>
      </c>
      <c r="I2647">
        <v>2170</v>
      </c>
      <c r="J2647" s="134">
        <v>0.27644949884781855</v>
      </c>
    </row>
    <row r="2648" spans="3:10" x14ac:dyDescent="0.3">
      <c r="C2648">
        <v>2171</v>
      </c>
      <c r="D2648" s="40">
        <v>1.6538841945828016</v>
      </c>
      <c r="I2648">
        <v>2171</v>
      </c>
      <c r="J2648" s="134">
        <v>0.11791755041314511</v>
      </c>
    </row>
    <row r="2649" spans="3:10" x14ac:dyDescent="0.3">
      <c r="C2649">
        <v>2172</v>
      </c>
      <c r="D2649" s="40">
        <v>2.8877678942300888</v>
      </c>
      <c r="I2649">
        <v>2172</v>
      </c>
      <c r="J2649" s="134">
        <v>0.18641241996333768</v>
      </c>
    </row>
    <row r="2650" spans="3:10" x14ac:dyDescent="0.3">
      <c r="C2650">
        <v>2173</v>
      </c>
      <c r="D2650" s="40">
        <v>2.4539409302735828</v>
      </c>
      <c r="I2650">
        <v>2173</v>
      </c>
      <c r="J2650" s="134">
        <v>0.2124968342682898</v>
      </c>
    </row>
    <row r="2651" spans="3:10" x14ac:dyDescent="0.3">
      <c r="C2651">
        <v>2174</v>
      </c>
      <c r="D2651" s="40">
        <v>2.8947228315284601</v>
      </c>
      <c r="I2651">
        <v>2174</v>
      </c>
      <c r="J2651" s="134">
        <v>0.21761357775233048</v>
      </c>
    </row>
    <row r="2652" spans="3:10" x14ac:dyDescent="0.3">
      <c r="C2652">
        <v>2175</v>
      </c>
      <c r="D2652" s="40">
        <v>2.281708786445324</v>
      </c>
      <c r="I2652">
        <v>2175</v>
      </c>
      <c r="J2652" s="134">
        <v>0.34152134528901468</v>
      </c>
    </row>
    <row r="2653" spans="3:10" x14ac:dyDescent="0.3">
      <c r="C2653">
        <v>2176</v>
      </c>
      <c r="D2653" s="40">
        <v>2.6522720004504592</v>
      </c>
      <c r="I2653">
        <v>2176</v>
      </c>
      <c r="J2653" s="134">
        <v>0.22202070497536752</v>
      </c>
    </row>
    <row r="2654" spans="3:10" x14ac:dyDescent="0.3">
      <c r="C2654">
        <v>2177</v>
      </c>
      <c r="D2654" s="40">
        <v>2.4662746822664752</v>
      </c>
      <c r="I2654">
        <v>2177</v>
      </c>
      <c r="J2654" s="134">
        <v>0.2927914452929723</v>
      </c>
    </row>
    <row r="2655" spans="3:10" x14ac:dyDescent="0.3">
      <c r="C2655">
        <v>2178</v>
      </c>
      <c r="D2655" s="40">
        <v>2.2543739122591822</v>
      </c>
      <c r="I2655">
        <v>2178</v>
      </c>
      <c r="J2655" s="134">
        <v>0.26100446844233516</v>
      </c>
    </row>
    <row r="2656" spans="3:10" x14ac:dyDescent="0.3">
      <c r="C2656">
        <v>2179</v>
      </c>
      <c r="D2656" s="40">
        <v>1.8306353718288133</v>
      </c>
      <c r="I2656">
        <v>2179</v>
      </c>
      <c r="J2656" s="134">
        <v>0.2114298539154027</v>
      </c>
    </row>
    <row r="2657" spans="3:10" x14ac:dyDescent="0.3">
      <c r="C2657">
        <v>2180</v>
      </c>
      <c r="D2657" s="40">
        <v>2.1783146355255933</v>
      </c>
      <c r="I2657">
        <v>2180</v>
      </c>
      <c r="J2657" s="134">
        <v>0.15343123317522944</v>
      </c>
    </row>
    <row r="2658" spans="3:10" x14ac:dyDescent="0.3">
      <c r="C2658">
        <v>2181</v>
      </c>
      <c r="D2658" s="40">
        <v>2.7408502969949553</v>
      </c>
      <c r="I2658">
        <v>2181</v>
      </c>
      <c r="J2658" s="134">
        <v>0.32442793174420115</v>
      </c>
    </row>
    <row r="2659" spans="3:10" x14ac:dyDescent="0.3">
      <c r="C2659">
        <v>2182</v>
      </c>
      <c r="D2659" s="40">
        <v>2.8933576116536548</v>
      </c>
      <c r="I2659">
        <v>2182</v>
      </c>
      <c r="J2659" s="134">
        <v>0.16660569642544854</v>
      </c>
    </row>
    <row r="2660" spans="3:10" x14ac:dyDescent="0.3">
      <c r="C2660">
        <v>2183</v>
      </c>
      <c r="D2660" s="40">
        <v>2.4855179224355259</v>
      </c>
      <c r="I2660">
        <v>2183</v>
      </c>
      <c r="J2660" s="134">
        <v>0.28569216509739825</v>
      </c>
    </row>
    <row r="2661" spans="3:10" x14ac:dyDescent="0.3">
      <c r="C2661">
        <v>2184</v>
      </c>
      <c r="D2661" s="40">
        <v>2.2431016569481423</v>
      </c>
      <c r="I2661">
        <v>2184</v>
      </c>
      <c r="J2661" s="134">
        <v>0.27251086419025539</v>
      </c>
    </row>
    <row r="2662" spans="3:10" x14ac:dyDescent="0.3">
      <c r="C2662">
        <v>2185</v>
      </c>
      <c r="D2662" s="40">
        <v>1.7499229766251427</v>
      </c>
      <c r="I2662">
        <v>2185</v>
      </c>
      <c r="J2662" s="134">
        <v>0.30085748559673875</v>
      </c>
    </row>
    <row r="2663" spans="3:10" x14ac:dyDescent="0.3">
      <c r="C2663">
        <v>2186</v>
      </c>
      <c r="D2663" s="40">
        <v>2.5979234946859422</v>
      </c>
      <c r="I2663">
        <v>2186</v>
      </c>
      <c r="J2663" s="134">
        <v>0.13031090913630505</v>
      </c>
    </row>
    <row r="2664" spans="3:10" x14ac:dyDescent="0.3">
      <c r="C2664">
        <v>2187</v>
      </c>
      <c r="D2664" s="40">
        <v>2.5086728562757834</v>
      </c>
      <c r="I2664">
        <v>2187</v>
      </c>
      <c r="J2664" s="134">
        <v>0.29159331345329775</v>
      </c>
    </row>
    <row r="2665" spans="3:10" x14ac:dyDescent="0.3">
      <c r="C2665">
        <v>2188</v>
      </c>
      <c r="D2665" s="40">
        <v>2.5934080919684153</v>
      </c>
      <c r="I2665">
        <v>2188</v>
      </c>
      <c r="J2665" s="134">
        <v>0.35827839788865057</v>
      </c>
    </row>
    <row r="2666" spans="3:10" x14ac:dyDescent="0.3">
      <c r="C2666">
        <v>2189</v>
      </c>
      <c r="D2666" s="40">
        <v>3.3283283050049262</v>
      </c>
      <c r="I2666">
        <v>2189</v>
      </c>
      <c r="J2666" s="134">
        <v>0.3615819246183356</v>
      </c>
    </row>
    <row r="2667" spans="3:10" x14ac:dyDescent="0.3">
      <c r="C2667">
        <v>2190</v>
      </c>
      <c r="D2667" s="40">
        <v>3.232335784123479</v>
      </c>
      <c r="I2667">
        <v>2190</v>
      </c>
      <c r="J2667" s="134">
        <v>0.19846248239202002</v>
      </c>
    </row>
    <row r="2668" spans="3:10" x14ac:dyDescent="0.3">
      <c r="C2668">
        <v>2191</v>
      </c>
      <c r="D2668" s="40">
        <v>2.664119226056811</v>
      </c>
      <c r="I2668">
        <v>2191</v>
      </c>
      <c r="J2668" s="134">
        <v>0.23734797265145846</v>
      </c>
    </row>
    <row r="2669" spans="3:10" x14ac:dyDescent="0.3">
      <c r="C2669">
        <v>2192</v>
      </c>
      <c r="D2669" s="40">
        <v>2.2297548745316802</v>
      </c>
      <c r="I2669">
        <v>2192</v>
      </c>
      <c r="J2669" s="134">
        <v>0.24209287615495323</v>
      </c>
    </row>
    <row r="2670" spans="3:10" x14ac:dyDescent="0.3">
      <c r="C2670">
        <v>2193</v>
      </c>
      <c r="D2670" s="40">
        <v>2.838733430463209</v>
      </c>
      <c r="I2670">
        <v>2193</v>
      </c>
      <c r="J2670" s="134">
        <v>0.3417206636373491</v>
      </c>
    </row>
    <row r="2671" spans="3:10" x14ac:dyDescent="0.3">
      <c r="C2671">
        <v>2194</v>
      </c>
      <c r="D2671" s="40">
        <v>2.3917140813338689</v>
      </c>
      <c r="I2671">
        <v>2194</v>
      </c>
      <c r="J2671" s="134">
        <v>0.18189820378378396</v>
      </c>
    </row>
    <row r="2672" spans="3:10" x14ac:dyDescent="0.3">
      <c r="C2672">
        <v>2195</v>
      </c>
      <c r="D2672" s="40">
        <v>2.5859994082171767</v>
      </c>
      <c r="I2672">
        <v>2195</v>
      </c>
      <c r="J2672" s="134">
        <v>0.18268195311389257</v>
      </c>
    </row>
    <row r="2673" spans="3:10" x14ac:dyDescent="0.3">
      <c r="C2673">
        <v>2196</v>
      </c>
      <c r="D2673" s="40">
        <v>3.0453245487273723</v>
      </c>
      <c r="I2673">
        <v>2196</v>
      </c>
      <c r="J2673" s="134">
        <v>8.4079349978771756E-2</v>
      </c>
    </row>
    <row r="2674" spans="3:10" x14ac:dyDescent="0.3">
      <c r="C2674">
        <v>2197</v>
      </c>
      <c r="D2674" s="40">
        <v>2.1414008447041515</v>
      </c>
      <c r="I2674">
        <v>2197</v>
      </c>
      <c r="J2674" s="134">
        <v>0.25939218272327724</v>
      </c>
    </row>
    <row r="2675" spans="3:10" x14ac:dyDescent="0.3">
      <c r="C2675">
        <v>2198</v>
      </c>
      <c r="D2675" s="40">
        <v>2.8207204967413451</v>
      </c>
      <c r="I2675">
        <v>2198</v>
      </c>
      <c r="J2675" s="134">
        <v>0.29548494802294289</v>
      </c>
    </row>
    <row r="2676" spans="3:10" x14ac:dyDescent="0.3">
      <c r="C2676">
        <v>2199</v>
      </c>
      <c r="D2676" s="40">
        <v>3.1387332686964333</v>
      </c>
      <c r="I2676">
        <v>2199</v>
      </c>
      <c r="J2676" s="134">
        <v>0.30880816257739863</v>
      </c>
    </row>
    <row r="2677" spans="3:10" x14ac:dyDescent="0.3">
      <c r="C2677">
        <v>2200</v>
      </c>
      <c r="D2677" s="40">
        <v>3.1468763528033152</v>
      </c>
      <c r="I2677">
        <v>2200</v>
      </c>
      <c r="J2677" s="134">
        <v>0.15391657089190924</v>
      </c>
    </row>
    <row r="2678" spans="3:10" x14ac:dyDescent="0.3">
      <c r="C2678">
        <v>2201</v>
      </c>
      <c r="D2678" s="40">
        <v>2.0961056294110256</v>
      </c>
      <c r="I2678">
        <v>2201</v>
      </c>
      <c r="J2678" s="134">
        <v>0.32730446100232147</v>
      </c>
    </row>
    <row r="2679" spans="3:10" x14ac:dyDescent="0.3">
      <c r="C2679">
        <v>2202</v>
      </c>
      <c r="D2679" s="40">
        <v>1.9281189614385461</v>
      </c>
      <c r="I2679">
        <v>2202</v>
      </c>
      <c r="J2679" s="134">
        <v>0.37674120057770688</v>
      </c>
    </row>
    <row r="2680" spans="3:10" x14ac:dyDescent="0.3">
      <c r="C2680">
        <v>2203</v>
      </c>
      <c r="D2680" s="40">
        <v>1.9893837080733665</v>
      </c>
      <c r="I2680">
        <v>2203</v>
      </c>
      <c r="J2680" s="134">
        <v>0.30461714806242357</v>
      </c>
    </row>
    <row r="2681" spans="3:10" x14ac:dyDescent="0.3">
      <c r="C2681">
        <v>2204</v>
      </c>
      <c r="D2681" s="40">
        <v>2.2900540609618907</v>
      </c>
      <c r="I2681">
        <v>2204</v>
      </c>
      <c r="J2681" s="134">
        <v>0.35190470098231663</v>
      </c>
    </row>
    <row r="2682" spans="3:10" x14ac:dyDescent="0.3">
      <c r="C2682">
        <v>2205</v>
      </c>
      <c r="D2682" s="40">
        <v>2.3446669827883513</v>
      </c>
      <c r="I2682">
        <v>2205</v>
      </c>
      <c r="J2682" s="134">
        <v>0.21751843530937487</v>
      </c>
    </row>
    <row r="2683" spans="3:10" x14ac:dyDescent="0.3">
      <c r="C2683">
        <v>2206</v>
      </c>
      <c r="D2683" s="40">
        <v>1.9285551168339914</v>
      </c>
      <c r="I2683">
        <v>2206</v>
      </c>
      <c r="J2683" s="134">
        <v>0.27329198011326383</v>
      </c>
    </row>
    <row r="2684" spans="3:10" x14ac:dyDescent="0.3">
      <c r="C2684">
        <v>2207</v>
      </c>
      <c r="D2684" s="40">
        <v>2.0336868564808435</v>
      </c>
      <c r="I2684">
        <v>2207</v>
      </c>
      <c r="J2684" s="134">
        <v>0.25821581885477718</v>
      </c>
    </row>
    <row r="2685" spans="3:10" x14ac:dyDescent="0.3">
      <c r="C2685">
        <v>2208</v>
      </c>
      <c r="D2685" s="40">
        <v>3.0611313806405316</v>
      </c>
      <c r="I2685">
        <v>2208</v>
      </c>
      <c r="J2685" s="134">
        <v>0.16471594762241626</v>
      </c>
    </row>
    <row r="2686" spans="3:10" x14ac:dyDescent="0.3">
      <c r="C2686">
        <v>2209</v>
      </c>
      <c r="D2686" s="40">
        <v>2.7454015092889419</v>
      </c>
      <c r="I2686">
        <v>2209</v>
      </c>
      <c r="J2686" s="134">
        <v>0.20288877092795365</v>
      </c>
    </row>
    <row r="2687" spans="3:10" x14ac:dyDescent="0.3">
      <c r="C2687">
        <v>2210</v>
      </c>
      <c r="D2687" s="40">
        <v>2.7064066620172653</v>
      </c>
      <c r="I2687">
        <v>2210</v>
      </c>
      <c r="J2687" s="134">
        <v>0.26818373630971681</v>
      </c>
    </row>
    <row r="2688" spans="3:10" x14ac:dyDescent="0.3">
      <c r="C2688">
        <v>2211</v>
      </c>
      <c r="D2688" s="40">
        <v>2.8282067961648893</v>
      </c>
      <c r="I2688">
        <v>2211</v>
      </c>
      <c r="J2688" s="134">
        <v>6.1938733938865065E-2</v>
      </c>
    </row>
    <row r="2689" spans="3:10" x14ac:dyDescent="0.3">
      <c r="C2689">
        <v>2212</v>
      </c>
      <c r="D2689" s="40">
        <v>1.7232107161673014</v>
      </c>
      <c r="I2689">
        <v>2212</v>
      </c>
      <c r="J2689" s="134">
        <v>0.30274261783754963</v>
      </c>
    </row>
    <row r="2690" spans="3:10" x14ac:dyDescent="0.3">
      <c r="C2690">
        <v>2213</v>
      </c>
      <c r="D2690" s="40">
        <v>2.3365327842962924</v>
      </c>
      <c r="I2690">
        <v>2213</v>
      </c>
      <c r="J2690" s="134">
        <v>0.20617221026107058</v>
      </c>
    </row>
    <row r="2691" spans="3:10" x14ac:dyDescent="0.3">
      <c r="C2691">
        <v>2214</v>
      </c>
      <c r="D2691" s="40">
        <v>1.8596845248136042</v>
      </c>
      <c r="I2691">
        <v>2214</v>
      </c>
      <c r="J2691" s="134">
        <v>0.24234308727172404</v>
      </c>
    </row>
    <row r="2692" spans="3:10" x14ac:dyDescent="0.3">
      <c r="C2692">
        <v>2215</v>
      </c>
      <c r="D2692" s="40">
        <v>2.5684666599564205</v>
      </c>
      <c r="I2692">
        <v>2215</v>
      </c>
      <c r="J2692" s="134">
        <v>0.20498490837492467</v>
      </c>
    </row>
    <row r="2693" spans="3:10" x14ac:dyDescent="0.3">
      <c r="C2693">
        <v>2216</v>
      </c>
      <c r="D2693" s="40">
        <v>2.7564233590830773</v>
      </c>
      <c r="I2693">
        <v>2216</v>
      </c>
      <c r="J2693" s="134">
        <v>0.12778165266468378</v>
      </c>
    </row>
    <row r="2694" spans="3:10" x14ac:dyDescent="0.3">
      <c r="C2694">
        <v>2217</v>
      </c>
      <c r="D2694" s="40">
        <v>3.4340544533944213</v>
      </c>
      <c r="I2694">
        <v>2217</v>
      </c>
      <c r="J2694" s="134">
        <v>0.20634799298271589</v>
      </c>
    </row>
    <row r="2695" spans="3:10" x14ac:dyDescent="0.3">
      <c r="C2695">
        <v>2218</v>
      </c>
      <c r="D2695" s="40">
        <v>3.1798032432744758</v>
      </c>
      <c r="I2695">
        <v>2218</v>
      </c>
      <c r="J2695" s="134">
        <v>0.29562725454685879</v>
      </c>
    </row>
    <row r="2696" spans="3:10" x14ac:dyDescent="0.3">
      <c r="C2696">
        <v>2219</v>
      </c>
      <c r="D2696" s="40">
        <v>1.6089971735423627</v>
      </c>
      <c r="I2696">
        <v>2219</v>
      </c>
      <c r="J2696" s="134">
        <v>0.28436992104136438</v>
      </c>
    </row>
    <row r="2697" spans="3:10" x14ac:dyDescent="0.3">
      <c r="C2697">
        <v>2220</v>
      </c>
      <c r="D2697" s="40">
        <v>2.6011486107698727</v>
      </c>
      <c r="I2697">
        <v>2220</v>
      </c>
      <c r="J2697" s="134">
        <v>0.19543924745682939</v>
      </c>
    </row>
    <row r="2698" spans="3:10" x14ac:dyDescent="0.3">
      <c r="C2698">
        <v>2221</v>
      </c>
      <c r="D2698" s="40">
        <v>2.225516978547863</v>
      </c>
      <c r="I2698">
        <v>2221</v>
      </c>
      <c r="J2698" s="134">
        <v>0.16824040348470937</v>
      </c>
    </row>
    <row r="2699" spans="3:10" x14ac:dyDescent="0.3">
      <c r="C2699">
        <v>2222</v>
      </c>
      <c r="D2699" s="40">
        <v>2.6265636643094092</v>
      </c>
      <c r="I2699">
        <v>2222</v>
      </c>
      <c r="J2699" s="134">
        <v>0.20688003138405353</v>
      </c>
    </row>
    <row r="2700" spans="3:10" x14ac:dyDescent="0.3">
      <c r="C2700">
        <v>2223</v>
      </c>
      <c r="D2700" s="40">
        <v>2.6765782597239585</v>
      </c>
      <c r="I2700">
        <v>2223</v>
      </c>
      <c r="J2700" s="134">
        <v>0.21824985651893702</v>
      </c>
    </row>
    <row r="2701" spans="3:10" x14ac:dyDescent="0.3">
      <c r="C2701">
        <v>2224</v>
      </c>
      <c r="D2701" s="40">
        <v>1.8031755210358997</v>
      </c>
      <c r="I2701">
        <v>2224</v>
      </c>
      <c r="J2701" s="134">
        <v>0.3101041097292585</v>
      </c>
    </row>
    <row r="2702" spans="3:10" x14ac:dyDescent="0.3">
      <c r="C2702">
        <v>2225</v>
      </c>
      <c r="D2702" s="40">
        <v>2.5521003510968843</v>
      </c>
      <c r="I2702">
        <v>2225</v>
      </c>
      <c r="J2702" s="134">
        <v>0.26058892834898328</v>
      </c>
    </row>
    <row r="2703" spans="3:10" x14ac:dyDescent="0.3">
      <c r="C2703">
        <v>2226</v>
      </c>
      <c r="D2703" s="40">
        <v>2.8480678121206298</v>
      </c>
      <c r="I2703">
        <v>2226</v>
      </c>
      <c r="J2703" s="134">
        <v>0.16449711047217885</v>
      </c>
    </row>
    <row r="2704" spans="3:10" x14ac:dyDescent="0.3">
      <c r="C2704">
        <v>2227</v>
      </c>
      <c r="D2704" s="40">
        <v>1.9718139198828659</v>
      </c>
      <c r="I2704">
        <v>2227</v>
      </c>
      <c r="J2704" s="134">
        <v>0.29379485322767618</v>
      </c>
    </row>
    <row r="2705" spans="3:10" x14ac:dyDescent="0.3">
      <c r="C2705">
        <v>2228</v>
      </c>
      <c r="D2705" s="40">
        <v>3.1872583306725666</v>
      </c>
      <c r="I2705">
        <v>2228</v>
      </c>
      <c r="J2705" s="134">
        <v>0.17004787635980168</v>
      </c>
    </row>
    <row r="2706" spans="3:10" x14ac:dyDescent="0.3">
      <c r="C2706">
        <v>2229</v>
      </c>
      <c r="D2706" s="40">
        <v>2.8161839168674687</v>
      </c>
      <c r="I2706">
        <v>2229</v>
      </c>
      <c r="J2706" s="134">
        <v>0.20333011332012951</v>
      </c>
    </row>
    <row r="2707" spans="3:10" x14ac:dyDescent="0.3">
      <c r="C2707">
        <v>2230</v>
      </c>
      <c r="D2707" s="40">
        <v>2.3670911904283378</v>
      </c>
      <c r="I2707">
        <v>2230</v>
      </c>
      <c r="J2707" s="134">
        <v>0.2840567930812703</v>
      </c>
    </row>
    <row r="2708" spans="3:10" x14ac:dyDescent="0.3">
      <c r="C2708">
        <v>2231</v>
      </c>
      <c r="D2708" s="40">
        <v>2.5041459777247672</v>
      </c>
      <c r="I2708">
        <v>2231</v>
      </c>
      <c r="J2708" s="134">
        <v>0.15444552020454982</v>
      </c>
    </row>
    <row r="2709" spans="3:10" x14ac:dyDescent="0.3">
      <c r="C2709">
        <v>2232</v>
      </c>
      <c r="D2709" s="40">
        <v>3.0726198720127327</v>
      </c>
      <c r="I2709">
        <v>2232</v>
      </c>
      <c r="J2709" s="134">
        <v>0.31003423137836084</v>
      </c>
    </row>
    <row r="2710" spans="3:10" x14ac:dyDescent="0.3">
      <c r="C2710">
        <v>2233</v>
      </c>
      <c r="D2710" s="40">
        <v>1.9903536218826665</v>
      </c>
      <c r="I2710">
        <v>2233</v>
      </c>
      <c r="J2710" s="134">
        <v>0.26367149076077512</v>
      </c>
    </row>
    <row r="2711" spans="3:10" x14ac:dyDescent="0.3">
      <c r="C2711">
        <v>2234</v>
      </c>
      <c r="D2711" s="40">
        <v>2.5624698601675591</v>
      </c>
      <c r="I2711">
        <v>2234</v>
      </c>
      <c r="J2711" s="134">
        <v>0.1527854087390772</v>
      </c>
    </row>
    <row r="2712" spans="3:10" x14ac:dyDescent="0.3">
      <c r="C2712">
        <v>2235</v>
      </c>
      <c r="D2712" s="40">
        <v>2.5759846476796429</v>
      </c>
      <c r="I2712">
        <v>2235</v>
      </c>
      <c r="J2712" s="134">
        <v>0.33698321964473354</v>
      </c>
    </row>
    <row r="2713" spans="3:10" x14ac:dyDescent="0.3">
      <c r="C2713">
        <v>2236</v>
      </c>
      <c r="D2713" s="40">
        <v>2.3771812291843468</v>
      </c>
      <c r="I2713">
        <v>2236</v>
      </c>
      <c r="J2713" s="134">
        <v>0.26336512257654432</v>
      </c>
    </row>
    <row r="2714" spans="3:10" x14ac:dyDescent="0.3">
      <c r="C2714">
        <v>2237</v>
      </c>
      <c r="D2714" s="40">
        <v>3.0816346380935773</v>
      </c>
      <c r="I2714">
        <v>2237</v>
      </c>
      <c r="J2714" s="134">
        <v>0.33787952492625895</v>
      </c>
    </row>
    <row r="2715" spans="3:10" x14ac:dyDescent="0.3">
      <c r="C2715">
        <v>2238</v>
      </c>
      <c r="D2715" s="40">
        <v>1.814648623336812</v>
      </c>
      <c r="I2715">
        <v>2238</v>
      </c>
      <c r="J2715" s="134">
        <v>8.2128346764039462E-2</v>
      </c>
    </row>
    <row r="2716" spans="3:10" x14ac:dyDescent="0.3">
      <c r="C2716">
        <v>2239</v>
      </c>
      <c r="D2716" s="40">
        <v>3.2487653174012281</v>
      </c>
      <c r="I2716">
        <v>2239</v>
      </c>
      <c r="J2716" s="134">
        <v>0.33678722450154286</v>
      </c>
    </row>
    <row r="2717" spans="3:10" x14ac:dyDescent="0.3">
      <c r="C2717">
        <v>2240</v>
      </c>
      <c r="D2717" s="40">
        <v>2.0803713030897049</v>
      </c>
      <c r="I2717">
        <v>2240</v>
      </c>
      <c r="J2717" s="134">
        <v>0.39379121477686763</v>
      </c>
    </row>
    <row r="2718" spans="3:10" x14ac:dyDescent="0.3">
      <c r="C2718">
        <v>2241</v>
      </c>
      <c r="D2718" s="40">
        <v>2.1861420565017924</v>
      </c>
      <c r="I2718">
        <v>2241</v>
      </c>
      <c r="J2718" s="134">
        <v>9.6574327811977945E-2</v>
      </c>
    </row>
    <row r="2719" spans="3:10" x14ac:dyDescent="0.3">
      <c r="C2719">
        <v>2242</v>
      </c>
      <c r="D2719" s="40">
        <v>1.9906384722663439</v>
      </c>
      <c r="I2719">
        <v>2242</v>
      </c>
      <c r="J2719" s="134">
        <v>0.21175383848346496</v>
      </c>
    </row>
    <row r="2720" spans="3:10" x14ac:dyDescent="0.3">
      <c r="C2720">
        <v>2243</v>
      </c>
      <c r="D2720" s="40">
        <v>2.8527949625516613</v>
      </c>
      <c r="I2720">
        <v>2243</v>
      </c>
      <c r="J2720" s="134">
        <v>0.17800939964861406</v>
      </c>
    </row>
    <row r="2721" spans="3:10" x14ac:dyDescent="0.3">
      <c r="C2721">
        <v>2244</v>
      </c>
      <c r="D2721" s="40">
        <v>2.2880367833845137</v>
      </c>
      <c r="I2721">
        <v>2244</v>
      </c>
      <c r="J2721" s="134">
        <v>0.26472808188183428</v>
      </c>
    </row>
    <row r="2722" spans="3:10" x14ac:dyDescent="0.3">
      <c r="C2722">
        <v>2245</v>
      </c>
      <c r="D2722" s="40">
        <v>2.860131575902467</v>
      </c>
      <c r="I2722">
        <v>2245</v>
      </c>
      <c r="J2722" s="134">
        <v>0.35518168273353456</v>
      </c>
    </row>
    <row r="2723" spans="3:10" x14ac:dyDescent="0.3">
      <c r="C2723">
        <v>2246</v>
      </c>
      <c r="D2723" s="40">
        <v>2.0988115573407287</v>
      </c>
      <c r="I2723">
        <v>2246</v>
      </c>
      <c r="J2723" s="134">
        <v>0.30335130553035916</v>
      </c>
    </row>
    <row r="2724" spans="3:10" x14ac:dyDescent="0.3">
      <c r="C2724">
        <v>2247</v>
      </c>
      <c r="D2724" s="40">
        <v>2.8833120205479856</v>
      </c>
      <c r="I2724">
        <v>2247</v>
      </c>
      <c r="J2724" s="134">
        <v>0.28921696213801162</v>
      </c>
    </row>
    <row r="2725" spans="3:10" x14ac:dyDescent="0.3">
      <c r="C2725">
        <v>2248</v>
      </c>
      <c r="D2725" s="40">
        <v>2.7383780269617994</v>
      </c>
      <c r="I2725">
        <v>2248</v>
      </c>
      <c r="J2725" s="134">
        <v>0.31839921582745356</v>
      </c>
    </row>
    <row r="2726" spans="3:10" x14ac:dyDescent="0.3">
      <c r="C2726">
        <v>2249</v>
      </c>
      <c r="D2726" s="40">
        <v>2.686593344723657</v>
      </c>
      <c r="I2726">
        <v>2249</v>
      </c>
      <c r="J2726" s="134">
        <v>0.28440737046158437</v>
      </c>
    </row>
    <row r="2727" spans="3:10" x14ac:dyDescent="0.3">
      <c r="C2727">
        <v>2250</v>
      </c>
      <c r="D2727" s="40">
        <v>2.8177533236020738</v>
      </c>
      <c r="I2727">
        <v>2250</v>
      </c>
      <c r="J2727" s="134">
        <v>0.25278707574966197</v>
      </c>
    </row>
    <row r="2728" spans="3:10" x14ac:dyDescent="0.3">
      <c r="C2728">
        <v>2251</v>
      </c>
      <c r="D2728" s="40">
        <v>2.4385568576026251</v>
      </c>
      <c r="I2728">
        <v>2251</v>
      </c>
      <c r="J2728" s="134">
        <v>0.26279135349946392</v>
      </c>
    </row>
    <row r="2729" spans="3:10" x14ac:dyDescent="0.3">
      <c r="C2729">
        <v>2252</v>
      </c>
      <c r="D2729" s="40">
        <v>2.5127312114820923</v>
      </c>
      <c r="I2729">
        <v>2252</v>
      </c>
      <c r="J2729" s="134">
        <v>0.30516202768781175</v>
      </c>
    </row>
    <row r="2730" spans="3:10" x14ac:dyDescent="0.3">
      <c r="C2730">
        <v>2253</v>
      </c>
      <c r="D2730" s="40">
        <v>3.1108945651773983</v>
      </c>
      <c r="I2730">
        <v>2253</v>
      </c>
      <c r="J2730" s="134">
        <v>0.38029137421306491</v>
      </c>
    </row>
    <row r="2731" spans="3:10" x14ac:dyDescent="0.3">
      <c r="C2731">
        <v>2254</v>
      </c>
      <c r="D2731" s="40">
        <v>3.1642878651952344</v>
      </c>
      <c r="I2731">
        <v>2254</v>
      </c>
      <c r="J2731" s="134">
        <v>0.39973740391675383</v>
      </c>
    </row>
    <row r="2732" spans="3:10" x14ac:dyDescent="0.3">
      <c r="C2732">
        <v>2255</v>
      </c>
      <c r="D2732" s="40">
        <v>1.5665127295327976</v>
      </c>
      <c r="I2732">
        <v>2255</v>
      </c>
      <c r="J2732" s="134">
        <v>0.26092102879753098</v>
      </c>
    </row>
    <row r="2733" spans="3:10" x14ac:dyDescent="0.3">
      <c r="C2733">
        <v>2256</v>
      </c>
      <c r="D2733" s="40">
        <v>3.2692630416709028</v>
      </c>
      <c r="I2733">
        <v>2256</v>
      </c>
      <c r="J2733" s="134">
        <v>0.28343024763248614</v>
      </c>
    </row>
    <row r="2734" spans="3:10" x14ac:dyDescent="0.3">
      <c r="C2734">
        <v>2257</v>
      </c>
      <c r="D2734" s="40">
        <v>2.5795647961457031</v>
      </c>
      <c r="I2734">
        <v>2257</v>
      </c>
      <c r="J2734" s="134">
        <v>0.13945653777306721</v>
      </c>
    </row>
    <row r="2735" spans="3:10" x14ac:dyDescent="0.3">
      <c r="C2735">
        <v>2258</v>
      </c>
      <c r="D2735" s="40">
        <v>2.2090691279770565</v>
      </c>
      <c r="I2735">
        <v>2258</v>
      </c>
      <c r="J2735" s="134">
        <v>0.30090013326817</v>
      </c>
    </row>
    <row r="2736" spans="3:10" x14ac:dyDescent="0.3">
      <c r="C2736">
        <v>2259</v>
      </c>
      <c r="D2736" s="40">
        <v>2.9620048898023645</v>
      </c>
      <c r="I2736">
        <v>2259</v>
      </c>
      <c r="J2736" s="134">
        <v>0.24242975484235663</v>
      </c>
    </row>
    <row r="2737" spans="3:10" x14ac:dyDescent="0.3">
      <c r="C2737">
        <v>2260</v>
      </c>
      <c r="D2737" s="40">
        <v>2.8005496227322926</v>
      </c>
      <c r="I2737">
        <v>2260</v>
      </c>
      <c r="J2737" s="134">
        <v>0.30458757742627163</v>
      </c>
    </row>
    <row r="2738" spans="3:10" x14ac:dyDescent="0.3">
      <c r="C2738">
        <v>2261</v>
      </c>
      <c r="D2738" s="40">
        <v>1.8533145799825905</v>
      </c>
      <c r="I2738">
        <v>2261</v>
      </c>
      <c r="J2738" s="134">
        <v>0.20338158642832194</v>
      </c>
    </row>
    <row r="2739" spans="3:10" x14ac:dyDescent="0.3">
      <c r="C2739">
        <v>2262</v>
      </c>
      <c r="D2739" s="40">
        <v>3.5549352949929314</v>
      </c>
      <c r="I2739">
        <v>2262</v>
      </c>
      <c r="J2739" s="134">
        <v>0.24371735871293732</v>
      </c>
    </row>
    <row r="2740" spans="3:10" x14ac:dyDescent="0.3">
      <c r="C2740">
        <v>2263</v>
      </c>
      <c r="D2740" s="40">
        <v>2.4797523721170656</v>
      </c>
      <c r="I2740">
        <v>2263</v>
      </c>
      <c r="J2740" s="134">
        <v>0.23277420514357416</v>
      </c>
    </row>
    <row r="2741" spans="3:10" x14ac:dyDescent="0.3">
      <c r="C2741">
        <v>2264</v>
      </c>
      <c r="D2741" s="40">
        <v>2.5797792769822969</v>
      </c>
      <c r="I2741">
        <v>2264</v>
      </c>
      <c r="J2741" s="134">
        <v>0.14356875691649584</v>
      </c>
    </row>
    <row r="2742" spans="3:10" x14ac:dyDescent="0.3">
      <c r="C2742">
        <v>2265</v>
      </c>
      <c r="D2742" s="40">
        <v>3.4437639267716222</v>
      </c>
      <c r="I2742">
        <v>2265</v>
      </c>
      <c r="J2742" s="134">
        <v>0.13741161220433162</v>
      </c>
    </row>
    <row r="2743" spans="3:10" x14ac:dyDescent="0.3">
      <c r="C2743">
        <v>2266</v>
      </c>
      <c r="D2743" s="40">
        <v>2.3230573485787613</v>
      </c>
      <c r="I2743">
        <v>2266</v>
      </c>
      <c r="J2743" s="134">
        <v>0.17090952942707771</v>
      </c>
    </row>
    <row r="2744" spans="3:10" x14ac:dyDescent="0.3">
      <c r="C2744">
        <v>2267</v>
      </c>
      <c r="D2744" s="40">
        <v>3.0375954299906796</v>
      </c>
      <c r="I2744">
        <v>2267</v>
      </c>
      <c r="J2744" s="134">
        <v>0.2645186358038798</v>
      </c>
    </row>
    <row r="2745" spans="3:10" x14ac:dyDescent="0.3">
      <c r="C2745">
        <v>2268</v>
      </c>
      <c r="D2745" s="40">
        <v>1.8904681878679266</v>
      </c>
      <c r="I2745">
        <v>2268</v>
      </c>
      <c r="J2745" s="134">
        <v>0.35333805597669476</v>
      </c>
    </row>
    <row r="2746" spans="3:10" x14ac:dyDescent="0.3">
      <c r="C2746">
        <v>2269</v>
      </c>
      <c r="D2746" s="40">
        <v>3.2844739787477559</v>
      </c>
      <c r="I2746">
        <v>2269</v>
      </c>
      <c r="J2746" s="134">
        <v>0.2773593623915156</v>
      </c>
    </row>
    <row r="2747" spans="3:10" x14ac:dyDescent="0.3">
      <c r="C2747">
        <v>2270</v>
      </c>
      <c r="D2747" s="40">
        <v>2.7837982822067247</v>
      </c>
      <c r="I2747">
        <v>2270</v>
      </c>
      <c r="J2747" s="134">
        <v>0.23688429685478862</v>
      </c>
    </row>
    <row r="2748" spans="3:10" x14ac:dyDescent="0.3">
      <c r="C2748">
        <v>2271</v>
      </c>
      <c r="D2748" s="40">
        <v>2.1777161026694904</v>
      </c>
      <c r="I2748">
        <v>2271</v>
      </c>
      <c r="J2748" s="134">
        <v>0.23464203265592931</v>
      </c>
    </row>
    <row r="2749" spans="3:10" x14ac:dyDescent="0.3">
      <c r="C2749">
        <v>2272</v>
      </c>
      <c r="D2749" s="40">
        <v>2.9469983578169447</v>
      </c>
      <c r="I2749">
        <v>2272</v>
      </c>
      <c r="J2749" s="134">
        <v>0.12466394310946649</v>
      </c>
    </row>
    <row r="2750" spans="3:10" x14ac:dyDescent="0.3">
      <c r="C2750">
        <v>2273</v>
      </c>
      <c r="D2750" s="40">
        <v>3.4880565578776248</v>
      </c>
      <c r="I2750">
        <v>2273</v>
      </c>
      <c r="J2750" s="134">
        <v>0.32338086621061746</v>
      </c>
    </row>
    <row r="2751" spans="3:10" x14ac:dyDescent="0.3">
      <c r="C2751">
        <v>2274</v>
      </c>
      <c r="D2751" s="40">
        <v>3.2294654169902075</v>
      </c>
      <c r="I2751">
        <v>2274</v>
      </c>
      <c r="J2751" s="134">
        <v>0.24395442860855687</v>
      </c>
    </row>
    <row r="2752" spans="3:10" x14ac:dyDescent="0.3">
      <c r="C2752">
        <v>2275</v>
      </c>
      <c r="D2752" s="40">
        <v>2.5547068040869014</v>
      </c>
      <c r="I2752">
        <v>2275</v>
      </c>
      <c r="J2752" s="134">
        <v>0.28087795180943864</v>
      </c>
    </row>
    <row r="2753" spans="3:10" x14ac:dyDescent="0.3">
      <c r="C2753">
        <v>2276</v>
      </c>
      <c r="D2753" s="40">
        <v>2.1782250532571337</v>
      </c>
      <c r="I2753">
        <v>2276</v>
      </c>
      <c r="J2753" s="134">
        <v>0.15719729870013888</v>
      </c>
    </row>
    <row r="2754" spans="3:10" x14ac:dyDescent="0.3">
      <c r="C2754">
        <v>2277</v>
      </c>
      <c r="D2754" s="40">
        <v>2.9284562373323157</v>
      </c>
      <c r="I2754">
        <v>2277</v>
      </c>
      <c r="J2754" s="134">
        <v>0.18752049153836636</v>
      </c>
    </row>
    <row r="2755" spans="3:10" x14ac:dyDescent="0.3">
      <c r="C2755">
        <v>2278</v>
      </c>
      <c r="D2755" s="40">
        <v>2.1711284079921831</v>
      </c>
      <c r="I2755">
        <v>2278</v>
      </c>
      <c r="J2755" s="134">
        <v>0.38120658515503236</v>
      </c>
    </row>
    <row r="2756" spans="3:10" x14ac:dyDescent="0.3">
      <c r="C2756">
        <v>2279</v>
      </c>
      <c r="D2756" s="40">
        <v>2.3702545979959</v>
      </c>
      <c r="I2756">
        <v>2279</v>
      </c>
      <c r="J2756" s="134">
        <v>0.2497942958514916</v>
      </c>
    </row>
    <row r="2757" spans="3:10" x14ac:dyDescent="0.3">
      <c r="C2757">
        <v>2280</v>
      </c>
      <c r="D2757" s="40">
        <v>2.5672431814417478</v>
      </c>
      <c r="I2757">
        <v>2280</v>
      </c>
      <c r="J2757" s="134">
        <v>0.14008287573697564</v>
      </c>
    </row>
    <row r="2758" spans="3:10" x14ac:dyDescent="0.3">
      <c r="C2758">
        <v>2281</v>
      </c>
      <c r="D2758" s="40">
        <v>2.7493895162917288</v>
      </c>
      <c r="I2758">
        <v>2281</v>
      </c>
      <c r="J2758" s="134">
        <v>0.18225548262496605</v>
      </c>
    </row>
    <row r="2759" spans="3:10" x14ac:dyDescent="0.3">
      <c r="C2759">
        <v>2282</v>
      </c>
      <c r="D2759" s="40">
        <v>2.8683290621937054</v>
      </c>
      <c r="I2759">
        <v>2282</v>
      </c>
      <c r="J2759" s="134">
        <v>0.21609020881891827</v>
      </c>
    </row>
    <row r="2760" spans="3:10" x14ac:dyDescent="0.3">
      <c r="C2760">
        <v>2283</v>
      </c>
      <c r="D2760" s="40">
        <v>1.8945435481802719</v>
      </c>
      <c r="I2760">
        <v>2283</v>
      </c>
      <c r="J2760" s="134">
        <v>0.1633033895376288</v>
      </c>
    </row>
    <row r="2761" spans="3:10" x14ac:dyDescent="0.3">
      <c r="C2761">
        <v>2284</v>
      </c>
      <c r="D2761" s="40">
        <v>2.1453006589746364</v>
      </c>
      <c r="I2761">
        <v>2284</v>
      </c>
      <c r="J2761" s="134">
        <v>0.11191855326002376</v>
      </c>
    </row>
    <row r="2762" spans="3:10" x14ac:dyDescent="0.3">
      <c r="C2762">
        <v>2285</v>
      </c>
      <c r="D2762" s="40">
        <v>3.1312592476483094</v>
      </c>
      <c r="I2762">
        <v>2285</v>
      </c>
      <c r="J2762" s="134">
        <v>0.23029162848258378</v>
      </c>
    </row>
    <row r="2763" spans="3:10" x14ac:dyDescent="0.3">
      <c r="C2763">
        <v>2286</v>
      </c>
      <c r="D2763" s="40">
        <v>2.3072112228340051</v>
      </c>
      <c r="I2763">
        <v>2286</v>
      </c>
      <c r="J2763" s="134">
        <v>0.24759164213854712</v>
      </c>
    </row>
    <row r="2764" spans="3:10" x14ac:dyDescent="0.3">
      <c r="C2764">
        <v>2287</v>
      </c>
      <c r="D2764" s="40">
        <v>2.1936587451925491</v>
      </c>
      <c r="I2764">
        <v>2287</v>
      </c>
      <c r="J2764" s="134">
        <v>0.17700171839165368</v>
      </c>
    </row>
    <row r="2765" spans="3:10" x14ac:dyDescent="0.3">
      <c r="C2765">
        <v>2288</v>
      </c>
      <c r="D2765" s="40">
        <v>2.4770197414224655</v>
      </c>
      <c r="I2765">
        <v>2288</v>
      </c>
      <c r="J2765" s="134">
        <v>8.6615739055444507E-2</v>
      </c>
    </row>
    <row r="2766" spans="3:10" x14ac:dyDescent="0.3">
      <c r="C2766">
        <v>2289</v>
      </c>
      <c r="D2766" s="40">
        <v>2.8080890569834454</v>
      </c>
      <c r="I2766">
        <v>2289</v>
      </c>
      <c r="J2766" s="134">
        <v>0.32321065732004328</v>
      </c>
    </row>
    <row r="2767" spans="3:10" x14ac:dyDescent="0.3">
      <c r="C2767">
        <v>2290</v>
      </c>
      <c r="D2767" s="40">
        <v>2.7286236691071779</v>
      </c>
      <c r="I2767">
        <v>2290</v>
      </c>
      <c r="J2767" s="134">
        <v>0.1912177767807437</v>
      </c>
    </row>
    <row r="2768" spans="3:10" x14ac:dyDescent="0.3">
      <c r="C2768">
        <v>2291</v>
      </c>
      <c r="D2768" s="40">
        <v>1.8661236313586353</v>
      </c>
      <c r="I2768">
        <v>2291</v>
      </c>
      <c r="J2768" s="134">
        <v>0.15295099915690247</v>
      </c>
    </row>
    <row r="2769" spans="3:10" x14ac:dyDescent="0.3">
      <c r="C2769">
        <v>2292</v>
      </c>
      <c r="D2769" s="40">
        <v>2.2371163354449797</v>
      </c>
      <c r="I2769">
        <v>2292</v>
      </c>
      <c r="J2769" s="134">
        <v>0.11297337508138749</v>
      </c>
    </row>
    <row r="2770" spans="3:10" x14ac:dyDescent="0.3">
      <c r="C2770">
        <v>2293</v>
      </c>
      <c r="D2770" s="40">
        <v>3.0531396269021309</v>
      </c>
      <c r="I2770">
        <v>2293</v>
      </c>
      <c r="J2770" s="134">
        <v>0.21906672715858222</v>
      </c>
    </row>
    <row r="2771" spans="3:10" x14ac:dyDescent="0.3">
      <c r="C2771">
        <v>2294</v>
      </c>
      <c r="D2771" s="40">
        <v>2.6693794919784244</v>
      </c>
      <c r="I2771">
        <v>2294</v>
      </c>
      <c r="J2771" s="134">
        <v>0.33181595511395301</v>
      </c>
    </row>
    <row r="2772" spans="3:10" x14ac:dyDescent="0.3">
      <c r="C2772">
        <v>2295</v>
      </c>
      <c r="D2772" s="40">
        <v>2.3419686985085413</v>
      </c>
      <c r="I2772">
        <v>2295</v>
      </c>
      <c r="J2772" s="134">
        <v>0.27921594192854737</v>
      </c>
    </row>
    <row r="2773" spans="3:10" x14ac:dyDescent="0.3">
      <c r="C2773">
        <v>2296</v>
      </c>
      <c r="D2773" s="40">
        <v>1.7857713491186586</v>
      </c>
      <c r="I2773">
        <v>2296</v>
      </c>
      <c r="J2773" s="134">
        <v>8.1387293754410894E-2</v>
      </c>
    </row>
    <row r="2774" spans="3:10" x14ac:dyDescent="0.3">
      <c r="C2774">
        <v>2297</v>
      </c>
      <c r="D2774" s="40">
        <v>2.4813920749622476</v>
      </c>
      <c r="I2774">
        <v>2297</v>
      </c>
      <c r="J2774" s="134">
        <v>0.32767832334341063</v>
      </c>
    </row>
    <row r="2775" spans="3:10" x14ac:dyDescent="0.3">
      <c r="C2775">
        <v>2298</v>
      </c>
      <c r="D2775" s="40">
        <v>2.8321414529115607</v>
      </c>
      <c r="I2775">
        <v>2298</v>
      </c>
      <c r="J2775" s="134">
        <v>0.1775461409834993</v>
      </c>
    </row>
    <row r="2776" spans="3:10" x14ac:dyDescent="0.3">
      <c r="C2776">
        <v>2299</v>
      </c>
      <c r="D2776" s="40">
        <v>3.3321733430452496</v>
      </c>
      <c r="I2776">
        <v>2299</v>
      </c>
      <c r="J2776" s="134">
        <v>0.2769770161236198</v>
      </c>
    </row>
    <row r="2777" spans="3:10" x14ac:dyDescent="0.3">
      <c r="C2777">
        <v>2300</v>
      </c>
      <c r="D2777" s="40">
        <v>1.8632801970556698</v>
      </c>
      <c r="I2777">
        <v>2300</v>
      </c>
      <c r="J2777" s="134">
        <v>0.31198295947566779</v>
      </c>
    </row>
    <row r="2778" spans="3:10" x14ac:dyDescent="0.3">
      <c r="C2778">
        <v>2301</v>
      </c>
      <c r="D2778" s="40">
        <v>2.5857724154024493</v>
      </c>
      <c r="I2778">
        <v>2301</v>
      </c>
      <c r="J2778" s="134">
        <v>0.21016888719930193</v>
      </c>
    </row>
    <row r="2779" spans="3:10" x14ac:dyDescent="0.3">
      <c r="C2779">
        <v>2302</v>
      </c>
      <c r="D2779" s="40">
        <v>1.486670535058856</v>
      </c>
      <c r="I2779">
        <v>2302</v>
      </c>
      <c r="J2779" s="134">
        <v>0.14163061930601706</v>
      </c>
    </row>
    <row r="2780" spans="3:10" x14ac:dyDescent="0.3">
      <c r="C2780">
        <v>2303</v>
      </c>
      <c r="D2780" s="40">
        <v>3.2977443405677511</v>
      </c>
      <c r="I2780">
        <v>2303</v>
      </c>
      <c r="J2780" s="134">
        <v>0.20497715135196026</v>
      </c>
    </row>
    <row r="2781" spans="3:10" x14ac:dyDescent="0.3">
      <c r="C2781">
        <v>2304</v>
      </c>
      <c r="D2781" s="40">
        <v>2.7113347795344342</v>
      </c>
      <c r="I2781">
        <v>2304</v>
      </c>
      <c r="J2781" s="134">
        <v>0.32767900044687481</v>
      </c>
    </row>
    <row r="2782" spans="3:10" x14ac:dyDescent="0.3">
      <c r="C2782">
        <v>2305</v>
      </c>
      <c r="D2782" s="40">
        <v>2.7197873771969712</v>
      </c>
      <c r="I2782">
        <v>2305</v>
      </c>
      <c r="J2782" s="134">
        <v>0.32280382247019612</v>
      </c>
    </row>
    <row r="2783" spans="3:10" x14ac:dyDescent="0.3">
      <c r="C2783">
        <v>2306</v>
      </c>
      <c r="D2783" s="40">
        <v>2.3055060260200344</v>
      </c>
      <c r="I2783">
        <v>2306</v>
      </c>
      <c r="J2783" s="134">
        <v>0.2618077580443563</v>
      </c>
    </row>
    <row r="2784" spans="3:10" x14ac:dyDescent="0.3">
      <c r="C2784">
        <v>2307</v>
      </c>
      <c r="D2784" s="40">
        <v>1.9653568923670721</v>
      </c>
      <c r="I2784">
        <v>2307</v>
      </c>
      <c r="J2784" s="134">
        <v>0.30669469849620312</v>
      </c>
    </row>
    <row r="2785" spans="3:10" x14ac:dyDescent="0.3">
      <c r="C2785">
        <v>2308</v>
      </c>
      <c r="D2785" s="40">
        <v>1.92508101428569</v>
      </c>
      <c r="I2785">
        <v>2308</v>
      </c>
      <c r="J2785" s="134">
        <v>0.37325936858974118</v>
      </c>
    </row>
    <row r="2786" spans="3:10" x14ac:dyDescent="0.3">
      <c r="C2786">
        <v>2309</v>
      </c>
      <c r="D2786" s="40">
        <v>2.2904418016829062</v>
      </c>
      <c r="I2786">
        <v>2309</v>
      </c>
      <c r="J2786" s="134">
        <v>0.2252209439522006</v>
      </c>
    </row>
    <row r="2787" spans="3:10" x14ac:dyDescent="0.3">
      <c r="C2787">
        <v>2310</v>
      </c>
      <c r="D2787" s="40">
        <v>2.4957014349809108</v>
      </c>
      <c r="I2787">
        <v>2310</v>
      </c>
      <c r="J2787" s="134">
        <v>0.35121789855262309</v>
      </c>
    </row>
    <row r="2788" spans="3:10" x14ac:dyDescent="0.3">
      <c r="C2788">
        <v>2311</v>
      </c>
      <c r="D2788" s="40">
        <v>2.2379430542879497</v>
      </c>
      <c r="I2788">
        <v>2311</v>
      </c>
      <c r="J2788" s="134">
        <v>0.24219982447929378</v>
      </c>
    </row>
    <row r="2789" spans="3:10" x14ac:dyDescent="0.3">
      <c r="C2789">
        <v>2312</v>
      </c>
      <c r="D2789" s="40">
        <v>1.6929782632463564</v>
      </c>
      <c r="I2789">
        <v>2312</v>
      </c>
      <c r="J2789" s="134">
        <v>0.2143244378216409</v>
      </c>
    </row>
    <row r="2790" spans="3:10" x14ac:dyDescent="0.3">
      <c r="C2790">
        <v>2313</v>
      </c>
      <c r="D2790" s="40">
        <v>2.8519149588428325</v>
      </c>
      <c r="I2790">
        <v>2313</v>
      </c>
      <c r="J2790" s="134">
        <v>0.29045018442854498</v>
      </c>
    </row>
    <row r="2791" spans="3:10" x14ac:dyDescent="0.3">
      <c r="C2791">
        <v>2314</v>
      </c>
      <c r="D2791" s="40">
        <v>2.3991131083937507</v>
      </c>
      <c r="I2791">
        <v>2314</v>
      </c>
      <c r="J2791" s="134">
        <v>0.15887434397378963</v>
      </c>
    </row>
    <row r="2792" spans="3:10" x14ac:dyDescent="0.3">
      <c r="C2792">
        <v>2315</v>
      </c>
      <c r="D2792" s="40">
        <v>2.301393441960879</v>
      </c>
      <c r="I2792">
        <v>2315</v>
      </c>
      <c r="J2792" s="134">
        <v>0.17379361051736542</v>
      </c>
    </row>
    <row r="2793" spans="3:10" x14ac:dyDescent="0.3">
      <c r="C2793">
        <v>2316</v>
      </c>
      <c r="D2793" s="40">
        <v>2.5650307809212465</v>
      </c>
      <c r="I2793">
        <v>2316</v>
      </c>
      <c r="J2793" s="134">
        <v>0.35297403026134955</v>
      </c>
    </row>
    <row r="2794" spans="3:10" x14ac:dyDescent="0.3">
      <c r="C2794">
        <v>2317</v>
      </c>
      <c r="D2794" s="40">
        <v>2.6954975582760912</v>
      </c>
      <c r="I2794">
        <v>2317</v>
      </c>
      <c r="J2794" s="134">
        <v>0.23856408587794053</v>
      </c>
    </row>
    <row r="2795" spans="3:10" x14ac:dyDescent="0.3">
      <c r="C2795">
        <v>2318</v>
      </c>
      <c r="D2795" s="40">
        <v>2.4502683148643265</v>
      </c>
      <c r="I2795">
        <v>2318</v>
      </c>
      <c r="J2795" s="134">
        <v>0.31379927006896202</v>
      </c>
    </row>
    <row r="2796" spans="3:10" x14ac:dyDescent="0.3">
      <c r="C2796">
        <v>2319</v>
      </c>
      <c r="D2796" s="40">
        <v>3.2369516725567076</v>
      </c>
      <c r="I2796">
        <v>2319</v>
      </c>
      <c r="J2796" s="134">
        <v>0.32883145260710922</v>
      </c>
    </row>
    <row r="2797" spans="3:10" x14ac:dyDescent="0.3">
      <c r="C2797">
        <v>2320</v>
      </c>
      <c r="D2797" s="40">
        <v>2.0620683083503035</v>
      </c>
      <c r="I2797">
        <v>2320</v>
      </c>
      <c r="J2797" s="134">
        <v>0.19119053874429048</v>
      </c>
    </row>
    <row r="2798" spans="3:10" x14ac:dyDescent="0.3">
      <c r="C2798">
        <v>2321</v>
      </c>
      <c r="D2798" s="40">
        <v>2.8129645092035287</v>
      </c>
      <c r="I2798">
        <v>2321</v>
      </c>
      <c r="J2798" s="134">
        <v>0.25924319638484361</v>
      </c>
    </row>
    <row r="2799" spans="3:10" x14ac:dyDescent="0.3">
      <c r="C2799">
        <v>2322</v>
      </c>
      <c r="D2799" s="40">
        <v>3.2587991100806368</v>
      </c>
      <c r="I2799">
        <v>2322</v>
      </c>
      <c r="J2799" s="134">
        <v>0.1887638128450646</v>
      </c>
    </row>
    <row r="2800" spans="3:10" x14ac:dyDescent="0.3">
      <c r="C2800">
        <v>2323</v>
      </c>
      <c r="D2800" s="40">
        <v>1.7787629571024783</v>
      </c>
      <c r="I2800">
        <v>2323</v>
      </c>
      <c r="J2800" s="134">
        <v>0.21187307317033399</v>
      </c>
    </row>
    <row r="2801" spans="3:10" x14ac:dyDescent="0.3">
      <c r="C2801">
        <v>2324</v>
      </c>
      <c r="D2801" s="40">
        <v>2.3234434892182416</v>
      </c>
      <c r="I2801">
        <v>2324</v>
      </c>
      <c r="J2801" s="134">
        <v>0.31213442753660381</v>
      </c>
    </row>
    <row r="2802" spans="3:10" x14ac:dyDescent="0.3">
      <c r="C2802">
        <v>2325</v>
      </c>
      <c r="D2802" s="40">
        <v>2.4107311927985835</v>
      </c>
      <c r="I2802">
        <v>2325</v>
      </c>
      <c r="J2802" s="134">
        <v>0.24413081754291688</v>
      </c>
    </row>
    <row r="2803" spans="3:10" x14ac:dyDescent="0.3">
      <c r="C2803">
        <v>2326</v>
      </c>
      <c r="D2803" s="40">
        <v>2.8491056826277386</v>
      </c>
      <c r="I2803">
        <v>2326</v>
      </c>
      <c r="J2803" s="134">
        <v>0.23457960228950192</v>
      </c>
    </row>
    <row r="2804" spans="3:10" x14ac:dyDescent="0.3">
      <c r="C2804">
        <v>2327</v>
      </c>
      <c r="D2804" s="40">
        <v>2.6087636272811254</v>
      </c>
      <c r="I2804">
        <v>2327</v>
      </c>
      <c r="J2804" s="134">
        <v>8.6784102199340962E-2</v>
      </c>
    </row>
    <row r="2805" spans="3:10" x14ac:dyDescent="0.3">
      <c r="C2805">
        <v>2328</v>
      </c>
      <c r="D2805" s="40">
        <v>2.3551171933072803</v>
      </c>
      <c r="I2805">
        <v>2328</v>
      </c>
      <c r="J2805" s="134">
        <v>0.26732259117406842</v>
      </c>
    </row>
    <row r="2806" spans="3:10" x14ac:dyDescent="0.3">
      <c r="C2806">
        <v>2329</v>
      </c>
      <c r="D2806" s="40">
        <v>1.8075423872456526</v>
      </c>
      <c r="I2806">
        <v>2329</v>
      </c>
      <c r="J2806" s="134">
        <v>0.24869049658835962</v>
      </c>
    </row>
    <row r="2807" spans="3:10" x14ac:dyDescent="0.3">
      <c r="C2807">
        <v>2330</v>
      </c>
      <c r="D2807" s="40">
        <v>1.6953028767206788</v>
      </c>
      <c r="I2807">
        <v>2330</v>
      </c>
      <c r="J2807" s="134">
        <v>0.29852900952161776</v>
      </c>
    </row>
    <row r="2808" spans="3:10" x14ac:dyDescent="0.3">
      <c r="C2808">
        <v>2331</v>
      </c>
      <c r="D2808" s="40">
        <v>2.8339222136816273</v>
      </c>
      <c r="I2808">
        <v>2331</v>
      </c>
      <c r="J2808" s="134">
        <v>0.13073341263845673</v>
      </c>
    </row>
    <row r="2809" spans="3:10" x14ac:dyDescent="0.3">
      <c r="C2809">
        <v>2332</v>
      </c>
      <c r="D2809" s="40">
        <v>3.2777853946136184</v>
      </c>
      <c r="I2809">
        <v>2332</v>
      </c>
      <c r="J2809" s="134">
        <v>0.24442771651628004</v>
      </c>
    </row>
    <row r="2810" spans="3:10" x14ac:dyDescent="0.3">
      <c r="C2810">
        <v>2333</v>
      </c>
      <c r="D2810" s="40">
        <v>2.3610990316052076</v>
      </c>
      <c r="I2810">
        <v>2333</v>
      </c>
      <c r="J2810" s="134">
        <v>0.16976768336627734</v>
      </c>
    </row>
    <row r="2811" spans="3:10" x14ac:dyDescent="0.3">
      <c r="C2811">
        <v>2334</v>
      </c>
      <c r="D2811" s="40">
        <v>3.3744564796897492</v>
      </c>
      <c r="I2811">
        <v>2334</v>
      </c>
      <c r="J2811" s="134">
        <v>0.14182578492006304</v>
      </c>
    </row>
    <row r="2812" spans="3:10" x14ac:dyDescent="0.3">
      <c r="C2812">
        <v>2335</v>
      </c>
      <c r="D2812" s="40">
        <v>2.8240388076870397</v>
      </c>
      <c r="I2812">
        <v>2335</v>
      </c>
      <c r="J2812" s="134">
        <v>0.14123869722143101</v>
      </c>
    </row>
    <row r="2813" spans="3:10" x14ac:dyDescent="0.3">
      <c r="C2813">
        <v>2336</v>
      </c>
      <c r="D2813" s="40">
        <v>3.2356932997377941</v>
      </c>
      <c r="I2813">
        <v>2336</v>
      </c>
      <c r="J2813" s="134">
        <v>0.19027312603473989</v>
      </c>
    </row>
    <row r="2814" spans="3:10" x14ac:dyDescent="0.3">
      <c r="C2814">
        <v>2337</v>
      </c>
      <c r="D2814" s="40">
        <v>3.2010936097757154</v>
      </c>
      <c r="I2814">
        <v>2337</v>
      </c>
      <c r="J2814" s="134">
        <v>0.13619020561369388</v>
      </c>
    </row>
    <row r="2815" spans="3:10" x14ac:dyDescent="0.3">
      <c r="C2815">
        <v>2338</v>
      </c>
      <c r="D2815" s="40">
        <v>1.8163312778024021</v>
      </c>
      <c r="I2815">
        <v>2338</v>
      </c>
      <c r="J2815" s="134">
        <v>0.32685439941726369</v>
      </c>
    </row>
    <row r="2816" spans="3:10" x14ac:dyDescent="0.3">
      <c r="C2816">
        <v>2339</v>
      </c>
      <c r="D2816" s="40">
        <v>3.4502151321046797</v>
      </c>
      <c r="I2816">
        <v>2339</v>
      </c>
      <c r="J2816" s="134">
        <v>0.18454342126533319</v>
      </c>
    </row>
    <row r="2817" spans="3:10" x14ac:dyDescent="0.3">
      <c r="C2817">
        <v>2340</v>
      </c>
      <c r="D2817" s="40">
        <v>2.7897061530716032</v>
      </c>
      <c r="I2817">
        <v>2340</v>
      </c>
      <c r="J2817" s="134">
        <v>0.15689765717684323</v>
      </c>
    </row>
    <row r="2818" spans="3:10" x14ac:dyDescent="0.3">
      <c r="C2818">
        <v>2341</v>
      </c>
      <c r="D2818" s="40">
        <v>1.5284167921860476</v>
      </c>
      <c r="I2818">
        <v>2341</v>
      </c>
      <c r="J2818" s="134">
        <v>8.1879211015008613E-2</v>
      </c>
    </row>
    <row r="2819" spans="3:10" x14ac:dyDescent="0.3">
      <c r="C2819">
        <v>2342</v>
      </c>
      <c r="D2819" s="40">
        <v>2.2899362592566597</v>
      </c>
      <c r="I2819">
        <v>2342</v>
      </c>
      <c r="J2819" s="134">
        <v>0.18433708041081465</v>
      </c>
    </row>
    <row r="2820" spans="3:10" x14ac:dyDescent="0.3">
      <c r="C2820">
        <v>2343</v>
      </c>
      <c r="D2820" s="40">
        <v>2.2290041663926532</v>
      </c>
      <c r="I2820">
        <v>2343</v>
      </c>
      <c r="J2820" s="134">
        <v>0.35734389439831626</v>
      </c>
    </row>
    <row r="2821" spans="3:10" x14ac:dyDescent="0.3">
      <c r="C2821">
        <v>2344</v>
      </c>
      <c r="D2821" s="40">
        <v>2.8202760457755085</v>
      </c>
      <c r="I2821">
        <v>2344</v>
      </c>
      <c r="J2821" s="134">
        <v>8.5802006422063037E-2</v>
      </c>
    </row>
    <row r="2822" spans="3:10" x14ac:dyDescent="0.3">
      <c r="C2822">
        <v>2345</v>
      </c>
      <c r="D2822" s="40">
        <v>3.048206885162255</v>
      </c>
      <c r="I2822">
        <v>2345</v>
      </c>
      <c r="J2822" s="134">
        <v>7.070231701385632E-2</v>
      </c>
    </row>
    <row r="2823" spans="3:10" x14ac:dyDescent="0.3">
      <c r="C2823">
        <v>2346</v>
      </c>
      <c r="D2823" s="40">
        <v>2.3311752139942081</v>
      </c>
      <c r="I2823">
        <v>2346</v>
      </c>
      <c r="J2823" s="134">
        <v>0.20347478269226027</v>
      </c>
    </row>
    <row r="2824" spans="3:10" x14ac:dyDescent="0.3">
      <c r="C2824">
        <v>2347</v>
      </c>
      <c r="D2824" s="40">
        <v>2.2990335111844193</v>
      </c>
      <c r="I2824">
        <v>2347</v>
      </c>
      <c r="J2824" s="134">
        <v>0.36832280489221336</v>
      </c>
    </row>
    <row r="2825" spans="3:10" x14ac:dyDescent="0.3">
      <c r="C2825">
        <v>2348</v>
      </c>
      <c r="D2825" s="40">
        <v>2.4714659984176879</v>
      </c>
      <c r="I2825">
        <v>2348</v>
      </c>
      <c r="J2825" s="134">
        <v>0.23654056562938131</v>
      </c>
    </row>
    <row r="2826" spans="3:10" x14ac:dyDescent="0.3">
      <c r="C2826">
        <v>2349</v>
      </c>
      <c r="D2826" s="40">
        <v>2.6108620814783605</v>
      </c>
      <c r="I2826">
        <v>2349</v>
      </c>
      <c r="J2826" s="134">
        <v>0.11662870755423671</v>
      </c>
    </row>
    <row r="2827" spans="3:10" x14ac:dyDescent="0.3">
      <c r="C2827">
        <v>2350</v>
      </c>
      <c r="D2827" s="40">
        <v>3.4238180189318768</v>
      </c>
      <c r="I2827">
        <v>2350</v>
      </c>
      <c r="J2827" s="134">
        <v>0.17729938245956345</v>
      </c>
    </row>
    <row r="2828" spans="3:10" x14ac:dyDescent="0.3">
      <c r="C2828">
        <v>2351</v>
      </c>
      <c r="D2828" s="40">
        <v>2.6317157303397076</v>
      </c>
      <c r="I2828">
        <v>2351</v>
      </c>
      <c r="J2828" s="134">
        <v>0.20754542865084624</v>
      </c>
    </row>
    <row r="2829" spans="3:10" x14ac:dyDescent="0.3">
      <c r="C2829">
        <v>2352</v>
      </c>
      <c r="D2829" s="40">
        <v>2.4667596577893045</v>
      </c>
      <c r="I2829">
        <v>2352</v>
      </c>
      <c r="J2829" s="134">
        <v>0.27018888040732403</v>
      </c>
    </row>
    <row r="2830" spans="3:10" x14ac:dyDescent="0.3">
      <c r="C2830">
        <v>2353</v>
      </c>
      <c r="D2830" s="40">
        <v>2.1602160543875333</v>
      </c>
      <c r="I2830">
        <v>2353</v>
      </c>
      <c r="J2830" s="134">
        <v>0.25179624562849301</v>
      </c>
    </row>
    <row r="2831" spans="3:10" x14ac:dyDescent="0.3">
      <c r="C2831">
        <v>2354</v>
      </c>
      <c r="D2831" s="40">
        <v>2.2529080429894006</v>
      </c>
      <c r="I2831">
        <v>2354</v>
      </c>
      <c r="J2831" s="134">
        <v>0.19456785912248287</v>
      </c>
    </row>
    <row r="2832" spans="3:10" x14ac:dyDescent="0.3">
      <c r="C2832">
        <v>2355</v>
      </c>
      <c r="D2832" s="40">
        <v>2.0164218167326697</v>
      </c>
      <c r="I2832">
        <v>2355</v>
      </c>
      <c r="J2832" s="134">
        <v>0.23799291055105187</v>
      </c>
    </row>
    <row r="2833" spans="3:10" x14ac:dyDescent="0.3">
      <c r="C2833">
        <v>2356</v>
      </c>
      <c r="D2833" s="40">
        <v>3.2723436415755272</v>
      </c>
      <c r="I2833">
        <v>2356</v>
      </c>
      <c r="J2833" s="134">
        <v>0.33640563979300064</v>
      </c>
    </row>
    <row r="2834" spans="3:10" x14ac:dyDescent="0.3">
      <c r="C2834">
        <v>2357</v>
      </c>
      <c r="D2834" s="40">
        <v>2.9657494155044133</v>
      </c>
      <c r="I2834">
        <v>2357</v>
      </c>
      <c r="J2834" s="134">
        <v>0.161131946382856</v>
      </c>
    </row>
    <row r="2835" spans="3:10" x14ac:dyDescent="0.3">
      <c r="C2835">
        <v>2358</v>
      </c>
      <c r="D2835" s="40">
        <v>2.5474914088067004</v>
      </c>
      <c r="I2835">
        <v>2358</v>
      </c>
      <c r="J2835" s="134">
        <v>0.22472124582563047</v>
      </c>
    </row>
    <row r="2836" spans="3:10" x14ac:dyDescent="0.3">
      <c r="C2836">
        <v>2359</v>
      </c>
      <c r="D2836" s="40">
        <v>1.7420275826149223</v>
      </c>
      <c r="I2836">
        <v>2359</v>
      </c>
      <c r="J2836" s="134">
        <v>0.3264061433639116</v>
      </c>
    </row>
    <row r="2837" spans="3:10" x14ac:dyDescent="0.3">
      <c r="C2837">
        <v>2360</v>
      </c>
      <c r="D2837" s="40">
        <v>2.4641600054285151</v>
      </c>
      <c r="I2837">
        <v>2360</v>
      </c>
      <c r="J2837" s="134">
        <v>6.9072737851581412E-2</v>
      </c>
    </row>
    <row r="2838" spans="3:10" x14ac:dyDescent="0.3">
      <c r="C2838">
        <v>2361</v>
      </c>
      <c r="D2838" s="40">
        <v>2.298016256400591</v>
      </c>
      <c r="I2838">
        <v>2361</v>
      </c>
      <c r="J2838" s="134">
        <v>0.25509695934682108</v>
      </c>
    </row>
    <row r="2839" spans="3:10" x14ac:dyDescent="0.3">
      <c r="C2839">
        <v>2362</v>
      </c>
      <c r="D2839" s="40">
        <v>2.7662579386624691</v>
      </c>
      <c r="I2839">
        <v>2362</v>
      </c>
      <c r="J2839" s="134">
        <v>0.28758372950484157</v>
      </c>
    </row>
    <row r="2840" spans="3:10" x14ac:dyDescent="0.3">
      <c r="C2840">
        <v>2363</v>
      </c>
      <c r="D2840" s="40">
        <v>2.719150081593916</v>
      </c>
      <c r="I2840">
        <v>2363</v>
      </c>
      <c r="J2840" s="134">
        <v>0.31391965094846053</v>
      </c>
    </row>
    <row r="2841" spans="3:10" x14ac:dyDescent="0.3">
      <c r="C2841">
        <v>2364</v>
      </c>
      <c r="D2841" s="40">
        <v>3.278644688387184</v>
      </c>
      <c r="I2841">
        <v>2364</v>
      </c>
      <c r="J2841" s="134">
        <v>0.18694763565425365</v>
      </c>
    </row>
    <row r="2842" spans="3:10" x14ac:dyDescent="0.3">
      <c r="C2842">
        <v>2365</v>
      </c>
      <c r="D2842" s="40">
        <v>2.5891347909369351</v>
      </c>
      <c r="I2842">
        <v>2365</v>
      </c>
      <c r="J2842" s="134">
        <v>0.26065669993963225</v>
      </c>
    </row>
    <row r="2843" spans="3:10" x14ac:dyDescent="0.3">
      <c r="C2843">
        <v>2366</v>
      </c>
      <c r="D2843" s="40">
        <v>2.0859694709051335</v>
      </c>
      <c r="I2843">
        <v>2366</v>
      </c>
      <c r="J2843" s="134">
        <v>0.32997090518168637</v>
      </c>
    </row>
    <row r="2844" spans="3:10" x14ac:dyDescent="0.3">
      <c r="C2844">
        <v>2367</v>
      </c>
      <c r="D2844" s="40">
        <v>3.162457457911271</v>
      </c>
      <c r="I2844">
        <v>2367</v>
      </c>
      <c r="J2844" s="134">
        <v>0.2556219722676083</v>
      </c>
    </row>
    <row r="2845" spans="3:10" x14ac:dyDescent="0.3">
      <c r="C2845">
        <v>2368</v>
      </c>
      <c r="D2845" s="40">
        <v>1.6206893360068251</v>
      </c>
      <c r="I2845">
        <v>2368</v>
      </c>
      <c r="J2845" s="134">
        <v>0.27996908424905254</v>
      </c>
    </row>
    <row r="2846" spans="3:10" x14ac:dyDescent="0.3">
      <c r="C2846">
        <v>2369</v>
      </c>
      <c r="D2846" s="40">
        <v>3.0981318489275282</v>
      </c>
      <c r="I2846">
        <v>2369</v>
      </c>
      <c r="J2846" s="134">
        <v>0.2731237622128484</v>
      </c>
    </row>
    <row r="2847" spans="3:10" x14ac:dyDescent="0.3">
      <c r="C2847">
        <v>2370</v>
      </c>
      <c r="D2847" s="40">
        <v>2.3343178038927888</v>
      </c>
      <c r="I2847">
        <v>2370</v>
      </c>
      <c r="J2847" s="134">
        <v>0.35268781168115138</v>
      </c>
    </row>
    <row r="2848" spans="3:10" x14ac:dyDescent="0.3">
      <c r="C2848">
        <v>2371</v>
      </c>
      <c r="D2848" s="40">
        <v>2.7394078762338125</v>
      </c>
      <c r="I2848">
        <v>2371</v>
      </c>
      <c r="J2848" s="134">
        <v>0.1503961126261335</v>
      </c>
    </row>
    <row r="2849" spans="3:10" x14ac:dyDescent="0.3">
      <c r="C2849">
        <v>2372</v>
      </c>
      <c r="D2849" s="40">
        <v>2.1518448815794624</v>
      </c>
      <c r="I2849">
        <v>2372</v>
      </c>
      <c r="J2849" s="134">
        <v>0.219126740412809</v>
      </c>
    </row>
    <row r="2850" spans="3:10" x14ac:dyDescent="0.3">
      <c r="C2850">
        <v>2373</v>
      </c>
      <c r="D2850" s="40">
        <v>3.356916445860866</v>
      </c>
      <c r="I2850">
        <v>2373</v>
      </c>
      <c r="J2850" s="134">
        <v>0.1098251936248773</v>
      </c>
    </row>
    <row r="2851" spans="3:10" x14ac:dyDescent="0.3">
      <c r="C2851">
        <v>2374</v>
      </c>
      <c r="D2851" s="40">
        <v>2.5046644868844092</v>
      </c>
      <c r="I2851">
        <v>2374</v>
      </c>
      <c r="J2851" s="134">
        <v>0.34053465996662347</v>
      </c>
    </row>
    <row r="2852" spans="3:10" x14ac:dyDescent="0.3">
      <c r="C2852">
        <v>2375</v>
      </c>
      <c r="D2852" s="40">
        <v>2.0875057100679717</v>
      </c>
      <c r="I2852">
        <v>2375</v>
      </c>
      <c r="J2852" s="134">
        <v>0.3020936770017848</v>
      </c>
    </row>
    <row r="2853" spans="3:10" x14ac:dyDescent="0.3">
      <c r="C2853">
        <v>2376</v>
      </c>
      <c r="D2853" s="40">
        <v>2.5999056323028693</v>
      </c>
      <c r="I2853">
        <v>2376</v>
      </c>
      <c r="J2853" s="134">
        <v>0.26618053663836139</v>
      </c>
    </row>
    <row r="2854" spans="3:10" x14ac:dyDescent="0.3">
      <c r="C2854">
        <v>2377</v>
      </c>
      <c r="D2854" s="40">
        <v>2.4221982237359398</v>
      </c>
      <c r="I2854">
        <v>2377</v>
      </c>
      <c r="J2854" s="134">
        <v>0.21370013596919191</v>
      </c>
    </row>
    <row r="2855" spans="3:10" x14ac:dyDescent="0.3">
      <c r="C2855">
        <v>2378</v>
      </c>
      <c r="D2855" s="40">
        <v>2.54810655118705</v>
      </c>
      <c r="I2855">
        <v>2378</v>
      </c>
      <c r="J2855" s="134">
        <v>0.33224228555906499</v>
      </c>
    </row>
    <row r="2856" spans="3:10" x14ac:dyDescent="0.3">
      <c r="C2856">
        <v>2379</v>
      </c>
      <c r="D2856" s="40">
        <v>1.7953571732053355</v>
      </c>
      <c r="I2856">
        <v>2379</v>
      </c>
      <c r="J2856" s="134">
        <v>0.15232826100694052</v>
      </c>
    </row>
    <row r="2857" spans="3:10" x14ac:dyDescent="0.3">
      <c r="C2857">
        <v>2380</v>
      </c>
      <c r="D2857" s="40">
        <v>2.7697353249526815</v>
      </c>
      <c r="I2857">
        <v>2380</v>
      </c>
      <c r="J2857" s="134">
        <v>0.36835026144831073</v>
      </c>
    </row>
    <row r="2858" spans="3:10" x14ac:dyDescent="0.3">
      <c r="C2858">
        <v>2381</v>
      </c>
      <c r="D2858" s="40">
        <v>3.4393764670205913</v>
      </c>
      <c r="I2858">
        <v>2381</v>
      </c>
      <c r="J2858" s="134">
        <v>0.27191780419986178</v>
      </c>
    </row>
    <row r="2859" spans="3:10" x14ac:dyDescent="0.3">
      <c r="C2859">
        <v>2382</v>
      </c>
      <c r="D2859" s="40">
        <v>2.3381025172810999</v>
      </c>
      <c r="I2859">
        <v>2382</v>
      </c>
      <c r="J2859" s="134">
        <v>0.19184178000778651</v>
      </c>
    </row>
    <row r="2860" spans="3:10" x14ac:dyDescent="0.3">
      <c r="C2860">
        <v>2383</v>
      </c>
      <c r="D2860" s="40">
        <v>2.2866859991547903</v>
      </c>
      <c r="I2860">
        <v>2383</v>
      </c>
      <c r="J2860" s="134">
        <v>0.2109322505481801</v>
      </c>
    </row>
    <row r="2861" spans="3:10" x14ac:dyDescent="0.3">
      <c r="C2861">
        <v>2384</v>
      </c>
      <c r="D2861" s="40">
        <v>2.6281740024132163</v>
      </c>
      <c r="I2861">
        <v>2384</v>
      </c>
      <c r="J2861" s="134">
        <v>0.18142247258337862</v>
      </c>
    </row>
    <row r="2862" spans="3:10" x14ac:dyDescent="0.3">
      <c r="C2862">
        <v>2385</v>
      </c>
      <c r="D2862" s="40">
        <v>2.7983128929807699</v>
      </c>
      <c r="I2862">
        <v>2385</v>
      </c>
      <c r="J2862" s="134">
        <v>0.26685689473916896</v>
      </c>
    </row>
    <row r="2863" spans="3:10" x14ac:dyDescent="0.3">
      <c r="C2863">
        <v>2386</v>
      </c>
      <c r="D2863" s="40">
        <v>2.6400715974185345</v>
      </c>
      <c r="I2863">
        <v>2386</v>
      </c>
      <c r="J2863" s="134">
        <v>0.27458012742478899</v>
      </c>
    </row>
    <row r="2864" spans="3:10" x14ac:dyDescent="0.3">
      <c r="C2864">
        <v>2387</v>
      </c>
      <c r="D2864" s="40">
        <v>2.0404196543539479</v>
      </c>
      <c r="I2864">
        <v>2387</v>
      </c>
      <c r="J2864" s="134">
        <v>0.24597104197821373</v>
      </c>
    </row>
    <row r="2865" spans="3:10" x14ac:dyDescent="0.3">
      <c r="C2865">
        <v>2388</v>
      </c>
      <c r="D2865" s="40">
        <v>2.6583235145376589</v>
      </c>
      <c r="I2865">
        <v>2388</v>
      </c>
      <c r="J2865" s="134">
        <v>0.21219666172487051</v>
      </c>
    </row>
    <row r="2866" spans="3:10" x14ac:dyDescent="0.3">
      <c r="C2866">
        <v>2389</v>
      </c>
      <c r="D2866" s="40">
        <v>2.6564131923671037</v>
      </c>
      <c r="I2866">
        <v>2389</v>
      </c>
      <c r="J2866" s="134">
        <v>0.24163429171920936</v>
      </c>
    </row>
    <row r="2867" spans="3:10" x14ac:dyDescent="0.3">
      <c r="C2867">
        <v>2390</v>
      </c>
      <c r="D2867" s="40">
        <v>2.5462606604231923</v>
      </c>
      <c r="I2867">
        <v>2390</v>
      </c>
      <c r="J2867" s="134">
        <v>0.31281611054853742</v>
      </c>
    </row>
    <row r="2868" spans="3:10" x14ac:dyDescent="0.3">
      <c r="C2868">
        <v>2391</v>
      </c>
      <c r="D2868" s="40">
        <v>1.8764658241579109</v>
      </c>
      <c r="I2868">
        <v>2391</v>
      </c>
      <c r="J2868" s="134">
        <v>0.14942867395159465</v>
      </c>
    </row>
    <row r="2869" spans="3:10" x14ac:dyDescent="0.3">
      <c r="C2869">
        <v>2392</v>
      </c>
      <c r="D2869" s="40">
        <v>2.0846628640671678</v>
      </c>
      <c r="I2869">
        <v>2392</v>
      </c>
      <c r="J2869" s="134">
        <v>0.21562497698389915</v>
      </c>
    </row>
    <row r="2870" spans="3:10" x14ac:dyDescent="0.3">
      <c r="C2870">
        <v>2393</v>
      </c>
      <c r="D2870" s="40">
        <v>2.1017957456390648</v>
      </c>
      <c r="I2870">
        <v>2393</v>
      </c>
      <c r="J2870" s="134">
        <v>0.12998155380881071</v>
      </c>
    </row>
    <row r="2871" spans="3:10" x14ac:dyDescent="0.3">
      <c r="C2871">
        <v>2394</v>
      </c>
      <c r="D2871" s="40">
        <v>1.7217076981788444</v>
      </c>
      <c r="I2871">
        <v>2394</v>
      </c>
      <c r="J2871" s="134">
        <v>0.12254339200103992</v>
      </c>
    </row>
    <row r="2872" spans="3:10" x14ac:dyDescent="0.3">
      <c r="C2872">
        <v>2395</v>
      </c>
      <c r="D2872" s="40">
        <v>2.2781623772426594</v>
      </c>
      <c r="I2872">
        <v>2395</v>
      </c>
      <c r="J2872" s="134">
        <v>0.27887120653810715</v>
      </c>
    </row>
    <row r="2873" spans="3:10" x14ac:dyDescent="0.3">
      <c r="C2873">
        <v>2396</v>
      </c>
      <c r="D2873" s="40">
        <v>2.2157548497632478</v>
      </c>
      <c r="I2873">
        <v>2396</v>
      </c>
      <c r="J2873" s="134">
        <v>0.16625468832241341</v>
      </c>
    </row>
    <row r="2874" spans="3:10" x14ac:dyDescent="0.3">
      <c r="C2874">
        <v>2397</v>
      </c>
      <c r="D2874" s="40">
        <v>3.5136980622829084</v>
      </c>
      <c r="I2874">
        <v>2397</v>
      </c>
      <c r="J2874" s="134">
        <v>0.25032089443005234</v>
      </c>
    </row>
    <row r="2875" spans="3:10" x14ac:dyDescent="0.3">
      <c r="C2875">
        <v>2398</v>
      </c>
      <c r="D2875" s="40">
        <v>1.7799648600665758</v>
      </c>
      <c r="I2875">
        <v>2398</v>
      </c>
      <c r="J2875" s="134">
        <v>0.20748236134080167</v>
      </c>
    </row>
    <row r="2876" spans="3:10" x14ac:dyDescent="0.3">
      <c r="C2876">
        <v>2399</v>
      </c>
      <c r="D2876" s="40">
        <v>1.9696880846198233</v>
      </c>
      <c r="I2876">
        <v>2399</v>
      </c>
      <c r="J2876" s="134">
        <v>0.18352949856164291</v>
      </c>
    </row>
    <row r="2877" spans="3:10" x14ac:dyDescent="0.3">
      <c r="C2877">
        <v>2400</v>
      </c>
      <c r="D2877" s="40">
        <v>1.6828221870482125</v>
      </c>
      <c r="I2877">
        <v>2400</v>
      </c>
      <c r="J2877" s="134">
        <v>0.15798532900729567</v>
      </c>
    </row>
    <row r="2878" spans="3:10" x14ac:dyDescent="0.3">
      <c r="C2878">
        <v>2401</v>
      </c>
      <c r="D2878" s="40">
        <v>2.2255142669083936</v>
      </c>
      <c r="I2878">
        <v>2401</v>
      </c>
      <c r="J2878" s="134">
        <v>0.3089283127354876</v>
      </c>
    </row>
    <row r="2879" spans="3:10" x14ac:dyDescent="0.3">
      <c r="C2879">
        <v>2402</v>
      </c>
      <c r="D2879" s="40">
        <v>2.5050399823271077</v>
      </c>
      <c r="I2879">
        <v>2402</v>
      </c>
      <c r="J2879" s="134">
        <v>0.23933202736851245</v>
      </c>
    </row>
    <row r="2880" spans="3:10" x14ac:dyDescent="0.3">
      <c r="C2880">
        <v>2403</v>
      </c>
      <c r="D2880" s="40">
        <v>2.690169958700805</v>
      </c>
      <c r="I2880">
        <v>2403</v>
      </c>
      <c r="J2880" s="134">
        <v>0.13836030147645872</v>
      </c>
    </row>
    <row r="2881" spans="3:10" x14ac:dyDescent="0.3">
      <c r="C2881">
        <v>2404</v>
      </c>
      <c r="D2881" s="40">
        <v>2.6287622889146069</v>
      </c>
      <c r="I2881">
        <v>2404</v>
      </c>
      <c r="J2881" s="134">
        <v>0.29220834856394395</v>
      </c>
    </row>
    <row r="2882" spans="3:10" x14ac:dyDescent="0.3">
      <c r="C2882">
        <v>2405</v>
      </c>
      <c r="D2882" s="40">
        <v>1.8159861042868493</v>
      </c>
      <c r="I2882">
        <v>2405</v>
      </c>
      <c r="J2882" s="134">
        <v>0.30470245142210706</v>
      </c>
    </row>
    <row r="2883" spans="3:10" x14ac:dyDescent="0.3">
      <c r="C2883">
        <v>2406</v>
      </c>
      <c r="D2883" s="40">
        <v>2.4340606853634612</v>
      </c>
      <c r="I2883">
        <v>2406</v>
      </c>
      <c r="J2883" s="134">
        <v>0.20803212659185122</v>
      </c>
    </row>
    <row r="2884" spans="3:10" x14ac:dyDescent="0.3">
      <c r="C2884">
        <v>2407</v>
      </c>
      <c r="D2884" s="40">
        <v>2.0020280291417594</v>
      </c>
      <c r="I2884">
        <v>2407</v>
      </c>
      <c r="J2884" s="134">
        <v>0.17686680392798926</v>
      </c>
    </row>
    <row r="2885" spans="3:10" x14ac:dyDescent="0.3">
      <c r="C2885">
        <v>2408</v>
      </c>
      <c r="D2885" s="40">
        <v>2.0658008499678275</v>
      </c>
      <c r="I2885">
        <v>2408</v>
      </c>
      <c r="J2885" s="134">
        <v>0.31149813410100569</v>
      </c>
    </row>
    <row r="2886" spans="3:10" x14ac:dyDescent="0.3">
      <c r="C2886">
        <v>2409</v>
      </c>
      <c r="D2886" s="40">
        <v>2.3281962260108506</v>
      </c>
      <c r="I2886">
        <v>2409</v>
      </c>
      <c r="J2886" s="134">
        <v>0.36603376684652433</v>
      </c>
    </row>
    <row r="2887" spans="3:10" x14ac:dyDescent="0.3">
      <c r="C2887">
        <v>2410</v>
      </c>
      <c r="D2887" s="40">
        <v>3.3983799883667856</v>
      </c>
      <c r="I2887">
        <v>2410</v>
      </c>
      <c r="J2887" s="134">
        <v>0.16081205791631681</v>
      </c>
    </row>
    <row r="2888" spans="3:10" x14ac:dyDescent="0.3">
      <c r="C2888">
        <v>2411</v>
      </c>
      <c r="D2888" s="40">
        <v>3.1084054351548818</v>
      </c>
      <c r="I2888">
        <v>2411</v>
      </c>
      <c r="J2888" s="134">
        <v>0.23657633428739189</v>
      </c>
    </row>
    <row r="2889" spans="3:10" x14ac:dyDescent="0.3">
      <c r="C2889">
        <v>2412</v>
      </c>
      <c r="D2889" s="40">
        <v>3.3684583941729462</v>
      </c>
      <c r="I2889">
        <v>2412</v>
      </c>
      <c r="J2889" s="134">
        <v>0.15589674379568774</v>
      </c>
    </row>
    <row r="2890" spans="3:10" x14ac:dyDescent="0.3">
      <c r="C2890">
        <v>2413</v>
      </c>
      <c r="D2890" s="40">
        <v>2.9521265194354389</v>
      </c>
      <c r="I2890">
        <v>2413</v>
      </c>
      <c r="J2890" s="134">
        <v>0.30072913617070007</v>
      </c>
    </row>
    <row r="2891" spans="3:10" x14ac:dyDescent="0.3">
      <c r="C2891">
        <v>2414</v>
      </c>
      <c r="D2891" s="40">
        <v>2.1238474663778004</v>
      </c>
      <c r="I2891">
        <v>2414</v>
      </c>
      <c r="J2891" s="134">
        <v>0.17147070380172647</v>
      </c>
    </row>
    <row r="2892" spans="3:10" x14ac:dyDescent="0.3">
      <c r="C2892">
        <v>2415</v>
      </c>
      <c r="D2892" s="40">
        <v>2.8922695904797173</v>
      </c>
      <c r="I2892">
        <v>2415</v>
      </c>
      <c r="J2892" s="134">
        <v>0.20478349910176807</v>
      </c>
    </row>
    <row r="2893" spans="3:10" x14ac:dyDescent="0.3">
      <c r="C2893">
        <v>2416</v>
      </c>
      <c r="D2893" s="40">
        <v>2.1717662342321011</v>
      </c>
      <c r="I2893">
        <v>2416</v>
      </c>
      <c r="J2893" s="134">
        <v>0.20000078725701642</v>
      </c>
    </row>
    <row r="2894" spans="3:10" x14ac:dyDescent="0.3">
      <c r="C2894">
        <v>2417</v>
      </c>
      <c r="D2894" s="40">
        <v>3.0604249083038426</v>
      </c>
      <c r="I2894">
        <v>2417</v>
      </c>
      <c r="J2894" s="134">
        <v>0.3146191213249343</v>
      </c>
    </row>
    <row r="2895" spans="3:10" x14ac:dyDescent="0.3">
      <c r="C2895">
        <v>2418</v>
      </c>
      <c r="D2895" s="40">
        <v>2.4347387379574079</v>
      </c>
      <c r="I2895">
        <v>2418</v>
      </c>
      <c r="J2895" s="134">
        <v>0.29375906977167454</v>
      </c>
    </row>
    <row r="2896" spans="3:10" x14ac:dyDescent="0.3">
      <c r="C2896">
        <v>2419</v>
      </c>
      <c r="D2896" s="40">
        <v>2.1419837220701119</v>
      </c>
      <c r="I2896">
        <v>2419</v>
      </c>
      <c r="J2896" s="134">
        <v>0.22298036005480704</v>
      </c>
    </row>
    <row r="2897" spans="3:10" x14ac:dyDescent="0.3">
      <c r="C2897">
        <v>2420</v>
      </c>
      <c r="D2897" s="40">
        <v>3.0088528566635877</v>
      </c>
      <c r="I2897">
        <v>2420</v>
      </c>
      <c r="J2897" s="134">
        <v>0.25807313017758915</v>
      </c>
    </row>
    <row r="2898" spans="3:10" x14ac:dyDescent="0.3">
      <c r="C2898">
        <v>2421</v>
      </c>
      <c r="D2898" s="40">
        <v>2.8501588342700321</v>
      </c>
      <c r="I2898">
        <v>2421</v>
      </c>
      <c r="J2898" s="134">
        <v>0.30973343700912603</v>
      </c>
    </row>
    <row r="2899" spans="3:10" x14ac:dyDescent="0.3">
      <c r="C2899">
        <v>2422</v>
      </c>
      <c r="D2899" s="40">
        <v>2.3772220194257785</v>
      </c>
      <c r="I2899">
        <v>2422</v>
      </c>
      <c r="J2899" s="134">
        <v>0.29594259212103524</v>
      </c>
    </row>
    <row r="2900" spans="3:10" x14ac:dyDescent="0.3">
      <c r="C2900">
        <v>2423</v>
      </c>
      <c r="D2900" s="40">
        <v>2.691171698731837</v>
      </c>
      <c r="I2900">
        <v>2423</v>
      </c>
      <c r="J2900" s="134">
        <v>0.31547181610524544</v>
      </c>
    </row>
    <row r="2901" spans="3:10" x14ac:dyDescent="0.3">
      <c r="C2901">
        <v>2424</v>
      </c>
      <c r="D2901" s="40">
        <v>2.1141646063187629</v>
      </c>
      <c r="I2901">
        <v>2424</v>
      </c>
      <c r="J2901" s="134">
        <v>0.25382634599497567</v>
      </c>
    </row>
    <row r="2902" spans="3:10" x14ac:dyDescent="0.3">
      <c r="C2902">
        <v>2425</v>
      </c>
      <c r="D2902" s="40">
        <v>2.1245083460982874</v>
      </c>
      <c r="I2902">
        <v>2425</v>
      </c>
      <c r="J2902" s="134">
        <v>6.2518947562725469E-2</v>
      </c>
    </row>
    <row r="2903" spans="3:10" x14ac:dyDescent="0.3">
      <c r="C2903">
        <v>2426</v>
      </c>
      <c r="D2903" s="40">
        <v>2.3868648634430616</v>
      </c>
      <c r="I2903">
        <v>2426</v>
      </c>
      <c r="J2903" s="134">
        <v>0.3596179193825777</v>
      </c>
    </row>
    <row r="2904" spans="3:10" x14ac:dyDescent="0.3">
      <c r="C2904">
        <v>2427</v>
      </c>
      <c r="D2904" s="40">
        <v>2.698978373354203</v>
      </c>
      <c r="I2904">
        <v>2427</v>
      </c>
      <c r="J2904" s="134">
        <v>0.21405138250759914</v>
      </c>
    </row>
    <row r="2905" spans="3:10" x14ac:dyDescent="0.3">
      <c r="C2905">
        <v>2428</v>
      </c>
      <c r="D2905" s="40">
        <v>2.3644874806933687</v>
      </c>
      <c r="I2905">
        <v>2428</v>
      </c>
      <c r="J2905" s="134">
        <v>0.31634993015728297</v>
      </c>
    </row>
    <row r="2906" spans="3:10" x14ac:dyDescent="0.3">
      <c r="C2906">
        <v>2429</v>
      </c>
      <c r="D2906" s="40">
        <v>3.2075393875386546</v>
      </c>
      <c r="I2906">
        <v>2429</v>
      </c>
      <c r="J2906" s="134">
        <v>0.147155447130767</v>
      </c>
    </row>
    <row r="2907" spans="3:10" x14ac:dyDescent="0.3">
      <c r="C2907">
        <v>2430</v>
      </c>
      <c r="D2907" s="40">
        <v>3.2375453060759107</v>
      </c>
      <c r="I2907">
        <v>2430</v>
      </c>
      <c r="J2907" s="134">
        <v>0.12611391631992963</v>
      </c>
    </row>
    <row r="2908" spans="3:10" x14ac:dyDescent="0.3">
      <c r="C2908">
        <v>2431</v>
      </c>
      <c r="D2908" s="40">
        <v>2.4234705322388086</v>
      </c>
      <c r="I2908">
        <v>2431</v>
      </c>
      <c r="J2908" s="134">
        <v>0.12132282570320996</v>
      </c>
    </row>
    <row r="2909" spans="3:10" x14ac:dyDescent="0.3">
      <c r="C2909">
        <v>2432</v>
      </c>
      <c r="D2909" s="40">
        <v>1.6455713812678368</v>
      </c>
      <c r="I2909">
        <v>2432</v>
      </c>
      <c r="J2909" s="134">
        <v>0.23777641873233213</v>
      </c>
    </row>
    <row r="2910" spans="3:10" x14ac:dyDescent="0.3">
      <c r="C2910">
        <v>2433</v>
      </c>
      <c r="D2910" s="40">
        <v>2.5462289428275193</v>
      </c>
      <c r="I2910">
        <v>2433</v>
      </c>
      <c r="J2910" s="134">
        <v>0.29133740811041653</v>
      </c>
    </row>
    <row r="2911" spans="3:10" x14ac:dyDescent="0.3">
      <c r="C2911">
        <v>2434</v>
      </c>
      <c r="D2911" s="40">
        <v>2.3260268941490345</v>
      </c>
      <c r="I2911">
        <v>2434</v>
      </c>
      <c r="J2911" s="134">
        <v>0.26660032544721268</v>
      </c>
    </row>
    <row r="2912" spans="3:10" x14ac:dyDescent="0.3">
      <c r="C2912">
        <v>2435</v>
      </c>
      <c r="D2912" s="40">
        <v>2.6021316786293864</v>
      </c>
      <c r="I2912">
        <v>2435</v>
      </c>
      <c r="J2912" s="134">
        <v>0.2124817785620805</v>
      </c>
    </row>
    <row r="2913" spans="3:10" x14ac:dyDescent="0.3">
      <c r="C2913">
        <v>2436</v>
      </c>
      <c r="D2913" s="40">
        <v>2.8406202457323335</v>
      </c>
      <c r="I2913">
        <v>2436</v>
      </c>
      <c r="J2913" s="134">
        <v>0.31029843565445425</v>
      </c>
    </row>
    <row r="2914" spans="3:10" x14ac:dyDescent="0.3">
      <c r="C2914">
        <v>2437</v>
      </c>
      <c r="D2914" s="40">
        <v>2.1878683835033899</v>
      </c>
      <c r="I2914">
        <v>2437</v>
      </c>
      <c r="J2914" s="134">
        <v>0.33976453898214443</v>
      </c>
    </row>
    <row r="2915" spans="3:10" x14ac:dyDescent="0.3">
      <c r="C2915">
        <v>2438</v>
      </c>
      <c r="D2915" s="40">
        <v>2.0894418357693967</v>
      </c>
      <c r="I2915">
        <v>2438</v>
      </c>
      <c r="J2915" s="134">
        <v>0.21330072960127011</v>
      </c>
    </row>
    <row r="2916" spans="3:10" x14ac:dyDescent="0.3">
      <c r="C2916">
        <v>2439</v>
      </c>
      <c r="D2916" s="40">
        <v>3.1910051008994262</v>
      </c>
      <c r="I2916">
        <v>2439</v>
      </c>
      <c r="J2916" s="134">
        <v>0.16859180995829304</v>
      </c>
    </row>
    <row r="2917" spans="3:10" x14ac:dyDescent="0.3">
      <c r="C2917">
        <v>2440</v>
      </c>
      <c r="D2917" s="40">
        <v>3.4327476964039052</v>
      </c>
      <c r="I2917">
        <v>2440</v>
      </c>
      <c r="J2917" s="134">
        <v>0.14964278637770101</v>
      </c>
    </row>
    <row r="2918" spans="3:10" x14ac:dyDescent="0.3">
      <c r="C2918">
        <v>2441</v>
      </c>
      <c r="D2918" s="40">
        <v>2.9571024998773567</v>
      </c>
      <c r="I2918">
        <v>2441</v>
      </c>
      <c r="J2918" s="134">
        <v>0.10759869646413933</v>
      </c>
    </row>
    <row r="2919" spans="3:10" x14ac:dyDescent="0.3">
      <c r="C2919">
        <v>2442</v>
      </c>
      <c r="D2919" s="40">
        <v>3.5509549630421064</v>
      </c>
      <c r="I2919">
        <v>2442</v>
      </c>
      <c r="J2919" s="134">
        <v>0.15920006293879196</v>
      </c>
    </row>
    <row r="2920" spans="3:10" x14ac:dyDescent="0.3">
      <c r="C2920">
        <v>2443</v>
      </c>
      <c r="D2920" s="40">
        <v>2.8514089804693494</v>
      </c>
      <c r="I2920">
        <v>2443</v>
      </c>
      <c r="J2920" s="134">
        <v>0.19787639485314501</v>
      </c>
    </row>
    <row r="2921" spans="3:10" x14ac:dyDescent="0.3">
      <c r="C2921">
        <v>2444</v>
      </c>
      <c r="D2921" s="40">
        <v>1.4652527212376316</v>
      </c>
      <c r="I2921">
        <v>2444</v>
      </c>
      <c r="J2921" s="134">
        <v>0.28297467904497142</v>
      </c>
    </row>
    <row r="2922" spans="3:10" x14ac:dyDescent="0.3">
      <c r="C2922">
        <v>2445</v>
      </c>
      <c r="D2922" s="40">
        <v>3.0126699027591757</v>
      </c>
      <c r="I2922">
        <v>2445</v>
      </c>
      <c r="J2922" s="134">
        <v>0.3064788116005055</v>
      </c>
    </row>
    <row r="2923" spans="3:10" x14ac:dyDescent="0.3">
      <c r="C2923">
        <v>2446</v>
      </c>
      <c r="D2923" s="40">
        <v>1.9935948378724118</v>
      </c>
      <c r="I2923">
        <v>2446</v>
      </c>
      <c r="J2923" s="134">
        <v>0.27502119696218563</v>
      </c>
    </row>
    <row r="2924" spans="3:10" x14ac:dyDescent="0.3">
      <c r="C2924">
        <v>2447</v>
      </c>
      <c r="D2924" s="40">
        <v>1.6056243994351214</v>
      </c>
      <c r="I2924">
        <v>2447</v>
      </c>
      <c r="J2924" s="134">
        <v>0.28056282133977617</v>
      </c>
    </row>
    <row r="2925" spans="3:10" x14ac:dyDescent="0.3">
      <c r="C2925">
        <v>2448</v>
      </c>
      <c r="D2925" s="40">
        <v>2.7666534557286959</v>
      </c>
      <c r="I2925">
        <v>2448</v>
      </c>
      <c r="J2925" s="134">
        <v>0.36696111676696486</v>
      </c>
    </row>
    <row r="2926" spans="3:10" x14ac:dyDescent="0.3">
      <c r="C2926">
        <v>2449</v>
      </c>
      <c r="D2926" s="40">
        <v>1.893272648285381</v>
      </c>
      <c r="I2926">
        <v>2449</v>
      </c>
      <c r="J2926" s="134">
        <v>0.30272327493888529</v>
      </c>
    </row>
    <row r="2927" spans="3:10" x14ac:dyDescent="0.3">
      <c r="C2927">
        <v>2450</v>
      </c>
      <c r="D2927" s="40">
        <v>2.729255504220184</v>
      </c>
      <c r="I2927">
        <v>2450</v>
      </c>
      <c r="J2927" s="134">
        <v>0.22024346415642615</v>
      </c>
    </row>
    <row r="2928" spans="3:10" x14ac:dyDescent="0.3">
      <c r="C2928">
        <v>2451</v>
      </c>
      <c r="D2928" s="40">
        <v>3.0227144530774801</v>
      </c>
      <c r="I2928">
        <v>2451</v>
      </c>
      <c r="J2928" s="134">
        <v>0.10701366752745978</v>
      </c>
    </row>
    <row r="2929" spans="3:10" x14ac:dyDescent="0.3">
      <c r="C2929">
        <v>2452</v>
      </c>
      <c r="D2929" s="40">
        <v>1.9429284650931571</v>
      </c>
      <c r="I2929">
        <v>2452</v>
      </c>
      <c r="J2929" s="134">
        <v>0.28389619568922675</v>
      </c>
    </row>
    <row r="2930" spans="3:10" x14ac:dyDescent="0.3">
      <c r="C2930">
        <v>2453</v>
      </c>
      <c r="D2930" s="40">
        <v>2.4415699511382778</v>
      </c>
      <c r="I2930">
        <v>2453</v>
      </c>
      <c r="J2930" s="134">
        <v>0.22054282064516606</v>
      </c>
    </row>
    <row r="2931" spans="3:10" x14ac:dyDescent="0.3">
      <c r="C2931">
        <v>2454</v>
      </c>
      <c r="D2931" s="40">
        <v>2.4630215274564109</v>
      </c>
      <c r="I2931">
        <v>2454</v>
      </c>
      <c r="J2931" s="134">
        <v>0.37398796838591886</v>
      </c>
    </row>
    <row r="2932" spans="3:10" x14ac:dyDescent="0.3">
      <c r="C2932">
        <v>2455</v>
      </c>
      <c r="D2932" s="40">
        <v>2.2309725912315961</v>
      </c>
      <c r="I2932">
        <v>2455</v>
      </c>
      <c r="J2932" s="134">
        <v>0.21238001259082862</v>
      </c>
    </row>
    <row r="2933" spans="3:10" x14ac:dyDescent="0.3">
      <c r="C2933">
        <v>2456</v>
      </c>
      <c r="D2933" s="40">
        <v>3.5401332680446429</v>
      </c>
      <c r="I2933">
        <v>2456</v>
      </c>
      <c r="J2933" s="134">
        <v>0.16240656415502119</v>
      </c>
    </row>
    <row r="2934" spans="3:10" x14ac:dyDescent="0.3">
      <c r="C2934">
        <v>2457</v>
      </c>
      <c r="D2934" s="40">
        <v>1.7539280544256333</v>
      </c>
      <c r="I2934">
        <v>2457</v>
      </c>
      <c r="J2934" s="134">
        <v>0.29182791547375686</v>
      </c>
    </row>
    <row r="2935" spans="3:10" x14ac:dyDescent="0.3">
      <c r="C2935">
        <v>2458</v>
      </c>
      <c r="D2935" s="40">
        <v>2.4425849147803396</v>
      </c>
      <c r="I2935">
        <v>2458</v>
      </c>
      <c r="J2935" s="134">
        <v>0.21897486350015316</v>
      </c>
    </row>
    <row r="2936" spans="3:10" x14ac:dyDescent="0.3">
      <c r="C2936">
        <v>2459</v>
      </c>
      <c r="D2936" s="40">
        <v>2.7684422128943593</v>
      </c>
      <c r="I2936">
        <v>2459</v>
      </c>
      <c r="J2936" s="134">
        <v>0.18758402372730965</v>
      </c>
    </row>
    <row r="2937" spans="3:10" x14ac:dyDescent="0.3">
      <c r="C2937">
        <v>2460</v>
      </c>
      <c r="D2937" s="40">
        <v>3.0182715685224304</v>
      </c>
      <c r="I2937">
        <v>2460</v>
      </c>
      <c r="J2937" s="134">
        <v>0.28525279125624903</v>
      </c>
    </row>
    <row r="2938" spans="3:10" x14ac:dyDescent="0.3">
      <c r="C2938">
        <v>2461</v>
      </c>
      <c r="D2938" s="40">
        <v>2.5216455093877164</v>
      </c>
      <c r="I2938">
        <v>2461</v>
      </c>
      <c r="J2938" s="134">
        <v>0.32914068565042909</v>
      </c>
    </row>
    <row r="2939" spans="3:10" x14ac:dyDescent="0.3">
      <c r="C2939">
        <v>2462</v>
      </c>
      <c r="D2939" s="40">
        <v>2.6290767607153258</v>
      </c>
      <c r="I2939">
        <v>2462</v>
      </c>
      <c r="J2939" s="134">
        <v>0.22296905242552123</v>
      </c>
    </row>
    <row r="2940" spans="3:10" x14ac:dyDescent="0.3">
      <c r="C2940">
        <v>2463</v>
      </c>
      <c r="D2940" s="40">
        <v>1.9392605177625568</v>
      </c>
      <c r="I2940">
        <v>2463</v>
      </c>
      <c r="J2940" s="134">
        <v>0.15947459250020191</v>
      </c>
    </row>
    <row r="2941" spans="3:10" x14ac:dyDescent="0.3">
      <c r="C2941">
        <v>2464</v>
      </c>
      <c r="D2941" s="40">
        <v>2.4133640435917441</v>
      </c>
      <c r="I2941">
        <v>2464</v>
      </c>
      <c r="J2941" s="134">
        <v>0.23872323554902386</v>
      </c>
    </row>
    <row r="2942" spans="3:10" x14ac:dyDescent="0.3">
      <c r="C2942">
        <v>2465</v>
      </c>
      <c r="D2942" s="40">
        <v>2.9243716979801535</v>
      </c>
      <c r="I2942">
        <v>2465</v>
      </c>
      <c r="J2942" s="134">
        <v>0.1496316471841499</v>
      </c>
    </row>
    <row r="2943" spans="3:10" x14ac:dyDescent="0.3">
      <c r="C2943">
        <v>2466</v>
      </c>
      <c r="D2943" s="40">
        <v>2.6296299766293267</v>
      </c>
      <c r="I2943">
        <v>2466</v>
      </c>
      <c r="J2943" s="134">
        <v>0.11050643912240643</v>
      </c>
    </row>
    <row r="2944" spans="3:10" x14ac:dyDescent="0.3">
      <c r="C2944">
        <v>2467</v>
      </c>
      <c r="D2944" s="40">
        <v>1.7666448077157948</v>
      </c>
      <c r="I2944">
        <v>2467</v>
      </c>
      <c r="J2944" s="134">
        <v>0.30964391096432187</v>
      </c>
    </row>
    <row r="2945" spans="3:10" x14ac:dyDescent="0.3">
      <c r="C2945">
        <v>2468</v>
      </c>
      <c r="D2945" s="40">
        <v>3.642738681515663</v>
      </c>
      <c r="I2945">
        <v>2468</v>
      </c>
      <c r="J2945" s="134">
        <v>0.17897195737393035</v>
      </c>
    </row>
    <row r="2946" spans="3:10" x14ac:dyDescent="0.3">
      <c r="C2946">
        <v>2469</v>
      </c>
      <c r="D2946" s="40">
        <v>3.3152675511502734</v>
      </c>
      <c r="I2946">
        <v>2469</v>
      </c>
      <c r="J2946" s="134">
        <v>0.22495014037283334</v>
      </c>
    </row>
    <row r="2947" spans="3:10" x14ac:dyDescent="0.3">
      <c r="C2947">
        <v>2470</v>
      </c>
      <c r="D2947" s="40">
        <v>2.2746421097254279</v>
      </c>
      <c r="I2947">
        <v>2470</v>
      </c>
      <c r="J2947" s="134">
        <v>0.23242814772976517</v>
      </c>
    </row>
    <row r="2948" spans="3:10" x14ac:dyDescent="0.3">
      <c r="C2948">
        <v>2471</v>
      </c>
      <c r="D2948" s="40">
        <v>1.8350192210457734</v>
      </c>
      <c r="I2948">
        <v>2471</v>
      </c>
      <c r="J2948" s="134">
        <v>0.27160042311236077</v>
      </c>
    </row>
    <row r="2949" spans="3:10" x14ac:dyDescent="0.3">
      <c r="C2949">
        <v>2472</v>
      </c>
      <c r="D2949" s="40">
        <v>2.5699042455692793</v>
      </c>
      <c r="I2949">
        <v>2472</v>
      </c>
      <c r="J2949" s="134">
        <v>0.35438733564523495</v>
      </c>
    </row>
    <row r="2950" spans="3:10" x14ac:dyDescent="0.3">
      <c r="C2950">
        <v>2473</v>
      </c>
      <c r="D2950" s="40">
        <v>2.2437713996059503</v>
      </c>
      <c r="I2950">
        <v>2473</v>
      </c>
      <c r="J2950" s="134">
        <v>0.25530182850151584</v>
      </c>
    </row>
    <row r="2951" spans="3:10" x14ac:dyDescent="0.3">
      <c r="C2951">
        <v>2474</v>
      </c>
      <c r="D2951" s="40">
        <v>2.4419807640234565</v>
      </c>
      <c r="I2951">
        <v>2474</v>
      </c>
      <c r="J2951" s="134">
        <v>0.24448970010690996</v>
      </c>
    </row>
    <row r="2952" spans="3:10" x14ac:dyDescent="0.3">
      <c r="C2952">
        <v>2475</v>
      </c>
      <c r="D2952" s="40">
        <v>2.0481637305772051</v>
      </c>
      <c r="I2952">
        <v>2475</v>
      </c>
      <c r="J2952" s="134">
        <v>0.19722494888925612</v>
      </c>
    </row>
    <row r="2953" spans="3:10" x14ac:dyDescent="0.3">
      <c r="C2953">
        <v>2476</v>
      </c>
      <c r="D2953" s="40">
        <v>2.8783130345919163</v>
      </c>
      <c r="I2953">
        <v>2476</v>
      </c>
      <c r="J2953" s="134">
        <v>0.25218227477725086</v>
      </c>
    </row>
    <row r="2954" spans="3:10" x14ac:dyDescent="0.3">
      <c r="C2954">
        <v>2477</v>
      </c>
      <c r="D2954" s="40">
        <v>3.0544979390424141</v>
      </c>
      <c r="I2954">
        <v>2477</v>
      </c>
      <c r="J2954" s="134">
        <v>0.36829089930992165</v>
      </c>
    </row>
    <row r="2955" spans="3:10" x14ac:dyDescent="0.3">
      <c r="C2955">
        <v>2478</v>
      </c>
      <c r="D2955" s="40">
        <v>2.3786880482953281</v>
      </c>
      <c r="I2955">
        <v>2478</v>
      </c>
      <c r="J2955" s="134">
        <v>0.27475113713972688</v>
      </c>
    </row>
    <row r="2956" spans="3:10" x14ac:dyDescent="0.3">
      <c r="C2956">
        <v>2479</v>
      </c>
      <c r="D2956" s="40">
        <v>2.4808069168703497</v>
      </c>
      <c r="I2956">
        <v>2479</v>
      </c>
      <c r="J2956" s="134">
        <v>6.1576762669973251E-2</v>
      </c>
    </row>
    <row r="2957" spans="3:10" x14ac:dyDescent="0.3">
      <c r="C2957">
        <v>2480</v>
      </c>
      <c r="D2957" s="40">
        <v>2.2856510383001214</v>
      </c>
      <c r="I2957">
        <v>2480</v>
      </c>
      <c r="J2957" s="134">
        <v>0.26500204303169728</v>
      </c>
    </row>
    <row r="2958" spans="3:10" x14ac:dyDescent="0.3">
      <c r="C2958">
        <v>2481</v>
      </c>
      <c r="D2958" s="40">
        <v>3.0863710192701626</v>
      </c>
      <c r="I2958">
        <v>2481</v>
      </c>
      <c r="J2958" s="134">
        <v>0.3741808533044253</v>
      </c>
    </row>
    <row r="2959" spans="3:10" x14ac:dyDescent="0.3">
      <c r="C2959">
        <v>2482</v>
      </c>
      <c r="D2959" s="40">
        <v>2.3415868084352822</v>
      </c>
      <c r="I2959">
        <v>2482</v>
      </c>
      <c r="J2959" s="134">
        <v>0.3221046601105948</v>
      </c>
    </row>
    <row r="2960" spans="3:10" x14ac:dyDescent="0.3">
      <c r="C2960">
        <v>2483</v>
      </c>
      <c r="D2960" s="40">
        <v>2.4239066623736432</v>
      </c>
      <c r="I2960">
        <v>2483</v>
      </c>
      <c r="J2960" s="134">
        <v>0.19188344809510061</v>
      </c>
    </row>
    <row r="2961" spans="3:10" x14ac:dyDescent="0.3">
      <c r="C2961">
        <v>2484</v>
      </c>
      <c r="D2961" s="40">
        <v>3.3122998159373673</v>
      </c>
      <c r="I2961">
        <v>2484</v>
      </c>
      <c r="J2961" s="134">
        <v>0.1907651092505831</v>
      </c>
    </row>
    <row r="2962" spans="3:10" x14ac:dyDescent="0.3">
      <c r="C2962">
        <v>2485</v>
      </c>
      <c r="D2962" s="40">
        <v>3.4399658061365521</v>
      </c>
      <c r="I2962">
        <v>2485</v>
      </c>
      <c r="J2962" s="134">
        <v>0.30393516954604882</v>
      </c>
    </row>
    <row r="2963" spans="3:10" x14ac:dyDescent="0.3">
      <c r="C2963">
        <v>2486</v>
      </c>
      <c r="D2963" s="40">
        <v>2.9179495337802517</v>
      </c>
      <c r="I2963">
        <v>2486</v>
      </c>
      <c r="J2963" s="134">
        <v>0.34910192066332724</v>
      </c>
    </row>
    <row r="2964" spans="3:10" x14ac:dyDescent="0.3">
      <c r="C2964">
        <v>2487</v>
      </c>
      <c r="D2964" s="40">
        <v>3.0025302331868762</v>
      </c>
      <c r="I2964">
        <v>2487</v>
      </c>
      <c r="J2964" s="134">
        <v>0.23215720667158113</v>
      </c>
    </row>
    <row r="2965" spans="3:10" x14ac:dyDescent="0.3">
      <c r="C2965">
        <v>2488</v>
      </c>
      <c r="D2965" s="40">
        <v>2.5167061919098446</v>
      </c>
      <c r="I2965">
        <v>2488</v>
      </c>
      <c r="J2965" s="134">
        <v>0.19344808521230283</v>
      </c>
    </row>
    <row r="2966" spans="3:10" x14ac:dyDescent="0.3">
      <c r="C2966">
        <v>2489</v>
      </c>
      <c r="D2966" s="40">
        <v>2.8641809092958468</v>
      </c>
      <c r="I2966">
        <v>2489</v>
      </c>
      <c r="J2966" s="134">
        <v>0.32209445920994439</v>
      </c>
    </row>
    <row r="2967" spans="3:10" x14ac:dyDescent="0.3">
      <c r="C2967">
        <v>2490</v>
      </c>
      <c r="D2967" s="40">
        <v>2.8493743390481518</v>
      </c>
      <c r="I2967">
        <v>2490</v>
      </c>
      <c r="J2967" s="134">
        <v>0.23558323813511794</v>
      </c>
    </row>
    <row r="2968" spans="3:10" x14ac:dyDescent="0.3">
      <c r="C2968">
        <v>2491</v>
      </c>
      <c r="D2968" s="40">
        <v>3.0434170017894955</v>
      </c>
      <c r="I2968">
        <v>2491</v>
      </c>
      <c r="J2968" s="134">
        <v>0.28901895552320545</v>
      </c>
    </row>
    <row r="2969" spans="3:10" x14ac:dyDescent="0.3">
      <c r="C2969">
        <v>2492</v>
      </c>
      <c r="D2969" s="40">
        <v>2.7031418991917402</v>
      </c>
      <c r="I2969">
        <v>2492</v>
      </c>
      <c r="J2969" s="134">
        <v>0.18196605070745564</v>
      </c>
    </row>
    <row r="2970" spans="3:10" x14ac:dyDescent="0.3">
      <c r="C2970">
        <v>2493</v>
      </c>
      <c r="D2970" s="40">
        <v>2.3191762367118258</v>
      </c>
      <c r="I2970">
        <v>2493</v>
      </c>
      <c r="J2970" s="134">
        <v>0.1352998645311525</v>
      </c>
    </row>
    <row r="2971" spans="3:10" x14ac:dyDescent="0.3">
      <c r="C2971">
        <v>2494</v>
      </c>
      <c r="D2971" s="40">
        <v>3.0389389956050765</v>
      </c>
      <c r="I2971">
        <v>2494</v>
      </c>
      <c r="J2971" s="134">
        <v>0.3398076107915331</v>
      </c>
    </row>
    <row r="2972" spans="3:10" x14ac:dyDescent="0.3">
      <c r="C2972">
        <v>2495</v>
      </c>
      <c r="D2972" s="40">
        <v>2.6612853337669926</v>
      </c>
      <c r="I2972">
        <v>2495</v>
      </c>
      <c r="J2972" s="134">
        <v>0.10161734935681177</v>
      </c>
    </row>
    <row r="2973" spans="3:10" x14ac:dyDescent="0.3">
      <c r="C2973">
        <v>2496</v>
      </c>
      <c r="D2973" s="40">
        <v>1.7806478777198194</v>
      </c>
      <c r="I2973">
        <v>2496</v>
      </c>
      <c r="J2973" s="134">
        <v>0.20802508567895694</v>
      </c>
    </row>
    <row r="2974" spans="3:10" x14ac:dyDescent="0.3">
      <c r="C2974">
        <v>2497</v>
      </c>
      <c r="D2974" s="40">
        <v>1.8944050141501314</v>
      </c>
      <c r="I2974">
        <v>2497</v>
      </c>
      <c r="J2974" s="134">
        <v>0.33165454095924263</v>
      </c>
    </row>
    <row r="2975" spans="3:10" x14ac:dyDescent="0.3">
      <c r="C2975">
        <v>2498</v>
      </c>
      <c r="D2975" s="40">
        <v>3.1565613713575629</v>
      </c>
      <c r="I2975">
        <v>2498</v>
      </c>
      <c r="J2975" s="134">
        <v>0.28920685422787407</v>
      </c>
    </row>
    <row r="2976" spans="3:10" x14ac:dyDescent="0.3">
      <c r="C2976">
        <v>2499</v>
      </c>
      <c r="D2976" s="40">
        <v>2.6719680123123397</v>
      </c>
      <c r="I2976">
        <v>2499</v>
      </c>
      <c r="J2976" s="134">
        <v>0.11186381405157642</v>
      </c>
    </row>
    <row r="2977" spans="3:10" x14ac:dyDescent="0.3">
      <c r="C2977">
        <v>2500</v>
      </c>
      <c r="D2977" s="40">
        <v>2.9720774671559722</v>
      </c>
      <c r="I2977">
        <v>2500</v>
      </c>
      <c r="J2977" s="134">
        <v>0.22934859456711898</v>
      </c>
    </row>
    <row r="2978" spans="3:10" x14ac:dyDescent="0.3">
      <c r="C2978">
        <v>2501</v>
      </c>
      <c r="D2978" s="40">
        <v>2.5886803937623104</v>
      </c>
      <c r="I2978">
        <v>2501</v>
      </c>
      <c r="J2978" s="134">
        <v>0.33058179233655527</v>
      </c>
    </row>
    <row r="2979" spans="3:10" x14ac:dyDescent="0.3">
      <c r="C2979">
        <v>2502</v>
      </c>
      <c r="D2979" s="40">
        <v>2.5078813049855286</v>
      </c>
      <c r="I2979">
        <v>2502</v>
      </c>
      <c r="J2979" s="134">
        <v>0.15538785593245019</v>
      </c>
    </row>
    <row r="2980" spans="3:10" x14ac:dyDescent="0.3">
      <c r="C2980">
        <v>2503</v>
      </c>
      <c r="D2980" s="40">
        <v>2.181824394314698</v>
      </c>
      <c r="I2980">
        <v>2503</v>
      </c>
      <c r="J2980" s="134">
        <v>0.36960803090682504</v>
      </c>
    </row>
    <row r="2981" spans="3:10" x14ac:dyDescent="0.3">
      <c r="C2981">
        <v>2504</v>
      </c>
      <c r="D2981" s="40">
        <v>3.0416127737535108</v>
      </c>
      <c r="I2981">
        <v>2504</v>
      </c>
      <c r="J2981" s="134">
        <v>0.29827064326034192</v>
      </c>
    </row>
    <row r="2982" spans="3:10" x14ac:dyDescent="0.3">
      <c r="C2982">
        <v>2505</v>
      </c>
      <c r="D2982" s="40">
        <v>2.8778426843405849</v>
      </c>
      <c r="I2982">
        <v>2505</v>
      </c>
      <c r="J2982" s="134">
        <v>0.12544141363453187</v>
      </c>
    </row>
    <row r="2983" spans="3:10" x14ac:dyDescent="0.3">
      <c r="C2983">
        <v>2506</v>
      </c>
      <c r="D2983" s="40">
        <v>1.9344787787787527</v>
      </c>
      <c r="I2983">
        <v>2506</v>
      </c>
      <c r="J2983" s="134">
        <v>0.24075560793963025</v>
      </c>
    </row>
    <row r="2984" spans="3:10" x14ac:dyDescent="0.3">
      <c r="C2984">
        <v>2507</v>
      </c>
      <c r="D2984" s="40">
        <v>2.934272935767404</v>
      </c>
      <c r="I2984">
        <v>2507</v>
      </c>
      <c r="J2984" s="134">
        <v>0.28906706207934385</v>
      </c>
    </row>
    <row r="2985" spans="3:10" x14ac:dyDescent="0.3">
      <c r="C2985">
        <v>2508</v>
      </c>
      <c r="D2985" s="40">
        <v>1.849526157128683</v>
      </c>
      <c r="I2985">
        <v>2508</v>
      </c>
      <c r="J2985" s="134">
        <v>0.21108770204991401</v>
      </c>
    </row>
    <row r="2986" spans="3:10" x14ac:dyDescent="0.3">
      <c r="C2986">
        <v>2509</v>
      </c>
      <c r="D2986" s="40">
        <v>3.0027184625632648</v>
      </c>
      <c r="I2986">
        <v>2509</v>
      </c>
      <c r="J2986" s="134">
        <v>0.10782224187968126</v>
      </c>
    </row>
    <row r="2987" spans="3:10" x14ac:dyDescent="0.3">
      <c r="C2987">
        <v>2510</v>
      </c>
      <c r="D2987" s="40">
        <v>3.0041177038794045</v>
      </c>
      <c r="I2987">
        <v>2510</v>
      </c>
      <c r="J2987" s="134">
        <v>0.23814598967396394</v>
      </c>
    </row>
    <row r="2988" spans="3:10" x14ac:dyDescent="0.3">
      <c r="C2988">
        <v>2511</v>
      </c>
      <c r="D2988" s="40">
        <v>3.6571994860623227</v>
      </c>
      <c r="I2988">
        <v>2511</v>
      </c>
      <c r="J2988" s="134">
        <v>0.21772648189184585</v>
      </c>
    </row>
    <row r="2989" spans="3:10" x14ac:dyDescent="0.3">
      <c r="C2989">
        <v>2512</v>
      </c>
      <c r="D2989" s="40">
        <v>2.3278037220808603</v>
      </c>
      <c r="I2989">
        <v>2512</v>
      </c>
      <c r="J2989" s="134">
        <v>0.1377748844448381</v>
      </c>
    </row>
    <row r="2990" spans="3:10" x14ac:dyDescent="0.3">
      <c r="C2990">
        <v>2513</v>
      </c>
      <c r="D2990" s="40">
        <v>3.1195199755920493</v>
      </c>
      <c r="I2990">
        <v>2513</v>
      </c>
      <c r="J2990" s="134">
        <v>0.17449305827850448</v>
      </c>
    </row>
    <row r="2991" spans="3:10" x14ac:dyDescent="0.3">
      <c r="C2991">
        <v>2514</v>
      </c>
      <c r="D2991" s="40">
        <v>1.4322058043885213</v>
      </c>
      <c r="I2991">
        <v>2514</v>
      </c>
      <c r="J2991" s="134">
        <v>0.33572415220054341</v>
      </c>
    </row>
    <row r="2992" spans="3:10" x14ac:dyDescent="0.3">
      <c r="C2992">
        <v>2515</v>
      </c>
      <c r="D2992" s="40">
        <v>3.6043426916502312</v>
      </c>
      <c r="I2992">
        <v>2515</v>
      </c>
      <c r="J2992" s="134">
        <v>0.23274666632920415</v>
      </c>
    </row>
    <row r="2993" spans="3:10" x14ac:dyDescent="0.3">
      <c r="C2993">
        <v>2516</v>
      </c>
      <c r="D2993" s="40">
        <v>2.3599368002238674</v>
      </c>
      <c r="I2993">
        <v>2516</v>
      </c>
      <c r="J2993" s="134">
        <v>0.25372718495546831</v>
      </c>
    </row>
    <row r="2994" spans="3:10" x14ac:dyDescent="0.3">
      <c r="C2994">
        <v>2517</v>
      </c>
      <c r="D2994" s="40">
        <v>2.5770456283987566</v>
      </c>
      <c r="I2994">
        <v>2517</v>
      </c>
      <c r="J2994" s="134">
        <v>0.26590571741735247</v>
      </c>
    </row>
    <row r="2995" spans="3:10" x14ac:dyDescent="0.3">
      <c r="C2995">
        <v>2518</v>
      </c>
      <c r="D2995" s="40">
        <v>3.0758255004332828</v>
      </c>
      <c r="I2995">
        <v>2518</v>
      </c>
      <c r="J2995" s="134">
        <v>0.25287292684987017</v>
      </c>
    </row>
    <row r="2996" spans="3:10" x14ac:dyDescent="0.3">
      <c r="C2996">
        <v>2519</v>
      </c>
      <c r="D2996" s="40">
        <v>1.9335668715283716</v>
      </c>
      <c r="I2996">
        <v>2519</v>
      </c>
      <c r="J2996" s="134">
        <v>0.25897730847947176</v>
      </c>
    </row>
    <row r="2997" spans="3:10" x14ac:dyDescent="0.3">
      <c r="C2997">
        <v>2520</v>
      </c>
      <c r="D2997" s="40">
        <v>2.6191826692520124</v>
      </c>
      <c r="I2997">
        <v>2520</v>
      </c>
      <c r="J2997" s="134">
        <v>0.34617634592182589</v>
      </c>
    </row>
    <row r="2998" spans="3:10" x14ac:dyDescent="0.3">
      <c r="C2998">
        <v>2521</v>
      </c>
      <c r="D2998" s="40">
        <v>2.3145779200940657</v>
      </c>
      <c r="I2998">
        <v>2521</v>
      </c>
      <c r="J2998" s="134">
        <v>0.23206259971770171</v>
      </c>
    </row>
    <row r="2999" spans="3:10" x14ac:dyDescent="0.3">
      <c r="C2999">
        <v>2522</v>
      </c>
      <c r="D2999" s="40">
        <v>2.3328167670877331</v>
      </c>
      <c r="I2999">
        <v>2522</v>
      </c>
      <c r="J2999" s="134">
        <v>0.22685312688153481</v>
      </c>
    </row>
    <row r="3000" spans="3:10" x14ac:dyDescent="0.3">
      <c r="C3000">
        <v>2523</v>
      </c>
      <c r="D3000" s="40">
        <v>2.873171070104815</v>
      </c>
      <c r="I3000">
        <v>2523</v>
      </c>
      <c r="J3000" s="134">
        <v>0.14266574653182684</v>
      </c>
    </row>
    <row r="3001" spans="3:10" x14ac:dyDescent="0.3">
      <c r="C3001">
        <v>2524</v>
      </c>
      <c r="D3001" s="40">
        <v>2.494713527879644</v>
      </c>
      <c r="I3001">
        <v>2524</v>
      </c>
      <c r="J3001" s="134">
        <v>0.14661201401255575</v>
      </c>
    </row>
    <row r="3002" spans="3:10" x14ac:dyDescent="0.3">
      <c r="C3002">
        <v>2525</v>
      </c>
      <c r="D3002" s="40">
        <v>2.1526428269878997</v>
      </c>
      <c r="I3002">
        <v>2525</v>
      </c>
      <c r="J3002" s="134">
        <v>0.35084798023548824</v>
      </c>
    </row>
    <row r="3003" spans="3:10" x14ac:dyDescent="0.3">
      <c r="C3003">
        <v>2526</v>
      </c>
      <c r="D3003" s="40">
        <v>2.5055498372060652</v>
      </c>
      <c r="I3003">
        <v>2526</v>
      </c>
      <c r="J3003" s="134">
        <v>0.2855362163224644</v>
      </c>
    </row>
    <row r="3004" spans="3:10" x14ac:dyDescent="0.3">
      <c r="C3004">
        <v>2527</v>
      </c>
      <c r="D3004" s="40">
        <v>2.6397878246685029</v>
      </c>
      <c r="I3004">
        <v>2527</v>
      </c>
      <c r="J3004" s="134">
        <v>0.36141611393723339</v>
      </c>
    </row>
    <row r="3005" spans="3:10" x14ac:dyDescent="0.3">
      <c r="C3005">
        <v>2528</v>
      </c>
      <c r="D3005" s="40">
        <v>2.8150600411466056</v>
      </c>
      <c r="I3005">
        <v>2528</v>
      </c>
      <c r="J3005" s="134">
        <v>0.30671533256115513</v>
      </c>
    </row>
    <row r="3006" spans="3:10" x14ac:dyDescent="0.3">
      <c r="C3006">
        <v>2529</v>
      </c>
      <c r="D3006" s="40">
        <v>1.8898453166868343</v>
      </c>
      <c r="I3006">
        <v>2529</v>
      </c>
      <c r="J3006" s="134">
        <v>0.178445900700553</v>
      </c>
    </row>
    <row r="3007" spans="3:10" x14ac:dyDescent="0.3">
      <c r="C3007">
        <v>2530</v>
      </c>
      <c r="D3007" s="40">
        <v>2.00496790420683</v>
      </c>
      <c r="I3007">
        <v>2530</v>
      </c>
      <c r="J3007" s="134">
        <v>0.27670858512839569</v>
      </c>
    </row>
    <row r="3008" spans="3:10" x14ac:dyDescent="0.3">
      <c r="C3008">
        <v>2531</v>
      </c>
      <c r="D3008" s="40">
        <v>1.6911201969980127</v>
      </c>
      <c r="I3008">
        <v>2531</v>
      </c>
      <c r="J3008" s="134">
        <v>0.11777233238449569</v>
      </c>
    </row>
    <row r="3009" spans="3:10" x14ac:dyDescent="0.3">
      <c r="C3009">
        <v>2532</v>
      </c>
      <c r="D3009" s="40">
        <v>2.7812611933330098</v>
      </c>
      <c r="I3009">
        <v>2532</v>
      </c>
      <c r="J3009" s="134">
        <v>0.13374495191839619</v>
      </c>
    </row>
    <row r="3010" spans="3:10" x14ac:dyDescent="0.3">
      <c r="C3010">
        <v>2533</v>
      </c>
      <c r="D3010" s="40">
        <v>1.5705761974826031</v>
      </c>
      <c r="I3010">
        <v>2533</v>
      </c>
      <c r="J3010" s="134">
        <v>0.23312104561799241</v>
      </c>
    </row>
    <row r="3011" spans="3:10" x14ac:dyDescent="0.3">
      <c r="C3011">
        <v>2534</v>
      </c>
      <c r="D3011" s="40">
        <v>2.3679347813577705</v>
      </c>
      <c r="I3011">
        <v>2534</v>
      </c>
      <c r="J3011" s="134">
        <v>0.24215383617492159</v>
      </c>
    </row>
    <row r="3012" spans="3:10" x14ac:dyDescent="0.3">
      <c r="C3012">
        <v>2535</v>
      </c>
      <c r="D3012" s="40">
        <v>2.9873991458851377</v>
      </c>
      <c r="I3012">
        <v>2535</v>
      </c>
      <c r="J3012" s="134">
        <v>0.26905814645019066</v>
      </c>
    </row>
    <row r="3013" spans="3:10" x14ac:dyDescent="0.3">
      <c r="C3013">
        <v>2536</v>
      </c>
      <c r="D3013" s="40">
        <v>2.228188203798132</v>
      </c>
      <c r="I3013">
        <v>2536</v>
      </c>
      <c r="J3013" s="134">
        <v>0.30085491560347566</v>
      </c>
    </row>
    <row r="3014" spans="3:10" x14ac:dyDescent="0.3">
      <c r="C3014">
        <v>2537</v>
      </c>
      <c r="D3014" s="40">
        <v>2.5078360254489946</v>
      </c>
      <c r="I3014">
        <v>2537</v>
      </c>
      <c r="J3014" s="134">
        <v>7.3073838558104898E-2</v>
      </c>
    </row>
    <row r="3015" spans="3:10" x14ac:dyDescent="0.3">
      <c r="C3015">
        <v>2538</v>
      </c>
      <c r="D3015" s="40">
        <v>2.3504128927546022</v>
      </c>
      <c r="I3015">
        <v>2538</v>
      </c>
      <c r="J3015" s="134">
        <v>0.30668550460052413</v>
      </c>
    </row>
    <row r="3016" spans="3:10" x14ac:dyDescent="0.3">
      <c r="C3016">
        <v>2539</v>
      </c>
      <c r="D3016" s="40">
        <v>1.6903841373300559</v>
      </c>
      <c r="I3016">
        <v>2539</v>
      </c>
      <c r="J3016" s="134">
        <v>0.32718741968733167</v>
      </c>
    </row>
    <row r="3017" spans="3:10" x14ac:dyDescent="0.3">
      <c r="C3017">
        <v>2540</v>
      </c>
      <c r="D3017" s="40">
        <v>2.6949773237756487</v>
      </c>
      <c r="I3017">
        <v>2540</v>
      </c>
      <c r="J3017" s="134">
        <v>0.30174520543705285</v>
      </c>
    </row>
    <row r="3018" spans="3:10" x14ac:dyDescent="0.3">
      <c r="C3018">
        <v>2541</v>
      </c>
      <c r="D3018" s="40">
        <v>2.57432193300634</v>
      </c>
      <c r="I3018">
        <v>2541</v>
      </c>
      <c r="J3018" s="134">
        <v>0.2637255578128086</v>
      </c>
    </row>
    <row r="3019" spans="3:10" x14ac:dyDescent="0.3">
      <c r="C3019">
        <v>2542</v>
      </c>
      <c r="D3019" s="40">
        <v>2.0220423205949256</v>
      </c>
      <c r="I3019">
        <v>2542</v>
      </c>
      <c r="J3019" s="134">
        <v>0.17461525360174668</v>
      </c>
    </row>
    <row r="3020" spans="3:10" x14ac:dyDescent="0.3">
      <c r="C3020">
        <v>2543</v>
      </c>
      <c r="D3020" s="40">
        <v>2.4623838487475189</v>
      </c>
      <c r="I3020">
        <v>2543</v>
      </c>
      <c r="J3020" s="134">
        <v>0.22991851429705434</v>
      </c>
    </row>
    <row r="3021" spans="3:10" x14ac:dyDescent="0.3">
      <c r="C3021">
        <v>2544</v>
      </c>
      <c r="D3021" s="40">
        <v>2.9832726645292955</v>
      </c>
      <c r="I3021">
        <v>2544</v>
      </c>
      <c r="J3021" s="134">
        <v>0.30877646769959721</v>
      </c>
    </row>
    <row r="3022" spans="3:10" x14ac:dyDescent="0.3">
      <c r="C3022">
        <v>2545</v>
      </c>
      <c r="D3022" s="40">
        <v>2.173214164885787</v>
      </c>
      <c r="I3022">
        <v>2545</v>
      </c>
      <c r="J3022" s="134">
        <v>0.28105166274795068</v>
      </c>
    </row>
    <row r="3023" spans="3:10" x14ac:dyDescent="0.3">
      <c r="C3023">
        <v>2546</v>
      </c>
      <c r="D3023" s="40">
        <v>3.0729486719430574</v>
      </c>
      <c r="I3023">
        <v>2546</v>
      </c>
      <c r="J3023" s="134">
        <v>0.281446183244773</v>
      </c>
    </row>
    <row r="3024" spans="3:10" x14ac:dyDescent="0.3">
      <c r="C3024">
        <v>2547</v>
      </c>
      <c r="D3024" s="40">
        <v>2.8519432270605436</v>
      </c>
      <c r="I3024">
        <v>2547</v>
      </c>
      <c r="J3024" s="134">
        <v>0.25755500164632994</v>
      </c>
    </row>
    <row r="3025" spans="3:10" x14ac:dyDescent="0.3">
      <c r="C3025">
        <v>2548</v>
      </c>
      <c r="D3025" s="40">
        <v>1.4717525416045043</v>
      </c>
      <c r="I3025">
        <v>2548</v>
      </c>
      <c r="J3025" s="134">
        <v>0.29287553401374544</v>
      </c>
    </row>
    <row r="3026" spans="3:10" x14ac:dyDescent="0.3">
      <c r="C3026">
        <v>2549</v>
      </c>
      <c r="D3026" s="40">
        <v>1.530712878043768</v>
      </c>
      <c r="I3026">
        <v>2549</v>
      </c>
      <c r="J3026" s="134">
        <v>0.13924215319993771</v>
      </c>
    </row>
    <row r="3027" spans="3:10" x14ac:dyDescent="0.3">
      <c r="C3027">
        <v>2550</v>
      </c>
      <c r="D3027" s="40">
        <v>2.4111457451400016</v>
      </c>
      <c r="I3027">
        <v>2550</v>
      </c>
      <c r="J3027" s="134">
        <v>0.13889526753565762</v>
      </c>
    </row>
    <row r="3028" spans="3:10" x14ac:dyDescent="0.3">
      <c r="C3028">
        <v>2551</v>
      </c>
      <c r="D3028" s="40">
        <v>2.2759033595867066</v>
      </c>
      <c r="I3028">
        <v>2551</v>
      </c>
      <c r="J3028" s="134">
        <v>0.33785036717752903</v>
      </c>
    </row>
    <row r="3029" spans="3:10" x14ac:dyDescent="0.3">
      <c r="C3029">
        <v>2552</v>
      </c>
      <c r="D3029" s="40">
        <v>3.0352308193146382</v>
      </c>
      <c r="I3029">
        <v>2552</v>
      </c>
      <c r="J3029" s="134">
        <v>0.26120708500737866</v>
      </c>
    </row>
    <row r="3030" spans="3:10" x14ac:dyDescent="0.3">
      <c r="C3030">
        <v>2553</v>
      </c>
      <c r="D3030" s="40">
        <v>1.6882907386947128</v>
      </c>
      <c r="I3030">
        <v>2553</v>
      </c>
      <c r="J3030" s="134">
        <v>0.31821615303255957</v>
      </c>
    </row>
    <row r="3031" spans="3:10" x14ac:dyDescent="0.3">
      <c r="C3031">
        <v>2554</v>
      </c>
      <c r="D3031" s="40">
        <v>2.1424897939396641</v>
      </c>
      <c r="I3031">
        <v>2554</v>
      </c>
      <c r="J3031" s="134">
        <v>0.27216156000263214</v>
      </c>
    </row>
    <row r="3032" spans="3:10" x14ac:dyDescent="0.3">
      <c r="C3032">
        <v>2555</v>
      </c>
      <c r="D3032" s="40">
        <v>2.9588618309253185</v>
      </c>
      <c r="I3032">
        <v>2555</v>
      </c>
      <c r="J3032" s="134">
        <v>0.13336612763671774</v>
      </c>
    </row>
    <row r="3033" spans="3:10" x14ac:dyDescent="0.3">
      <c r="C3033">
        <v>2556</v>
      </c>
      <c r="D3033" s="40">
        <v>1.5938971746167108</v>
      </c>
      <c r="I3033">
        <v>2556</v>
      </c>
      <c r="J3033" s="134">
        <v>0.34810345753347849</v>
      </c>
    </row>
    <row r="3034" spans="3:10" x14ac:dyDescent="0.3">
      <c r="C3034">
        <v>2557</v>
      </c>
      <c r="D3034" s="40">
        <v>3.0263274580084443</v>
      </c>
      <c r="I3034">
        <v>2557</v>
      </c>
      <c r="J3034" s="134">
        <v>0.29321444364828464</v>
      </c>
    </row>
    <row r="3035" spans="3:10" x14ac:dyDescent="0.3">
      <c r="C3035">
        <v>2558</v>
      </c>
      <c r="D3035" s="40">
        <v>3.0178941119446394</v>
      </c>
      <c r="I3035">
        <v>2558</v>
      </c>
      <c r="J3035" s="134">
        <v>0.23796760373881898</v>
      </c>
    </row>
    <row r="3036" spans="3:10" x14ac:dyDescent="0.3">
      <c r="C3036">
        <v>2559</v>
      </c>
      <c r="D3036" s="40">
        <v>2.7913331913019181</v>
      </c>
      <c r="I3036">
        <v>2559</v>
      </c>
      <c r="J3036" s="134">
        <v>0.189816870435358</v>
      </c>
    </row>
    <row r="3037" spans="3:10" x14ac:dyDescent="0.3">
      <c r="C3037">
        <v>2560</v>
      </c>
      <c r="D3037" s="40">
        <v>2.2656875365860989</v>
      </c>
      <c r="I3037">
        <v>2560</v>
      </c>
      <c r="J3037" s="134">
        <v>9.3100139831985063E-2</v>
      </c>
    </row>
    <row r="3038" spans="3:10" x14ac:dyDescent="0.3">
      <c r="C3038">
        <v>2561</v>
      </c>
      <c r="D3038" s="40">
        <v>2.5006300826631325</v>
      </c>
      <c r="I3038">
        <v>2561</v>
      </c>
      <c r="J3038" s="134">
        <v>0.30682085828269812</v>
      </c>
    </row>
    <row r="3039" spans="3:10" x14ac:dyDescent="0.3">
      <c r="C3039">
        <v>2562</v>
      </c>
      <c r="D3039" s="40">
        <v>2.2171161766250806</v>
      </c>
      <c r="I3039">
        <v>2562</v>
      </c>
      <c r="J3039" s="134">
        <v>0.18402784151032914</v>
      </c>
    </row>
    <row r="3040" spans="3:10" x14ac:dyDescent="0.3">
      <c r="C3040">
        <v>2563</v>
      </c>
      <c r="D3040" s="40">
        <v>2.2617580561110611</v>
      </c>
      <c r="I3040">
        <v>2563</v>
      </c>
      <c r="J3040" s="134">
        <v>0.23045980807500799</v>
      </c>
    </row>
    <row r="3041" spans="3:10" x14ac:dyDescent="0.3">
      <c r="C3041">
        <v>2564</v>
      </c>
      <c r="D3041" s="40">
        <v>2.2083146507063409</v>
      </c>
      <c r="I3041">
        <v>2564</v>
      </c>
      <c r="J3041" s="134">
        <v>0.30366367151110762</v>
      </c>
    </row>
    <row r="3042" spans="3:10" x14ac:dyDescent="0.3">
      <c r="C3042">
        <v>2565</v>
      </c>
      <c r="D3042" s="40">
        <v>2.8487000288666011</v>
      </c>
      <c r="I3042">
        <v>2565</v>
      </c>
      <c r="J3042" s="134">
        <v>0.22543553155480023</v>
      </c>
    </row>
    <row r="3043" spans="3:10" x14ac:dyDescent="0.3">
      <c r="C3043">
        <v>2566</v>
      </c>
      <c r="D3043" s="40">
        <v>2.7494333811429015</v>
      </c>
      <c r="I3043">
        <v>2566</v>
      </c>
      <c r="J3043" s="134">
        <v>0.28222859957812352</v>
      </c>
    </row>
    <row r="3044" spans="3:10" x14ac:dyDescent="0.3">
      <c r="C3044">
        <v>2567</v>
      </c>
      <c r="D3044" s="40">
        <v>2.18066038760817</v>
      </c>
      <c r="I3044">
        <v>2567</v>
      </c>
      <c r="J3044" s="134">
        <v>0.39418517397194552</v>
      </c>
    </row>
    <row r="3045" spans="3:10" x14ac:dyDescent="0.3">
      <c r="C3045">
        <v>2568</v>
      </c>
      <c r="D3045" s="40">
        <v>2.2071991232924275</v>
      </c>
      <c r="I3045">
        <v>2568</v>
      </c>
      <c r="J3045" s="134">
        <v>0.11607870203591264</v>
      </c>
    </row>
    <row r="3046" spans="3:10" x14ac:dyDescent="0.3">
      <c r="C3046">
        <v>2569</v>
      </c>
      <c r="D3046" s="40">
        <v>2.9153951184908413</v>
      </c>
      <c r="I3046">
        <v>2569</v>
      </c>
      <c r="J3046" s="134">
        <v>0.29552681279975634</v>
      </c>
    </row>
    <row r="3047" spans="3:10" x14ac:dyDescent="0.3">
      <c r="C3047">
        <v>2570</v>
      </c>
      <c r="D3047" s="40">
        <v>1.9106865156509425</v>
      </c>
      <c r="I3047">
        <v>2570</v>
      </c>
      <c r="J3047" s="134">
        <v>0.26538635588758441</v>
      </c>
    </row>
    <row r="3048" spans="3:10" x14ac:dyDescent="0.3">
      <c r="C3048">
        <v>2571</v>
      </c>
      <c r="D3048" s="40">
        <v>2.7543696684204089</v>
      </c>
      <c r="I3048">
        <v>2571</v>
      </c>
      <c r="J3048" s="134">
        <v>0.28434838663361028</v>
      </c>
    </row>
    <row r="3049" spans="3:10" x14ac:dyDescent="0.3">
      <c r="C3049">
        <v>2572</v>
      </c>
      <c r="D3049" s="40">
        <v>2.5155486205647462</v>
      </c>
      <c r="I3049">
        <v>2572</v>
      </c>
      <c r="J3049" s="134">
        <v>0.22793851191873205</v>
      </c>
    </row>
    <row r="3050" spans="3:10" x14ac:dyDescent="0.3">
      <c r="C3050">
        <v>2573</v>
      </c>
      <c r="D3050" s="40">
        <v>3.5114696997015629</v>
      </c>
      <c r="I3050">
        <v>2573</v>
      </c>
      <c r="J3050" s="134">
        <v>0.19906726659811169</v>
      </c>
    </row>
    <row r="3051" spans="3:10" x14ac:dyDescent="0.3">
      <c r="C3051">
        <v>2574</v>
      </c>
      <c r="D3051" s="40">
        <v>2.2948187358108028</v>
      </c>
      <c r="I3051">
        <v>2574</v>
      </c>
      <c r="J3051" s="134">
        <v>0.2873749811999895</v>
      </c>
    </row>
    <row r="3052" spans="3:10" x14ac:dyDescent="0.3">
      <c r="C3052">
        <v>2575</v>
      </c>
      <c r="D3052" s="40">
        <v>2.1357039462773342</v>
      </c>
      <c r="I3052">
        <v>2575</v>
      </c>
      <c r="J3052" s="134">
        <v>0.34926049929743286</v>
      </c>
    </row>
    <row r="3053" spans="3:10" x14ac:dyDescent="0.3">
      <c r="C3053">
        <v>2576</v>
      </c>
      <c r="D3053" s="40">
        <v>2.312897686019066</v>
      </c>
      <c r="I3053">
        <v>2576</v>
      </c>
      <c r="J3053" s="134">
        <v>0.26839256079170282</v>
      </c>
    </row>
    <row r="3054" spans="3:10" x14ac:dyDescent="0.3">
      <c r="C3054">
        <v>2577</v>
      </c>
      <c r="D3054" s="40">
        <v>2.5312538665481736</v>
      </c>
      <c r="I3054">
        <v>2577</v>
      </c>
      <c r="J3054" s="134">
        <v>0.16063065197572457</v>
      </c>
    </row>
    <row r="3055" spans="3:10" x14ac:dyDescent="0.3">
      <c r="C3055">
        <v>2578</v>
      </c>
      <c r="D3055" s="40">
        <v>3.0846424692471652</v>
      </c>
      <c r="I3055">
        <v>2578</v>
      </c>
      <c r="J3055" s="134">
        <v>0.18793781459785186</v>
      </c>
    </row>
    <row r="3056" spans="3:10" x14ac:dyDescent="0.3">
      <c r="C3056">
        <v>2579</v>
      </c>
      <c r="D3056" s="40">
        <v>1.9726905437698807</v>
      </c>
      <c r="I3056">
        <v>2579</v>
      </c>
      <c r="J3056" s="134">
        <v>0.30158129613225126</v>
      </c>
    </row>
    <row r="3057" spans="3:10" x14ac:dyDescent="0.3">
      <c r="C3057">
        <v>2580</v>
      </c>
      <c r="D3057" s="40">
        <v>2.1949353403448355</v>
      </c>
      <c r="I3057">
        <v>2580</v>
      </c>
      <c r="J3057" s="134">
        <v>0.34868109433190697</v>
      </c>
    </row>
    <row r="3058" spans="3:10" x14ac:dyDescent="0.3">
      <c r="C3058">
        <v>2581</v>
      </c>
      <c r="D3058" s="40">
        <v>3.0668654773221733</v>
      </c>
      <c r="I3058">
        <v>2581</v>
      </c>
      <c r="J3058" s="134">
        <v>0.30505273748879791</v>
      </c>
    </row>
    <row r="3059" spans="3:10" x14ac:dyDescent="0.3">
      <c r="C3059">
        <v>2582</v>
      </c>
      <c r="D3059" s="40">
        <v>2.81030320210031</v>
      </c>
      <c r="I3059">
        <v>2582</v>
      </c>
      <c r="J3059" s="134">
        <v>0.33924328369173451</v>
      </c>
    </row>
    <row r="3060" spans="3:10" x14ac:dyDescent="0.3">
      <c r="C3060">
        <v>2583</v>
      </c>
      <c r="D3060" s="40">
        <v>2.1735201282110159</v>
      </c>
      <c r="I3060">
        <v>2583</v>
      </c>
      <c r="J3060" s="134">
        <v>0.30314720367733017</v>
      </c>
    </row>
    <row r="3061" spans="3:10" x14ac:dyDescent="0.3">
      <c r="C3061">
        <v>2584</v>
      </c>
      <c r="D3061" s="40">
        <v>1.687264470342722</v>
      </c>
      <c r="I3061">
        <v>2584</v>
      </c>
      <c r="J3061" s="134">
        <v>0.31568819758190148</v>
      </c>
    </row>
    <row r="3062" spans="3:10" x14ac:dyDescent="0.3">
      <c r="C3062">
        <v>2585</v>
      </c>
      <c r="D3062" s="40">
        <v>2.2027038660838967</v>
      </c>
      <c r="I3062">
        <v>2585</v>
      </c>
      <c r="J3062" s="134">
        <v>0.16460823161606775</v>
      </c>
    </row>
    <row r="3063" spans="3:10" x14ac:dyDescent="0.3">
      <c r="C3063">
        <v>2586</v>
      </c>
      <c r="D3063" s="40">
        <v>1.9016070068819935</v>
      </c>
      <c r="I3063">
        <v>2586</v>
      </c>
      <c r="J3063" s="134">
        <v>0.25889566090537097</v>
      </c>
    </row>
    <row r="3064" spans="3:10" x14ac:dyDescent="0.3">
      <c r="C3064">
        <v>2587</v>
      </c>
      <c r="D3064" s="40">
        <v>2.8159263405539443</v>
      </c>
      <c r="I3064">
        <v>2587</v>
      </c>
      <c r="J3064" s="134">
        <v>0.24388868954338094</v>
      </c>
    </row>
    <row r="3065" spans="3:10" x14ac:dyDescent="0.3">
      <c r="C3065">
        <v>2588</v>
      </c>
      <c r="D3065" s="40">
        <v>3.3883289644180059</v>
      </c>
      <c r="I3065">
        <v>2588</v>
      </c>
      <c r="J3065" s="134">
        <v>0.15831978753176745</v>
      </c>
    </row>
    <row r="3066" spans="3:10" x14ac:dyDescent="0.3">
      <c r="C3066">
        <v>2589</v>
      </c>
      <c r="D3066" s="40">
        <v>2.8969086811333353</v>
      </c>
      <c r="I3066">
        <v>2589</v>
      </c>
      <c r="J3066" s="134">
        <v>0.26948682272019431</v>
      </c>
    </row>
    <row r="3067" spans="3:10" x14ac:dyDescent="0.3">
      <c r="C3067">
        <v>2590</v>
      </c>
      <c r="D3067" s="40">
        <v>2.3180177933504966</v>
      </c>
      <c r="I3067">
        <v>2590</v>
      </c>
      <c r="J3067" s="134">
        <v>0.24088995617391507</v>
      </c>
    </row>
    <row r="3068" spans="3:10" x14ac:dyDescent="0.3">
      <c r="C3068">
        <v>2591</v>
      </c>
      <c r="D3068" s="40">
        <v>3.6676832015411285</v>
      </c>
      <c r="I3068">
        <v>2591</v>
      </c>
      <c r="J3068" s="134">
        <v>4.5175643057047132E-2</v>
      </c>
    </row>
    <row r="3069" spans="3:10" x14ac:dyDescent="0.3">
      <c r="C3069">
        <v>2592</v>
      </c>
      <c r="D3069" s="40">
        <v>2.8041953190056375</v>
      </c>
      <c r="I3069">
        <v>2592</v>
      </c>
      <c r="J3069" s="134">
        <v>0.17845046144768606</v>
      </c>
    </row>
    <row r="3070" spans="3:10" x14ac:dyDescent="0.3">
      <c r="C3070">
        <v>2593</v>
      </c>
      <c r="D3070" s="40">
        <v>2.0476564273883846</v>
      </c>
      <c r="I3070">
        <v>2593</v>
      </c>
      <c r="J3070" s="134">
        <v>0.23206753820112391</v>
      </c>
    </row>
    <row r="3071" spans="3:10" x14ac:dyDescent="0.3">
      <c r="C3071">
        <v>2594</v>
      </c>
      <c r="D3071" s="40">
        <v>2.7329822543657842</v>
      </c>
      <c r="I3071">
        <v>2594</v>
      </c>
      <c r="J3071" s="134">
        <v>8.4952710468631842E-2</v>
      </c>
    </row>
    <row r="3072" spans="3:10" x14ac:dyDescent="0.3">
      <c r="C3072">
        <v>2595</v>
      </c>
      <c r="D3072" s="40">
        <v>2.3652448873301553</v>
      </c>
      <c r="I3072">
        <v>2595</v>
      </c>
      <c r="J3072" s="134">
        <v>0.22482752381896165</v>
      </c>
    </row>
    <row r="3073" spans="3:10" x14ac:dyDescent="0.3">
      <c r="C3073">
        <v>2596</v>
      </c>
      <c r="D3073" s="40">
        <v>3.4214462748601271</v>
      </c>
      <c r="I3073">
        <v>2596</v>
      </c>
      <c r="J3073" s="134">
        <v>0.32217487925126265</v>
      </c>
    </row>
    <row r="3074" spans="3:10" x14ac:dyDescent="0.3">
      <c r="C3074">
        <v>2597</v>
      </c>
      <c r="D3074" s="40">
        <v>2.4122045699655459</v>
      </c>
      <c r="I3074">
        <v>2597</v>
      </c>
      <c r="J3074" s="134">
        <v>0.21445942637299176</v>
      </c>
    </row>
    <row r="3075" spans="3:10" x14ac:dyDescent="0.3">
      <c r="C3075">
        <v>2598</v>
      </c>
      <c r="D3075" s="40">
        <v>2.1106749740619177</v>
      </c>
      <c r="I3075">
        <v>2598</v>
      </c>
      <c r="J3075" s="134">
        <v>0.21828729172040995</v>
      </c>
    </row>
    <row r="3076" spans="3:10" x14ac:dyDescent="0.3">
      <c r="C3076">
        <v>2599</v>
      </c>
      <c r="D3076" s="40">
        <v>3.2017966981222421</v>
      </c>
      <c r="I3076">
        <v>2599</v>
      </c>
      <c r="J3076" s="134">
        <v>0.26758435728158791</v>
      </c>
    </row>
    <row r="3077" spans="3:10" x14ac:dyDescent="0.3">
      <c r="C3077">
        <v>2600</v>
      </c>
      <c r="D3077" s="40">
        <v>2.3775321568201226</v>
      </c>
      <c r="I3077">
        <v>2600</v>
      </c>
      <c r="J3077" s="134">
        <v>0.25750938401440937</v>
      </c>
    </row>
    <row r="3078" spans="3:10" x14ac:dyDescent="0.3">
      <c r="C3078">
        <v>2601</v>
      </c>
      <c r="D3078" s="40">
        <v>2.6970147420169441</v>
      </c>
      <c r="I3078">
        <v>2601</v>
      </c>
      <c r="J3078" s="134">
        <v>0.21967399361211815</v>
      </c>
    </row>
    <row r="3079" spans="3:10" x14ac:dyDescent="0.3">
      <c r="C3079">
        <v>2602</v>
      </c>
      <c r="D3079" s="40">
        <v>2.7549233469267431</v>
      </c>
      <c r="I3079">
        <v>2602</v>
      </c>
      <c r="J3079" s="134">
        <v>0.27472889420363589</v>
      </c>
    </row>
    <row r="3080" spans="3:10" x14ac:dyDescent="0.3">
      <c r="C3080">
        <v>2603</v>
      </c>
      <c r="D3080" s="40">
        <v>2.4316347091061816</v>
      </c>
      <c r="I3080">
        <v>2603</v>
      </c>
      <c r="J3080" s="134">
        <v>0.30820627967125436</v>
      </c>
    </row>
    <row r="3081" spans="3:10" x14ac:dyDescent="0.3">
      <c r="C3081">
        <v>2604</v>
      </c>
      <c r="D3081" s="40">
        <v>3.3036011804875698</v>
      </c>
      <c r="I3081">
        <v>2604</v>
      </c>
      <c r="J3081" s="134">
        <v>0.16568161812317816</v>
      </c>
    </row>
    <row r="3082" spans="3:10" x14ac:dyDescent="0.3">
      <c r="C3082">
        <v>2605</v>
      </c>
      <c r="D3082" s="40">
        <v>2.1366849490796698</v>
      </c>
      <c r="I3082">
        <v>2605</v>
      </c>
      <c r="J3082" s="134">
        <v>0.35275499119865872</v>
      </c>
    </row>
    <row r="3083" spans="3:10" x14ac:dyDescent="0.3">
      <c r="C3083">
        <v>2606</v>
      </c>
      <c r="D3083" s="40">
        <v>2.2414212650340581</v>
      </c>
      <c r="I3083">
        <v>2606</v>
      </c>
      <c r="J3083" s="134">
        <v>0.14935845375708268</v>
      </c>
    </row>
    <row r="3084" spans="3:10" x14ac:dyDescent="0.3">
      <c r="C3084">
        <v>2607</v>
      </c>
      <c r="D3084" s="40">
        <v>2.6814598462874337</v>
      </c>
      <c r="I3084">
        <v>2607</v>
      </c>
      <c r="J3084" s="134">
        <v>0.27736690667203368</v>
      </c>
    </row>
    <row r="3085" spans="3:10" x14ac:dyDescent="0.3">
      <c r="C3085">
        <v>2608</v>
      </c>
      <c r="D3085" s="40">
        <v>2.4560482100907666</v>
      </c>
      <c r="I3085">
        <v>2608</v>
      </c>
      <c r="J3085" s="134">
        <v>0.25219961208379171</v>
      </c>
    </row>
    <row r="3086" spans="3:10" x14ac:dyDescent="0.3">
      <c r="C3086">
        <v>2609</v>
      </c>
      <c r="D3086" s="40">
        <v>1.8659667048098825</v>
      </c>
      <c r="I3086">
        <v>2609</v>
      </c>
      <c r="J3086" s="134">
        <v>0.21138226657074943</v>
      </c>
    </row>
    <row r="3087" spans="3:10" x14ac:dyDescent="0.3">
      <c r="C3087">
        <v>2610</v>
      </c>
      <c r="D3087" s="40">
        <v>2.8853105404656452</v>
      </c>
      <c r="I3087">
        <v>2610</v>
      </c>
      <c r="J3087" s="134">
        <v>0.32682847480744481</v>
      </c>
    </row>
    <row r="3088" spans="3:10" x14ac:dyDescent="0.3">
      <c r="C3088">
        <v>2611</v>
      </c>
      <c r="D3088" s="40">
        <v>2.5597717317900375</v>
      </c>
      <c r="I3088">
        <v>2611</v>
      </c>
      <c r="J3088" s="134">
        <v>0.18516522704858729</v>
      </c>
    </row>
    <row r="3089" spans="3:10" x14ac:dyDescent="0.3">
      <c r="C3089">
        <v>2612</v>
      </c>
      <c r="D3089" s="40">
        <v>2.7863268842210669</v>
      </c>
      <c r="I3089">
        <v>2612</v>
      </c>
      <c r="J3089" s="134">
        <v>0.24398289027685793</v>
      </c>
    </row>
    <row r="3090" spans="3:10" x14ac:dyDescent="0.3">
      <c r="C3090">
        <v>2613</v>
      </c>
      <c r="D3090" s="40">
        <v>2.4163938298614136</v>
      </c>
      <c r="I3090">
        <v>2613</v>
      </c>
      <c r="J3090" s="134">
        <v>0.10611759460327441</v>
      </c>
    </row>
    <row r="3091" spans="3:10" x14ac:dyDescent="0.3">
      <c r="C3091">
        <v>2614</v>
      </c>
      <c r="D3091" s="40">
        <v>2.0787499877768729</v>
      </c>
      <c r="I3091">
        <v>2614</v>
      </c>
      <c r="J3091" s="134">
        <v>0.29077414054991157</v>
      </c>
    </row>
    <row r="3092" spans="3:10" x14ac:dyDescent="0.3">
      <c r="C3092">
        <v>2615</v>
      </c>
      <c r="D3092" s="40">
        <v>2.3420782691431601</v>
      </c>
      <c r="I3092">
        <v>2615</v>
      </c>
      <c r="J3092" s="134">
        <v>0.30917852412333935</v>
      </c>
    </row>
    <row r="3093" spans="3:10" x14ac:dyDescent="0.3">
      <c r="C3093">
        <v>2616</v>
      </c>
      <c r="D3093" s="40">
        <v>2.4898313142946265</v>
      </c>
      <c r="I3093">
        <v>2616</v>
      </c>
      <c r="J3093" s="134">
        <v>0.25926733556373138</v>
      </c>
    </row>
    <row r="3094" spans="3:10" x14ac:dyDescent="0.3">
      <c r="C3094">
        <v>2617</v>
      </c>
      <c r="D3094" s="40">
        <v>2.4932507473357757</v>
      </c>
      <c r="I3094">
        <v>2617</v>
      </c>
      <c r="J3094" s="134">
        <v>0.28843919336998347</v>
      </c>
    </row>
    <row r="3095" spans="3:10" x14ac:dyDescent="0.3">
      <c r="C3095">
        <v>2618</v>
      </c>
      <c r="D3095" s="40">
        <v>2.4261194652465297</v>
      </c>
      <c r="I3095">
        <v>2618</v>
      </c>
      <c r="J3095" s="134">
        <v>0.14778153144625983</v>
      </c>
    </row>
    <row r="3096" spans="3:10" x14ac:dyDescent="0.3">
      <c r="C3096">
        <v>2619</v>
      </c>
      <c r="D3096" s="40">
        <v>3.28702048582011</v>
      </c>
      <c r="I3096">
        <v>2619</v>
      </c>
      <c r="J3096" s="134">
        <v>0.21494333315078373</v>
      </c>
    </row>
    <row r="3097" spans="3:10" x14ac:dyDescent="0.3">
      <c r="C3097">
        <v>2620</v>
      </c>
      <c r="D3097" s="40">
        <v>2.495044923283245</v>
      </c>
      <c r="I3097">
        <v>2620</v>
      </c>
      <c r="J3097" s="134">
        <v>0.19586039558709878</v>
      </c>
    </row>
    <row r="3098" spans="3:10" x14ac:dyDescent="0.3">
      <c r="C3098">
        <v>2621</v>
      </c>
      <c r="D3098" s="40">
        <v>3.1360609315103134</v>
      </c>
      <c r="I3098">
        <v>2621</v>
      </c>
      <c r="J3098" s="134">
        <v>0.27540231543965965</v>
      </c>
    </row>
    <row r="3099" spans="3:10" x14ac:dyDescent="0.3">
      <c r="C3099">
        <v>2622</v>
      </c>
      <c r="D3099" s="40">
        <v>1.7965245789938353</v>
      </c>
      <c r="I3099">
        <v>2622</v>
      </c>
      <c r="J3099" s="134">
        <v>9.1022228048290632E-2</v>
      </c>
    </row>
    <row r="3100" spans="3:10" x14ac:dyDescent="0.3">
      <c r="C3100">
        <v>2623</v>
      </c>
      <c r="D3100" s="40">
        <v>1.6558966279220786</v>
      </c>
      <c r="I3100">
        <v>2623</v>
      </c>
      <c r="J3100" s="134">
        <v>0.28768371592147757</v>
      </c>
    </row>
    <row r="3101" spans="3:10" x14ac:dyDescent="0.3">
      <c r="C3101">
        <v>2624</v>
      </c>
      <c r="D3101" s="40">
        <v>2.3313479934311419</v>
      </c>
      <c r="I3101">
        <v>2624</v>
      </c>
      <c r="J3101" s="134">
        <v>0.16725990474075236</v>
      </c>
    </row>
    <row r="3102" spans="3:10" x14ac:dyDescent="0.3">
      <c r="C3102">
        <v>2625</v>
      </c>
      <c r="D3102" s="40">
        <v>2.307006340693071</v>
      </c>
      <c r="I3102">
        <v>2625</v>
      </c>
      <c r="J3102" s="134">
        <v>8.2370294617546858E-2</v>
      </c>
    </row>
    <row r="3103" spans="3:10" x14ac:dyDescent="0.3">
      <c r="C3103">
        <v>2626</v>
      </c>
      <c r="D3103" s="40">
        <v>3.24071904183113</v>
      </c>
      <c r="I3103">
        <v>2626</v>
      </c>
      <c r="J3103" s="134">
        <v>0.30919849917737108</v>
      </c>
    </row>
    <row r="3104" spans="3:10" x14ac:dyDescent="0.3">
      <c r="C3104">
        <v>2627</v>
      </c>
      <c r="D3104" s="40">
        <v>2.5481122717720672</v>
      </c>
      <c r="I3104">
        <v>2627</v>
      </c>
      <c r="J3104" s="134">
        <v>0.10426723026736573</v>
      </c>
    </row>
    <row r="3105" spans="3:10" x14ac:dyDescent="0.3">
      <c r="C3105">
        <v>2628</v>
      </c>
      <c r="D3105" s="40">
        <v>2.1186985311956934</v>
      </c>
      <c r="I3105">
        <v>2628</v>
      </c>
      <c r="J3105" s="134">
        <v>0.21712560644880829</v>
      </c>
    </row>
    <row r="3106" spans="3:10" x14ac:dyDescent="0.3">
      <c r="C3106">
        <v>2629</v>
      </c>
      <c r="D3106" s="40">
        <v>1.6200158189911296</v>
      </c>
      <c r="I3106">
        <v>2629</v>
      </c>
      <c r="J3106" s="134">
        <v>9.243471967440553E-2</v>
      </c>
    </row>
    <row r="3107" spans="3:10" x14ac:dyDescent="0.3">
      <c r="C3107">
        <v>2630</v>
      </c>
      <c r="D3107" s="40">
        <v>2.4635424516217053</v>
      </c>
      <c r="I3107">
        <v>2630</v>
      </c>
      <c r="J3107" s="134">
        <v>0.17584613791015746</v>
      </c>
    </row>
    <row r="3108" spans="3:10" x14ac:dyDescent="0.3">
      <c r="C3108">
        <v>2631</v>
      </c>
      <c r="D3108" s="40">
        <v>2.8754380517722944</v>
      </c>
      <c r="I3108">
        <v>2631</v>
      </c>
      <c r="J3108" s="134">
        <v>0.15078660726217374</v>
      </c>
    </row>
    <row r="3109" spans="3:10" x14ac:dyDescent="0.3">
      <c r="C3109">
        <v>2632</v>
      </c>
      <c r="D3109" s="40">
        <v>2.2077912380490581</v>
      </c>
      <c r="I3109">
        <v>2632</v>
      </c>
      <c r="J3109" s="134">
        <v>0.1944406911382901</v>
      </c>
    </row>
    <row r="3110" spans="3:10" x14ac:dyDescent="0.3">
      <c r="C3110">
        <v>2633</v>
      </c>
      <c r="D3110" s="40">
        <v>3.3370078411858408</v>
      </c>
      <c r="I3110">
        <v>2633</v>
      </c>
      <c r="J3110" s="134">
        <v>0.35406562150161558</v>
      </c>
    </row>
    <row r="3111" spans="3:10" x14ac:dyDescent="0.3">
      <c r="C3111">
        <v>2634</v>
      </c>
      <c r="D3111" s="40">
        <v>3.0798493351240568</v>
      </c>
      <c r="I3111">
        <v>2634</v>
      </c>
      <c r="J3111" s="134">
        <v>0.32775560948582183</v>
      </c>
    </row>
    <row r="3112" spans="3:10" x14ac:dyDescent="0.3">
      <c r="C3112">
        <v>2635</v>
      </c>
      <c r="D3112" s="40">
        <v>1.6686793833891316</v>
      </c>
      <c r="I3112">
        <v>2635</v>
      </c>
      <c r="J3112" s="134">
        <v>0.20394790507156801</v>
      </c>
    </row>
    <row r="3113" spans="3:10" x14ac:dyDescent="0.3">
      <c r="C3113">
        <v>2636</v>
      </c>
      <c r="D3113" s="40">
        <v>2.5781622409121758</v>
      </c>
      <c r="I3113">
        <v>2636</v>
      </c>
      <c r="J3113" s="134">
        <v>0.17443320309255839</v>
      </c>
    </row>
    <row r="3114" spans="3:10" x14ac:dyDescent="0.3">
      <c r="C3114">
        <v>2637</v>
      </c>
      <c r="D3114" s="40">
        <v>2.8083600326776583</v>
      </c>
      <c r="I3114">
        <v>2637</v>
      </c>
      <c r="J3114" s="134">
        <v>0.32093836759710381</v>
      </c>
    </row>
    <row r="3115" spans="3:10" x14ac:dyDescent="0.3">
      <c r="C3115">
        <v>2638</v>
      </c>
      <c r="D3115" s="40">
        <v>2.8925754849243805</v>
      </c>
      <c r="I3115">
        <v>2638</v>
      </c>
      <c r="J3115" s="134">
        <v>0.34595423578475937</v>
      </c>
    </row>
    <row r="3116" spans="3:10" x14ac:dyDescent="0.3">
      <c r="C3116">
        <v>2639</v>
      </c>
      <c r="D3116" s="40">
        <v>2.2564370336004922</v>
      </c>
      <c r="I3116">
        <v>2639</v>
      </c>
      <c r="J3116" s="134">
        <v>0.24992032953866605</v>
      </c>
    </row>
    <row r="3117" spans="3:10" x14ac:dyDescent="0.3">
      <c r="C3117">
        <v>2640</v>
      </c>
      <c r="D3117" s="40">
        <v>3.5559813140863392</v>
      </c>
      <c r="I3117">
        <v>2640</v>
      </c>
      <c r="J3117" s="134">
        <v>0.21449912821133665</v>
      </c>
    </row>
    <row r="3118" spans="3:10" x14ac:dyDescent="0.3">
      <c r="C3118">
        <v>2641</v>
      </c>
      <c r="D3118" s="40">
        <v>1.7240114020737913</v>
      </c>
      <c r="I3118">
        <v>2641</v>
      </c>
      <c r="J3118" s="134">
        <v>0.14912571118694573</v>
      </c>
    </row>
    <row r="3119" spans="3:10" x14ac:dyDescent="0.3">
      <c r="C3119">
        <v>2642</v>
      </c>
      <c r="D3119" s="40">
        <v>3.1433681748300963</v>
      </c>
      <c r="I3119">
        <v>2642</v>
      </c>
      <c r="J3119" s="134">
        <v>0.23325188784679018</v>
      </c>
    </row>
    <row r="3120" spans="3:10" x14ac:dyDescent="0.3">
      <c r="C3120">
        <v>2643</v>
      </c>
      <c r="D3120" s="40">
        <v>2.9649000388657822</v>
      </c>
      <c r="I3120">
        <v>2643</v>
      </c>
      <c r="J3120" s="134">
        <v>0.2466167199386502</v>
      </c>
    </row>
    <row r="3121" spans="3:10" x14ac:dyDescent="0.3">
      <c r="C3121">
        <v>2644</v>
      </c>
      <c r="D3121" s="40">
        <v>3.5208253896402568</v>
      </c>
      <c r="I3121">
        <v>2644</v>
      </c>
      <c r="J3121" s="134">
        <v>0.30506884157946779</v>
      </c>
    </row>
    <row r="3122" spans="3:10" x14ac:dyDescent="0.3">
      <c r="C3122">
        <v>2645</v>
      </c>
      <c r="D3122" s="40">
        <v>2.5921048378456915</v>
      </c>
      <c r="I3122">
        <v>2645</v>
      </c>
      <c r="J3122" s="134">
        <v>0.38979324536877846</v>
      </c>
    </row>
    <row r="3123" spans="3:10" x14ac:dyDescent="0.3">
      <c r="C3123">
        <v>2646</v>
      </c>
      <c r="D3123" s="40">
        <v>2.0928819455129641</v>
      </c>
      <c r="I3123">
        <v>2646</v>
      </c>
      <c r="J3123" s="134">
        <v>0.31796908608078622</v>
      </c>
    </row>
    <row r="3124" spans="3:10" x14ac:dyDescent="0.3">
      <c r="C3124">
        <v>2647</v>
      </c>
      <c r="D3124" s="40">
        <v>2.6309467530253725</v>
      </c>
      <c r="I3124">
        <v>2647</v>
      </c>
      <c r="J3124" s="134">
        <v>0.17693349315018647</v>
      </c>
    </row>
    <row r="3125" spans="3:10" x14ac:dyDescent="0.3">
      <c r="C3125">
        <v>2648</v>
      </c>
      <c r="D3125" s="40">
        <v>2.2032799887455208</v>
      </c>
      <c r="I3125">
        <v>2648</v>
      </c>
      <c r="J3125" s="134">
        <v>0.29262455635415252</v>
      </c>
    </row>
    <row r="3126" spans="3:10" x14ac:dyDescent="0.3">
      <c r="C3126">
        <v>2649</v>
      </c>
      <c r="D3126" s="40">
        <v>1.8438156795204559</v>
      </c>
      <c r="I3126">
        <v>2649</v>
      </c>
      <c r="J3126" s="134">
        <v>0.20967834348986769</v>
      </c>
    </row>
    <row r="3127" spans="3:10" x14ac:dyDescent="0.3">
      <c r="C3127">
        <v>2650</v>
      </c>
      <c r="D3127" s="40">
        <v>2.9111461759159001</v>
      </c>
      <c r="I3127">
        <v>2650</v>
      </c>
      <c r="J3127" s="134">
        <v>0.24027596336114443</v>
      </c>
    </row>
    <row r="3128" spans="3:10" x14ac:dyDescent="0.3">
      <c r="C3128">
        <v>2651</v>
      </c>
      <c r="D3128" s="40">
        <v>3.0231101261272699</v>
      </c>
      <c r="I3128">
        <v>2651</v>
      </c>
      <c r="J3128" s="134">
        <v>0.21522406691526963</v>
      </c>
    </row>
    <row r="3129" spans="3:10" x14ac:dyDescent="0.3">
      <c r="C3129">
        <v>2652</v>
      </c>
      <c r="D3129" s="40">
        <v>2.8876403671898103</v>
      </c>
      <c r="I3129">
        <v>2652</v>
      </c>
      <c r="J3129" s="134">
        <v>0.32141475558125698</v>
      </c>
    </row>
    <row r="3130" spans="3:10" x14ac:dyDescent="0.3">
      <c r="C3130">
        <v>2653</v>
      </c>
      <c r="D3130" s="40">
        <v>2.5423854825926782</v>
      </c>
      <c r="I3130">
        <v>2653</v>
      </c>
      <c r="J3130" s="134">
        <v>0.21229107298900085</v>
      </c>
    </row>
    <row r="3131" spans="3:10" x14ac:dyDescent="0.3">
      <c r="C3131">
        <v>2654</v>
      </c>
      <c r="D3131" s="40">
        <v>3.244846265821355</v>
      </c>
      <c r="I3131">
        <v>2654</v>
      </c>
      <c r="J3131" s="134">
        <v>0.29730565615650684</v>
      </c>
    </row>
    <row r="3132" spans="3:10" x14ac:dyDescent="0.3">
      <c r="C3132">
        <v>2655</v>
      </c>
      <c r="D3132" s="40">
        <v>2.8071550089632606</v>
      </c>
      <c r="I3132">
        <v>2655</v>
      </c>
      <c r="J3132" s="134">
        <v>0.29806603735270643</v>
      </c>
    </row>
    <row r="3133" spans="3:10" x14ac:dyDescent="0.3">
      <c r="C3133">
        <v>2656</v>
      </c>
      <c r="D3133" s="40">
        <v>2.3876491022421349</v>
      </c>
      <c r="I3133">
        <v>2656</v>
      </c>
      <c r="J3133" s="134">
        <v>0.27453239261557205</v>
      </c>
    </row>
    <row r="3134" spans="3:10" x14ac:dyDescent="0.3">
      <c r="C3134">
        <v>2657</v>
      </c>
      <c r="D3134" s="40">
        <v>2.3209344443822033</v>
      </c>
      <c r="I3134">
        <v>2657</v>
      </c>
      <c r="J3134" s="134">
        <v>0.26428719589491534</v>
      </c>
    </row>
    <row r="3135" spans="3:10" x14ac:dyDescent="0.3">
      <c r="C3135">
        <v>2658</v>
      </c>
      <c r="D3135" s="40">
        <v>2.6298630036658652</v>
      </c>
      <c r="I3135">
        <v>2658</v>
      </c>
      <c r="J3135" s="134">
        <v>0.28142229412207076</v>
      </c>
    </row>
    <row r="3136" spans="3:10" x14ac:dyDescent="0.3">
      <c r="C3136">
        <v>2659</v>
      </c>
      <c r="D3136" s="40">
        <v>2.18719925994204</v>
      </c>
      <c r="I3136">
        <v>2659</v>
      </c>
      <c r="J3136" s="134">
        <v>0.13656721448138032</v>
      </c>
    </row>
    <row r="3137" spans="3:10" x14ac:dyDescent="0.3">
      <c r="C3137">
        <v>2660</v>
      </c>
      <c r="D3137" s="40">
        <v>2.3710982146679895</v>
      </c>
      <c r="I3137">
        <v>2660</v>
      </c>
      <c r="J3137" s="134">
        <v>0.2045546031141241</v>
      </c>
    </row>
    <row r="3138" spans="3:10" x14ac:dyDescent="0.3">
      <c r="C3138">
        <v>2661</v>
      </c>
      <c r="D3138" s="40">
        <v>2.4895868121154296</v>
      </c>
      <c r="I3138">
        <v>2661</v>
      </c>
      <c r="J3138" s="134">
        <v>0.31997512767211589</v>
      </c>
    </row>
    <row r="3139" spans="3:10" x14ac:dyDescent="0.3">
      <c r="C3139">
        <v>2662</v>
      </c>
      <c r="D3139" s="40">
        <v>1.9114691880075463</v>
      </c>
      <c r="I3139">
        <v>2662</v>
      </c>
      <c r="J3139" s="134">
        <v>0.11887855024013927</v>
      </c>
    </row>
    <row r="3140" spans="3:10" x14ac:dyDescent="0.3">
      <c r="C3140">
        <v>2663</v>
      </c>
      <c r="D3140" s="40">
        <v>2.5933373223658527</v>
      </c>
      <c r="I3140">
        <v>2663</v>
      </c>
      <c r="J3140" s="134">
        <v>0.13907994180780281</v>
      </c>
    </row>
    <row r="3141" spans="3:10" x14ac:dyDescent="0.3">
      <c r="C3141">
        <v>2664</v>
      </c>
      <c r="D3141" s="40">
        <v>2.2749389134995823</v>
      </c>
      <c r="I3141">
        <v>2664</v>
      </c>
      <c r="J3141" s="134">
        <v>0.13523302100141743</v>
      </c>
    </row>
    <row r="3142" spans="3:10" x14ac:dyDescent="0.3">
      <c r="C3142">
        <v>2665</v>
      </c>
      <c r="D3142" s="40">
        <v>2.6754411918065246</v>
      </c>
      <c r="I3142">
        <v>2665</v>
      </c>
      <c r="J3142" s="134">
        <v>0.22197572615042471</v>
      </c>
    </row>
    <row r="3143" spans="3:10" x14ac:dyDescent="0.3">
      <c r="C3143">
        <v>2666</v>
      </c>
      <c r="D3143" s="40">
        <v>2.6772492671771517</v>
      </c>
      <c r="I3143">
        <v>2666</v>
      </c>
      <c r="J3143" s="134">
        <v>0.19899415537820708</v>
      </c>
    </row>
    <row r="3144" spans="3:10" x14ac:dyDescent="0.3">
      <c r="C3144">
        <v>2667</v>
      </c>
      <c r="D3144" s="40">
        <v>1.6295042136876059</v>
      </c>
      <c r="I3144">
        <v>2667</v>
      </c>
      <c r="J3144" s="134">
        <v>0.19664651503076858</v>
      </c>
    </row>
    <row r="3145" spans="3:10" x14ac:dyDescent="0.3">
      <c r="C3145">
        <v>2668</v>
      </c>
      <c r="D3145" s="40">
        <v>3.2690931077051344</v>
      </c>
      <c r="I3145">
        <v>2668</v>
      </c>
      <c r="J3145" s="134">
        <v>0.28415937757208387</v>
      </c>
    </row>
    <row r="3146" spans="3:10" x14ac:dyDescent="0.3">
      <c r="C3146">
        <v>2669</v>
      </c>
      <c r="D3146" s="40">
        <v>2.8429269415019292</v>
      </c>
      <c r="I3146">
        <v>2669</v>
      </c>
      <c r="J3146" s="134">
        <v>0.27106534374019686</v>
      </c>
    </row>
    <row r="3147" spans="3:10" x14ac:dyDescent="0.3">
      <c r="C3147">
        <v>2670</v>
      </c>
      <c r="D3147" s="40">
        <v>2.1216462023034546</v>
      </c>
      <c r="I3147">
        <v>2670</v>
      </c>
      <c r="J3147" s="134">
        <v>0.10709736566499162</v>
      </c>
    </row>
    <row r="3148" spans="3:10" x14ac:dyDescent="0.3">
      <c r="C3148">
        <v>2671</v>
      </c>
      <c r="D3148" s="40">
        <v>2.5436572917315856</v>
      </c>
      <c r="I3148">
        <v>2671</v>
      </c>
      <c r="J3148" s="134">
        <v>0.28075220353567087</v>
      </c>
    </row>
    <row r="3149" spans="3:10" x14ac:dyDescent="0.3">
      <c r="C3149">
        <v>2672</v>
      </c>
      <c r="D3149" s="40">
        <v>2.5057284544966683</v>
      </c>
      <c r="I3149">
        <v>2672</v>
      </c>
      <c r="J3149" s="134">
        <v>0.35712638955793397</v>
      </c>
    </row>
    <row r="3150" spans="3:10" x14ac:dyDescent="0.3">
      <c r="C3150">
        <v>2673</v>
      </c>
      <c r="D3150" s="40">
        <v>3.3688114593572074</v>
      </c>
      <c r="I3150">
        <v>2673</v>
      </c>
      <c r="J3150" s="134">
        <v>0.2839394946052558</v>
      </c>
    </row>
    <row r="3151" spans="3:10" x14ac:dyDescent="0.3">
      <c r="C3151">
        <v>2674</v>
      </c>
      <c r="D3151" s="40">
        <v>3.4412909347887828</v>
      </c>
      <c r="I3151">
        <v>2674</v>
      </c>
      <c r="J3151" s="134">
        <v>0.40857982456795239</v>
      </c>
    </row>
    <row r="3152" spans="3:10" x14ac:dyDescent="0.3">
      <c r="C3152">
        <v>2675</v>
      </c>
      <c r="D3152" s="40">
        <v>3.2905033757554873</v>
      </c>
      <c r="I3152">
        <v>2675</v>
      </c>
      <c r="J3152" s="134">
        <v>0.26528724535646298</v>
      </c>
    </row>
    <row r="3153" spans="3:10" x14ac:dyDescent="0.3">
      <c r="C3153">
        <v>2676</v>
      </c>
      <c r="D3153" s="40">
        <v>3.4656526644108689</v>
      </c>
      <c r="I3153">
        <v>2676</v>
      </c>
      <c r="J3153" s="134">
        <v>0.15071123118203222</v>
      </c>
    </row>
    <row r="3154" spans="3:10" x14ac:dyDescent="0.3">
      <c r="C3154">
        <v>2677</v>
      </c>
      <c r="D3154" s="40">
        <v>3.3232462079867942</v>
      </c>
      <c r="I3154">
        <v>2677</v>
      </c>
      <c r="J3154" s="134">
        <v>0.20920022925075599</v>
      </c>
    </row>
    <row r="3155" spans="3:10" x14ac:dyDescent="0.3">
      <c r="C3155">
        <v>2678</v>
      </c>
      <c r="D3155" s="40">
        <v>2.8382656602026244</v>
      </c>
      <c r="I3155">
        <v>2678</v>
      </c>
      <c r="J3155" s="134">
        <v>0.22131663790534617</v>
      </c>
    </row>
    <row r="3156" spans="3:10" x14ac:dyDescent="0.3">
      <c r="C3156">
        <v>2679</v>
      </c>
      <c r="D3156" s="40">
        <v>2.2405539381407436</v>
      </c>
      <c r="I3156">
        <v>2679</v>
      </c>
      <c r="J3156" s="134">
        <v>0.16937260378868135</v>
      </c>
    </row>
    <row r="3157" spans="3:10" x14ac:dyDescent="0.3">
      <c r="C3157">
        <v>2680</v>
      </c>
      <c r="D3157" s="40">
        <v>2.0195722730084151</v>
      </c>
      <c r="I3157">
        <v>2680</v>
      </c>
      <c r="J3157" s="134">
        <v>0.16657989757153713</v>
      </c>
    </row>
    <row r="3158" spans="3:10" x14ac:dyDescent="0.3">
      <c r="C3158">
        <v>2681</v>
      </c>
      <c r="D3158" s="40">
        <v>2.1016471676433506</v>
      </c>
      <c r="I3158">
        <v>2681</v>
      </c>
      <c r="J3158" s="134">
        <v>0.23880301592478848</v>
      </c>
    </row>
    <row r="3159" spans="3:10" x14ac:dyDescent="0.3">
      <c r="C3159">
        <v>2682</v>
      </c>
      <c r="D3159" s="40">
        <v>2.1416127046481401</v>
      </c>
      <c r="I3159">
        <v>2682</v>
      </c>
      <c r="J3159" s="134">
        <v>0.14103785869272323</v>
      </c>
    </row>
    <row r="3160" spans="3:10" x14ac:dyDescent="0.3">
      <c r="C3160">
        <v>2683</v>
      </c>
      <c r="D3160" s="40">
        <v>2.3313226033982848</v>
      </c>
      <c r="I3160">
        <v>2683</v>
      </c>
      <c r="J3160" s="134">
        <v>0.15739544718703713</v>
      </c>
    </row>
    <row r="3161" spans="3:10" x14ac:dyDescent="0.3">
      <c r="C3161">
        <v>2684</v>
      </c>
      <c r="D3161" s="40">
        <v>2.5994754785860623</v>
      </c>
      <c r="I3161">
        <v>2684</v>
      </c>
      <c r="J3161" s="134">
        <v>0.14160720609783461</v>
      </c>
    </row>
    <row r="3162" spans="3:10" x14ac:dyDescent="0.3">
      <c r="C3162">
        <v>2685</v>
      </c>
      <c r="D3162" s="40">
        <v>2.5776943662150495</v>
      </c>
      <c r="I3162">
        <v>2685</v>
      </c>
      <c r="J3162" s="134">
        <v>0.27955571637894261</v>
      </c>
    </row>
    <row r="3163" spans="3:10" x14ac:dyDescent="0.3">
      <c r="C3163">
        <v>2686</v>
      </c>
      <c r="D3163" s="40">
        <v>2.6209898409514598</v>
      </c>
      <c r="I3163">
        <v>2686</v>
      </c>
      <c r="J3163" s="134">
        <v>0.22791931606940552</v>
      </c>
    </row>
    <row r="3164" spans="3:10" x14ac:dyDescent="0.3">
      <c r="C3164">
        <v>2687</v>
      </c>
      <c r="D3164" s="40">
        <v>2.7741295904182275</v>
      </c>
      <c r="I3164">
        <v>2687</v>
      </c>
      <c r="J3164" s="134">
        <v>0.30167317096352897</v>
      </c>
    </row>
    <row r="3165" spans="3:10" x14ac:dyDescent="0.3">
      <c r="C3165">
        <v>2688</v>
      </c>
      <c r="D3165" s="40">
        <v>2.3332108552971422</v>
      </c>
      <c r="I3165">
        <v>2688</v>
      </c>
      <c r="J3165" s="134">
        <v>0.26192158035399205</v>
      </c>
    </row>
    <row r="3166" spans="3:10" x14ac:dyDescent="0.3">
      <c r="C3166">
        <v>2689</v>
      </c>
      <c r="D3166" s="40">
        <v>2.2094635691393352</v>
      </c>
      <c r="I3166">
        <v>2689</v>
      </c>
      <c r="J3166" s="134">
        <v>0.29291364980596568</v>
      </c>
    </row>
    <row r="3167" spans="3:10" x14ac:dyDescent="0.3">
      <c r="C3167">
        <v>2690</v>
      </c>
      <c r="D3167" s="40">
        <v>2.441336616151792</v>
      </c>
      <c r="I3167">
        <v>2690</v>
      </c>
      <c r="J3167" s="134">
        <v>0.30005178689244172</v>
      </c>
    </row>
    <row r="3168" spans="3:10" x14ac:dyDescent="0.3">
      <c r="C3168">
        <v>2691</v>
      </c>
      <c r="D3168" s="40">
        <v>3.291666926252085</v>
      </c>
      <c r="I3168">
        <v>2691</v>
      </c>
      <c r="J3168" s="134">
        <v>0.31795544090130012</v>
      </c>
    </row>
    <row r="3169" spans="3:10" x14ac:dyDescent="0.3">
      <c r="C3169">
        <v>2692</v>
      </c>
      <c r="D3169" s="40">
        <v>1.8384590408567534</v>
      </c>
      <c r="I3169">
        <v>2692</v>
      </c>
      <c r="J3169" s="134">
        <v>9.0309031429733677E-2</v>
      </c>
    </row>
    <row r="3170" spans="3:10" x14ac:dyDescent="0.3">
      <c r="C3170">
        <v>2693</v>
      </c>
      <c r="D3170" s="40">
        <v>2.2097788152821023</v>
      </c>
      <c r="I3170">
        <v>2693</v>
      </c>
      <c r="J3170" s="134">
        <v>0.28937664646309891</v>
      </c>
    </row>
    <row r="3171" spans="3:10" x14ac:dyDescent="0.3">
      <c r="C3171">
        <v>2694</v>
      </c>
      <c r="D3171" s="40">
        <v>2.7314226621086219</v>
      </c>
      <c r="I3171">
        <v>2694</v>
      </c>
      <c r="J3171" s="134">
        <v>0.18185106533572171</v>
      </c>
    </row>
    <row r="3172" spans="3:10" x14ac:dyDescent="0.3">
      <c r="C3172">
        <v>2695</v>
      </c>
      <c r="D3172" s="40">
        <v>1.491535877255874</v>
      </c>
      <c r="I3172">
        <v>2695</v>
      </c>
      <c r="J3172" s="134">
        <v>0.38134632390950696</v>
      </c>
    </row>
    <row r="3173" spans="3:10" x14ac:dyDescent="0.3">
      <c r="C3173">
        <v>2696</v>
      </c>
      <c r="D3173" s="40">
        <v>2.6143933117600704</v>
      </c>
      <c r="I3173">
        <v>2696</v>
      </c>
      <c r="J3173" s="134">
        <v>0.33350392651567362</v>
      </c>
    </row>
    <row r="3174" spans="3:10" x14ac:dyDescent="0.3">
      <c r="C3174">
        <v>2697</v>
      </c>
      <c r="D3174" s="40">
        <v>3.4115123054489742</v>
      </c>
      <c r="I3174">
        <v>2697</v>
      </c>
      <c r="J3174" s="134">
        <v>0.29782977964746826</v>
      </c>
    </row>
    <row r="3175" spans="3:10" x14ac:dyDescent="0.3">
      <c r="C3175">
        <v>2698</v>
      </c>
      <c r="D3175" s="40">
        <v>2.8710547818819117</v>
      </c>
      <c r="I3175">
        <v>2698</v>
      </c>
      <c r="J3175" s="134">
        <v>0.30706141889516658</v>
      </c>
    </row>
    <row r="3176" spans="3:10" x14ac:dyDescent="0.3">
      <c r="C3176">
        <v>2699</v>
      </c>
      <c r="D3176" s="40">
        <v>1.4676421985838251</v>
      </c>
      <c r="I3176">
        <v>2699</v>
      </c>
      <c r="J3176" s="134">
        <v>0.17764479827747537</v>
      </c>
    </row>
    <row r="3177" spans="3:10" x14ac:dyDescent="0.3">
      <c r="C3177">
        <v>2700</v>
      </c>
      <c r="D3177" s="40">
        <v>2.1944137621893285</v>
      </c>
      <c r="I3177">
        <v>2700</v>
      </c>
      <c r="J3177" s="134">
        <v>0.29968122519969742</v>
      </c>
    </row>
    <row r="3178" spans="3:10" x14ac:dyDescent="0.3">
      <c r="C3178">
        <v>2701</v>
      </c>
      <c r="D3178" s="40">
        <v>2.7134970580635263</v>
      </c>
      <c r="I3178">
        <v>2701</v>
      </c>
      <c r="J3178" s="134">
        <v>0.15755809270363308</v>
      </c>
    </row>
    <row r="3179" spans="3:10" x14ac:dyDescent="0.3">
      <c r="C3179">
        <v>2702</v>
      </c>
      <c r="D3179" s="40">
        <v>1.9222073320160629</v>
      </c>
      <c r="I3179">
        <v>2702</v>
      </c>
      <c r="J3179" s="134">
        <v>0.26364194861379664</v>
      </c>
    </row>
    <row r="3180" spans="3:10" x14ac:dyDescent="0.3">
      <c r="C3180">
        <v>2703</v>
      </c>
      <c r="D3180" s="40">
        <v>2.0895662082719229</v>
      </c>
      <c r="I3180">
        <v>2703</v>
      </c>
      <c r="J3180" s="134">
        <v>6.2642338465626279E-2</v>
      </c>
    </row>
    <row r="3181" spans="3:10" x14ac:dyDescent="0.3">
      <c r="C3181">
        <v>2704</v>
      </c>
      <c r="D3181" s="40">
        <v>3.1252406706937759</v>
      </c>
      <c r="I3181">
        <v>2704</v>
      </c>
      <c r="J3181" s="134">
        <v>0.18797270898140739</v>
      </c>
    </row>
    <row r="3182" spans="3:10" x14ac:dyDescent="0.3">
      <c r="C3182">
        <v>2705</v>
      </c>
      <c r="D3182" s="40">
        <v>1.9930688468433904</v>
      </c>
      <c r="I3182">
        <v>2705</v>
      </c>
      <c r="J3182" s="134">
        <v>0.29983215183070078</v>
      </c>
    </row>
    <row r="3183" spans="3:10" x14ac:dyDescent="0.3">
      <c r="C3183">
        <v>2706</v>
      </c>
      <c r="D3183" s="40">
        <v>1.726399117409112</v>
      </c>
      <c r="I3183">
        <v>2706</v>
      </c>
      <c r="J3183" s="134">
        <v>0.1744731648326594</v>
      </c>
    </row>
    <row r="3184" spans="3:10" x14ac:dyDescent="0.3">
      <c r="C3184">
        <v>2707</v>
      </c>
      <c r="D3184" s="40">
        <v>1.933957442706189</v>
      </c>
      <c r="I3184">
        <v>2707</v>
      </c>
      <c r="J3184" s="134">
        <v>0.18815671919020271</v>
      </c>
    </row>
    <row r="3185" spans="3:10" x14ac:dyDescent="0.3">
      <c r="C3185">
        <v>2708</v>
      </c>
      <c r="D3185" s="40">
        <v>2.4684213267633153</v>
      </c>
      <c r="I3185">
        <v>2708</v>
      </c>
      <c r="J3185" s="134">
        <v>0.26368799835988055</v>
      </c>
    </row>
    <row r="3186" spans="3:10" x14ac:dyDescent="0.3">
      <c r="C3186">
        <v>2709</v>
      </c>
      <c r="D3186" s="40">
        <v>3.3163379400377786</v>
      </c>
      <c r="I3186">
        <v>2709</v>
      </c>
      <c r="J3186" s="134">
        <v>0.199959779520821</v>
      </c>
    </row>
    <row r="3187" spans="3:10" x14ac:dyDescent="0.3">
      <c r="C3187">
        <v>2710</v>
      </c>
      <c r="D3187" s="40">
        <v>3.5614125848156504</v>
      </c>
      <c r="I3187">
        <v>2710</v>
      </c>
      <c r="J3187" s="134">
        <v>0.36243281808043859</v>
      </c>
    </row>
    <row r="3188" spans="3:10" x14ac:dyDescent="0.3">
      <c r="C3188">
        <v>2711</v>
      </c>
      <c r="D3188" s="40">
        <v>1.8079458934114658</v>
      </c>
      <c r="I3188">
        <v>2711</v>
      </c>
      <c r="J3188" s="134">
        <v>0.27897013380187796</v>
      </c>
    </row>
    <row r="3189" spans="3:10" x14ac:dyDescent="0.3">
      <c r="C3189">
        <v>2712</v>
      </c>
      <c r="D3189" s="40">
        <v>2.8019951711024631</v>
      </c>
      <c r="I3189">
        <v>2712</v>
      </c>
      <c r="J3189" s="134">
        <v>0.21171637748137528</v>
      </c>
    </row>
    <row r="3190" spans="3:10" x14ac:dyDescent="0.3">
      <c r="C3190">
        <v>2713</v>
      </c>
      <c r="D3190" s="40">
        <v>2.816129895405183</v>
      </c>
      <c r="I3190">
        <v>2713</v>
      </c>
      <c r="J3190" s="134">
        <v>0.16940783631612821</v>
      </c>
    </row>
    <row r="3191" spans="3:10" x14ac:dyDescent="0.3">
      <c r="C3191">
        <v>2714</v>
      </c>
      <c r="D3191" s="40">
        <v>2.3102259554343689</v>
      </c>
      <c r="I3191">
        <v>2714</v>
      </c>
      <c r="J3191" s="134">
        <v>0.22485991032761876</v>
      </c>
    </row>
    <row r="3192" spans="3:10" x14ac:dyDescent="0.3">
      <c r="C3192">
        <v>2715</v>
      </c>
      <c r="D3192" s="40">
        <v>2.6197530514189054</v>
      </c>
      <c r="I3192">
        <v>2715</v>
      </c>
      <c r="J3192" s="134">
        <v>0.36025889018214508</v>
      </c>
    </row>
    <row r="3193" spans="3:10" x14ac:dyDescent="0.3">
      <c r="C3193">
        <v>2716</v>
      </c>
      <c r="D3193" s="40">
        <v>2.8005131292811876</v>
      </c>
      <c r="I3193">
        <v>2716</v>
      </c>
      <c r="J3193" s="134">
        <v>0.29751609960532721</v>
      </c>
    </row>
    <row r="3194" spans="3:10" x14ac:dyDescent="0.3">
      <c r="C3194">
        <v>2717</v>
      </c>
      <c r="D3194" s="40">
        <v>1.8952273309593466</v>
      </c>
      <c r="I3194">
        <v>2717</v>
      </c>
      <c r="J3194" s="134">
        <v>0.10147782749050371</v>
      </c>
    </row>
    <row r="3195" spans="3:10" x14ac:dyDescent="0.3">
      <c r="C3195">
        <v>2718</v>
      </c>
      <c r="D3195" s="40">
        <v>3.1069089933151632</v>
      </c>
      <c r="I3195">
        <v>2718</v>
      </c>
      <c r="J3195" s="134">
        <v>9.3129859144393867E-2</v>
      </c>
    </row>
    <row r="3196" spans="3:10" x14ac:dyDescent="0.3">
      <c r="C3196">
        <v>2719</v>
      </c>
      <c r="D3196" s="40">
        <v>2.4066515916507054</v>
      </c>
      <c r="I3196">
        <v>2719</v>
      </c>
      <c r="J3196" s="134">
        <v>0.18949483627234986</v>
      </c>
    </row>
    <row r="3197" spans="3:10" x14ac:dyDescent="0.3">
      <c r="C3197">
        <v>2720</v>
      </c>
      <c r="D3197" s="40">
        <v>2.520463843826581</v>
      </c>
      <c r="I3197">
        <v>2720</v>
      </c>
      <c r="J3197" s="134">
        <v>0.24149742904604499</v>
      </c>
    </row>
    <row r="3198" spans="3:10" x14ac:dyDescent="0.3">
      <c r="C3198">
        <v>2721</v>
      </c>
      <c r="D3198" s="40">
        <v>2.5216138812667515</v>
      </c>
      <c r="I3198">
        <v>2721</v>
      </c>
      <c r="J3198" s="134">
        <v>0.33249226332939008</v>
      </c>
    </row>
    <row r="3199" spans="3:10" x14ac:dyDescent="0.3">
      <c r="C3199">
        <v>2722</v>
      </c>
      <c r="D3199" s="40">
        <v>2.2295674812253972</v>
      </c>
      <c r="I3199">
        <v>2722</v>
      </c>
      <c r="J3199" s="134">
        <v>8.4998062178051059E-2</v>
      </c>
    </row>
    <row r="3200" spans="3:10" x14ac:dyDescent="0.3">
      <c r="C3200">
        <v>2723</v>
      </c>
      <c r="D3200" s="40">
        <v>2.8010466514795249</v>
      </c>
      <c r="I3200">
        <v>2723</v>
      </c>
      <c r="J3200" s="134">
        <v>0.17243909462884788</v>
      </c>
    </row>
    <row r="3201" spans="3:10" x14ac:dyDescent="0.3">
      <c r="C3201">
        <v>2724</v>
      </c>
      <c r="D3201" s="40">
        <v>3.1612173618922434</v>
      </c>
      <c r="I3201">
        <v>2724</v>
      </c>
      <c r="J3201" s="134">
        <v>0.25239218499155713</v>
      </c>
    </row>
    <row r="3202" spans="3:10" x14ac:dyDescent="0.3">
      <c r="C3202">
        <v>2725</v>
      </c>
      <c r="D3202" s="40">
        <v>1.6540713875623123</v>
      </c>
      <c r="I3202">
        <v>2725</v>
      </c>
      <c r="J3202" s="134">
        <v>0.29941633867989337</v>
      </c>
    </row>
    <row r="3203" spans="3:10" x14ac:dyDescent="0.3">
      <c r="C3203">
        <v>2726</v>
      </c>
      <c r="D3203" s="40">
        <v>1.8541736406958649</v>
      </c>
      <c r="I3203">
        <v>2726</v>
      </c>
      <c r="J3203" s="134">
        <v>0.26634468221290675</v>
      </c>
    </row>
    <row r="3204" spans="3:10" x14ac:dyDescent="0.3">
      <c r="C3204">
        <v>2727</v>
      </c>
      <c r="D3204" s="40">
        <v>2.4804158682289712</v>
      </c>
      <c r="I3204">
        <v>2727</v>
      </c>
      <c r="J3204" s="134">
        <v>0.23590815656766462</v>
      </c>
    </row>
    <row r="3205" spans="3:10" x14ac:dyDescent="0.3">
      <c r="C3205">
        <v>2728</v>
      </c>
      <c r="D3205" s="40">
        <v>2.9181066914726919</v>
      </c>
      <c r="I3205">
        <v>2728</v>
      </c>
      <c r="J3205" s="134">
        <v>0.3741030806247807</v>
      </c>
    </row>
    <row r="3206" spans="3:10" x14ac:dyDescent="0.3">
      <c r="C3206">
        <v>2729</v>
      </c>
      <c r="D3206" s="40">
        <v>1.6474314105165777</v>
      </c>
      <c r="I3206">
        <v>2729</v>
      </c>
      <c r="J3206" s="134">
        <v>0.39428381721627193</v>
      </c>
    </row>
    <row r="3207" spans="3:10" x14ac:dyDescent="0.3">
      <c r="C3207">
        <v>2730</v>
      </c>
      <c r="D3207" s="40">
        <v>2.7778632238121057</v>
      </c>
      <c r="I3207">
        <v>2730</v>
      </c>
      <c r="J3207" s="134">
        <v>0.23897598066319525</v>
      </c>
    </row>
    <row r="3208" spans="3:10" x14ac:dyDescent="0.3">
      <c r="C3208">
        <v>2731</v>
      </c>
      <c r="D3208" s="40">
        <v>2.0614910257844334</v>
      </c>
      <c r="I3208">
        <v>2731</v>
      </c>
      <c r="J3208" s="134">
        <v>0.35293967223595879</v>
      </c>
    </row>
    <row r="3209" spans="3:10" x14ac:dyDescent="0.3">
      <c r="C3209">
        <v>2732</v>
      </c>
      <c r="D3209" s="40">
        <v>1.9789804264853548</v>
      </c>
      <c r="I3209">
        <v>2732</v>
      </c>
      <c r="J3209" s="134">
        <v>0.13980200821543165</v>
      </c>
    </row>
    <row r="3210" spans="3:10" x14ac:dyDescent="0.3">
      <c r="C3210">
        <v>2733</v>
      </c>
      <c r="D3210" s="40">
        <v>2.5702952668474106</v>
      </c>
      <c r="I3210">
        <v>2733</v>
      </c>
      <c r="J3210" s="134">
        <v>0.2235095342260951</v>
      </c>
    </row>
    <row r="3211" spans="3:10" x14ac:dyDescent="0.3">
      <c r="C3211">
        <v>2734</v>
      </c>
      <c r="D3211" s="40">
        <v>2.4547379006411676</v>
      </c>
      <c r="I3211">
        <v>2734</v>
      </c>
      <c r="J3211" s="134">
        <v>0.19455476014524598</v>
      </c>
    </row>
    <row r="3212" spans="3:10" x14ac:dyDescent="0.3">
      <c r="C3212">
        <v>2735</v>
      </c>
      <c r="D3212" s="40">
        <v>2.2598154432610307</v>
      </c>
      <c r="I3212">
        <v>2735</v>
      </c>
      <c r="J3212" s="134">
        <v>0.14930177713486237</v>
      </c>
    </row>
    <row r="3213" spans="3:10" x14ac:dyDescent="0.3">
      <c r="C3213">
        <v>2736</v>
      </c>
      <c r="D3213" s="40">
        <v>3.2580304301436356</v>
      </c>
      <c r="I3213">
        <v>2736</v>
      </c>
      <c r="J3213" s="134">
        <v>0.36314786925480758</v>
      </c>
    </row>
    <row r="3214" spans="3:10" x14ac:dyDescent="0.3">
      <c r="C3214">
        <v>2737</v>
      </c>
      <c r="D3214" s="40">
        <v>2.508452411582383</v>
      </c>
      <c r="I3214">
        <v>2737</v>
      </c>
      <c r="J3214" s="134">
        <v>0.19667561740244488</v>
      </c>
    </row>
    <row r="3215" spans="3:10" x14ac:dyDescent="0.3">
      <c r="C3215">
        <v>2738</v>
      </c>
      <c r="D3215" s="40">
        <v>3.3527201410236174</v>
      </c>
      <c r="I3215">
        <v>2738</v>
      </c>
      <c r="J3215" s="134">
        <v>0.35389055112813961</v>
      </c>
    </row>
    <row r="3216" spans="3:10" x14ac:dyDescent="0.3">
      <c r="C3216">
        <v>2739</v>
      </c>
      <c r="D3216" s="40">
        <v>3.3347237374816658</v>
      </c>
      <c r="I3216">
        <v>2739</v>
      </c>
      <c r="J3216" s="134">
        <v>0.15376302383597285</v>
      </c>
    </row>
    <row r="3217" spans="3:10" x14ac:dyDescent="0.3">
      <c r="C3217">
        <v>2740</v>
      </c>
      <c r="D3217" s="40">
        <v>2.6869514924456754</v>
      </c>
      <c r="I3217">
        <v>2740</v>
      </c>
      <c r="J3217" s="134">
        <v>0.29199897647697104</v>
      </c>
    </row>
    <row r="3218" spans="3:10" x14ac:dyDescent="0.3">
      <c r="C3218">
        <v>2741</v>
      </c>
      <c r="D3218" s="40">
        <v>2.755541849094743</v>
      </c>
      <c r="I3218">
        <v>2741</v>
      </c>
      <c r="J3218" s="134">
        <v>0.2814483023511487</v>
      </c>
    </row>
    <row r="3219" spans="3:10" x14ac:dyDescent="0.3">
      <c r="C3219">
        <v>2742</v>
      </c>
      <c r="D3219" s="40">
        <v>2.5597342065328528</v>
      </c>
      <c r="I3219">
        <v>2742</v>
      </c>
      <c r="J3219" s="134">
        <v>0.34428972271099223</v>
      </c>
    </row>
    <row r="3220" spans="3:10" x14ac:dyDescent="0.3">
      <c r="C3220">
        <v>2743</v>
      </c>
      <c r="D3220" s="40">
        <v>2.3282845937446219</v>
      </c>
      <c r="I3220">
        <v>2743</v>
      </c>
      <c r="J3220" s="134">
        <v>0.19982164677450198</v>
      </c>
    </row>
    <row r="3221" spans="3:10" x14ac:dyDescent="0.3">
      <c r="C3221">
        <v>2744</v>
      </c>
      <c r="D3221" s="40">
        <v>2.0360672740649806</v>
      </c>
      <c r="I3221">
        <v>2744</v>
      </c>
      <c r="J3221" s="134">
        <v>0.20570627871118652</v>
      </c>
    </row>
    <row r="3222" spans="3:10" x14ac:dyDescent="0.3">
      <c r="C3222">
        <v>2745</v>
      </c>
      <c r="D3222" s="40">
        <v>2.3127457853577931</v>
      </c>
      <c r="I3222">
        <v>2745</v>
      </c>
      <c r="J3222" s="134">
        <v>0.21925022354510193</v>
      </c>
    </row>
    <row r="3223" spans="3:10" x14ac:dyDescent="0.3">
      <c r="C3223">
        <v>2746</v>
      </c>
      <c r="D3223" s="40">
        <v>2.7717316168923185</v>
      </c>
      <c r="I3223">
        <v>2746</v>
      </c>
      <c r="J3223" s="134">
        <v>0.25417797045445867</v>
      </c>
    </row>
    <row r="3224" spans="3:10" x14ac:dyDescent="0.3">
      <c r="C3224">
        <v>2747</v>
      </c>
      <c r="D3224" s="40">
        <v>2.4936124456431412</v>
      </c>
      <c r="I3224">
        <v>2747</v>
      </c>
      <c r="J3224" s="134">
        <v>0.22299797096456997</v>
      </c>
    </row>
    <row r="3225" spans="3:10" x14ac:dyDescent="0.3">
      <c r="C3225">
        <v>2748</v>
      </c>
      <c r="D3225" s="40">
        <v>2.7029353249782164</v>
      </c>
      <c r="I3225">
        <v>2748</v>
      </c>
      <c r="J3225" s="134">
        <v>0.21258017632766446</v>
      </c>
    </row>
    <row r="3226" spans="3:10" x14ac:dyDescent="0.3">
      <c r="C3226">
        <v>2749</v>
      </c>
      <c r="D3226" s="40">
        <v>1.8795238877342246</v>
      </c>
      <c r="I3226">
        <v>2749</v>
      </c>
      <c r="J3226" s="134">
        <v>0.11805597148602276</v>
      </c>
    </row>
    <row r="3227" spans="3:10" x14ac:dyDescent="0.3">
      <c r="C3227">
        <v>2750</v>
      </c>
      <c r="D3227" s="40">
        <v>2.9233168372241112</v>
      </c>
      <c r="I3227">
        <v>2750</v>
      </c>
      <c r="J3227" s="134">
        <v>0.20964620303897541</v>
      </c>
    </row>
    <row r="3228" spans="3:10" x14ac:dyDescent="0.3">
      <c r="C3228">
        <v>2751</v>
      </c>
      <c r="D3228" s="40">
        <v>2.4109827730631466</v>
      </c>
      <c r="I3228">
        <v>2751</v>
      </c>
      <c r="J3228" s="134">
        <v>0.12100070479180847</v>
      </c>
    </row>
    <row r="3229" spans="3:10" x14ac:dyDescent="0.3">
      <c r="C3229">
        <v>2752</v>
      </c>
      <c r="D3229" s="40">
        <v>2.0436501298775416</v>
      </c>
      <c r="I3229">
        <v>2752</v>
      </c>
      <c r="J3229" s="134">
        <v>0.30998624046890444</v>
      </c>
    </row>
    <row r="3230" spans="3:10" x14ac:dyDescent="0.3">
      <c r="C3230">
        <v>2753</v>
      </c>
      <c r="D3230" s="40">
        <v>3.1751082505902817</v>
      </c>
      <c r="I3230">
        <v>2753</v>
      </c>
      <c r="J3230" s="134">
        <v>0.28741817928910418</v>
      </c>
    </row>
    <row r="3231" spans="3:10" x14ac:dyDescent="0.3">
      <c r="C3231">
        <v>2754</v>
      </c>
      <c r="D3231" s="40">
        <v>2.0530471776151877</v>
      </c>
      <c r="I3231">
        <v>2754</v>
      </c>
      <c r="J3231" s="134">
        <v>0.27319247985476336</v>
      </c>
    </row>
    <row r="3232" spans="3:10" x14ac:dyDescent="0.3">
      <c r="C3232">
        <v>2755</v>
      </c>
      <c r="D3232" s="40">
        <v>2.4228798413994501</v>
      </c>
      <c r="I3232">
        <v>2755</v>
      </c>
      <c r="J3232" s="134">
        <v>0.24565077711529626</v>
      </c>
    </row>
    <row r="3233" spans="3:10" x14ac:dyDescent="0.3">
      <c r="C3233">
        <v>2756</v>
      </c>
      <c r="D3233" s="40">
        <v>1.9420695887359245</v>
      </c>
      <c r="I3233">
        <v>2756</v>
      </c>
      <c r="J3233" s="134">
        <v>0.31542254603350295</v>
      </c>
    </row>
    <row r="3234" spans="3:10" x14ac:dyDescent="0.3">
      <c r="C3234">
        <v>2757</v>
      </c>
      <c r="D3234" s="40">
        <v>2.2257997354715018</v>
      </c>
      <c r="I3234">
        <v>2757</v>
      </c>
      <c r="J3234" s="134">
        <v>0.34037325683162822</v>
      </c>
    </row>
    <row r="3235" spans="3:10" x14ac:dyDescent="0.3">
      <c r="C3235">
        <v>2758</v>
      </c>
      <c r="D3235" s="40">
        <v>2.6134739399410352</v>
      </c>
      <c r="I3235">
        <v>2758</v>
      </c>
      <c r="J3235" s="134">
        <v>0.18573832029732373</v>
      </c>
    </row>
    <row r="3236" spans="3:10" x14ac:dyDescent="0.3">
      <c r="C3236">
        <v>2759</v>
      </c>
      <c r="D3236" s="40">
        <v>2.7577187829889587</v>
      </c>
      <c r="I3236">
        <v>2759</v>
      </c>
      <c r="J3236" s="134">
        <v>0.26807747145123195</v>
      </c>
    </row>
    <row r="3237" spans="3:10" x14ac:dyDescent="0.3">
      <c r="C3237">
        <v>2760</v>
      </c>
      <c r="D3237" s="40">
        <v>3.2386410484652544</v>
      </c>
      <c r="I3237">
        <v>2760</v>
      </c>
      <c r="J3237" s="134">
        <v>0.21732051888400794</v>
      </c>
    </row>
    <row r="3238" spans="3:10" x14ac:dyDescent="0.3">
      <c r="C3238">
        <v>2761</v>
      </c>
      <c r="D3238" s="40">
        <v>3.2286172572638909</v>
      </c>
      <c r="I3238">
        <v>2761</v>
      </c>
      <c r="J3238" s="134">
        <v>0.13222427993367103</v>
      </c>
    </row>
    <row r="3239" spans="3:10" x14ac:dyDescent="0.3">
      <c r="C3239">
        <v>2762</v>
      </c>
      <c r="D3239" s="40">
        <v>2.5559199695217254</v>
      </c>
      <c r="I3239">
        <v>2762</v>
      </c>
      <c r="J3239" s="134">
        <v>0.30682291275398166</v>
      </c>
    </row>
    <row r="3240" spans="3:10" x14ac:dyDescent="0.3">
      <c r="C3240">
        <v>2763</v>
      </c>
      <c r="D3240" s="40">
        <v>1.3833391830382535</v>
      </c>
      <c r="I3240">
        <v>2763</v>
      </c>
      <c r="J3240" s="134">
        <v>0.21762723971907949</v>
      </c>
    </row>
    <row r="3241" spans="3:10" x14ac:dyDescent="0.3">
      <c r="C3241">
        <v>2764</v>
      </c>
      <c r="D3241" s="40">
        <v>2.6518077861024167</v>
      </c>
      <c r="I3241">
        <v>2764</v>
      </c>
      <c r="J3241" s="134">
        <v>0.1569154205005121</v>
      </c>
    </row>
    <row r="3242" spans="3:10" x14ac:dyDescent="0.3">
      <c r="C3242">
        <v>2765</v>
      </c>
      <c r="D3242" s="40">
        <v>2.2773353269557162</v>
      </c>
      <c r="I3242">
        <v>2765</v>
      </c>
      <c r="J3242" s="134">
        <v>0.32188490116391422</v>
      </c>
    </row>
    <row r="3243" spans="3:10" x14ac:dyDescent="0.3">
      <c r="C3243">
        <v>2766</v>
      </c>
      <c r="D3243" s="40">
        <v>2.7362261248699737</v>
      </c>
      <c r="I3243">
        <v>2766</v>
      </c>
      <c r="J3243" s="134">
        <v>0.37558501283342682</v>
      </c>
    </row>
    <row r="3244" spans="3:10" x14ac:dyDescent="0.3">
      <c r="C3244">
        <v>2767</v>
      </c>
      <c r="D3244" s="40">
        <v>1.6066666203301714</v>
      </c>
      <c r="I3244">
        <v>2767</v>
      </c>
      <c r="J3244" s="134">
        <v>0.30861797304947469</v>
      </c>
    </row>
    <row r="3245" spans="3:10" x14ac:dyDescent="0.3">
      <c r="C3245">
        <v>2768</v>
      </c>
      <c r="D3245" s="40">
        <v>2.4662345290979961</v>
      </c>
      <c r="I3245">
        <v>2768</v>
      </c>
      <c r="J3245" s="134">
        <v>0.29728512060677903</v>
      </c>
    </row>
    <row r="3246" spans="3:10" x14ac:dyDescent="0.3">
      <c r="C3246">
        <v>2769</v>
      </c>
      <c r="D3246" s="40">
        <v>2.9618836069069623</v>
      </c>
      <c r="I3246">
        <v>2769</v>
      </c>
      <c r="J3246" s="134">
        <v>0.28593819205692572</v>
      </c>
    </row>
    <row r="3247" spans="3:10" x14ac:dyDescent="0.3">
      <c r="C3247">
        <v>2770</v>
      </c>
      <c r="D3247" s="40">
        <v>2.6980446076878719</v>
      </c>
      <c r="I3247">
        <v>2770</v>
      </c>
      <c r="J3247" s="134">
        <v>0.34203328798352639</v>
      </c>
    </row>
    <row r="3248" spans="3:10" x14ac:dyDescent="0.3">
      <c r="C3248">
        <v>2771</v>
      </c>
      <c r="D3248" s="40">
        <v>2.7813211557291013</v>
      </c>
      <c r="I3248">
        <v>2771</v>
      </c>
      <c r="J3248" s="134">
        <v>0.15971995958087959</v>
      </c>
    </row>
    <row r="3249" spans="3:10" x14ac:dyDescent="0.3">
      <c r="C3249">
        <v>2772</v>
      </c>
      <c r="D3249" s="40">
        <v>3.330091631981059</v>
      </c>
      <c r="I3249">
        <v>2772</v>
      </c>
      <c r="J3249" s="134">
        <v>0.23881556789520375</v>
      </c>
    </row>
    <row r="3250" spans="3:10" x14ac:dyDescent="0.3">
      <c r="C3250">
        <v>2773</v>
      </c>
      <c r="D3250" s="40">
        <v>2.2996517957580167</v>
      </c>
      <c r="I3250">
        <v>2773</v>
      </c>
      <c r="J3250" s="134">
        <v>0.1573694879019516</v>
      </c>
    </row>
    <row r="3251" spans="3:10" x14ac:dyDescent="0.3">
      <c r="C3251">
        <v>2774</v>
      </c>
      <c r="D3251" s="40">
        <v>2.5011340880653621</v>
      </c>
      <c r="I3251">
        <v>2774</v>
      </c>
      <c r="J3251" s="134">
        <v>0.19012153923382846</v>
      </c>
    </row>
    <row r="3252" spans="3:10" x14ac:dyDescent="0.3">
      <c r="C3252">
        <v>2775</v>
      </c>
      <c r="D3252" s="40">
        <v>2.816622274039454</v>
      </c>
      <c r="I3252">
        <v>2775</v>
      </c>
      <c r="J3252" s="134">
        <v>0.2196110611835882</v>
      </c>
    </row>
    <row r="3253" spans="3:10" x14ac:dyDescent="0.3">
      <c r="C3253">
        <v>2776</v>
      </c>
      <c r="D3253" s="40">
        <v>3.4446594636315391</v>
      </c>
      <c r="I3253">
        <v>2776</v>
      </c>
      <c r="J3253" s="134">
        <v>0.30194729530279152</v>
      </c>
    </row>
    <row r="3254" spans="3:10" x14ac:dyDescent="0.3">
      <c r="C3254">
        <v>2777</v>
      </c>
      <c r="D3254" s="40">
        <v>2.4843672802765395</v>
      </c>
      <c r="I3254">
        <v>2777</v>
      </c>
      <c r="J3254" s="134">
        <v>0.13360654594453858</v>
      </c>
    </row>
    <row r="3255" spans="3:10" x14ac:dyDescent="0.3">
      <c r="C3255">
        <v>2778</v>
      </c>
      <c r="D3255" s="40">
        <v>1.6020739732404299</v>
      </c>
      <c r="I3255">
        <v>2778</v>
      </c>
      <c r="J3255" s="134">
        <v>0.20245083027014665</v>
      </c>
    </row>
    <row r="3256" spans="3:10" x14ac:dyDescent="0.3">
      <c r="C3256">
        <v>2779</v>
      </c>
      <c r="D3256" s="40">
        <v>3.1374335957280204</v>
      </c>
      <c r="I3256">
        <v>2779</v>
      </c>
      <c r="J3256" s="134">
        <v>0.19255674435535086</v>
      </c>
    </row>
    <row r="3257" spans="3:10" x14ac:dyDescent="0.3">
      <c r="C3257">
        <v>2780</v>
      </c>
      <c r="D3257" s="40">
        <v>2.1313440470627874</v>
      </c>
      <c r="I3257">
        <v>2780</v>
      </c>
      <c r="J3257" s="134">
        <v>0.23572285532180248</v>
      </c>
    </row>
    <row r="3258" spans="3:10" x14ac:dyDescent="0.3">
      <c r="C3258">
        <v>2781</v>
      </c>
      <c r="D3258" s="40">
        <v>2.5281471923738277</v>
      </c>
      <c r="I3258">
        <v>2781</v>
      </c>
      <c r="J3258" s="134">
        <v>0.21460740176816073</v>
      </c>
    </row>
    <row r="3259" spans="3:10" x14ac:dyDescent="0.3">
      <c r="C3259">
        <v>2782</v>
      </c>
      <c r="D3259" s="40">
        <v>2.6141246797953079</v>
      </c>
      <c r="I3259">
        <v>2782</v>
      </c>
      <c r="J3259" s="134">
        <v>0.25782502001230156</v>
      </c>
    </row>
    <row r="3260" spans="3:10" x14ac:dyDescent="0.3">
      <c r="C3260">
        <v>2783</v>
      </c>
      <c r="D3260" s="40">
        <v>2.4523852490798168</v>
      </c>
      <c r="I3260">
        <v>2783</v>
      </c>
      <c r="J3260" s="134">
        <v>0.24881735710159303</v>
      </c>
    </row>
    <row r="3261" spans="3:10" x14ac:dyDescent="0.3">
      <c r="C3261">
        <v>2784</v>
      </c>
      <c r="D3261" s="40">
        <v>2.4709588800335518</v>
      </c>
      <c r="I3261">
        <v>2784</v>
      </c>
      <c r="J3261" s="134">
        <v>0.17980538226790244</v>
      </c>
    </row>
    <row r="3262" spans="3:10" x14ac:dyDescent="0.3">
      <c r="C3262">
        <v>2785</v>
      </c>
      <c r="D3262" s="40">
        <v>2.6028412826396661</v>
      </c>
      <c r="I3262">
        <v>2785</v>
      </c>
      <c r="J3262" s="134">
        <v>0.12417633478442025</v>
      </c>
    </row>
    <row r="3263" spans="3:10" x14ac:dyDescent="0.3">
      <c r="C3263">
        <v>2786</v>
      </c>
      <c r="D3263" s="40">
        <v>2.4522508233548463</v>
      </c>
      <c r="I3263">
        <v>2786</v>
      </c>
      <c r="J3263" s="134">
        <v>8.3928933910486281E-2</v>
      </c>
    </row>
    <row r="3264" spans="3:10" x14ac:dyDescent="0.3">
      <c r="C3264">
        <v>2787</v>
      </c>
      <c r="D3264" s="40">
        <v>2.8495720747973277</v>
      </c>
      <c r="I3264">
        <v>2787</v>
      </c>
      <c r="J3264" s="134">
        <v>0.29335875569602776</v>
      </c>
    </row>
    <row r="3265" spans="3:10" x14ac:dyDescent="0.3">
      <c r="C3265">
        <v>2788</v>
      </c>
      <c r="D3265" s="40">
        <v>2.3492547730850553</v>
      </c>
      <c r="I3265">
        <v>2788</v>
      </c>
      <c r="J3265" s="134">
        <v>0.264486373705759</v>
      </c>
    </row>
    <row r="3266" spans="3:10" x14ac:dyDescent="0.3">
      <c r="C3266">
        <v>2789</v>
      </c>
      <c r="D3266" s="40">
        <v>2.2739968161727404</v>
      </c>
      <c r="I3266">
        <v>2789</v>
      </c>
      <c r="J3266" s="134">
        <v>0.21352311089270692</v>
      </c>
    </row>
    <row r="3267" spans="3:10" x14ac:dyDescent="0.3">
      <c r="C3267">
        <v>2790</v>
      </c>
      <c r="D3267" s="40">
        <v>3.0850324294308256</v>
      </c>
      <c r="I3267">
        <v>2790</v>
      </c>
      <c r="J3267" s="134">
        <v>0.30607271237924283</v>
      </c>
    </row>
    <row r="3268" spans="3:10" x14ac:dyDescent="0.3">
      <c r="C3268">
        <v>2791</v>
      </c>
      <c r="D3268" s="40">
        <v>3.0999055556212802</v>
      </c>
      <c r="I3268">
        <v>2791</v>
      </c>
      <c r="J3268" s="134">
        <v>0.24964101488215507</v>
      </c>
    </row>
    <row r="3269" spans="3:10" x14ac:dyDescent="0.3">
      <c r="C3269">
        <v>2792</v>
      </c>
      <c r="D3269" s="40">
        <v>3.2237501399548938</v>
      </c>
      <c r="I3269">
        <v>2792</v>
      </c>
      <c r="J3269" s="134">
        <v>0.23948727339056131</v>
      </c>
    </row>
    <row r="3270" spans="3:10" x14ac:dyDescent="0.3">
      <c r="C3270">
        <v>2793</v>
      </c>
      <c r="D3270" s="40">
        <v>1.7519645183324275</v>
      </c>
      <c r="I3270">
        <v>2793</v>
      </c>
      <c r="J3270" s="134">
        <v>0.23616345782187809</v>
      </c>
    </row>
    <row r="3271" spans="3:10" x14ac:dyDescent="0.3">
      <c r="C3271">
        <v>2794</v>
      </c>
      <c r="D3271" s="40">
        <v>2.0907657865703042</v>
      </c>
      <c r="I3271">
        <v>2794</v>
      </c>
      <c r="J3271" s="134">
        <v>0.36562086904435209</v>
      </c>
    </row>
    <row r="3272" spans="3:10" x14ac:dyDescent="0.3">
      <c r="C3272">
        <v>2795</v>
      </c>
      <c r="D3272" s="40">
        <v>2.6002723799895739</v>
      </c>
      <c r="I3272">
        <v>2795</v>
      </c>
      <c r="J3272" s="134">
        <v>0.15641243038783648</v>
      </c>
    </row>
    <row r="3273" spans="3:10" x14ac:dyDescent="0.3">
      <c r="C3273">
        <v>2796</v>
      </c>
      <c r="D3273" s="40">
        <v>1.7833102665549816</v>
      </c>
      <c r="I3273">
        <v>2796</v>
      </c>
      <c r="J3273" s="134">
        <v>0.18616064557563705</v>
      </c>
    </row>
    <row r="3274" spans="3:10" x14ac:dyDescent="0.3">
      <c r="C3274">
        <v>2797</v>
      </c>
      <c r="D3274" s="40">
        <v>2.7205569678863051</v>
      </c>
      <c r="I3274">
        <v>2797</v>
      </c>
      <c r="J3274" s="134">
        <v>0.33389731829197533</v>
      </c>
    </row>
    <row r="3275" spans="3:10" x14ac:dyDescent="0.3">
      <c r="C3275">
        <v>2798</v>
      </c>
      <c r="D3275" s="40">
        <v>2.0077311209148201</v>
      </c>
      <c r="I3275">
        <v>2798</v>
      </c>
      <c r="J3275" s="134">
        <v>0.1058045832069987</v>
      </c>
    </row>
    <row r="3276" spans="3:10" x14ac:dyDescent="0.3">
      <c r="C3276">
        <v>2799</v>
      </c>
      <c r="D3276" s="40">
        <v>2.6057500475308841</v>
      </c>
      <c r="I3276">
        <v>2799</v>
      </c>
      <c r="J3276" s="134">
        <v>0.24916555698938336</v>
      </c>
    </row>
    <row r="3277" spans="3:10" x14ac:dyDescent="0.3">
      <c r="C3277">
        <v>2800</v>
      </c>
      <c r="D3277" s="40">
        <v>3.3178407343396201</v>
      </c>
      <c r="I3277">
        <v>2800</v>
      </c>
      <c r="J3277" s="134">
        <v>0.36385756667882063</v>
      </c>
    </row>
    <row r="3278" spans="3:10" x14ac:dyDescent="0.3">
      <c r="C3278">
        <v>2801</v>
      </c>
      <c r="D3278" s="40">
        <v>2.8749592691365153</v>
      </c>
      <c r="I3278">
        <v>2801</v>
      </c>
      <c r="J3278" s="134">
        <v>0.24512165295091171</v>
      </c>
    </row>
    <row r="3279" spans="3:10" x14ac:dyDescent="0.3">
      <c r="C3279">
        <v>2802</v>
      </c>
      <c r="D3279" s="40">
        <v>2.9801131608496441</v>
      </c>
      <c r="I3279">
        <v>2802</v>
      </c>
      <c r="J3279" s="134">
        <v>0.26451370114514217</v>
      </c>
    </row>
    <row r="3280" spans="3:10" x14ac:dyDescent="0.3">
      <c r="C3280">
        <v>2803</v>
      </c>
      <c r="D3280" s="40">
        <v>1.8071287335342121</v>
      </c>
      <c r="I3280">
        <v>2803</v>
      </c>
      <c r="J3280" s="134">
        <v>0.17157352149407523</v>
      </c>
    </row>
    <row r="3281" spans="3:10" x14ac:dyDescent="0.3">
      <c r="C3281">
        <v>2804</v>
      </c>
      <c r="D3281" s="40">
        <v>2.8013503289982196</v>
      </c>
      <c r="I3281">
        <v>2804</v>
      </c>
      <c r="J3281" s="134">
        <v>0.14986768615209956</v>
      </c>
    </row>
    <row r="3282" spans="3:10" x14ac:dyDescent="0.3">
      <c r="C3282">
        <v>2805</v>
      </c>
      <c r="D3282" s="40">
        <v>2.5701642469932309</v>
      </c>
      <c r="I3282">
        <v>2805</v>
      </c>
      <c r="J3282" s="134">
        <v>0.27158888544725257</v>
      </c>
    </row>
    <row r="3283" spans="3:10" x14ac:dyDescent="0.3">
      <c r="C3283">
        <v>2806</v>
      </c>
      <c r="D3283" s="40">
        <v>3.3648928946284387</v>
      </c>
      <c r="I3283">
        <v>2806</v>
      </c>
      <c r="J3283" s="134">
        <v>0.27225382574672952</v>
      </c>
    </row>
    <row r="3284" spans="3:10" x14ac:dyDescent="0.3">
      <c r="C3284">
        <v>2807</v>
      </c>
      <c r="D3284" s="40">
        <v>3.0649975096051647</v>
      </c>
      <c r="I3284">
        <v>2807</v>
      </c>
      <c r="J3284" s="134">
        <v>0.28370478235622465</v>
      </c>
    </row>
    <row r="3285" spans="3:10" x14ac:dyDescent="0.3">
      <c r="C3285">
        <v>2808</v>
      </c>
      <c r="D3285" s="40">
        <v>3.1698925112784337</v>
      </c>
      <c r="I3285">
        <v>2808</v>
      </c>
      <c r="J3285" s="134">
        <v>0.12444507247243597</v>
      </c>
    </row>
    <row r="3286" spans="3:10" x14ac:dyDescent="0.3">
      <c r="C3286">
        <v>2809</v>
      </c>
      <c r="D3286" s="40">
        <v>3.2183906773450714</v>
      </c>
      <c r="I3286">
        <v>2809</v>
      </c>
      <c r="J3286" s="134">
        <v>0.32452665131682079</v>
      </c>
    </row>
    <row r="3287" spans="3:10" x14ac:dyDescent="0.3">
      <c r="C3287">
        <v>2810</v>
      </c>
      <c r="D3287" s="40">
        <v>2.7059073251498171</v>
      </c>
      <c r="I3287">
        <v>2810</v>
      </c>
      <c r="J3287" s="134">
        <v>0.21126167990866707</v>
      </c>
    </row>
    <row r="3288" spans="3:10" x14ac:dyDescent="0.3">
      <c r="C3288">
        <v>2811</v>
      </c>
      <c r="D3288" s="40">
        <v>2.4519453506408593</v>
      </c>
      <c r="I3288">
        <v>2811</v>
      </c>
      <c r="J3288" s="134">
        <v>0.16734055558570793</v>
      </c>
    </row>
    <row r="3289" spans="3:10" x14ac:dyDescent="0.3">
      <c r="C3289">
        <v>2812</v>
      </c>
      <c r="D3289" s="40">
        <v>2.0473181844427204</v>
      </c>
      <c r="I3289">
        <v>2812</v>
      </c>
      <c r="J3289" s="134">
        <v>0.36873319907128721</v>
      </c>
    </row>
    <row r="3290" spans="3:10" x14ac:dyDescent="0.3">
      <c r="C3290">
        <v>2813</v>
      </c>
      <c r="D3290" s="40">
        <v>2.5051212595121894</v>
      </c>
      <c r="I3290">
        <v>2813</v>
      </c>
      <c r="J3290" s="134">
        <v>0.23085792285130768</v>
      </c>
    </row>
    <row r="3291" spans="3:10" x14ac:dyDescent="0.3">
      <c r="C3291">
        <v>2814</v>
      </c>
      <c r="D3291" s="40">
        <v>3.115742666001601</v>
      </c>
      <c r="I3291">
        <v>2814</v>
      </c>
      <c r="J3291" s="134">
        <v>0.3044901836296221</v>
      </c>
    </row>
    <row r="3292" spans="3:10" x14ac:dyDescent="0.3">
      <c r="C3292">
        <v>2815</v>
      </c>
      <c r="D3292" s="40">
        <v>1.5655766769805894</v>
      </c>
      <c r="I3292">
        <v>2815</v>
      </c>
      <c r="J3292" s="134">
        <v>0.25697573079926905</v>
      </c>
    </row>
    <row r="3293" spans="3:10" x14ac:dyDescent="0.3">
      <c r="C3293">
        <v>2816</v>
      </c>
      <c r="D3293" s="40">
        <v>3.3684552450717953</v>
      </c>
      <c r="I3293">
        <v>2816</v>
      </c>
      <c r="J3293" s="134">
        <v>0.22377484853250551</v>
      </c>
    </row>
    <row r="3294" spans="3:10" x14ac:dyDescent="0.3">
      <c r="C3294">
        <v>2817</v>
      </c>
      <c r="D3294" s="40">
        <v>2.7386601121481577</v>
      </c>
      <c r="I3294">
        <v>2817</v>
      </c>
      <c r="J3294" s="134">
        <v>0.25338813960363704</v>
      </c>
    </row>
    <row r="3295" spans="3:10" x14ac:dyDescent="0.3">
      <c r="C3295">
        <v>2818</v>
      </c>
      <c r="D3295" s="40">
        <v>2.1503899878487163</v>
      </c>
      <c r="I3295">
        <v>2818</v>
      </c>
      <c r="J3295" s="134">
        <v>0.30258113230694539</v>
      </c>
    </row>
    <row r="3296" spans="3:10" x14ac:dyDescent="0.3">
      <c r="C3296">
        <v>2819</v>
      </c>
      <c r="D3296" s="40">
        <v>2.9785718124095668</v>
      </c>
      <c r="I3296">
        <v>2819</v>
      </c>
      <c r="J3296" s="134">
        <v>0.23337548144420306</v>
      </c>
    </row>
    <row r="3297" spans="3:10" x14ac:dyDescent="0.3">
      <c r="C3297">
        <v>2820</v>
      </c>
      <c r="D3297" s="40">
        <v>2.1099760295910466</v>
      </c>
      <c r="I3297">
        <v>2820</v>
      </c>
      <c r="J3297" s="134">
        <v>0.23535035160448237</v>
      </c>
    </row>
    <row r="3298" spans="3:10" x14ac:dyDescent="0.3">
      <c r="C3298">
        <v>2821</v>
      </c>
      <c r="D3298" s="40">
        <v>2.2875687368474411</v>
      </c>
      <c r="I3298">
        <v>2821</v>
      </c>
      <c r="J3298" s="134">
        <v>0.19646893388550057</v>
      </c>
    </row>
    <row r="3299" spans="3:10" x14ac:dyDescent="0.3">
      <c r="C3299">
        <v>2822</v>
      </c>
      <c r="D3299" s="40">
        <v>2.6779538969103842</v>
      </c>
      <c r="I3299">
        <v>2822</v>
      </c>
      <c r="J3299" s="134">
        <v>0.30556704525958622</v>
      </c>
    </row>
    <row r="3300" spans="3:10" x14ac:dyDescent="0.3">
      <c r="C3300">
        <v>2823</v>
      </c>
      <c r="D3300" s="40">
        <v>2.1032149190368892</v>
      </c>
      <c r="I3300">
        <v>2823</v>
      </c>
      <c r="J3300" s="134">
        <v>0.12711247508893475</v>
      </c>
    </row>
    <row r="3301" spans="3:10" x14ac:dyDescent="0.3">
      <c r="C3301">
        <v>2824</v>
      </c>
      <c r="D3301" s="40">
        <v>2.2379641892006812</v>
      </c>
      <c r="I3301">
        <v>2824</v>
      </c>
      <c r="J3301" s="134">
        <v>0.30122681665914319</v>
      </c>
    </row>
    <row r="3302" spans="3:10" x14ac:dyDescent="0.3">
      <c r="C3302">
        <v>2825</v>
      </c>
      <c r="D3302" s="40">
        <v>3.2150573659598294</v>
      </c>
      <c r="I3302">
        <v>2825</v>
      </c>
      <c r="J3302" s="134">
        <v>0.17964043906816052</v>
      </c>
    </row>
    <row r="3303" spans="3:10" x14ac:dyDescent="0.3">
      <c r="C3303">
        <v>2826</v>
      </c>
      <c r="D3303" s="40">
        <v>2.8883418084259818</v>
      </c>
      <c r="I3303">
        <v>2826</v>
      </c>
      <c r="J3303" s="134">
        <v>0.2617392537286074</v>
      </c>
    </row>
    <row r="3304" spans="3:10" x14ac:dyDescent="0.3">
      <c r="C3304">
        <v>2827</v>
      </c>
      <c r="D3304" s="40">
        <v>1.9072564491481212</v>
      </c>
      <c r="I3304">
        <v>2827</v>
      </c>
      <c r="J3304" s="134">
        <v>0.2141493082910999</v>
      </c>
    </row>
    <row r="3305" spans="3:10" x14ac:dyDescent="0.3">
      <c r="C3305">
        <v>2828</v>
      </c>
      <c r="D3305" s="40">
        <v>2.4892548991031376</v>
      </c>
      <c r="I3305">
        <v>2828</v>
      </c>
      <c r="J3305" s="134">
        <v>0.10145761509337459</v>
      </c>
    </row>
    <row r="3306" spans="3:10" x14ac:dyDescent="0.3">
      <c r="C3306">
        <v>2829</v>
      </c>
      <c r="D3306" s="40">
        <v>2.0918699580514413</v>
      </c>
      <c r="I3306">
        <v>2829</v>
      </c>
      <c r="J3306" s="134">
        <v>0.24897959050736485</v>
      </c>
    </row>
    <row r="3307" spans="3:10" x14ac:dyDescent="0.3">
      <c r="C3307">
        <v>2830</v>
      </c>
      <c r="D3307" s="40">
        <v>2.9789826082496087</v>
      </c>
      <c r="I3307">
        <v>2830</v>
      </c>
      <c r="J3307" s="134">
        <v>0.29416169940241388</v>
      </c>
    </row>
    <row r="3308" spans="3:10" x14ac:dyDescent="0.3">
      <c r="C3308">
        <v>2831</v>
      </c>
      <c r="D3308" s="40">
        <v>3.0721536973324453</v>
      </c>
      <c r="I3308">
        <v>2831</v>
      </c>
      <c r="J3308" s="134">
        <v>0.25224836412402318</v>
      </c>
    </row>
    <row r="3309" spans="3:10" x14ac:dyDescent="0.3">
      <c r="C3309">
        <v>2832</v>
      </c>
      <c r="D3309" s="40">
        <v>2.1404583313403966</v>
      </c>
      <c r="I3309">
        <v>2832</v>
      </c>
      <c r="J3309" s="134">
        <v>0.16389776496435782</v>
      </c>
    </row>
    <row r="3310" spans="3:10" x14ac:dyDescent="0.3">
      <c r="C3310">
        <v>2833</v>
      </c>
      <c r="D3310" s="40">
        <v>2.5222335646256178</v>
      </c>
      <c r="I3310">
        <v>2833</v>
      </c>
      <c r="J3310" s="134">
        <v>0.18795493378051797</v>
      </c>
    </row>
    <row r="3311" spans="3:10" x14ac:dyDescent="0.3">
      <c r="C3311">
        <v>2834</v>
      </c>
      <c r="D3311" s="40">
        <v>2.7516896826825019</v>
      </c>
      <c r="I3311">
        <v>2834</v>
      </c>
      <c r="J3311" s="134">
        <v>0.38602214913589528</v>
      </c>
    </row>
    <row r="3312" spans="3:10" x14ac:dyDescent="0.3">
      <c r="C3312">
        <v>2835</v>
      </c>
      <c r="D3312" s="40">
        <v>1.8021203273504161</v>
      </c>
      <c r="I3312">
        <v>2835</v>
      </c>
      <c r="J3312" s="134">
        <v>0.31991580573812906</v>
      </c>
    </row>
    <row r="3313" spans="3:10" x14ac:dyDescent="0.3">
      <c r="C3313">
        <v>2836</v>
      </c>
      <c r="D3313" s="40">
        <v>1.8567746399538543</v>
      </c>
      <c r="I3313">
        <v>2836</v>
      </c>
      <c r="J3313" s="134">
        <v>9.4993269103861744E-2</v>
      </c>
    </row>
    <row r="3314" spans="3:10" x14ac:dyDescent="0.3">
      <c r="C3314">
        <v>2837</v>
      </c>
      <c r="D3314" s="40">
        <v>2.0170026619969805</v>
      </c>
      <c r="I3314">
        <v>2837</v>
      </c>
      <c r="J3314" s="134">
        <v>0.27130352174308947</v>
      </c>
    </row>
    <row r="3315" spans="3:10" x14ac:dyDescent="0.3">
      <c r="C3315">
        <v>2838</v>
      </c>
      <c r="D3315" s="40">
        <v>2.7285923059277275</v>
      </c>
      <c r="I3315">
        <v>2838</v>
      </c>
      <c r="J3315" s="134">
        <v>0.21091636123662338</v>
      </c>
    </row>
    <row r="3316" spans="3:10" x14ac:dyDescent="0.3">
      <c r="C3316">
        <v>2839</v>
      </c>
      <c r="D3316" s="40">
        <v>3.222158055262633</v>
      </c>
      <c r="I3316">
        <v>2839</v>
      </c>
      <c r="J3316" s="134">
        <v>0.38682706354562502</v>
      </c>
    </row>
    <row r="3317" spans="3:10" x14ac:dyDescent="0.3">
      <c r="C3317">
        <v>2840</v>
      </c>
      <c r="D3317" s="40">
        <v>2.4746269761690494</v>
      </c>
      <c r="I3317">
        <v>2840</v>
      </c>
      <c r="J3317" s="134">
        <v>0.33133052799553098</v>
      </c>
    </row>
    <row r="3318" spans="3:10" x14ac:dyDescent="0.3">
      <c r="C3318">
        <v>2841</v>
      </c>
      <c r="D3318" s="40">
        <v>2.2416441094579511</v>
      </c>
      <c r="I3318">
        <v>2841</v>
      </c>
      <c r="J3318" s="134">
        <v>0.11868397445615275</v>
      </c>
    </row>
    <row r="3319" spans="3:10" x14ac:dyDescent="0.3">
      <c r="C3319">
        <v>2842</v>
      </c>
      <c r="D3319" s="40">
        <v>2.4467473881254969</v>
      </c>
      <c r="I3319">
        <v>2842</v>
      </c>
      <c r="J3319" s="134">
        <v>0.22343576867767867</v>
      </c>
    </row>
    <row r="3320" spans="3:10" x14ac:dyDescent="0.3">
      <c r="C3320">
        <v>2843</v>
      </c>
      <c r="D3320" s="40">
        <v>2.4458383625249378</v>
      </c>
      <c r="I3320">
        <v>2843</v>
      </c>
      <c r="J3320" s="134">
        <v>0.29267985470621372</v>
      </c>
    </row>
    <row r="3321" spans="3:10" x14ac:dyDescent="0.3">
      <c r="C3321">
        <v>2844</v>
      </c>
      <c r="D3321" s="40">
        <v>1.872654431517023</v>
      </c>
      <c r="I3321">
        <v>2844</v>
      </c>
      <c r="J3321" s="134">
        <v>0.24262600921041622</v>
      </c>
    </row>
    <row r="3322" spans="3:10" x14ac:dyDescent="0.3">
      <c r="C3322">
        <v>2845</v>
      </c>
      <c r="D3322" s="40">
        <v>3.3468894749469142</v>
      </c>
      <c r="I3322">
        <v>2845</v>
      </c>
      <c r="J3322" s="134">
        <v>0.27392108158804129</v>
      </c>
    </row>
    <row r="3323" spans="3:10" x14ac:dyDescent="0.3">
      <c r="C3323">
        <v>2846</v>
      </c>
      <c r="D3323" s="40">
        <v>2.7082132557884284</v>
      </c>
      <c r="I3323">
        <v>2846</v>
      </c>
      <c r="J3323" s="134">
        <v>0.24399737595197579</v>
      </c>
    </row>
    <row r="3324" spans="3:10" x14ac:dyDescent="0.3">
      <c r="C3324">
        <v>2847</v>
      </c>
      <c r="D3324" s="40">
        <v>1.4570984874482882</v>
      </c>
      <c r="I3324">
        <v>2847</v>
      </c>
      <c r="J3324" s="134">
        <v>0.26342918537348692</v>
      </c>
    </row>
    <row r="3325" spans="3:10" x14ac:dyDescent="0.3">
      <c r="C3325">
        <v>2848</v>
      </c>
      <c r="D3325" s="40">
        <v>1.9580905485804763</v>
      </c>
      <c r="I3325">
        <v>2848</v>
      </c>
      <c r="J3325" s="134">
        <v>0.25902033154774728</v>
      </c>
    </row>
    <row r="3326" spans="3:10" x14ac:dyDescent="0.3">
      <c r="C3326">
        <v>2849</v>
      </c>
      <c r="D3326" s="40">
        <v>2.0578903975625784</v>
      </c>
      <c r="I3326">
        <v>2849</v>
      </c>
      <c r="J3326" s="134">
        <v>0.29321493895596062</v>
      </c>
    </row>
    <row r="3327" spans="3:10" x14ac:dyDescent="0.3">
      <c r="C3327">
        <v>2850</v>
      </c>
      <c r="D3327" s="40">
        <v>1.7440631848972994</v>
      </c>
      <c r="I3327">
        <v>2850</v>
      </c>
      <c r="J3327" s="134">
        <v>0.26330406444496535</v>
      </c>
    </row>
    <row r="3328" spans="3:10" x14ac:dyDescent="0.3">
      <c r="C3328">
        <v>2851</v>
      </c>
      <c r="D3328" s="40">
        <v>2.2329926455012425</v>
      </c>
      <c r="I3328">
        <v>2851</v>
      </c>
      <c r="J3328" s="134">
        <v>0.21166642057162521</v>
      </c>
    </row>
    <row r="3329" spans="3:10" x14ac:dyDescent="0.3">
      <c r="C3329">
        <v>2852</v>
      </c>
      <c r="D3329" s="40">
        <v>2.9257309166555516</v>
      </c>
      <c r="I3329">
        <v>2852</v>
      </c>
      <c r="J3329" s="134">
        <v>0.14083599480154541</v>
      </c>
    </row>
    <row r="3330" spans="3:10" x14ac:dyDescent="0.3">
      <c r="C3330">
        <v>2853</v>
      </c>
      <c r="D3330" s="40">
        <v>3.0143933779102179</v>
      </c>
      <c r="I3330">
        <v>2853</v>
      </c>
      <c r="J3330" s="134">
        <v>0.18619854084620302</v>
      </c>
    </row>
    <row r="3331" spans="3:10" x14ac:dyDescent="0.3">
      <c r="C3331">
        <v>2854</v>
      </c>
      <c r="D3331" s="40">
        <v>2.3655382642063474</v>
      </c>
      <c r="I3331">
        <v>2854</v>
      </c>
      <c r="J3331" s="134">
        <v>0.34485294427400492</v>
      </c>
    </row>
    <row r="3332" spans="3:10" x14ac:dyDescent="0.3">
      <c r="C3332">
        <v>2855</v>
      </c>
      <c r="D3332" s="40">
        <v>1.9575403951965993</v>
      </c>
      <c r="I3332">
        <v>2855</v>
      </c>
      <c r="J3332" s="134">
        <v>0.30047597428529738</v>
      </c>
    </row>
    <row r="3333" spans="3:10" x14ac:dyDescent="0.3">
      <c r="C3333">
        <v>2856</v>
      </c>
      <c r="D3333" s="40">
        <v>2.3384313335902673</v>
      </c>
      <c r="I3333">
        <v>2856</v>
      </c>
      <c r="J3333" s="134">
        <v>0.17427943819651137</v>
      </c>
    </row>
    <row r="3334" spans="3:10" x14ac:dyDescent="0.3">
      <c r="C3334">
        <v>2857</v>
      </c>
      <c r="D3334" s="40">
        <v>1.7115213980011323</v>
      </c>
      <c r="I3334">
        <v>2857</v>
      </c>
      <c r="J3334" s="134">
        <v>0.25709942604694258</v>
      </c>
    </row>
    <row r="3335" spans="3:10" x14ac:dyDescent="0.3">
      <c r="C3335">
        <v>2858</v>
      </c>
      <c r="D3335" s="40">
        <v>2.9675664556599068</v>
      </c>
      <c r="I3335">
        <v>2858</v>
      </c>
      <c r="J3335" s="134">
        <v>0.19502840683287204</v>
      </c>
    </row>
    <row r="3336" spans="3:10" x14ac:dyDescent="0.3">
      <c r="C3336">
        <v>2859</v>
      </c>
      <c r="D3336" s="40">
        <v>2.6610622989108585</v>
      </c>
      <c r="I3336">
        <v>2859</v>
      </c>
      <c r="J3336" s="134">
        <v>0.29025772979976439</v>
      </c>
    </row>
    <row r="3337" spans="3:10" x14ac:dyDescent="0.3">
      <c r="C3337">
        <v>2860</v>
      </c>
      <c r="D3337" s="40">
        <v>1.8328039797497209</v>
      </c>
      <c r="I3337">
        <v>2860</v>
      </c>
      <c r="J3337" s="134">
        <v>0.19407430387045399</v>
      </c>
    </row>
    <row r="3338" spans="3:10" x14ac:dyDescent="0.3">
      <c r="C3338">
        <v>2861</v>
      </c>
      <c r="D3338" s="40">
        <v>2.7304195662345658</v>
      </c>
      <c r="I3338">
        <v>2861</v>
      </c>
      <c r="J3338" s="134">
        <v>0.33270397863283341</v>
      </c>
    </row>
    <row r="3339" spans="3:10" x14ac:dyDescent="0.3">
      <c r="C3339">
        <v>2862</v>
      </c>
      <c r="D3339" s="40">
        <v>1.9722886144531699</v>
      </c>
      <c r="I3339">
        <v>2862</v>
      </c>
      <c r="J3339" s="134">
        <v>0.33853441294118536</v>
      </c>
    </row>
    <row r="3340" spans="3:10" x14ac:dyDescent="0.3">
      <c r="C3340">
        <v>2863</v>
      </c>
      <c r="D3340" s="40">
        <v>1.690528325485289</v>
      </c>
      <c r="I3340">
        <v>2863</v>
      </c>
      <c r="J3340" s="134">
        <v>0.34953876049839772</v>
      </c>
    </row>
    <row r="3341" spans="3:10" x14ac:dyDescent="0.3">
      <c r="C3341">
        <v>2864</v>
      </c>
      <c r="D3341" s="40">
        <v>1.63637066686859</v>
      </c>
      <c r="I3341">
        <v>2864</v>
      </c>
      <c r="J3341" s="134">
        <v>0.17982697390283353</v>
      </c>
    </row>
    <row r="3342" spans="3:10" x14ac:dyDescent="0.3">
      <c r="C3342">
        <v>2865</v>
      </c>
      <c r="D3342" s="40">
        <v>2.1585510632916183</v>
      </c>
      <c r="I3342">
        <v>2865</v>
      </c>
      <c r="J3342" s="134">
        <v>0.34687774062064025</v>
      </c>
    </row>
    <row r="3343" spans="3:10" x14ac:dyDescent="0.3">
      <c r="C3343">
        <v>2866</v>
      </c>
      <c r="D3343" s="40">
        <v>2.8344342934560274</v>
      </c>
      <c r="I3343">
        <v>2866</v>
      </c>
      <c r="J3343" s="134">
        <v>0.24578472152353958</v>
      </c>
    </row>
    <row r="3344" spans="3:10" x14ac:dyDescent="0.3">
      <c r="C3344">
        <v>2867</v>
      </c>
      <c r="D3344" s="40">
        <v>2.3151271381090721</v>
      </c>
      <c r="I3344">
        <v>2867</v>
      </c>
      <c r="J3344" s="134">
        <v>0.19122712778563278</v>
      </c>
    </row>
    <row r="3345" spans="3:10" x14ac:dyDescent="0.3">
      <c r="C3345">
        <v>2868</v>
      </c>
      <c r="D3345" s="40">
        <v>2.6774455057779152</v>
      </c>
      <c r="I3345">
        <v>2868</v>
      </c>
      <c r="J3345" s="134">
        <v>0.17760315572459939</v>
      </c>
    </row>
    <row r="3346" spans="3:10" x14ac:dyDescent="0.3">
      <c r="C3346">
        <v>2869</v>
      </c>
      <c r="D3346" s="40">
        <v>2.6951698300244118</v>
      </c>
      <c r="I3346">
        <v>2869</v>
      </c>
      <c r="J3346" s="134">
        <v>0.30091391108657972</v>
      </c>
    </row>
    <row r="3347" spans="3:10" x14ac:dyDescent="0.3">
      <c r="C3347">
        <v>2870</v>
      </c>
      <c r="D3347" s="40">
        <v>1.9046585255752539</v>
      </c>
      <c r="I3347">
        <v>2870</v>
      </c>
      <c r="J3347" s="134">
        <v>0.10988201388042729</v>
      </c>
    </row>
    <row r="3348" spans="3:10" x14ac:dyDescent="0.3">
      <c r="C3348">
        <v>2871</v>
      </c>
      <c r="D3348" s="40">
        <v>2.6625857632401542</v>
      </c>
      <c r="I3348">
        <v>2871</v>
      </c>
      <c r="J3348" s="134">
        <v>0.30007534731725194</v>
      </c>
    </row>
    <row r="3349" spans="3:10" x14ac:dyDescent="0.3">
      <c r="C3349">
        <v>2872</v>
      </c>
      <c r="D3349" s="40">
        <v>2.0300553207053524</v>
      </c>
      <c r="I3349">
        <v>2872</v>
      </c>
      <c r="J3349" s="134">
        <v>0.17941259975874524</v>
      </c>
    </row>
    <row r="3350" spans="3:10" x14ac:dyDescent="0.3">
      <c r="C3350">
        <v>2873</v>
      </c>
      <c r="D3350" s="40">
        <v>3.5850361795191872</v>
      </c>
      <c r="I3350">
        <v>2873</v>
      </c>
      <c r="J3350" s="134">
        <v>0.17799289400991913</v>
      </c>
    </row>
    <row r="3351" spans="3:10" x14ac:dyDescent="0.3">
      <c r="C3351">
        <v>2874</v>
      </c>
      <c r="D3351" s="40">
        <v>2.7805540924434302</v>
      </c>
      <c r="I3351">
        <v>2874</v>
      </c>
      <c r="J3351" s="134">
        <v>0.29790897424341933</v>
      </c>
    </row>
    <row r="3352" spans="3:10" x14ac:dyDescent="0.3">
      <c r="C3352">
        <v>2875</v>
      </c>
      <c r="D3352" s="40">
        <v>1.5737662607964285</v>
      </c>
      <c r="I3352">
        <v>2875</v>
      </c>
      <c r="J3352" s="134">
        <v>0.24848689068119745</v>
      </c>
    </row>
    <row r="3353" spans="3:10" x14ac:dyDescent="0.3">
      <c r="C3353">
        <v>2876</v>
      </c>
      <c r="D3353" s="40">
        <v>3.2471862787739618</v>
      </c>
      <c r="I3353">
        <v>2876</v>
      </c>
      <c r="J3353" s="134">
        <v>0.25701266944524281</v>
      </c>
    </row>
    <row r="3354" spans="3:10" x14ac:dyDescent="0.3">
      <c r="C3354">
        <v>2877</v>
      </c>
      <c r="D3354" s="40">
        <v>2.536909476180071</v>
      </c>
      <c r="I3354">
        <v>2877</v>
      </c>
      <c r="J3354" s="134">
        <v>0.2469329285749553</v>
      </c>
    </row>
    <row r="3355" spans="3:10" x14ac:dyDescent="0.3">
      <c r="C3355">
        <v>2878</v>
      </c>
      <c r="D3355" s="40">
        <v>2.4267015266178218</v>
      </c>
      <c r="I3355">
        <v>2878</v>
      </c>
      <c r="J3355" s="134">
        <v>0.26078227809862886</v>
      </c>
    </row>
    <row r="3356" spans="3:10" x14ac:dyDescent="0.3">
      <c r="C3356">
        <v>2879</v>
      </c>
      <c r="D3356" s="40">
        <v>2.4284405633600423</v>
      </c>
      <c r="I3356">
        <v>2879</v>
      </c>
      <c r="J3356" s="134">
        <v>0.16185152191527341</v>
      </c>
    </row>
    <row r="3357" spans="3:10" x14ac:dyDescent="0.3">
      <c r="C3357">
        <v>2880</v>
      </c>
      <c r="D3357" s="40">
        <v>3.1581199201130623</v>
      </c>
      <c r="I3357">
        <v>2880</v>
      </c>
      <c r="J3357" s="134">
        <v>0.25929388386554542</v>
      </c>
    </row>
    <row r="3358" spans="3:10" x14ac:dyDescent="0.3">
      <c r="C3358">
        <v>2881</v>
      </c>
      <c r="D3358" s="40">
        <v>1.9073467045114945</v>
      </c>
      <c r="I3358">
        <v>2881</v>
      </c>
      <c r="J3358" s="134">
        <v>0.23786615376300047</v>
      </c>
    </row>
    <row r="3359" spans="3:10" x14ac:dyDescent="0.3">
      <c r="C3359">
        <v>2882</v>
      </c>
      <c r="D3359" s="40">
        <v>2.2492097818960177</v>
      </c>
      <c r="I3359">
        <v>2882</v>
      </c>
      <c r="J3359" s="134">
        <v>0.24317567549488839</v>
      </c>
    </row>
    <row r="3360" spans="3:10" x14ac:dyDescent="0.3">
      <c r="C3360">
        <v>2883</v>
      </c>
      <c r="D3360" s="40">
        <v>2.2056215500571219</v>
      </c>
      <c r="I3360">
        <v>2883</v>
      </c>
      <c r="J3360" s="134">
        <v>0.24734856794775695</v>
      </c>
    </row>
    <row r="3361" spans="3:10" x14ac:dyDescent="0.3">
      <c r="C3361">
        <v>2884</v>
      </c>
      <c r="D3361" s="40">
        <v>2.8044093167973414</v>
      </c>
      <c r="I3361">
        <v>2884</v>
      </c>
      <c r="J3361" s="134">
        <v>0.30509556729237586</v>
      </c>
    </row>
    <row r="3362" spans="3:10" x14ac:dyDescent="0.3">
      <c r="C3362">
        <v>2885</v>
      </c>
      <c r="D3362" s="40">
        <v>2.930784460640337</v>
      </c>
      <c r="I3362">
        <v>2885</v>
      </c>
      <c r="J3362" s="134">
        <v>0.28637865615540958</v>
      </c>
    </row>
    <row r="3363" spans="3:10" x14ac:dyDescent="0.3">
      <c r="C3363">
        <v>2886</v>
      </c>
      <c r="D3363" s="40">
        <v>2.781314632191616</v>
      </c>
      <c r="I3363">
        <v>2886</v>
      </c>
      <c r="J3363" s="134">
        <v>0.24409933504506554</v>
      </c>
    </row>
    <row r="3364" spans="3:10" x14ac:dyDescent="0.3">
      <c r="C3364">
        <v>2887</v>
      </c>
      <c r="D3364" s="40">
        <v>2.9222681525383454</v>
      </c>
      <c r="I3364">
        <v>2887</v>
      </c>
      <c r="J3364" s="134">
        <v>5.8719420564438574E-2</v>
      </c>
    </row>
    <row r="3365" spans="3:10" x14ac:dyDescent="0.3">
      <c r="C3365">
        <v>2888</v>
      </c>
      <c r="D3365" s="40">
        <v>2.4334568791886868</v>
      </c>
      <c r="I3365">
        <v>2888</v>
      </c>
      <c r="J3365" s="134">
        <v>0.29050928312787772</v>
      </c>
    </row>
    <row r="3366" spans="3:10" x14ac:dyDescent="0.3">
      <c r="C3366">
        <v>2889</v>
      </c>
      <c r="D3366" s="40">
        <v>2.8519173436674921</v>
      </c>
      <c r="I3366">
        <v>2889</v>
      </c>
      <c r="J3366" s="134">
        <v>0.2038530966282206</v>
      </c>
    </row>
    <row r="3367" spans="3:10" x14ac:dyDescent="0.3">
      <c r="C3367">
        <v>2890</v>
      </c>
      <c r="D3367" s="40">
        <v>2.9313224855243156</v>
      </c>
      <c r="I3367">
        <v>2890</v>
      </c>
      <c r="J3367" s="134">
        <v>0.2729802409111004</v>
      </c>
    </row>
    <row r="3368" spans="3:10" x14ac:dyDescent="0.3">
      <c r="C3368">
        <v>2891</v>
      </c>
      <c r="D3368" s="40">
        <v>2.9516985113262431</v>
      </c>
      <c r="I3368">
        <v>2891</v>
      </c>
      <c r="J3368" s="134">
        <v>0.2680084038119519</v>
      </c>
    </row>
    <row r="3369" spans="3:10" x14ac:dyDescent="0.3">
      <c r="C3369">
        <v>2892</v>
      </c>
      <c r="D3369" s="40">
        <v>1.7165923007024702</v>
      </c>
      <c r="I3369">
        <v>2892</v>
      </c>
      <c r="J3369" s="134">
        <v>0.29202083491079889</v>
      </c>
    </row>
    <row r="3370" spans="3:10" x14ac:dyDescent="0.3">
      <c r="C3370">
        <v>2893</v>
      </c>
      <c r="D3370" s="40">
        <v>2.6187754175519915</v>
      </c>
      <c r="I3370">
        <v>2893</v>
      </c>
      <c r="J3370" s="134">
        <v>0.21419726506198322</v>
      </c>
    </row>
    <row r="3371" spans="3:10" x14ac:dyDescent="0.3">
      <c r="C3371">
        <v>2894</v>
      </c>
      <c r="D3371" s="40">
        <v>2.1750601152580087</v>
      </c>
      <c r="I3371">
        <v>2894</v>
      </c>
      <c r="J3371" s="134">
        <v>0.2786796780386076</v>
      </c>
    </row>
    <row r="3372" spans="3:10" x14ac:dyDescent="0.3">
      <c r="C3372">
        <v>2895</v>
      </c>
      <c r="D3372" s="40">
        <v>2.6561586659706835</v>
      </c>
      <c r="I3372">
        <v>2895</v>
      </c>
      <c r="J3372" s="134">
        <v>0.24130886952713104</v>
      </c>
    </row>
    <row r="3373" spans="3:10" x14ac:dyDescent="0.3">
      <c r="C3373">
        <v>2896</v>
      </c>
      <c r="D3373" s="40">
        <v>1.7470711106569408</v>
      </c>
      <c r="I3373">
        <v>2896</v>
      </c>
      <c r="J3373" s="134">
        <v>0.24388467680152859</v>
      </c>
    </row>
    <row r="3374" spans="3:10" x14ac:dyDescent="0.3">
      <c r="C3374">
        <v>2897</v>
      </c>
      <c r="D3374" s="40">
        <v>3.1638332313810191</v>
      </c>
      <c r="I3374">
        <v>2897</v>
      </c>
      <c r="J3374" s="134">
        <v>0.33102234948304954</v>
      </c>
    </row>
    <row r="3375" spans="3:10" x14ac:dyDescent="0.3">
      <c r="C3375">
        <v>2898</v>
      </c>
      <c r="D3375" s="40">
        <v>2.2373823458050972</v>
      </c>
      <c r="I3375">
        <v>2898</v>
      </c>
      <c r="J3375" s="134">
        <v>0.18821571996586317</v>
      </c>
    </row>
    <row r="3376" spans="3:10" x14ac:dyDescent="0.3">
      <c r="C3376">
        <v>2899</v>
      </c>
      <c r="D3376" s="40">
        <v>1.9043094892161112</v>
      </c>
      <c r="I3376">
        <v>2899</v>
      </c>
      <c r="J3376" s="134">
        <v>0.20855231041432498</v>
      </c>
    </row>
    <row r="3377" spans="3:10" x14ac:dyDescent="0.3">
      <c r="C3377">
        <v>2900</v>
      </c>
      <c r="D3377" s="40">
        <v>2.7825563901663286</v>
      </c>
      <c r="I3377">
        <v>2900</v>
      </c>
      <c r="J3377" s="134">
        <v>0.3663676545656116</v>
      </c>
    </row>
    <row r="3378" spans="3:10" x14ac:dyDescent="0.3">
      <c r="C3378">
        <v>2901</v>
      </c>
      <c r="D3378" s="40">
        <v>2.6281199276817824</v>
      </c>
      <c r="I3378">
        <v>2901</v>
      </c>
      <c r="J3378" s="134">
        <v>0.19121072100395287</v>
      </c>
    </row>
    <row r="3379" spans="3:10" x14ac:dyDescent="0.3">
      <c r="C3379">
        <v>2902</v>
      </c>
      <c r="D3379" s="40">
        <v>2.2828331403291351</v>
      </c>
      <c r="I3379">
        <v>2902</v>
      </c>
      <c r="J3379" s="134">
        <v>0.24280871696750839</v>
      </c>
    </row>
    <row r="3380" spans="3:10" x14ac:dyDescent="0.3">
      <c r="C3380">
        <v>2903</v>
      </c>
      <c r="D3380" s="40">
        <v>3.1227953132644943</v>
      </c>
      <c r="I3380">
        <v>2903</v>
      </c>
      <c r="J3380" s="134">
        <v>0.21974750725501813</v>
      </c>
    </row>
    <row r="3381" spans="3:10" x14ac:dyDescent="0.3">
      <c r="C3381">
        <v>2904</v>
      </c>
      <c r="D3381" s="40">
        <v>1.9420724117211634</v>
      </c>
      <c r="I3381">
        <v>2904</v>
      </c>
      <c r="J3381" s="134">
        <v>0.20428020267571156</v>
      </c>
    </row>
    <row r="3382" spans="3:10" x14ac:dyDescent="0.3">
      <c r="C3382">
        <v>2905</v>
      </c>
      <c r="D3382" s="40">
        <v>2.2316319779241054</v>
      </c>
      <c r="I3382">
        <v>2905</v>
      </c>
      <c r="J3382" s="134">
        <v>0.22769844265274641</v>
      </c>
    </row>
    <row r="3383" spans="3:10" x14ac:dyDescent="0.3">
      <c r="C3383">
        <v>2906</v>
      </c>
      <c r="D3383" s="40">
        <v>1.8339720776417678</v>
      </c>
      <c r="I3383">
        <v>2906</v>
      </c>
      <c r="J3383" s="134">
        <v>0.29089929761632738</v>
      </c>
    </row>
    <row r="3384" spans="3:10" x14ac:dyDescent="0.3">
      <c r="C3384">
        <v>2907</v>
      </c>
      <c r="D3384" s="40">
        <v>2.9592709773802968</v>
      </c>
      <c r="I3384">
        <v>2907</v>
      </c>
      <c r="J3384" s="134">
        <v>0.14592133265104379</v>
      </c>
    </row>
    <row r="3385" spans="3:10" x14ac:dyDescent="0.3">
      <c r="C3385">
        <v>2908</v>
      </c>
      <c r="D3385" s="40">
        <v>1.8158212203282607</v>
      </c>
      <c r="I3385">
        <v>2908</v>
      </c>
      <c r="J3385" s="134">
        <v>0.37066338344327487</v>
      </c>
    </row>
    <row r="3386" spans="3:10" x14ac:dyDescent="0.3">
      <c r="C3386">
        <v>2909</v>
      </c>
      <c r="D3386" s="40">
        <v>1.834313357008589</v>
      </c>
      <c r="I3386">
        <v>2909</v>
      </c>
      <c r="J3386" s="134">
        <v>0.23296958756835884</v>
      </c>
    </row>
    <row r="3387" spans="3:10" x14ac:dyDescent="0.3">
      <c r="C3387">
        <v>2910</v>
      </c>
      <c r="D3387" s="40">
        <v>2.8395047988007969</v>
      </c>
      <c r="I3387">
        <v>2910</v>
      </c>
      <c r="J3387" s="134">
        <v>9.5345367513790524E-2</v>
      </c>
    </row>
    <row r="3388" spans="3:10" x14ac:dyDescent="0.3">
      <c r="C3388">
        <v>2911</v>
      </c>
      <c r="D3388" s="40">
        <v>2.4189589839230115</v>
      </c>
      <c r="I3388">
        <v>2911</v>
      </c>
      <c r="J3388" s="134">
        <v>0.25263291326602388</v>
      </c>
    </row>
    <row r="3389" spans="3:10" x14ac:dyDescent="0.3">
      <c r="C3389">
        <v>2912</v>
      </c>
      <c r="D3389" s="40">
        <v>2.0541733153315263</v>
      </c>
      <c r="I3389">
        <v>2912</v>
      </c>
      <c r="J3389" s="134">
        <v>0.31559625465536212</v>
      </c>
    </row>
    <row r="3390" spans="3:10" x14ac:dyDescent="0.3">
      <c r="C3390">
        <v>2913</v>
      </c>
      <c r="D3390" s="40">
        <v>2.9774280968531195</v>
      </c>
      <c r="I3390">
        <v>2913</v>
      </c>
      <c r="J3390" s="134">
        <v>0.37655677444358493</v>
      </c>
    </row>
    <row r="3391" spans="3:10" x14ac:dyDescent="0.3">
      <c r="C3391">
        <v>2914</v>
      </c>
      <c r="D3391" s="40">
        <v>2.5338319196750003</v>
      </c>
      <c r="I3391">
        <v>2914</v>
      </c>
      <c r="J3391" s="134">
        <v>0.27026219884280422</v>
      </c>
    </row>
    <row r="3392" spans="3:10" x14ac:dyDescent="0.3">
      <c r="C3392">
        <v>2915</v>
      </c>
      <c r="D3392" s="40">
        <v>2.3213641229254618</v>
      </c>
      <c r="I3392">
        <v>2915</v>
      </c>
      <c r="J3392" s="134">
        <v>0.18794924272249869</v>
      </c>
    </row>
    <row r="3393" spans="3:10" x14ac:dyDescent="0.3">
      <c r="C3393">
        <v>2916</v>
      </c>
      <c r="D3393" s="40">
        <v>3.2863851463710483</v>
      </c>
      <c r="I3393">
        <v>2916</v>
      </c>
      <c r="J3393" s="134">
        <v>0.27780367252224525</v>
      </c>
    </row>
    <row r="3394" spans="3:10" x14ac:dyDescent="0.3">
      <c r="C3394">
        <v>2917</v>
      </c>
      <c r="D3394" s="40">
        <v>3.2504699822966878</v>
      </c>
      <c r="I3394">
        <v>2917</v>
      </c>
      <c r="J3394" s="134">
        <v>0.3236502642784338</v>
      </c>
    </row>
    <row r="3395" spans="3:10" x14ac:dyDescent="0.3">
      <c r="C3395">
        <v>2918</v>
      </c>
      <c r="D3395" s="40">
        <v>2.3239439380250104</v>
      </c>
      <c r="I3395">
        <v>2918</v>
      </c>
      <c r="J3395" s="134">
        <v>0.20530393157682414</v>
      </c>
    </row>
    <row r="3396" spans="3:10" x14ac:dyDescent="0.3">
      <c r="C3396">
        <v>2919</v>
      </c>
      <c r="D3396" s="40">
        <v>2.4370972716717549</v>
      </c>
      <c r="I3396">
        <v>2919</v>
      </c>
      <c r="J3396" s="134">
        <v>0.1332952403038441</v>
      </c>
    </row>
    <row r="3397" spans="3:10" x14ac:dyDescent="0.3">
      <c r="C3397">
        <v>2920</v>
      </c>
      <c r="D3397" s="40">
        <v>1.9937957973263238</v>
      </c>
      <c r="I3397">
        <v>2920</v>
      </c>
      <c r="J3397" s="134">
        <v>0.3141153959811176</v>
      </c>
    </row>
    <row r="3398" spans="3:10" x14ac:dyDescent="0.3">
      <c r="C3398">
        <v>2921</v>
      </c>
      <c r="D3398" s="40">
        <v>2.0722624920717458</v>
      </c>
      <c r="I3398">
        <v>2921</v>
      </c>
      <c r="J3398" s="134">
        <v>0.10903093555575083</v>
      </c>
    </row>
    <row r="3399" spans="3:10" x14ac:dyDescent="0.3">
      <c r="C3399">
        <v>2922</v>
      </c>
      <c r="D3399" s="40">
        <v>1.9913243882178899</v>
      </c>
      <c r="I3399">
        <v>2922</v>
      </c>
      <c r="J3399" s="134">
        <v>0.15824831389970151</v>
      </c>
    </row>
    <row r="3400" spans="3:10" x14ac:dyDescent="0.3">
      <c r="C3400">
        <v>2923</v>
      </c>
      <c r="D3400" s="40">
        <v>1.7712576794792345</v>
      </c>
      <c r="I3400">
        <v>2923</v>
      </c>
      <c r="J3400" s="134">
        <v>0.30230696587491979</v>
      </c>
    </row>
    <row r="3401" spans="3:10" x14ac:dyDescent="0.3">
      <c r="C3401">
        <v>2924</v>
      </c>
      <c r="D3401" s="40">
        <v>2.4703242736941027</v>
      </c>
      <c r="I3401">
        <v>2924</v>
      </c>
      <c r="J3401" s="134">
        <v>0.17060294730997838</v>
      </c>
    </row>
    <row r="3402" spans="3:10" x14ac:dyDescent="0.3">
      <c r="C3402">
        <v>2925</v>
      </c>
      <c r="D3402" s="40">
        <v>2.84298763459006</v>
      </c>
      <c r="I3402">
        <v>2925</v>
      </c>
      <c r="J3402" s="134">
        <v>0.24630613209401431</v>
      </c>
    </row>
    <row r="3403" spans="3:10" x14ac:dyDescent="0.3">
      <c r="C3403">
        <v>2926</v>
      </c>
      <c r="D3403" s="40">
        <v>2.2080324874983686</v>
      </c>
      <c r="I3403">
        <v>2926</v>
      </c>
      <c r="J3403" s="134">
        <v>0.21477573626717561</v>
      </c>
    </row>
    <row r="3404" spans="3:10" x14ac:dyDescent="0.3">
      <c r="C3404">
        <v>2927</v>
      </c>
      <c r="D3404" s="40">
        <v>2.7752046761165037</v>
      </c>
      <c r="I3404">
        <v>2927</v>
      </c>
      <c r="J3404" s="134">
        <v>0.36328289689393856</v>
      </c>
    </row>
    <row r="3405" spans="3:10" x14ac:dyDescent="0.3">
      <c r="C3405">
        <v>2928</v>
      </c>
      <c r="D3405" s="40">
        <v>2.4945802060239326</v>
      </c>
      <c r="I3405">
        <v>2928</v>
      </c>
      <c r="J3405" s="134">
        <v>0.2308465431506761</v>
      </c>
    </row>
    <row r="3406" spans="3:10" x14ac:dyDescent="0.3">
      <c r="C3406">
        <v>2929</v>
      </c>
      <c r="D3406" s="40">
        <v>2.9246282197927256</v>
      </c>
      <c r="I3406">
        <v>2929</v>
      </c>
      <c r="J3406" s="134">
        <v>0.21445223285214432</v>
      </c>
    </row>
    <row r="3407" spans="3:10" x14ac:dyDescent="0.3">
      <c r="C3407">
        <v>2930</v>
      </c>
      <c r="D3407" s="40">
        <v>2.3903645683239554</v>
      </c>
      <c r="I3407">
        <v>2930</v>
      </c>
      <c r="J3407" s="134">
        <v>0.24005696370786644</v>
      </c>
    </row>
    <row r="3408" spans="3:10" x14ac:dyDescent="0.3">
      <c r="C3408">
        <v>2931</v>
      </c>
      <c r="D3408" s="40">
        <v>2.275600406800717</v>
      </c>
      <c r="I3408">
        <v>2931</v>
      </c>
      <c r="J3408" s="134">
        <v>0.32645898377200155</v>
      </c>
    </row>
    <row r="3409" spans="3:10" x14ac:dyDescent="0.3">
      <c r="C3409">
        <v>2932</v>
      </c>
      <c r="D3409" s="40">
        <v>3.2697520502253914</v>
      </c>
      <c r="I3409">
        <v>2932</v>
      </c>
      <c r="J3409" s="134">
        <v>0.29836298748850187</v>
      </c>
    </row>
    <row r="3410" spans="3:10" x14ac:dyDescent="0.3">
      <c r="C3410">
        <v>2933</v>
      </c>
      <c r="D3410" s="40">
        <v>1.459890919569963</v>
      </c>
      <c r="I3410">
        <v>2933</v>
      </c>
      <c r="J3410" s="134">
        <v>0.1098501142482633</v>
      </c>
    </row>
    <row r="3411" spans="3:10" x14ac:dyDescent="0.3">
      <c r="C3411">
        <v>2934</v>
      </c>
      <c r="D3411" s="40">
        <v>2.7547473599893264</v>
      </c>
      <c r="I3411">
        <v>2934</v>
      </c>
      <c r="J3411" s="134">
        <v>0.33764431077191559</v>
      </c>
    </row>
    <row r="3412" spans="3:10" x14ac:dyDescent="0.3">
      <c r="C3412">
        <v>2935</v>
      </c>
      <c r="D3412" s="40">
        <v>3.2733048794657966</v>
      </c>
      <c r="I3412">
        <v>2935</v>
      </c>
      <c r="J3412" s="134">
        <v>0.11515152748104596</v>
      </c>
    </row>
    <row r="3413" spans="3:10" x14ac:dyDescent="0.3">
      <c r="C3413">
        <v>2936</v>
      </c>
      <c r="D3413" s="40">
        <v>1.9924479301172915</v>
      </c>
      <c r="I3413">
        <v>2936</v>
      </c>
      <c r="J3413" s="134">
        <v>0.22935866247322645</v>
      </c>
    </row>
    <row r="3414" spans="3:10" x14ac:dyDescent="0.3">
      <c r="C3414">
        <v>2937</v>
      </c>
      <c r="D3414" s="40">
        <v>2.66496563589312</v>
      </c>
      <c r="I3414">
        <v>2937</v>
      </c>
      <c r="J3414" s="134">
        <v>0.29590754670814912</v>
      </c>
    </row>
    <row r="3415" spans="3:10" x14ac:dyDescent="0.3">
      <c r="C3415">
        <v>2938</v>
      </c>
      <c r="D3415" s="40">
        <v>2.5978322946921475</v>
      </c>
      <c r="I3415">
        <v>2938</v>
      </c>
      <c r="J3415" s="134">
        <v>0.10654118098928955</v>
      </c>
    </row>
    <row r="3416" spans="3:10" x14ac:dyDescent="0.3">
      <c r="C3416">
        <v>2939</v>
      </c>
      <c r="D3416" s="40">
        <v>2.2261091375574225</v>
      </c>
      <c r="I3416">
        <v>2939</v>
      </c>
      <c r="J3416" s="134">
        <v>0.18039084509564329</v>
      </c>
    </row>
    <row r="3417" spans="3:10" x14ac:dyDescent="0.3">
      <c r="C3417">
        <v>2940</v>
      </c>
      <c r="D3417" s="40">
        <v>1.6984154139264453</v>
      </c>
      <c r="I3417">
        <v>2940</v>
      </c>
      <c r="J3417" s="134">
        <v>0.20719751021706001</v>
      </c>
    </row>
    <row r="3418" spans="3:10" x14ac:dyDescent="0.3">
      <c r="C3418">
        <v>2941</v>
      </c>
      <c r="D3418" s="40">
        <v>3.5138535115662348</v>
      </c>
      <c r="I3418">
        <v>2941</v>
      </c>
      <c r="J3418" s="134">
        <v>0.39219431618387501</v>
      </c>
    </row>
    <row r="3419" spans="3:10" x14ac:dyDescent="0.3">
      <c r="C3419">
        <v>2942</v>
      </c>
      <c r="D3419" s="40">
        <v>3.2249909277891091</v>
      </c>
      <c r="I3419">
        <v>2942</v>
      </c>
      <c r="J3419" s="134">
        <v>0.25309004909007426</v>
      </c>
    </row>
    <row r="3420" spans="3:10" x14ac:dyDescent="0.3">
      <c r="C3420">
        <v>2943</v>
      </c>
      <c r="D3420" s="40">
        <v>1.9346933712421979</v>
      </c>
      <c r="I3420">
        <v>2943</v>
      </c>
      <c r="J3420" s="134">
        <v>0.14256697576860478</v>
      </c>
    </row>
    <row r="3421" spans="3:10" x14ac:dyDescent="0.3">
      <c r="C3421">
        <v>2944</v>
      </c>
      <c r="D3421" s="40">
        <v>2.2226417557311335</v>
      </c>
      <c r="I3421">
        <v>2944</v>
      </c>
      <c r="J3421" s="134">
        <v>0.41690587782217725</v>
      </c>
    </row>
    <row r="3422" spans="3:10" x14ac:dyDescent="0.3">
      <c r="C3422">
        <v>2945</v>
      </c>
      <c r="D3422" s="40">
        <v>2.7551872449968458</v>
      </c>
      <c r="I3422">
        <v>2945</v>
      </c>
      <c r="J3422" s="134">
        <v>0.2667939975034288</v>
      </c>
    </row>
    <row r="3423" spans="3:10" x14ac:dyDescent="0.3">
      <c r="C3423">
        <v>2946</v>
      </c>
      <c r="D3423" s="40">
        <v>2.6435714598052549</v>
      </c>
      <c r="I3423">
        <v>2946</v>
      </c>
      <c r="J3423" s="134">
        <v>0.313943312490504</v>
      </c>
    </row>
    <row r="3424" spans="3:10" x14ac:dyDescent="0.3">
      <c r="C3424">
        <v>2947</v>
      </c>
      <c r="D3424" s="40">
        <v>1.6059984373054754</v>
      </c>
      <c r="I3424">
        <v>2947</v>
      </c>
      <c r="J3424" s="134">
        <v>0.16331953265627241</v>
      </c>
    </row>
    <row r="3425" spans="3:10" x14ac:dyDescent="0.3">
      <c r="C3425">
        <v>2948</v>
      </c>
      <c r="D3425" s="40">
        <v>2.6379077157386481</v>
      </c>
      <c r="I3425">
        <v>2948</v>
      </c>
      <c r="J3425" s="134">
        <v>0.12905975237461154</v>
      </c>
    </row>
    <row r="3426" spans="3:10" x14ac:dyDescent="0.3">
      <c r="C3426">
        <v>2949</v>
      </c>
      <c r="D3426" s="40">
        <v>2.6603555284518636</v>
      </c>
      <c r="I3426">
        <v>2949</v>
      </c>
      <c r="J3426" s="134">
        <v>0.12657897618114045</v>
      </c>
    </row>
    <row r="3427" spans="3:10" x14ac:dyDescent="0.3">
      <c r="C3427">
        <v>2950</v>
      </c>
      <c r="D3427" s="40">
        <v>2.5073279944396374</v>
      </c>
      <c r="I3427">
        <v>2950</v>
      </c>
      <c r="J3427" s="134">
        <v>0.30599564008054125</v>
      </c>
    </row>
    <row r="3428" spans="3:10" x14ac:dyDescent="0.3">
      <c r="C3428">
        <v>2951</v>
      </c>
      <c r="D3428" s="40">
        <v>2.3885695514796721</v>
      </c>
      <c r="I3428">
        <v>2951</v>
      </c>
      <c r="J3428" s="134">
        <v>8.9185841816191713E-2</v>
      </c>
    </row>
    <row r="3429" spans="3:10" x14ac:dyDescent="0.3">
      <c r="C3429">
        <v>2952</v>
      </c>
      <c r="D3429" s="40">
        <v>2.8460832419946298</v>
      </c>
      <c r="I3429">
        <v>2952</v>
      </c>
      <c r="J3429" s="134">
        <v>0.36626595641238557</v>
      </c>
    </row>
    <row r="3430" spans="3:10" x14ac:dyDescent="0.3">
      <c r="C3430">
        <v>2953</v>
      </c>
      <c r="D3430" s="40">
        <v>1.884413782346293</v>
      </c>
      <c r="I3430">
        <v>2953</v>
      </c>
      <c r="J3430" s="134">
        <v>0.14819674556801243</v>
      </c>
    </row>
    <row r="3431" spans="3:10" x14ac:dyDescent="0.3">
      <c r="C3431">
        <v>2954</v>
      </c>
      <c r="D3431" s="40">
        <v>3.3420109650070424</v>
      </c>
      <c r="I3431">
        <v>2954</v>
      </c>
      <c r="J3431" s="134">
        <v>0.19588533466534597</v>
      </c>
    </row>
    <row r="3432" spans="3:10" x14ac:dyDescent="0.3">
      <c r="C3432">
        <v>2955</v>
      </c>
      <c r="D3432" s="40">
        <v>2.5877746349679773</v>
      </c>
      <c r="I3432">
        <v>2955</v>
      </c>
      <c r="J3432" s="134">
        <v>0.38448404897419031</v>
      </c>
    </row>
    <row r="3433" spans="3:10" x14ac:dyDescent="0.3">
      <c r="C3433">
        <v>2956</v>
      </c>
      <c r="D3433" s="40">
        <v>3.1226263139614878</v>
      </c>
      <c r="I3433">
        <v>2956</v>
      </c>
      <c r="J3433" s="134">
        <v>0.25614560894207949</v>
      </c>
    </row>
    <row r="3434" spans="3:10" x14ac:dyDescent="0.3">
      <c r="C3434">
        <v>2957</v>
      </c>
      <c r="D3434" s="40">
        <v>2.9527714257790056</v>
      </c>
      <c r="I3434">
        <v>2957</v>
      </c>
      <c r="J3434" s="134">
        <v>0.24889494718215865</v>
      </c>
    </row>
    <row r="3435" spans="3:10" x14ac:dyDescent="0.3">
      <c r="C3435">
        <v>2958</v>
      </c>
      <c r="D3435" s="40">
        <v>2.6084522981676086</v>
      </c>
      <c r="I3435">
        <v>2958</v>
      </c>
      <c r="J3435" s="134">
        <v>0.28798196806259369</v>
      </c>
    </row>
    <row r="3436" spans="3:10" x14ac:dyDescent="0.3">
      <c r="C3436">
        <v>2959</v>
      </c>
      <c r="D3436" s="40">
        <v>2.9689669775421121</v>
      </c>
      <c r="I3436">
        <v>2959</v>
      </c>
      <c r="J3436" s="134">
        <v>0.17235501511702345</v>
      </c>
    </row>
    <row r="3437" spans="3:10" x14ac:dyDescent="0.3">
      <c r="C3437">
        <v>2960</v>
      </c>
      <c r="D3437" s="40">
        <v>2.2960803368412903</v>
      </c>
      <c r="I3437">
        <v>2960</v>
      </c>
      <c r="J3437" s="134">
        <v>0.26516725742247593</v>
      </c>
    </row>
    <row r="3438" spans="3:10" x14ac:dyDescent="0.3">
      <c r="C3438">
        <v>2961</v>
      </c>
      <c r="D3438" s="40">
        <v>2.2153810701891277</v>
      </c>
      <c r="I3438">
        <v>2961</v>
      </c>
      <c r="J3438" s="134">
        <v>0.29089378239819053</v>
      </c>
    </row>
    <row r="3439" spans="3:10" x14ac:dyDescent="0.3">
      <c r="C3439">
        <v>2962</v>
      </c>
      <c r="D3439" s="40">
        <v>2.2748920898114071</v>
      </c>
      <c r="I3439">
        <v>2962</v>
      </c>
      <c r="J3439" s="134">
        <v>0.35001139796561986</v>
      </c>
    </row>
    <row r="3440" spans="3:10" x14ac:dyDescent="0.3">
      <c r="C3440">
        <v>2963</v>
      </c>
      <c r="D3440" s="40">
        <v>3.2356064516686276</v>
      </c>
      <c r="I3440">
        <v>2963</v>
      </c>
      <c r="J3440" s="134">
        <v>0.19635421469068559</v>
      </c>
    </row>
    <row r="3441" spans="3:10" x14ac:dyDescent="0.3">
      <c r="C3441">
        <v>2964</v>
      </c>
      <c r="D3441" s="40">
        <v>3.0623526763102866</v>
      </c>
      <c r="I3441">
        <v>2964</v>
      </c>
      <c r="J3441" s="134">
        <v>0.23164639236541862</v>
      </c>
    </row>
    <row r="3442" spans="3:10" x14ac:dyDescent="0.3">
      <c r="C3442">
        <v>2965</v>
      </c>
      <c r="D3442" s="40">
        <v>2.2894494253064606</v>
      </c>
      <c r="I3442">
        <v>2965</v>
      </c>
      <c r="J3442" s="134">
        <v>0.36473143810770026</v>
      </c>
    </row>
    <row r="3443" spans="3:10" x14ac:dyDescent="0.3">
      <c r="C3443">
        <v>2966</v>
      </c>
      <c r="D3443" s="40">
        <v>3.1498530267756983</v>
      </c>
      <c r="I3443">
        <v>2966</v>
      </c>
      <c r="J3443" s="134">
        <v>0.30299733101985216</v>
      </c>
    </row>
    <row r="3444" spans="3:10" x14ac:dyDescent="0.3">
      <c r="C3444">
        <v>2967</v>
      </c>
      <c r="D3444" s="40">
        <v>2.3754199502317475</v>
      </c>
      <c r="I3444">
        <v>2967</v>
      </c>
      <c r="J3444" s="134">
        <v>0.25264558194408759</v>
      </c>
    </row>
    <row r="3445" spans="3:10" x14ac:dyDescent="0.3">
      <c r="C3445">
        <v>2968</v>
      </c>
      <c r="D3445" s="40">
        <v>2.4273133429281391</v>
      </c>
      <c r="I3445">
        <v>2968</v>
      </c>
      <c r="J3445" s="134">
        <v>0.32709565519560324</v>
      </c>
    </row>
    <row r="3446" spans="3:10" x14ac:dyDescent="0.3">
      <c r="C3446">
        <v>2969</v>
      </c>
      <c r="D3446" s="40">
        <v>3.1313747964788421</v>
      </c>
      <c r="I3446">
        <v>2969</v>
      </c>
      <c r="J3446" s="134">
        <v>0.24802984555416008</v>
      </c>
    </row>
    <row r="3447" spans="3:10" x14ac:dyDescent="0.3">
      <c r="C3447">
        <v>2970</v>
      </c>
      <c r="D3447" s="40">
        <v>2.7960017180828176</v>
      </c>
      <c r="I3447">
        <v>2970</v>
      </c>
      <c r="J3447" s="134">
        <v>0.34029910739513869</v>
      </c>
    </row>
    <row r="3448" spans="3:10" x14ac:dyDescent="0.3">
      <c r="C3448">
        <v>2971</v>
      </c>
      <c r="D3448" s="40">
        <v>3.1613463123780599</v>
      </c>
      <c r="I3448">
        <v>2971</v>
      </c>
      <c r="J3448" s="134">
        <v>0.36856000865130301</v>
      </c>
    </row>
    <row r="3449" spans="3:10" x14ac:dyDescent="0.3">
      <c r="C3449">
        <v>2972</v>
      </c>
      <c r="D3449" s="40">
        <v>2.8902903726201501</v>
      </c>
      <c r="I3449">
        <v>2972</v>
      </c>
      <c r="J3449" s="134">
        <v>0.25020009469685967</v>
      </c>
    </row>
    <row r="3450" spans="3:10" x14ac:dyDescent="0.3">
      <c r="C3450">
        <v>2973</v>
      </c>
      <c r="D3450" s="40">
        <v>2.5690834605647703</v>
      </c>
      <c r="I3450">
        <v>2973</v>
      </c>
      <c r="J3450" s="134">
        <v>0.18101357599797407</v>
      </c>
    </row>
    <row r="3451" spans="3:10" x14ac:dyDescent="0.3">
      <c r="C3451">
        <v>2974</v>
      </c>
      <c r="D3451" s="40">
        <v>3.3050962637370822</v>
      </c>
      <c r="I3451">
        <v>2974</v>
      </c>
      <c r="J3451" s="134">
        <v>0.11061342210925473</v>
      </c>
    </row>
    <row r="3452" spans="3:10" x14ac:dyDescent="0.3">
      <c r="C3452">
        <v>2975</v>
      </c>
      <c r="D3452" s="40">
        <v>2.858992078823249</v>
      </c>
      <c r="I3452">
        <v>2975</v>
      </c>
      <c r="J3452" s="134">
        <v>0.14720016457037333</v>
      </c>
    </row>
    <row r="3453" spans="3:10" x14ac:dyDescent="0.3">
      <c r="C3453">
        <v>2976</v>
      </c>
      <c r="D3453" s="40">
        <v>2.119559227678852</v>
      </c>
      <c r="I3453">
        <v>2976</v>
      </c>
      <c r="J3453" s="134">
        <v>0.2300225643945315</v>
      </c>
    </row>
    <row r="3454" spans="3:10" x14ac:dyDescent="0.3">
      <c r="C3454">
        <v>2977</v>
      </c>
      <c r="D3454" s="40">
        <v>2.456263552939363</v>
      </c>
      <c r="I3454">
        <v>2977</v>
      </c>
      <c r="J3454" s="134">
        <v>0.22172088776236731</v>
      </c>
    </row>
    <row r="3455" spans="3:10" x14ac:dyDescent="0.3">
      <c r="C3455">
        <v>2978</v>
      </c>
      <c r="D3455" s="40">
        <v>3.5367897854346388</v>
      </c>
      <c r="I3455">
        <v>2978</v>
      </c>
      <c r="J3455" s="134">
        <v>0.28790344879688279</v>
      </c>
    </row>
    <row r="3456" spans="3:10" x14ac:dyDescent="0.3">
      <c r="C3456">
        <v>2979</v>
      </c>
      <c r="D3456" s="40">
        <v>3.1130709367427265</v>
      </c>
      <c r="I3456">
        <v>2979</v>
      </c>
      <c r="J3456" s="134">
        <v>0.26039676194892891</v>
      </c>
    </row>
    <row r="3457" spans="3:10" x14ac:dyDescent="0.3">
      <c r="C3457">
        <v>2980</v>
      </c>
      <c r="D3457" s="40">
        <v>2.6573582795218709</v>
      </c>
      <c r="I3457">
        <v>2980</v>
      </c>
      <c r="J3457" s="134">
        <v>0.25015136632686286</v>
      </c>
    </row>
    <row r="3458" spans="3:10" x14ac:dyDescent="0.3">
      <c r="C3458">
        <v>2981</v>
      </c>
      <c r="D3458" s="40">
        <v>2.7629548959896111</v>
      </c>
      <c r="I3458">
        <v>2981</v>
      </c>
      <c r="J3458" s="134">
        <v>0.20505987945239523</v>
      </c>
    </row>
    <row r="3459" spans="3:10" x14ac:dyDescent="0.3">
      <c r="C3459">
        <v>2982</v>
      </c>
      <c r="D3459" s="40">
        <v>3.448919635471472</v>
      </c>
      <c r="I3459">
        <v>2982</v>
      </c>
      <c r="J3459" s="134">
        <v>0.16450756480648066</v>
      </c>
    </row>
    <row r="3460" spans="3:10" x14ac:dyDescent="0.3">
      <c r="C3460">
        <v>2983</v>
      </c>
      <c r="D3460" s="40">
        <v>2.1180649429632745</v>
      </c>
      <c r="I3460">
        <v>2983</v>
      </c>
      <c r="J3460" s="134">
        <v>6.0828792710385882E-2</v>
      </c>
    </row>
    <row r="3461" spans="3:10" x14ac:dyDescent="0.3">
      <c r="C3461">
        <v>2984</v>
      </c>
      <c r="D3461" s="40">
        <v>1.799281243080713</v>
      </c>
      <c r="I3461">
        <v>2984</v>
      </c>
      <c r="J3461" s="134">
        <v>0.13119325808976567</v>
      </c>
    </row>
    <row r="3462" spans="3:10" x14ac:dyDescent="0.3">
      <c r="C3462">
        <v>2985</v>
      </c>
      <c r="D3462" s="40">
        <v>2.0941737157804274</v>
      </c>
      <c r="I3462">
        <v>2985</v>
      </c>
      <c r="J3462" s="134">
        <v>6.9908547918387409E-2</v>
      </c>
    </row>
    <row r="3463" spans="3:10" x14ac:dyDescent="0.3">
      <c r="C3463">
        <v>2986</v>
      </c>
      <c r="D3463" s="40">
        <v>1.71805327385982</v>
      </c>
      <c r="I3463">
        <v>2986</v>
      </c>
      <c r="J3463" s="134">
        <v>0.27026365479461112</v>
      </c>
    </row>
    <row r="3464" spans="3:10" x14ac:dyDescent="0.3">
      <c r="C3464">
        <v>2987</v>
      </c>
      <c r="D3464" s="40">
        <v>3.3209865421006008</v>
      </c>
      <c r="I3464">
        <v>2987</v>
      </c>
      <c r="J3464" s="134">
        <v>0.24687947469448202</v>
      </c>
    </row>
    <row r="3465" spans="3:10" x14ac:dyDescent="0.3">
      <c r="C3465">
        <v>2988</v>
      </c>
      <c r="D3465" s="40">
        <v>2.3701989935070533</v>
      </c>
      <c r="I3465">
        <v>2988</v>
      </c>
      <c r="J3465" s="134">
        <v>0.2983591177723437</v>
      </c>
    </row>
    <row r="3466" spans="3:10" x14ac:dyDescent="0.3">
      <c r="C3466">
        <v>2989</v>
      </c>
      <c r="D3466" s="40">
        <v>3.2755955621879109</v>
      </c>
      <c r="I3466">
        <v>2989</v>
      </c>
      <c r="J3466" s="134">
        <v>0.21920076769963348</v>
      </c>
    </row>
    <row r="3467" spans="3:10" x14ac:dyDescent="0.3">
      <c r="C3467">
        <v>2990</v>
      </c>
      <c r="D3467" s="40">
        <v>2.786824655940213</v>
      </c>
      <c r="I3467">
        <v>2990</v>
      </c>
      <c r="J3467" s="134">
        <v>0.30387266100894639</v>
      </c>
    </row>
    <row r="3468" spans="3:10" x14ac:dyDescent="0.3">
      <c r="C3468">
        <v>2991</v>
      </c>
      <c r="D3468" s="40">
        <v>3.3770511019688696</v>
      </c>
      <c r="I3468">
        <v>2991</v>
      </c>
      <c r="J3468" s="134">
        <v>0.2876633985102377</v>
      </c>
    </row>
    <row r="3469" spans="3:10" x14ac:dyDescent="0.3">
      <c r="C3469">
        <v>2992</v>
      </c>
      <c r="D3469" s="40">
        <v>2.2682418541276994</v>
      </c>
      <c r="I3469">
        <v>2992</v>
      </c>
      <c r="J3469" s="134">
        <v>0.31708691914274345</v>
      </c>
    </row>
    <row r="3470" spans="3:10" x14ac:dyDescent="0.3">
      <c r="C3470">
        <v>2993</v>
      </c>
      <c r="D3470" s="40">
        <v>2.6544804806489743</v>
      </c>
      <c r="I3470">
        <v>2993</v>
      </c>
      <c r="J3470" s="134">
        <v>0.24869810533244729</v>
      </c>
    </row>
    <row r="3471" spans="3:10" x14ac:dyDescent="0.3">
      <c r="C3471">
        <v>2994</v>
      </c>
      <c r="D3471" s="40">
        <v>3.021870019380811</v>
      </c>
      <c r="I3471">
        <v>2994</v>
      </c>
      <c r="J3471" s="134">
        <v>0.25258005707539044</v>
      </c>
    </row>
    <row r="3472" spans="3:10" x14ac:dyDescent="0.3">
      <c r="C3472">
        <v>2995</v>
      </c>
      <c r="D3472" s="40">
        <v>2.3232889691618319</v>
      </c>
      <c r="I3472">
        <v>2995</v>
      </c>
      <c r="J3472" s="134">
        <v>6.9066080479325942E-2</v>
      </c>
    </row>
    <row r="3473" spans="3:10" x14ac:dyDescent="0.3">
      <c r="C3473">
        <v>2996</v>
      </c>
      <c r="D3473" s="40">
        <v>3.5635520819392377</v>
      </c>
      <c r="I3473">
        <v>2996</v>
      </c>
      <c r="J3473" s="134">
        <v>0.13986889244325629</v>
      </c>
    </row>
    <row r="3474" spans="3:10" x14ac:dyDescent="0.3">
      <c r="C3474">
        <v>2997</v>
      </c>
      <c r="D3474" s="40">
        <v>1.9345836736169701</v>
      </c>
      <c r="I3474">
        <v>2997</v>
      </c>
      <c r="J3474" s="134">
        <v>0.24248890952009328</v>
      </c>
    </row>
    <row r="3475" spans="3:10" x14ac:dyDescent="0.3">
      <c r="C3475">
        <v>2998</v>
      </c>
      <c r="D3475" s="40">
        <v>2.4006620768760629</v>
      </c>
      <c r="I3475">
        <v>2998</v>
      </c>
      <c r="J3475" s="134">
        <v>0.256432774531832</v>
      </c>
    </row>
    <row r="3476" spans="3:10" x14ac:dyDescent="0.3">
      <c r="C3476">
        <v>2999</v>
      </c>
      <c r="D3476" s="40">
        <v>2.0332419668394714</v>
      </c>
      <c r="I3476">
        <v>2999</v>
      </c>
      <c r="J3476" s="134">
        <v>0.32649710413167798</v>
      </c>
    </row>
    <row r="3477" spans="3:10" x14ac:dyDescent="0.3">
      <c r="C3477">
        <v>3000</v>
      </c>
      <c r="D3477" s="40">
        <v>2.9080149137986231</v>
      </c>
      <c r="I3477">
        <v>3000</v>
      </c>
      <c r="J3477" s="134">
        <v>0.25839848228122153</v>
      </c>
    </row>
    <row r="3478" spans="3:10" x14ac:dyDescent="0.3">
      <c r="C3478">
        <v>3001</v>
      </c>
      <c r="D3478" s="40">
        <v>3.1833654076607294</v>
      </c>
      <c r="I3478">
        <v>3001</v>
      </c>
      <c r="J3478" s="134">
        <v>0.29910415498216758</v>
      </c>
    </row>
    <row r="3479" spans="3:10" x14ac:dyDescent="0.3">
      <c r="C3479">
        <v>3002</v>
      </c>
      <c r="D3479" s="40">
        <v>3.4944777041971213</v>
      </c>
      <c r="I3479">
        <v>3002</v>
      </c>
      <c r="J3479" s="134">
        <v>0.31211271561122222</v>
      </c>
    </row>
    <row r="3480" spans="3:10" x14ac:dyDescent="0.3">
      <c r="C3480">
        <v>3003</v>
      </c>
      <c r="D3480" s="40">
        <v>2.4155353253517839</v>
      </c>
      <c r="I3480">
        <v>3003</v>
      </c>
      <c r="J3480" s="134">
        <v>0.23597320416569811</v>
      </c>
    </row>
    <row r="3481" spans="3:10" x14ac:dyDescent="0.3">
      <c r="C3481">
        <v>3004</v>
      </c>
      <c r="D3481" s="40">
        <v>2.428144524120909</v>
      </c>
      <c r="I3481">
        <v>3004</v>
      </c>
      <c r="J3481" s="134">
        <v>0.26531254117960912</v>
      </c>
    </row>
    <row r="3482" spans="3:10" x14ac:dyDescent="0.3">
      <c r="C3482">
        <v>3005</v>
      </c>
      <c r="D3482" s="40">
        <v>2.7410828479072098</v>
      </c>
      <c r="I3482">
        <v>3005</v>
      </c>
      <c r="J3482" s="134">
        <v>0.32702044118574203</v>
      </c>
    </row>
    <row r="3483" spans="3:10" x14ac:dyDescent="0.3">
      <c r="C3483">
        <v>3006</v>
      </c>
      <c r="D3483" s="40">
        <v>2.5648240223077021</v>
      </c>
      <c r="I3483">
        <v>3006</v>
      </c>
      <c r="J3483" s="134">
        <v>0.1900152145535674</v>
      </c>
    </row>
    <row r="3484" spans="3:10" x14ac:dyDescent="0.3">
      <c r="C3484">
        <v>3007</v>
      </c>
      <c r="D3484" s="40">
        <v>3.5977516500425168</v>
      </c>
      <c r="I3484">
        <v>3007</v>
      </c>
      <c r="J3484" s="134">
        <v>0.20672641531458535</v>
      </c>
    </row>
    <row r="3485" spans="3:10" x14ac:dyDescent="0.3">
      <c r="C3485">
        <v>3008</v>
      </c>
      <c r="D3485" s="40">
        <v>2.7107795605386391</v>
      </c>
      <c r="I3485">
        <v>3008</v>
      </c>
      <c r="J3485" s="134">
        <v>0.27453400166211517</v>
      </c>
    </row>
    <row r="3486" spans="3:10" x14ac:dyDescent="0.3">
      <c r="C3486">
        <v>3009</v>
      </c>
      <c r="D3486" s="40">
        <v>2.5169976581433948</v>
      </c>
      <c r="I3486">
        <v>3009</v>
      </c>
      <c r="J3486" s="134">
        <v>0.11091977933017527</v>
      </c>
    </row>
    <row r="3487" spans="3:10" x14ac:dyDescent="0.3">
      <c r="C3487">
        <v>3010</v>
      </c>
      <c r="D3487" s="40">
        <v>2.9861367666185243</v>
      </c>
      <c r="I3487">
        <v>3010</v>
      </c>
      <c r="J3487" s="134">
        <v>0.17297613366136244</v>
      </c>
    </row>
    <row r="3488" spans="3:10" x14ac:dyDescent="0.3">
      <c r="C3488">
        <v>3011</v>
      </c>
      <c r="D3488" s="40">
        <v>2.0916015346634125</v>
      </c>
      <c r="I3488">
        <v>3011</v>
      </c>
      <c r="J3488" s="134">
        <v>0.16333935165526214</v>
      </c>
    </row>
    <row r="3489" spans="3:10" x14ac:dyDescent="0.3">
      <c r="C3489">
        <v>3012</v>
      </c>
      <c r="D3489" s="40">
        <v>2.1304508052668236</v>
      </c>
      <c r="I3489">
        <v>3012</v>
      </c>
      <c r="J3489" s="134">
        <v>0.33661331671530692</v>
      </c>
    </row>
    <row r="3490" spans="3:10" x14ac:dyDescent="0.3">
      <c r="C3490">
        <v>3013</v>
      </c>
      <c r="D3490" s="40">
        <v>2.1458896389951208</v>
      </c>
      <c r="I3490">
        <v>3013</v>
      </c>
      <c r="J3490" s="134">
        <v>0.2800247236240001</v>
      </c>
    </row>
    <row r="3491" spans="3:10" x14ac:dyDescent="0.3">
      <c r="C3491">
        <v>3014</v>
      </c>
      <c r="D3491" s="40">
        <v>2.9538175474412007</v>
      </c>
      <c r="I3491">
        <v>3014</v>
      </c>
      <c r="J3491" s="134">
        <v>0.19819198532209437</v>
      </c>
    </row>
    <row r="3492" spans="3:10" x14ac:dyDescent="0.3">
      <c r="C3492">
        <v>3015</v>
      </c>
      <c r="D3492" s="40">
        <v>1.8887044264579713</v>
      </c>
      <c r="I3492">
        <v>3015</v>
      </c>
      <c r="J3492" s="134">
        <v>0.29198405991475784</v>
      </c>
    </row>
    <row r="3493" spans="3:10" x14ac:dyDescent="0.3">
      <c r="C3493">
        <v>3016</v>
      </c>
      <c r="D3493" s="40">
        <v>2.4391709570526876</v>
      </c>
      <c r="I3493">
        <v>3016</v>
      </c>
      <c r="J3493" s="134">
        <v>0.21918730680697252</v>
      </c>
    </row>
    <row r="3494" spans="3:10" x14ac:dyDescent="0.3">
      <c r="C3494">
        <v>3017</v>
      </c>
      <c r="D3494" s="40">
        <v>3.2712173037250252</v>
      </c>
      <c r="I3494">
        <v>3017</v>
      </c>
      <c r="J3494" s="134">
        <v>0.24985136297142407</v>
      </c>
    </row>
    <row r="3495" spans="3:10" x14ac:dyDescent="0.3">
      <c r="C3495">
        <v>3018</v>
      </c>
      <c r="D3495" s="40">
        <v>2.5930297068983998</v>
      </c>
      <c r="I3495">
        <v>3018</v>
      </c>
      <c r="J3495" s="134">
        <v>0.20295934351502942</v>
      </c>
    </row>
    <row r="3496" spans="3:10" x14ac:dyDescent="0.3">
      <c r="C3496">
        <v>3019</v>
      </c>
      <c r="D3496" s="40">
        <v>2.5878108585237691</v>
      </c>
      <c r="I3496">
        <v>3019</v>
      </c>
      <c r="J3496" s="134">
        <v>0.30419420289952437</v>
      </c>
    </row>
    <row r="3497" spans="3:10" x14ac:dyDescent="0.3">
      <c r="C3497">
        <v>3020</v>
      </c>
      <c r="D3497" s="40">
        <v>2.0927103167048999</v>
      </c>
      <c r="I3497">
        <v>3020</v>
      </c>
      <c r="J3497" s="134">
        <v>0.30740836187657639</v>
      </c>
    </row>
    <row r="3498" spans="3:10" x14ac:dyDescent="0.3">
      <c r="C3498">
        <v>3021</v>
      </c>
      <c r="D3498" s="40">
        <v>2.7221753824212032</v>
      </c>
      <c r="I3498">
        <v>3021</v>
      </c>
      <c r="J3498" s="134">
        <v>0.319523838598605</v>
      </c>
    </row>
    <row r="3499" spans="3:10" x14ac:dyDescent="0.3">
      <c r="C3499">
        <v>3022</v>
      </c>
      <c r="D3499" s="40">
        <v>2.6074082551393474</v>
      </c>
      <c r="I3499">
        <v>3022</v>
      </c>
      <c r="J3499" s="134">
        <v>0.2065030806422814</v>
      </c>
    </row>
    <row r="3500" spans="3:10" x14ac:dyDescent="0.3">
      <c r="C3500">
        <v>3023</v>
      </c>
      <c r="D3500" s="40">
        <v>2.4577475264567932</v>
      </c>
      <c r="I3500">
        <v>3023</v>
      </c>
      <c r="J3500" s="134">
        <v>0.25348176820454138</v>
      </c>
    </row>
    <row r="3501" spans="3:10" x14ac:dyDescent="0.3">
      <c r="C3501">
        <v>3024</v>
      </c>
      <c r="D3501" s="40">
        <v>2.4229942916270581</v>
      </c>
      <c r="I3501">
        <v>3024</v>
      </c>
      <c r="J3501" s="134">
        <v>0.25420255934709557</v>
      </c>
    </row>
    <row r="3502" spans="3:10" x14ac:dyDescent="0.3">
      <c r="C3502">
        <v>3025</v>
      </c>
      <c r="D3502" s="40">
        <v>2.4360367604192659</v>
      </c>
      <c r="I3502">
        <v>3025</v>
      </c>
      <c r="J3502" s="134">
        <v>9.7879954964150473E-2</v>
      </c>
    </row>
    <row r="3503" spans="3:10" x14ac:dyDescent="0.3">
      <c r="C3503">
        <v>3026</v>
      </c>
      <c r="D3503" s="40">
        <v>2.9631216008072641</v>
      </c>
      <c r="I3503">
        <v>3026</v>
      </c>
      <c r="J3503" s="134">
        <v>0.1443114190228636</v>
      </c>
    </row>
    <row r="3504" spans="3:10" x14ac:dyDescent="0.3">
      <c r="C3504">
        <v>3027</v>
      </c>
      <c r="D3504" s="40">
        <v>2.2214776809072108</v>
      </c>
      <c r="I3504">
        <v>3027</v>
      </c>
      <c r="J3504" s="134">
        <v>0.29695493966275177</v>
      </c>
    </row>
    <row r="3505" spans="3:10" x14ac:dyDescent="0.3">
      <c r="C3505">
        <v>3028</v>
      </c>
      <c r="D3505" s="40">
        <v>1.5927209044958848</v>
      </c>
      <c r="I3505">
        <v>3028</v>
      </c>
      <c r="J3505" s="134">
        <v>0.14789620969837114</v>
      </c>
    </row>
    <row r="3506" spans="3:10" x14ac:dyDescent="0.3">
      <c r="C3506">
        <v>3029</v>
      </c>
      <c r="D3506" s="40">
        <v>2.6035349489464883</v>
      </c>
      <c r="I3506">
        <v>3029</v>
      </c>
      <c r="J3506" s="134">
        <v>0.30385377818440662</v>
      </c>
    </row>
    <row r="3507" spans="3:10" x14ac:dyDescent="0.3">
      <c r="C3507">
        <v>3030</v>
      </c>
      <c r="D3507" s="40">
        <v>2.3220052904228377</v>
      </c>
      <c r="I3507">
        <v>3030</v>
      </c>
      <c r="J3507" s="134">
        <v>0.18625402153949189</v>
      </c>
    </row>
    <row r="3508" spans="3:10" x14ac:dyDescent="0.3">
      <c r="C3508">
        <v>3031</v>
      </c>
      <c r="D3508" s="40">
        <v>3.6879957469598992</v>
      </c>
      <c r="I3508">
        <v>3031</v>
      </c>
      <c r="J3508" s="134">
        <v>0.32563204393058598</v>
      </c>
    </row>
    <row r="3509" spans="3:10" x14ac:dyDescent="0.3">
      <c r="C3509">
        <v>3032</v>
      </c>
      <c r="D3509" s="40">
        <v>2.2874840139082449</v>
      </c>
      <c r="I3509">
        <v>3032</v>
      </c>
      <c r="J3509" s="134">
        <v>0.27196393087925852</v>
      </c>
    </row>
    <row r="3510" spans="3:10" x14ac:dyDescent="0.3">
      <c r="C3510">
        <v>3033</v>
      </c>
      <c r="D3510" s="40">
        <v>3.3461181322928573</v>
      </c>
      <c r="I3510">
        <v>3033</v>
      </c>
      <c r="J3510" s="134">
        <v>0.31033572436438939</v>
      </c>
    </row>
    <row r="3511" spans="3:10" x14ac:dyDescent="0.3">
      <c r="C3511">
        <v>3034</v>
      </c>
      <c r="D3511" s="40">
        <v>3.0230945296051059</v>
      </c>
      <c r="I3511">
        <v>3034</v>
      </c>
      <c r="J3511" s="134">
        <v>0.25101385627560902</v>
      </c>
    </row>
    <row r="3512" spans="3:10" x14ac:dyDescent="0.3">
      <c r="C3512">
        <v>3035</v>
      </c>
      <c r="D3512" s="40">
        <v>1.8144527564683988</v>
      </c>
      <c r="I3512">
        <v>3035</v>
      </c>
      <c r="J3512" s="134">
        <v>0.3644894727990089</v>
      </c>
    </row>
    <row r="3513" spans="3:10" x14ac:dyDescent="0.3">
      <c r="C3513">
        <v>3036</v>
      </c>
      <c r="D3513" s="40">
        <v>3.1732190596113776</v>
      </c>
      <c r="I3513">
        <v>3036</v>
      </c>
      <c r="J3513" s="134">
        <v>0.31315561483458754</v>
      </c>
    </row>
    <row r="3514" spans="3:10" x14ac:dyDescent="0.3">
      <c r="C3514">
        <v>3037</v>
      </c>
      <c r="D3514" s="40">
        <v>2.0538100198778428</v>
      </c>
      <c r="I3514">
        <v>3037</v>
      </c>
      <c r="J3514" s="134">
        <v>0.28567103176351849</v>
      </c>
    </row>
    <row r="3515" spans="3:10" x14ac:dyDescent="0.3">
      <c r="C3515">
        <v>3038</v>
      </c>
      <c r="D3515" s="40">
        <v>3.0187914652044516</v>
      </c>
      <c r="I3515">
        <v>3038</v>
      </c>
      <c r="J3515" s="134">
        <v>0.16375425052785175</v>
      </c>
    </row>
    <row r="3516" spans="3:10" x14ac:dyDescent="0.3">
      <c r="C3516">
        <v>3039</v>
      </c>
      <c r="D3516" s="40">
        <v>1.8893177949681939</v>
      </c>
      <c r="I3516">
        <v>3039</v>
      </c>
      <c r="J3516" s="134">
        <v>9.3501635122463345E-2</v>
      </c>
    </row>
    <row r="3517" spans="3:10" x14ac:dyDescent="0.3">
      <c r="C3517">
        <v>3040</v>
      </c>
      <c r="D3517" s="40">
        <v>2.626773328601482</v>
      </c>
      <c r="I3517">
        <v>3040</v>
      </c>
      <c r="J3517" s="134">
        <v>0.3155272125028874</v>
      </c>
    </row>
    <row r="3518" spans="3:10" x14ac:dyDescent="0.3">
      <c r="C3518">
        <v>3041</v>
      </c>
      <c r="D3518" s="40">
        <v>2.7263057784122871</v>
      </c>
      <c r="I3518">
        <v>3041</v>
      </c>
      <c r="J3518" s="134">
        <v>0.23649186736750472</v>
      </c>
    </row>
    <row r="3519" spans="3:10" x14ac:dyDescent="0.3">
      <c r="C3519">
        <v>3042</v>
      </c>
      <c r="D3519" s="40">
        <v>1.8595154033817494</v>
      </c>
      <c r="I3519">
        <v>3042</v>
      </c>
      <c r="J3519" s="134">
        <v>0.22953268829730145</v>
      </c>
    </row>
    <row r="3520" spans="3:10" x14ac:dyDescent="0.3">
      <c r="C3520">
        <v>3043</v>
      </c>
      <c r="D3520" s="40">
        <v>2.5133181253766224</v>
      </c>
      <c r="I3520">
        <v>3043</v>
      </c>
      <c r="J3520" s="134">
        <v>0.30865257425157355</v>
      </c>
    </row>
    <row r="3521" spans="3:10" x14ac:dyDescent="0.3">
      <c r="C3521">
        <v>3044</v>
      </c>
      <c r="D3521" s="40">
        <v>3.194576169949225</v>
      </c>
      <c r="I3521">
        <v>3044</v>
      </c>
      <c r="J3521" s="134">
        <v>0.21604538200259138</v>
      </c>
    </row>
    <row r="3522" spans="3:10" x14ac:dyDescent="0.3">
      <c r="C3522">
        <v>3045</v>
      </c>
      <c r="D3522" s="40">
        <v>1.6696684657594183</v>
      </c>
      <c r="I3522">
        <v>3045</v>
      </c>
      <c r="J3522" s="134">
        <v>0.30783910036504758</v>
      </c>
    </row>
    <row r="3523" spans="3:10" x14ac:dyDescent="0.3">
      <c r="C3523">
        <v>3046</v>
      </c>
      <c r="D3523" s="40">
        <v>3.237167989260862</v>
      </c>
      <c r="I3523">
        <v>3046</v>
      </c>
      <c r="J3523" s="134">
        <v>0.30443523599701439</v>
      </c>
    </row>
    <row r="3524" spans="3:10" x14ac:dyDescent="0.3">
      <c r="C3524">
        <v>3047</v>
      </c>
      <c r="D3524" s="40">
        <v>2.0070573695051204</v>
      </c>
      <c r="I3524">
        <v>3047</v>
      </c>
      <c r="J3524" s="134">
        <v>0.31068288765120888</v>
      </c>
    </row>
    <row r="3525" spans="3:10" x14ac:dyDescent="0.3">
      <c r="C3525">
        <v>3048</v>
      </c>
      <c r="D3525" s="40">
        <v>1.8106417150241634</v>
      </c>
      <c r="I3525">
        <v>3048</v>
      </c>
      <c r="J3525" s="134">
        <v>0.28700422431827155</v>
      </c>
    </row>
    <row r="3526" spans="3:10" x14ac:dyDescent="0.3">
      <c r="C3526">
        <v>3049</v>
      </c>
      <c r="D3526" s="40">
        <v>1.9234484986432865</v>
      </c>
      <c r="I3526">
        <v>3049</v>
      </c>
      <c r="J3526" s="134">
        <v>9.7916476218691484E-2</v>
      </c>
    </row>
    <row r="3527" spans="3:10" x14ac:dyDescent="0.3">
      <c r="C3527">
        <v>3050</v>
      </c>
      <c r="D3527" s="40">
        <v>1.8113438315180683</v>
      </c>
      <c r="I3527">
        <v>3050</v>
      </c>
      <c r="J3527" s="134">
        <v>0.33091427501259352</v>
      </c>
    </row>
    <row r="3528" spans="3:10" x14ac:dyDescent="0.3">
      <c r="C3528">
        <v>3051</v>
      </c>
      <c r="D3528" s="40">
        <v>3.1887472757442548</v>
      </c>
      <c r="I3528">
        <v>3051</v>
      </c>
      <c r="J3528" s="134">
        <v>0.2215837563841907</v>
      </c>
    </row>
    <row r="3529" spans="3:10" x14ac:dyDescent="0.3">
      <c r="C3529">
        <v>3052</v>
      </c>
      <c r="D3529" s="40">
        <v>1.9619679925526021</v>
      </c>
      <c r="I3529">
        <v>3052</v>
      </c>
      <c r="J3529" s="134">
        <v>0.33023942695469355</v>
      </c>
    </row>
    <row r="3530" spans="3:10" x14ac:dyDescent="0.3">
      <c r="C3530">
        <v>3053</v>
      </c>
      <c r="D3530" s="40">
        <v>2.7518461753113308</v>
      </c>
      <c r="I3530">
        <v>3053</v>
      </c>
      <c r="J3530" s="134">
        <v>0.27204740154798746</v>
      </c>
    </row>
    <row r="3531" spans="3:10" x14ac:dyDescent="0.3">
      <c r="C3531">
        <v>3054</v>
      </c>
      <c r="D3531" s="40">
        <v>3.5826560731226813</v>
      </c>
      <c r="I3531">
        <v>3054</v>
      </c>
      <c r="J3531" s="134">
        <v>8.2885965240121484E-2</v>
      </c>
    </row>
    <row r="3532" spans="3:10" x14ac:dyDescent="0.3">
      <c r="C3532">
        <v>3055</v>
      </c>
      <c r="D3532" s="40">
        <v>2.3055561461074232</v>
      </c>
      <c r="I3532">
        <v>3055</v>
      </c>
      <c r="J3532" s="134">
        <v>0.20894290184493736</v>
      </c>
    </row>
    <row r="3533" spans="3:10" x14ac:dyDescent="0.3">
      <c r="C3533">
        <v>3056</v>
      </c>
      <c r="D3533" s="40">
        <v>2.6412990375664824</v>
      </c>
      <c r="I3533">
        <v>3056</v>
      </c>
      <c r="J3533" s="134">
        <v>0.21243809468296893</v>
      </c>
    </row>
    <row r="3534" spans="3:10" x14ac:dyDescent="0.3">
      <c r="C3534">
        <v>3057</v>
      </c>
      <c r="D3534" s="40">
        <v>2.718753656880518</v>
      </c>
      <c r="I3534">
        <v>3057</v>
      </c>
      <c r="J3534" s="134">
        <v>0.20364417616925201</v>
      </c>
    </row>
    <row r="3535" spans="3:10" x14ac:dyDescent="0.3">
      <c r="C3535">
        <v>3058</v>
      </c>
      <c r="D3535" s="40">
        <v>1.7537182525469603</v>
      </c>
      <c r="I3535">
        <v>3058</v>
      </c>
      <c r="J3535" s="134">
        <v>0.17421428752734602</v>
      </c>
    </row>
    <row r="3536" spans="3:10" x14ac:dyDescent="0.3">
      <c r="C3536">
        <v>3059</v>
      </c>
      <c r="D3536" s="40">
        <v>2.3112969471764258</v>
      </c>
      <c r="I3536">
        <v>3059</v>
      </c>
      <c r="J3536" s="134">
        <v>0.29478687511231416</v>
      </c>
    </row>
    <row r="3537" spans="3:10" x14ac:dyDescent="0.3">
      <c r="C3537">
        <v>3060</v>
      </c>
      <c r="D3537" s="40">
        <v>2.7080744139995656</v>
      </c>
      <c r="I3537">
        <v>3060</v>
      </c>
      <c r="J3537" s="134">
        <v>0.1620536517833373</v>
      </c>
    </row>
    <row r="3538" spans="3:10" x14ac:dyDescent="0.3">
      <c r="C3538">
        <v>3061</v>
      </c>
      <c r="D3538" s="40">
        <v>2.8393668972940462</v>
      </c>
      <c r="I3538">
        <v>3061</v>
      </c>
      <c r="J3538" s="134">
        <v>0.31983627468570064</v>
      </c>
    </row>
    <row r="3539" spans="3:10" x14ac:dyDescent="0.3">
      <c r="C3539">
        <v>3062</v>
      </c>
      <c r="D3539" s="40">
        <v>2.0194317306063887</v>
      </c>
      <c r="I3539">
        <v>3062</v>
      </c>
      <c r="J3539" s="134">
        <v>0.2959034692986442</v>
      </c>
    </row>
    <row r="3540" spans="3:10" x14ac:dyDescent="0.3">
      <c r="C3540">
        <v>3063</v>
      </c>
      <c r="D3540" s="40">
        <v>2.0497170873511155</v>
      </c>
      <c r="I3540">
        <v>3063</v>
      </c>
      <c r="J3540" s="134">
        <v>0.23160317809404862</v>
      </c>
    </row>
    <row r="3541" spans="3:10" x14ac:dyDescent="0.3">
      <c r="C3541">
        <v>3064</v>
      </c>
      <c r="D3541" s="40">
        <v>3.1575361242568025</v>
      </c>
      <c r="I3541">
        <v>3064</v>
      </c>
      <c r="J3541" s="134">
        <v>0.23667628093527582</v>
      </c>
    </row>
    <row r="3542" spans="3:10" x14ac:dyDescent="0.3">
      <c r="C3542">
        <v>3065</v>
      </c>
      <c r="D3542" s="40">
        <v>3.2536958369862257</v>
      </c>
      <c r="I3542">
        <v>3065</v>
      </c>
      <c r="J3542" s="134">
        <v>0.15641997035193111</v>
      </c>
    </row>
    <row r="3543" spans="3:10" x14ac:dyDescent="0.3">
      <c r="C3543">
        <v>3066</v>
      </c>
      <c r="D3543" s="40">
        <v>1.9226052828201208</v>
      </c>
      <c r="I3543">
        <v>3066</v>
      </c>
      <c r="J3543" s="134">
        <v>0.27156590491736021</v>
      </c>
    </row>
    <row r="3544" spans="3:10" x14ac:dyDescent="0.3">
      <c r="C3544">
        <v>3067</v>
      </c>
      <c r="D3544" s="40">
        <v>2.6412414091139471</v>
      </c>
      <c r="I3544">
        <v>3067</v>
      </c>
      <c r="J3544" s="134">
        <v>0.38523370283199654</v>
      </c>
    </row>
    <row r="3545" spans="3:10" x14ac:dyDescent="0.3">
      <c r="C3545">
        <v>3068</v>
      </c>
      <c r="D3545" s="40">
        <v>2.7571213366357847</v>
      </c>
      <c r="I3545">
        <v>3068</v>
      </c>
      <c r="J3545" s="134">
        <v>9.655047623327162E-2</v>
      </c>
    </row>
    <row r="3546" spans="3:10" x14ac:dyDescent="0.3">
      <c r="C3546">
        <v>3069</v>
      </c>
      <c r="D3546" s="40">
        <v>2.5329282865030285</v>
      </c>
      <c r="I3546">
        <v>3069</v>
      </c>
      <c r="J3546" s="134">
        <v>0.18058267124220007</v>
      </c>
    </row>
    <row r="3547" spans="3:10" x14ac:dyDescent="0.3">
      <c r="C3547">
        <v>3070</v>
      </c>
      <c r="D3547" s="40">
        <v>3.0571500897676875</v>
      </c>
      <c r="I3547">
        <v>3070</v>
      </c>
      <c r="J3547" s="134">
        <v>0.29067065155847982</v>
      </c>
    </row>
    <row r="3548" spans="3:10" x14ac:dyDescent="0.3">
      <c r="C3548">
        <v>3071</v>
      </c>
      <c r="D3548" s="40">
        <v>1.8606206705403312</v>
      </c>
      <c r="I3548">
        <v>3071</v>
      </c>
      <c r="J3548" s="134">
        <v>0.20202923572171105</v>
      </c>
    </row>
    <row r="3549" spans="3:10" x14ac:dyDescent="0.3">
      <c r="C3549">
        <v>3072</v>
      </c>
      <c r="D3549" s="40">
        <v>2.207371311806372</v>
      </c>
      <c r="I3549">
        <v>3072</v>
      </c>
      <c r="J3549" s="134">
        <v>0.12881140341175823</v>
      </c>
    </row>
    <row r="3550" spans="3:10" x14ac:dyDescent="0.3">
      <c r="C3550">
        <v>3073</v>
      </c>
      <c r="D3550" s="40">
        <v>2.4403292911889256</v>
      </c>
      <c r="I3550">
        <v>3073</v>
      </c>
      <c r="J3550" s="134">
        <v>0.27994370154408421</v>
      </c>
    </row>
    <row r="3551" spans="3:10" x14ac:dyDescent="0.3">
      <c r="C3551">
        <v>3074</v>
      </c>
      <c r="D3551" s="40">
        <v>3.5317075236429192</v>
      </c>
      <c r="I3551">
        <v>3074</v>
      </c>
      <c r="J3551" s="134">
        <v>0.19297625115589767</v>
      </c>
    </row>
    <row r="3552" spans="3:10" x14ac:dyDescent="0.3">
      <c r="C3552">
        <v>3075</v>
      </c>
      <c r="D3552" s="40">
        <v>3.0859560347325319</v>
      </c>
      <c r="I3552">
        <v>3075</v>
      </c>
      <c r="J3552" s="134">
        <v>0.3467737291024815</v>
      </c>
    </row>
    <row r="3553" spans="3:10" x14ac:dyDescent="0.3">
      <c r="C3553">
        <v>3076</v>
      </c>
      <c r="D3553" s="40">
        <v>3.1497527641904561</v>
      </c>
      <c r="I3553">
        <v>3076</v>
      </c>
      <c r="J3553" s="134">
        <v>0.31952308792479633</v>
      </c>
    </row>
    <row r="3554" spans="3:10" x14ac:dyDescent="0.3">
      <c r="C3554">
        <v>3077</v>
      </c>
      <c r="D3554" s="40">
        <v>2.5283243261002282</v>
      </c>
      <c r="I3554">
        <v>3077</v>
      </c>
      <c r="J3554" s="134">
        <v>0.38087597540781259</v>
      </c>
    </row>
    <row r="3555" spans="3:10" x14ac:dyDescent="0.3">
      <c r="C3555">
        <v>3078</v>
      </c>
      <c r="D3555" s="40">
        <v>2.2067179479758798</v>
      </c>
      <c r="I3555">
        <v>3078</v>
      </c>
      <c r="J3555" s="134">
        <v>0.11456706824800378</v>
      </c>
    </row>
    <row r="3556" spans="3:10" x14ac:dyDescent="0.3">
      <c r="C3556">
        <v>3079</v>
      </c>
      <c r="D3556" s="40">
        <v>1.6699214119888157</v>
      </c>
      <c r="I3556">
        <v>3079</v>
      </c>
      <c r="J3556" s="134">
        <v>0.11532129928562607</v>
      </c>
    </row>
    <row r="3557" spans="3:10" x14ac:dyDescent="0.3">
      <c r="C3557">
        <v>3080</v>
      </c>
      <c r="D3557" s="40">
        <v>2.4196726475986363</v>
      </c>
      <c r="I3557">
        <v>3080</v>
      </c>
      <c r="J3557" s="134">
        <v>0.20926254709828229</v>
      </c>
    </row>
    <row r="3558" spans="3:10" x14ac:dyDescent="0.3">
      <c r="C3558">
        <v>3081</v>
      </c>
      <c r="D3558" s="40">
        <v>2.1945543326239272</v>
      </c>
      <c r="I3558">
        <v>3081</v>
      </c>
      <c r="J3558" s="134">
        <v>0.1157919816816031</v>
      </c>
    </row>
    <row r="3559" spans="3:10" x14ac:dyDescent="0.3">
      <c r="C3559">
        <v>3082</v>
      </c>
      <c r="D3559" s="40">
        <v>3.1796512268786055</v>
      </c>
      <c r="I3559">
        <v>3082</v>
      </c>
      <c r="J3559" s="134">
        <v>0.26186535485791951</v>
      </c>
    </row>
    <row r="3560" spans="3:10" x14ac:dyDescent="0.3">
      <c r="C3560">
        <v>3083</v>
      </c>
      <c r="D3560" s="40">
        <v>2.2441993099700381</v>
      </c>
      <c r="I3560">
        <v>3083</v>
      </c>
      <c r="J3560" s="134">
        <v>0.16061154859074578</v>
      </c>
    </row>
    <row r="3561" spans="3:10" x14ac:dyDescent="0.3">
      <c r="C3561">
        <v>3084</v>
      </c>
      <c r="D3561" s="40">
        <v>2.5594591729793881</v>
      </c>
      <c r="I3561">
        <v>3084</v>
      </c>
      <c r="J3561" s="134">
        <v>0.2805357150101242</v>
      </c>
    </row>
    <row r="3562" spans="3:10" x14ac:dyDescent="0.3">
      <c r="C3562">
        <v>3085</v>
      </c>
      <c r="D3562" s="40">
        <v>2.67063229247296</v>
      </c>
      <c r="I3562">
        <v>3085</v>
      </c>
      <c r="J3562" s="134">
        <v>0.29902815766080204</v>
      </c>
    </row>
    <row r="3563" spans="3:10" x14ac:dyDescent="0.3">
      <c r="C3563">
        <v>3086</v>
      </c>
      <c r="D3563" s="40">
        <v>2.3799195408557687</v>
      </c>
      <c r="I3563">
        <v>3086</v>
      </c>
      <c r="J3563" s="134">
        <v>0.19173614755360724</v>
      </c>
    </row>
    <row r="3564" spans="3:10" x14ac:dyDescent="0.3">
      <c r="C3564">
        <v>3087</v>
      </c>
      <c r="D3564" s="40">
        <v>2.4981058577830666</v>
      </c>
      <c r="I3564">
        <v>3087</v>
      </c>
      <c r="J3564" s="134">
        <v>0.30508987941804766</v>
      </c>
    </row>
    <row r="3565" spans="3:10" x14ac:dyDescent="0.3">
      <c r="C3565">
        <v>3088</v>
      </c>
      <c r="D3565" s="40">
        <v>2.3070968890441885</v>
      </c>
      <c r="I3565">
        <v>3088</v>
      </c>
      <c r="J3565" s="134">
        <v>0.21045062969642481</v>
      </c>
    </row>
    <row r="3566" spans="3:10" x14ac:dyDescent="0.3">
      <c r="C3566">
        <v>3089</v>
      </c>
      <c r="D3566" s="40">
        <v>1.981613592376916</v>
      </c>
      <c r="I3566">
        <v>3089</v>
      </c>
      <c r="J3566" s="134">
        <v>0.26458062357938128</v>
      </c>
    </row>
    <row r="3567" spans="3:10" x14ac:dyDescent="0.3">
      <c r="C3567">
        <v>3090</v>
      </c>
      <c r="D3567" s="40">
        <v>2.8968723849293241</v>
      </c>
      <c r="I3567">
        <v>3090</v>
      </c>
      <c r="J3567" s="134">
        <v>9.317557826596512E-2</v>
      </c>
    </row>
    <row r="3568" spans="3:10" x14ac:dyDescent="0.3">
      <c r="C3568">
        <v>3091</v>
      </c>
      <c r="D3568" s="40">
        <v>2.2509797135341274</v>
      </c>
      <c r="I3568">
        <v>3091</v>
      </c>
      <c r="J3568" s="134">
        <v>0.22835430048181427</v>
      </c>
    </row>
    <row r="3569" spans="3:10" x14ac:dyDescent="0.3">
      <c r="C3569">
        <v>3092</v>
      </c>
      <c r="D3569" s="40">
        <v>2.9175461021392901</v>
      </c>
      <c r="I3569">
        <v>3092</v>
      </c>
      <c r="J3569" s="134">
        <v>0.20835738673875137</v>
      </c>
    </row>
    <row r="3570" spans="3:10" x14ac:dyDescent="0.3">
      <c r="C3570">
        <v>3093</v>
      </c>
      <c r="D3570" s="40">
        <v>1.7778020362455471</v>
      </c>
      <c r="I3570">
        <v>3093</v>
      </c>
      <c r="J3570" s="134">
        <v>0.15648390947991819</v>
      </c>
    </row>
    <row r="3571" spans="3:10" x14ac:dyDescent="0.3">
      <c r="C3571">
        <v>3094</v>
      </c>
      <c r="D3571" s="40">
        <v>2.7268152284609695</v>
      </c>
      <c r="I3571">
        <v>3094</v>
      </c>
      <c r="J3571" s="134">
        <v>0.31587951387399871</v>
      </c>
    </row>
    <row r="3572" spans="3:10" x14ac:dyDescent="0.3">
      <c r="C3572">
        <v>3095</v>
      </c>
      <c r="D3572" s="40">
        <v>2.5216252753303179</v>
      </c>
      <c r="I3572">
        <v>3095</v>
      </c>
      <c r="J3572" s="134">
        <v>0.21826357795552709</v>
      </c>
    </row>
    <row r="3573" spans="3:10" x14ac:dyDescent="0.3">
      <c r="C3573">
        <v>3096</v>
      </c>
      <c r="D3573" s="40">
        <v>2.405783461048693</v>
      </c>
      <c r="I3573">
        <v>3096</v>
      </c>
      <c r="J3573" s="134">
        <v>0.31058350367406429</v>
      </c>
    </row>
    <row r="3574" spans="3:10" x14ac:dyDescent="0.3">
      <c r="C3574">
        <v>3097</v>
      </c>
      <c r="D3574" s="40">
        <v>3.3414152328626643</v>
      </c>
      <c r="I3574">
        <v>3097</v>
      </c>
      <c r="J3574" s="134">
        <v>0.35820289197228639</v>
      </c>
    </row>
    <row r="3575" spans="3:10" x14ac:dyDescent="0.3">
      <c r="C3575">
        <v>3098</v>
      </c>
      <c r="D3575" s="40">
        <v>3.2698267649009423</v>
      </c>
      <c r="I3575">
        <v>3098</v>
      </c>
      <c r="J3575" s="134">
        <v>0.31462331462872006</v>
      </c>
    </row>
    <row r="3576" spans="3:10" x14ac:dyDescent="0.3">
      <c r="C3576">
        <v>3099</v>
      </c>
      <c r="D3576" s="40">
        <v>3.0023673025250117</v>
      </c>
      <c r="I3576">
        <v>3099</v>
      </c>
      <c r="J3576" s="134">
        <v>8.7422524987736949E-2</v>
      </c>
    </row>
    <row r="3577" spans="3:10" x14ac:dyDescent="0.3">
      <c r="C3577">
        <v>3100</v>
      </c>
      <c r="D3577" s="40">
        <v>2.5260545795392066</v>
      </c>
      <c r="I3577">
        <v>3100</v>
      </c>
      <c r="J3577" s="134">
        <v>0.31030561600133288</v>
      </c>
    </row>
    <row r="3578" spans="3:10" x14ac:dyDescent="0.3">
      <c r="C3578">
        <v>3101</v>
      </c>
      <c r="D3578" s="40">
        <v>2.181681075143445</v>
      </c>
      <c r="I3578">
        <v>3101</v>
      </c>
      <c r="J3578" s="134">
        <v>0.38227536373768589</v>
      </c>
    </row>
    <row r="3579" spans="3:10" x14ac:dyDescent="0.3">
      <c r="C3579">
        <v>3102</v>
      </c>
      <c r="D3579" s="40">
        <v>1.6082395972854406</v>
      </c>
      <c r="I3579">
        <v>3102</v>
      </c>
      <c r="J3579" s="134">
        <v>0.32500636549722528</v>
      </c>
    </row>
    <row r="3580" spans="3:10" x14ac:dyDescent="0.3">
      <c r="C3580">
        <v>3103</v>
      </c>
      <c r="D3580" s="40">
        <v>1.6143015304559518</v>
      </c>
      <c r="I3580">
        <v>3103</v>
      </c>
      <c r="J3580" s="134">
        <v>0.24620308667271096</v>
      </c>
    </row>
    <row r="3581" spans="3:10" x14ac:dyDescent="0.3">
      <c r="C3581">
        <v>3104</v>
      </c>
      <c r="D3581" s="40">
        <v>2.0669421002472834</v>
      </c>
      <c r="I3581">
        <v>3104</v>
      </c>
      <c r="J3581" s="134">
        <v>5.2264088830575206E-2</v>
      </c>
    </row>
    <row r="3582" spans="3:10" x14ac:dyDescent="0.3">
      <c r="C3582">
        <v>3105</v>
      </c>
      <c r="D3582" s="40">
        <v>1.9375019055814284</v>
      </c>
      <c r="I3582">
        <v>3105</v>
      </c>
      <c r="J3582" s="134">
        <v>0.19539648734131743</v>
      </c>
    </row>
    <row r="3583" spans="3:10" x14ac:dyDescent="0.3">
      <c r="C3583">
        <v>3106</v>
      </c>
      <c r="D3583" s="40">
        <v>3.1485686228045</v>
      </c>
      <c r="I3583">
        <v>3106</v>
      </c>
      <c r="J3583" s="134">
        <v>0.17920746768459872</v>
      </c>
    </row>
    <row r="3584" spans="3:10" x14ac:dyDescent="0.3">
      <c r="C3584">
        <v>3107</v>
      </c>
      <c r="D3584" s="40">
        <v>1.8531501090740559</v>
      </c>
      <c r="I3584">
        <v>3107</v>
      </c>
      <c r="J3584" s="134">
        <v>0.28224676655457137</v>
      </c>
    </row>
    <row r="3585" spans="3:10" x14ac:dyDescent="0.3">
      <c r="C3585">
        <v>3108</v>
      </c>
      <c r="D3585" s="40">
        <v>1.5057534974889895</v>
      </c>
      <c r="I3585">
        <v>3108</v>
      </c>
      <c r="J3585" s="134">
        <v>0.2415859839845369</v>
      </c>
    </row>
    <row r="3586" spans="3:10" x14ac:dyDescent="0.3">
      <c r="C3586">
        <v>3109</v>
      </c>
      <c r="D3586" s="40">
        <v>2.0860072355633785</v>
      </c>
      <c r="I3586">
        <v>3109</v>
      </c>
      <c r="J3586" s="134">
        <v>0.29840052379083493</v>
      </c>
    </row>
    <row r="3587" spans="3:10" x14ac:dyDescent="0.3">
      <c r="C3587">
        <v>3110</v>
      </c>
      <c r="D3587" s="40">
        <v>2.5097982630587965</v>
      </c>
      <c r="I3587">
        <v>3110</v>
      </c>
      <c r="J3587" s="134">
        <v>0.2731688966552932</v>
      </c>
    </row>
    <row r="3588" spans="3:10" x14ac:dyDescent="0.3">
      <c r="C3588">
        <v>3111</v>
      </c>
      <c r="D3588" s="40">
        <v>3.1980493427703545</v>
      </c>
      <c r="I3588">
        <v>3111</v>
      </c>
      <c r="J3588" s="134">
        <v>0.29567262664998251</v>
      </c>
    </row>
    <row r="3589" spans="3:10" x14ac:dyDescent="0.3">
      <c r="C3589">
        <v>3112</v>
      </c>
      <c r="D3589" s="40">
        <v>2.1003769935676422</v>
      </c>
      <c r="I3589">
        <v>3112</v>
      </c>
      <c r="J3589" s="134">
        <v>0.32339039108379208</v>
      </c>
    </row>
    <row r="3590" spans="3:10" x14ac:dyDescent="0.3">
      <c r="C3590">
        <v>3113</v>
      </c>
      <c r="D3590" s="40">
        <v>2.2829979259852635</v>
      </c>
      <c r="I3590">
        <v>3113</v>
      </c>
      <c r="J3590" s="134">
        <v>0.34651157113337261</v>
      </c>
    </row>
    <row r="3591" spans="3:10" x14ac:dyDescent="0.3">
      <c r="C3591">
        <v>3114</v>
      </c>
      <c r="D3591" s="40">
        <v>2.009354146212496</v>
      </c>
      <c r="I3591">
        <v>3114</v>
      </c>
      <c r="J3591" s="134">
        <v>0.13418357758583399</v>
      </c>
    </row>
    <row r="3592" spans="3:10" x14ac:dyDescent="0.3">
      <c r="C3592">
        <v>3115</v>
      </c>
      <c r="D3592" s="40">
        <v>2.7903322365387337</v>
      </c>
      <c r="I3592">
        <v>3115</v>
      </c>
      <c r="J3592" s="134">
        <v>0.34379967278610346</v>
      </c>
    </row>
    <row r="3593" spans="3:10" x14ac:dyDescent="0.3">
      <c r="C3593">
        <v>3116</v>
      </c>
      <c r="D3593" s="40">
        <v>3.0821713579681704</v>
      </c>
      <c r="I3593">
        <v>3116</v>
      </c>
      <c r="J3593" s="134">
        <v>0.13304815695891725</v>
      </c>
    </row>
    <row r="3594" spans="3:10" x14ac:dyDescent="0.3">
      <c r="C3594">
        <v>3117</v>
      </c>
      <c r="D3594" s="40">
        <v>1.9445723811068967</v>
      </c>
      <c r="I3594">
        <v>3117</v>
      </c>
      <c r="J3594" s="134">
        <v>0.34363329707009371</v>
      </c>
    </row>
    <row r="3595" spans="3:10" x14ac:dyDescent="0.3">
      <c r="C3595">
        <v>3118</v>
      </c>
      <c r="D3595" s="40">
        <v>2.8796204420909222</v>
      </c>
      <c r="I3595">
        <v>3118</v>
      </c>
      <c r="J3595" s="134">
        <v>8.8740968871262149E-2</v>
      </c>
    </row>
    <row r="3596" spans="3:10" x14ac:dyDescent="0.3">
      <c r="C3596">
        <v>3119</v>
      </c>
      <c r="D3596" s="40">
        <v>2.1857746660812016</v>
      </c>
      <c r="I3596">
        <v>3119</v>
      </c>
      <c r="J3596" s="134">
        <v>0.24215883168891028</v>
      </c>
    </row>
    <row r="3597" spans="3:10" x14ac:dyDescent="0.3">
      <c r="C3597">
        <v>3120</v>
      </c>
      <c r="D3597" s="40">
        <v>3.0800281548181223</v>
      </c>
      <c r="I3597">
        <v>3120</v>
      </c>
      <c r="J3597" s="134">
        <v>0.30885800006626263</v>
      </c>
    </row>
    <row r="3598" spans="3:10" x14ac:dyDescent="0.3">
      <c r="C3598">
        <v>3121</v>
      </c>
      <c r="D3598" s="40">
        <v>2.8197857364608998</v>
      </c>
      <c r="I3598">
        <v>3121</v>
      </c>
      <c r="J3598" s="134">
        <v>0.20989730550555463</v>
      </c>
    </row>
    <row r="3599" spans="3:10" x14ac:dyDescent="0.3">
      <c r="C3599">
        <v>3122</v>
      </c>
      <c r="D3599" s="40">
        <v>2.0206654313145509</v>
      </c>
      <c r="I3599">
        <v>3122</v>
      </c>
      <c r="J3599" s="134">
        <v>0.27816329367427151</v>
      </c>
    </row>
    <row r="3600" spans="3:10" x14ac:dyDescent="0.3">
      <c r="C3600">
        <v>3123</v>
      </c>
      <c r="D3600" s="40">
        <v>3.2313952698442976</v>
      </c>
      <c r="I3600">
        <v>3123</v>
      </c>
      <c r="J3600" s="134">
        <v>0.27726016490626026</v>
      </c>
    </row>
    <row r="3601" spans="3:10" x14ac:dyDescent="0.3">
      <c r="C3601">
        <v>3124</v>
      </c>
      <c r="D3601" s="40">
        <v>2.0334455010654517</v>
      </c>
      <c r="I3601">
        <v>3124</v>
      </c>
      <c r="J3601" s="134">
        <v>0.18512035493817591</v>
      </c>
    </row>
    <row r="3602" spans="3:10" x14ac:dyDescent="0.3">
      <c r="C3602">
        <v>3125</v>
      </c>
      <c r="D3602" s="40">
        <v>2.7182519077867324</v>
      </c>
      <c r="I3602">
        <v>3125</v>
      </c>
      <c r="J3602" s="134">
        <v>0.13658401668766018</v>
      </c>
    </row>
    <row r="3603" spans="3:10" x14ac:dyDescent="0.3">
      <c r="C3603">
        <v>3126</v>
      </c>
      <c r="D3603" s="40">
        <v>1.9643891604694086</v>
      </c>
      <c r="I3603">
        <v>3126</v>
      </c>
      <c r="J3603" s="134">
        <v>0.34869837307606244</v>
      </c>
    </row>
    <row r="3604" spans="3:10" x14ac:dyDescent="0.3">
      <c r="C3604">
        <v>3127</v>
      </c>
      <c r="D3604" s="40">
        <v>2.3384918703254911</v>
      </c>
      <c r="I3604">
        <v>3127</v>
      </c>
      <c r="J3604" s="134">
        <v>9.7922295117240044E-2</v>
      </c>
    </row>
    <row r="3605" spans="3:10" x14ac:dyDescent="0.3">
      <c r="C3605">
        <v>3128</v>
      </c>
      <c r="D3605" s="40">
        <v>2.2023122265178814</v>
      </c>
      <c r="I3605">
        <v>3128</v>
      </c>
      <c r="J3605" s="134">
        <v>0.37642842049091607</v>
      </c>
    </row>
    <row r="3606" spans="3:10" x14ac:dyDescent="0.3">
      <c r="C3606">
        <v>3129</v>
      </c>
      <c r="D3606" s="40">
        <v>2.0049951614790373</v>
      </c>
      <c r="I3606">
        <v>3129</v>
      </c>
      <c r="J3606" s="134">
        <v>0.10874739558301894</v>
      </c>
    </row>
    <row r="3607" spans="3:10" x14ac:dyDescent="0.3">
      <c r="C3607">
        <v>3130</v>
      </c>
      <c r="D3607" s="40">
        <v>2.0932942643347587</v>
      </c>
      <c r="I3607">
        <v>3130</v>
      </c>
      <c r="J3607" s="134">
        <v>0.31316756855618744</v>
      </c>
    </row>
    <row r="3608" spans="3:10" x14ac:dyDescent="0.3">
      <c r="C3608">
        <v>3131</v>
      </c>
      <c r="D3608" s="40">
        <v>2.9350096876519349</v>
      </c>
      <c r="I3608">
        <v>3131</v>
      </c>
      <c r="J3608" s="134">
        <v>0.28846457931329161</v>
      </c>
    </row>
    <row r="3609" spans="3:10" x14ac:dyDescent="0.3">
      <c r="C3609">
        <v>3132</v>
      </c>
      <c r="D3609" s="40">
        <v>2.6915851487956024</v>
      </c>
      <c r="I3609">
        <v>3132</v>
      </c>
      <c r="J3609" s="134">
        <v>0.23837827422334334</v>
      </c>
    </row>
    <row r="3610" spans="3:10" x14ac:dyDescent="0.3">
      <c r="C3610">
        <v>3133</v>
      </c>
      <c r="D3610" s="40">
        <v>3.4591419195131294</v>
      </c>
      <c r="I3610">
        <v>3133</v>
      </c>
      <c r="J3610" s="134">
        <v>0.15037307112694842</v>
      </c>
    </row>
    <row r="3611" spans="3:10" x14ac:dyDescent="0.3">
      <c r="C3611">
        <v>3134</v>
      </c>
      <c r="D3611" s="40">
        <v>2.881854530557745</v>
      </c>
      <c r="I3611">
        <v>3134</v>
      </c>
      <c r="J3611" s="134">
        <v>0.15937065692990227</v>
      </c>
    </row>
    <row r="3612" spans="3:10" x14ac:dyDescent="0.3">
      <c r="C3612">
        <v>3135</v>
      </c>
      <c r="D3612" s="40">
        <v>3.5913508074494827</v>
      </c>
      <c r="I3612">
        <v>3135</v>
      </c>
      <c r="J3612" s="134">
        <v>0.28780238649187706</v>
      </c>
    </row>
    <row r="3613" spans="3:10" x14ac:dyDescent="0.3">
      <c r="C3613">
        <v>3136</v>
      </c>
      <c r="D3613" s="40">
        <v>2.2502703801708761</v>
      </c>
      <c r="I3613">
        <v>3136</v>
      </c>
      <c r="J3613" s="134">
        <v>0.38090292189055752</v>
      </c>
    </row>
    <row r="3614" spans="3:10" x14ac:dyDescent="0.3">
      <c r="C3614">
        <v>3137</v>
      </c>
      <c r="D3614" s="40">
        <v>2.8044745324488178</v>
      </c>
      <c r="I3614">
        <v>3137</v>
      </c>
      <c r="J3614" s="134">
        <v>0.17728384587243307</v>
      </c>
    </row>
    <row r="3615" spans="3:10" x14ac:dyDescent="0.3">
      <c r="C3615">
        <v>3138</v>
      </c>
      <c r="D3615" s="40">
        <v>2.3785372889455814</v>
      </c>
      <c r="I3615">
        <v>3138</v>
      </c>
      <c r="J3615" s="134">
        <v>0.16540283471654016</v>
      </c>
    </row>
    <row r="3616" spans="3:10" x14ac:dyDescent="0.3">
      <c r="C3616">
        <v>3139</v>
      </c>
      <c r="D3616" s="40">
        <v>2.2137020312320788</v>
      </c>
      <c r="I3616">
        <v>3139</v>
      </c>
      <c r="J3616" s="134">
        <v>0.27144360611445162</v>
      </c>
    </row>
    <row r="3617" spans="3:10" x14ac:dyDescent="0.3">
      <c r="C3617">
        <v>3140</v>
      </c>
      <c r="D3617" s="40">
        <v>2.2199001450381228</v>
      </c>
      <c r="I3617">
        <v>3140</v>
      </c>
      <c r="J3617" s="134">
        <v>0.26387410027347391</v>
      </c>
    </row>
    <row r="3618" spans="3:10" x14ac:dyDescent="0.3">
      <c r="C3618">
        <v>3141</v>
      </c>
      <c r="D3618" s="40">
        <v>2.5494309360215137</v>
      </c>
      <c r="I3618">
        <v>3141</v>
      </c>
      <c r="J3618" s="134">
        <v>0.13860474710851944</v>
      </c>
    </row>
    <row r="3619" spans="3:10" x14ac:dyDescent="0.3">
      <c r="C3619">
        <v>3142</v>
      </c>
      <c r="D3619" s="40">
        <v>2.2711060179952822</v>
      </c>
      <c r="I3619">
        <v>3142</v>
      </c>
      <c r="J3619" s="134">
        <v>0.2171063797801045</v>
      </c>
    </row>
    <row r="3620" spans="3:10" x14ac:dyDescent="0.3">
      <c r="C3620">
        <v>3143</v>
      </c>
      <c r="D3620" s="40">
        <v>1.7163124656372588</v>
      </c>
      <c r="I3620">
        <v>3143</v>
      </c>
      <c r="J3620" s="134">
        <v>0.11497432159503007</v>
      </c>
    </row>
    <row r="3621" spans="3:10" x14ac:dyDescent="0.3">
      <c r="C3621">
        <v>3144</v>
      </c>
      <c r="D3621" s="40">
        <v>2.3875095564686775</v>
      </c>
      <c r="I3621">
        <v>3144</v>
      </c>
      <c r="J3621" s="134">
        <v>0.28859273205294822</v>
      </c>
    </row>
    <row r="3622" spans="3:10" x14ac:dyDescent="0.3">
      <c r="C3622">
        <v>3145</v>
      </c>
      <c r="D3622" s="40">
        <v>2.578906925867861</v>
      </c>
      <c r="I3622">
        <v>3145</v>
      </c>
      <c r="J3622" s="134">
        <v>0.23577146225326295</v>
      </c>
    </row>
    <row r="3623" spans="3:10" x14ac:dyDescent="0.3">
      <c r="C3623">
        <v>3146</v>
      </c>
      <c r="D3623" s="40">
        <v>2.5759968274623843</v>
      </c>
      <c r="I3623">
        <v>3146</v>
      </c>
      <c r="J3623" s="134">
        <v>0.2034975905129055</v>
      </c>
    </row>
    <row r="3624" spans="3:10" x14ac:dyDescent="0.3">
      <c r="C3624">
        <v>3147</v>
      </c>
      <c r="D3624" s="40">
        <v>3.2584128999984587</v>
      </c>
      <c r="I3624">
        <v>3147</v>
      </c>
      <c r="J3624" s="134">
        <v>0.28384378212475969</v>
      </c>
    </row>
    <row r="3625" spans="3:10" x14ac:dyDescent="0.3">
      <c r="C3625">
        <v>3148</v>
      </c>
      <c r="D3625" s="40">
        <v>1.8334352163392011</v>
      </c>
      <c r="I3625">
        <v>3148</v>
      </c>
      <c r="J3625" s="134">
        <v>0.33483997395691301</v>
      </c>
    </row>
    <row r="3626" spans="3:10" x14ac:dyDescent="0.3">
      <c r="C3626">
        <v>3149</v>
      </c>
      <c r="D3626" s="40">
        <v>2.9537738933174991</v>
      </c>
      <c r="I3626">
        <v>3149</v>
      </c>
      <c r="J3626" s="134">
        <v>0.28109547131410695</v>
      </c>
    </row>
    <row r="3627" spans="3:10" x14ac:dyDescent="0.3">
      <c r="C3627">
        <v>3150</v>
      </c>
      <c r="D3627" s="40">
        <v>2.2157622046571128</v>
      </c>
      <c r="I3627">
        <v>3150</v>
      </c>
      <c r="J3627" s="134">
        <v>0.3529287738970861</v>
      </c>
    </row>
    <row r="3628" spans="3:10" x14ac:dyDescent="0.3">
      <c r="C3628">
        <v>3151</v>
      </c>
      <c r="D3628" s="40">
        <v>2.3249235963178028</v>
      </c>
      <c r="I3628">
        <v>3151</v>
      </c>
      <c r="J3628" s="134">
        <v>0.20777318467260386</v>
      </c>
    </row>
    <row r="3629" spans="3:10" x14ac:dyDescent="0.3">
      <c r="C3629">
        <v>3152</v>
      </c>
      <c r="D3629" s="40">
        <v>2.8625568414868301</v>
      </c>
      <c r="I3629">
        <v>3152</v>
      </c>
      <c r="J3629" s="134">
        <v>9.0281402317698323E-2</v>
      </c>
    </row>
    <row r="3630" spans="3:10" x14ac:dyDescent="0.3">
      <c r="C3630">
        <v>3153</v>
      </c>
      <c r="D3630" s="40">
        <v>1.751110928721618</v>
      </c>
      <c r="I3630">
        <v>3153</v>
      </c>
      <c r="J3630" s="134">
        <v>0.23235649948127324</v>
      </c>
    </row>
    <row r="3631" spans="3:10" x14ac:dyDescent="0.3">
      <c r="C3631">
        <v>3154</v>
      </c>
      <c r="D3631" s="40">
        <v>3.0168949150964348</v>
      </c>
      <c r="I3631">
        <v>3154</v>
      </c>
      <c r="J3631" s="134">
        <v>0.13280238808682587</v>
      </c>
    </row>
    <row r="3632" spans="3:10" x14ac:dyDescent="0.3">
      <c r="C3632">
        <v>3155</v>
      </c>
      <c r="D3632" s="40">
        <v>2.7069618193558247</v>
      </c>
      <c r="I3632">
        <v>3155</v>
      </c>
      <c r="J3632" s="134">
        <v>0.22071429442517454</v>
      </c>
    </row>
    <row r="3633" spans="3:10" x14ac:dyDescent="0.3">
      <c r="C3633">
        <v>3156</v>
      </c>
      <c r="D3633" s="40">
        <v>3.1977857976773554</v>
      </c>
      <c r="I3633">
        <v>3156</v>
      </c>
      <c r="J3633" s="134">
        <v>0.18397644510946232</v>
      </c>
    </row>
    <row r="3634" spans="3:10" x14ac:dyDescent="0.3">
      <c r="C3634">
        <v>3157</v>
      </c>
      <c r="D3634" s="40">
        <v>2.6420456268341992</v>
      </c>
      <c r="I3634">
        <v>3157</v>
      </c>
      <c r="J3634" s="134">
        <v>0.1246826097624516</v>
      </c>
    </row>
    <row r="3635" spans="3:10" x14ac:dyDescent="0.3">
      <c r="C3635">
        <v>3158</v>
      </c>
      <c r="D3635" s="40">
        <v>2.2110162916690865</v>
      </c>
      <c r="I3635">
        <v>3158</v>
      </c>
      <c r="J3635" s="134">
        <v>0.25865056186909974</v>
      </c>
    </row>
    <row r="3636" spans="3:10" x14ac:dyDescent="0.3">
      <c r="C3636">
        <v>3159</v>
      </c>
      <c r="D3636" s="40">
        <v>2.3854162728739792</v>
      </c>
      <c r="I3636">
        <v>3159</v>
      </c>
      <c r="J3636" s="134">
        <v>0.11890683215827891</v>
      </c>
    </row>
    <row r="3637" spans="3:10" x14ac:dyDescent="0.3">
      <c r="C3637">
        <v>3160</v>
      </c>
      <c r="D3637" s="40">
        <v>1.9742013226923674</v>
      </c>
      <c r="I3637">
        <v>3160</v>
      </c>
      <c r="J3637" s="134">
        <v>0.24701379126024214</v>
      </c>
    </row>
    <row r="3638" spans="3:10" x14ac:dyDescent="0.3">
      <c r="C3638">
        <v>3161</v>
      </c>
      <c r="D3638" s="40">
        <v>3.1628855000208818</v>
      </c>
      <c r="I3638">
        <v>3161</v>
      </c>
      <c r="J3638" s="134">
        <v>0.31119858889982344</v>
      </c>
    </row>
    <row r="3639" spans="3:10" x14ac:dyDescent="0.3">
      <c r="C3639">
        <v>3162</v>
      </c>
      <c r="D3639" s="40">
        <v>2.5866232750764837</v>
      </c>
      <c r="I3639">
        <v>3162</v>
      </c>
      <c r="J3639" s="134">
        <v>0.15991507340649469</v>
      </c>
    </row>
    <row r="3640" spans="3:10" x14ac:dyDescent="0.3">
      <c r="C3640">
        <v>3163</v>
      </c>
      <c r="D3640" s="40">
        <v>2.7064090744576292</v>
      </c>
      <c r="I3640">
        <v>3163</v>
      </c>
      <c r="J3640" s="134">
        <v>0.12365738344332367</v>
      </c>
    </row>
    <row r="3641" spans="3:10" x14ac:dyDescent="0.3">
      <c r="C3641">
        <v>3164</v>
      </c>
      <c r="D3641" s="40">
        <v>1.5349064496576612</v>
      </c>
      <c r="I3641">
        <v>3164</v>
      </c>
      <c r="J3641" s="134">
        <v>0.15471966845109053</v>
      </c>
    </row>
    <row r="3642" spans="3:10" x14ac:dyDescent="0.3">
      <c r="C3642">
        <v>3165</v>
      </c>
      <c r="D3642" s="40">
        <v>2.9245381006524007</v>
      </c>
      <c r="I3642">
        <v>3165</v>
      </c>
      <c r="J3642" s="134">
        <v>7.5192421663495157E-2</v>
      </c>
    </row>
    <row r="3643" spans="3:10" x14ac:dyDescent="0.3">
      <c r="C3643">
        <v>3166</v>
      </c>
      <c r="D3643" s="40">
        <v>2.4684405113072581</v>
      </c>
      <c r="I3643">
        <v>3166</v>
      </c>
      <c r="J3643" s="134">
        <v>0.1890831441236076</v>
      </c>
    </row>
    <row r="3644" spans="3:10" x14ac:dyDescent="0.3">
      <c r="C3644">
        <v>3167</v>
      </c>
      <c r="D3644" s="40">
        <v>2.5752425740011371</v>
      </c>
      <c r="I3644">
        <v>3167</v>
      </c>
      <c r="J3644" s="134">
        <v>0.28193074770636373</v>
      </c>
    </row>
    <row r="3645" spans="3:10" x14ac:dyDescent="0.3">
      <c r="C3645">
        <v>3168</v>
      </c>
      <c r="D3645" s="40">
        <v>3.6788366602040119</v>
      </c>
      <c r="I3645">
        <v>3168</v>
      </c>
      <c r="J3645" s="134">
        <v>0.21684935517143145</v>
      </c>
    </row>
    <row r="3646" spans="3:10" x14ac:dyDescent="0.3">
      <c r="C3646">
        <v>3169</v>
      </c>
      <c r="D3646" s="40">
        <v>2.2282640427167215</v>
      </c>
      <c r="I3646">
        <v>3169</v>
      </c>
      <c r="J3646" s="134">
        <v>0.28578623377374091</v>
      </c>
    </row>
    <row r="3647" spans="3:10" x14ac:dyDescent="0.3">
      <c r="C3647">
        <v>3170</v>
      </c>
      <c r="D3647" s="40">
        <v>2.4971536085074293</v>
      </c>
      <c r="I3647">
        <v>3170</v>
      </c>
      <c r="J3647" s="134">
        <v>0.14657916127107717</v>
      </c>
    </row>
    <row r="3648" spans="3:10" x14ac:dyDescent="0.3">
      <c r="C3648">
        <v>3171</v>
      </c>
      <c r="D3648" s="40">
        <v>3.474914774583457</v>
      </c>
      <c r="I3648">
        <v>3171</v>
      </c>
      <c r="J3648" s="134">
        <v>0.29384564012489101</v>
      </c>
    </row>
    <row r="3649" spans="3:10" x14ac:dyDescent="0.3">
      <c r="C3649">
        <v>3172</v>
      </c>
      <c r="D3649" s="40">
        <v>2.7093174486586604</v>
      </c>
      <c r="I3649">
        <v>3172</v>
      </c>
      <c r="J3649" s="134">
        <v>0.18837936181198089</v>
      </c>
    </row>
    <row r="3650" spans="3:10" x14ac:dyDescent="0.3">
      <c r="C3650">
        <v>3173</v>
      </c>
      <c r="D3650" s="40">
        <v>1.66553482076556</v>
      </c>
      <c r="I3650">
        <v>3173</v>
      </c>
      <c r="J3650" s="134">
        <v>0.35916533726820199</v>
      </c>
    </row>
    <row r="3651" spans="3:10" x14ac:dyDescent="0.3">
      <c r="C3651">
        <v>3174</v>
      </c>
      <c r="D3651" s="40">
        <v>2.4228087816814381</v>
      </c>
      <c r="I3651">
        <v>3174</v>
      </c>
      <c r="J3651" s="134">
        <v>0.2945228101701034</v>
      </c>
    </row>
    <row r="3652" spans="3:10" x14ac:dyDescent="0.3">
      <c r="C3652">
        <v>3175</v>
      </c>
      <c r="D3652" s="40">
        <v>2.5074271430436519</v>
      </c>
      <c r="I3652">
        <v>3175</v>
      </c>
      <c r="J3652" s="134">
        <v>0.32400520152764956</v>
      </c>
    </row>
    <row r="3653" spans="3:10" x14ac:dyDescent="0.3">
      <c r="C3653">
        <v>3176</v>
      </c>
      <c r="D3653" s="40">
        <v>2.8428971336660021</v>
      </c>
      <c r="I3653">
        <v>3176</v>
      </c>
      <c r="J3653" s="134">
        <v>0.29194214202720659</v>
      </c>
    </row>
    <row r="3654" spans="3:10" x14ac:dyDescent="0.3">
      <c r="C3654">
        <v>3177</v>
      </c>
      <c r="D3654" s="40">
        <v>3.032471383077719</v>
      </c>
      <c r="I3654">
        <v>3177</v>
      </c>
      <c r="J3654" s="134">
        <v>0.33634197685424261</v>
      </c>
    </row>
    <row r="3655" spans="3:10" x14ac:dyDescent="0.3">
      <c r="C3655">
        <v>3178</v>
      </c>
      <c r="D3655" s="40">
        <v>2.2366668984793123</v>
      </c>
      <c r="I3655">
        <v>3178</v>
      </c>
      <c r="J3655" s="134">
        <v>0.10469444511594839</v>
      </c>
    </row>
    <row r="3656" spans="3:10" x14ac:dyDescent="0.3">
      <c r="C3656">
        <v>3179</v>
      </c>
      <c r="D3656" s="40">
        <v>2.2803560733284352</v>
      </c>
      <c r="I3656">
        <v>3179</v>
      </c>
      <c r="J3656" s="134">
        <v>0.28673410890177542</v>
      </c>
    </row>
    <row r="3657" spans="3:10" x14ac:dyDescent="0.3">
      <c r="C3657">
        <v>3180</v>
      </c>
      <c r="D3657" s="40">
        <v>2.7261688921689466</v>
      </c>
      <c r="I3657">
        <v>3180</v>
      </c>
      <c r="J3657" s="134">
        <v>0.28496692086858633</v>
      </c>
    </row>
    <row r="3658" spans="3:10" x14ac:dyDescent="0.3">
      <c r="C3658">
        <v>3181</v>
      </c>
      <c r="D3658" s="40">
        <v>2.414844378600923</v>
      </c>
      <c r="I3658">
        <v>3181</v>
      </c>
      <c r="J3658" s="134">
        <v>0.36970081987371106</v>
      </c>
    </row>
    <row r="3659" spans="3:10" x14ac:dyDescent="0.3">
      <c r="C3659">
        <v>3182</v>
      </c>
      <c r="D3659" s="40">
        <v>2.5125749484948923</v>
      </c>
      <c r="I3659">
        <v>3182</v>
      </c>
      <c r="J3659" s="134">
        <v>0.30132700288390968</v>
      </c>
    </row>
    <row r="3660" spans="3:10" x14ac:dyDescent="0.3">
      <c r="C3660">
        <v>3183</v>
      </c>
      <c r="D3660" s="40">
        <v>1.9722148320947486</v>
      </c>
      <c r="I3660">
        <v>3183</v>
      </c>
      <c r="J3660" s="134">
        <v>0.14670510569499062</v>
      </c>
    </row>
    <row r="3661" spans="3:10" x14ac:dyDescent="0.3">
      <c r="C3661">
        <v>3184</v>
      </c>
      <c r="D3661" s="40">
        <v>2.0558194277229056</v>
      </c>
      <c r="I3661">
        <v>3184</v>
      </c>
      <c r="J3661" s="134">
        <v>0.26942627627252169</v>
      </c>
    </row>
    <row r="3662" spans="3:10" x14ac:dyDescent="0.3">
      <c r="C3662">
        <v>3185</v>
      </c>
      <c r="D3662" s="40">
        <v>2.6205060339988946</v>
      </c>
      <c r="I3662">
        <v>3185</v>
      </c>
      <c r="J3662" s="134">
        <v>0.24966437294436994</v>
      </c>
    </row>
    <row r="3663" spans="3:10" x14ac:dyDescent="0.3">
      <c r="C3663">
        <v>3186</v>
      </c>
      <c r="D3663" s="40">
        <v>2.5595997512303521</v>
      </c>
      <c r="I3663">
        <v>3186</v>
      </c>
      <c r="J3663" s="134">
        <v>0.28565457663089266</v>
      </c>
    </row>
    <row r="3664" spans="3:10" x14ac:dyDescent="0.3">
      <c r="C3664">
        <v>3187</v>
      </c>
      <c r="D3664" s="40">
        <v>2.6019283263247326</v>
      </c>
      <c r="I3664">
        <v>3187</v>
      </c>
      <c r="J3664" s="134">
        <v>0.26876800832262293</v>
      </c>
    </row>
    <row r="3665" spans="3:10" x14ac:dyDescent="0.3">
      <c r="C3665">
        <v>3188</v>
      </c>
      <c r="D3665" s="40">
        <v>2.6190910965616112</v>
      </c>
      <c r="I3665">
        <v>3188</v>
      </c>
      <c r="J3665" s="134">
        <v>0.14513932307720068</v>
      </c>
    </row>
    <row r="3666" spans="3:10" x14ac:dyDescent="0.3">
      <c r="C3666">
        <v>3189</v>
      </c>
      <c r="D3666" s="40">
        <v>2.5626272564577359</v>
      </c>
      <c r="I3666">
        <v>3189</v>
      </c>
      <c r="J3666" s="134">
        <v>0.10152620497678866</v>
      </c>
    </row>
    <row r="3667" spans="3:10" x14ac:dyDescent="0.3">
      <c r="C3667">
        <v>3190</v>
      </c>
      <c r="D3667" s="40">
        <v>2.8972378167287651</v>
      </c>
      <c r="I3667">
        <v>3190</v>
      </c>
      <c r="J3667" s="134">
        <v>0.28114021259431765</v>
      </c>
    </row>
    <row r="3668" spans="3:10" x14ac:dyDescent="0.3">
      <c r="C3668">
        <v>3191</v>
      </c>
      <c r="D3668" s="40">
        <v>2.5421833475039866</v>
      </c>
      <c r="I3668">
        <v>3191</v>
      </c>
      <c r="J3668" s="134">
        <v>0.21463869626875076</v>
      </c>
    </row>
    <row r="3669" spans="3:10" x14ac:dyDescent="0.3">
      <c r="C3669">
        <v>3192</v>
      </c>
      <c r="D3669" s="40">
        <v>2.6583748438784554</v>
      </c>
      <c r="I3669">
        <v>3192</v>
      </c>
      <c r="J3669" s="134">
        <v>0.20842818767891713</v>
      </c>
    </row>
    <row r="3670" spans="3:10" x14ac:dyDescent="0.3">
      <c r="C3670">
        <v>3193</v>
      </c>
      <c r="D3670" s="40">
        <v>2.9303116986790938</v>
      </c>
      <c r="I3670">
        <v>3193</v>
      </c>
      <c r="J3670" s="134">
        <v>0.30489305064097816</v>
      </c>
    </row>
    <row r="3671" spans="3:10" x14ac:dyDescent="0.3">
      <c r="C3671">
        <v>3194</v>
      </c>
      <c r="D3671" s="40">
        <v>2.1359061818759</v>
      </c>
      <c r="I3671">
        <v>3194</v>
      </c>
      <c r="J3671" s="134">
        <v>0.2413100956513492</v>
      </c>
    </row>
    <row r="3672" spans="3:10" x14ac:dyDescent="0.3">
      <c r="C3672">
        <v>3195</v>
      </c>
      <c r="D3672" s="40">
        <v>3.5096192462443363</v>
      </c>
      <c r="I3672">
        <v>3195</v>
      </c>
      <c r="J3672" s="134">
        <v>0.24955711330567865</v>
      </c>
    </row>
    <row r="3673" spans="3:10" x14ac:dyDescent="0.3">
      <c r="C3673">
        <v>3196</v>
      </c>
      <c r="D3673" s="40">
        <v>2.1633704025131602</v>
      </c>
      <c r="I3673">
        <v>3196</v>
      </c>
      <c r="J3673" s="134">
        <v>0.23856411664490618</v>
      </c>
    </row>
    <row r="3674" spans="3:10" x14ac:dyDescent="0.3">
      <c r="C3674">
        <v>3197</v>
      </c>
      <c r="D3674" s="40">
        <v>2.7118740354342128</v>
      </c>
      <c r="I3674">
        <v>3197</v>
      </c>
      <c r="J3674" s="134">
        <v>0.21567603965235382</v>
      </c>
    </row>
    <row r="3675" spans="3:10" x14ac:dyDescent="0.3">
      <c r="C3675">
        <v>3198</v>
      </c>
      <c r="D3675" s="40">
        <v>2.1290332180268274</v>
      </c>
      <c r="I3675">
        <v>3198</v>
      </c>
      <c r="J3675" s="134">
        <v>0.17437293894943484</v>
      </c>
    </row>
    <row r="3676" spans="3:10" x14ac:dyDescent="0.3">
      <c r="C3676">
        <v>3199</v>
      </c>
      <c r="D3676" s="40">
        <v>2.3994047750145602</v>
      </c>
      <c r="I3676">
        <v>3199</v>
      </c>
      <c r="J3676" s="134">
        <v>0.30595594207313082</v>
      </c>
    </row>
    <row r="3677" spans="3:10" x14ac:dyDescent="0.3">
      <c r="C3677">
        <v>3200</v>
      </c>
      <c r="D3677" s="40">
        <v>2.3097266966421093</v>
      </c>
      <c r="I3677">
        <v>3200</v>
      </c>
      <c r="J3677" s="134">
        <v>0.23746310359470124</v>
      </c>
    </row>
    <row r="3678" spans="3:10" x14ac:dyDescent="0.3">
      <c r="C3678">
        <v>3201</v>
      </c>
      <c r="D3678" s="40">
        <v>2.9772042201147499</v>
      </c>
      <c r="I3678">
        <v>3201</v>
      </c>
      <c r="J3678" s="134">
        <v>0.23006655942838372</v>
      </c>
    </row>
    <row r="3679" spans="3:10" x14ac:dyDescent="0.3">
      <c r="C3679">
        <v>3202</v>
      </c>
      <c r="D3679" s="40">
        <v>2.0672660759650237</v>
      </c>
      <c r="I3679">
        <v>3202</v>
      </c>
      <c r="J3679" s="134">
        <v>0.14888165193766545</v>
      </c>
    </row>
    <row r="3680" spans="3:10" x14ac:dyDescent="0.3">
      <c r="C3680">
        <v>3203</v>
      </c>
      <c r="D3680" s="40">
        <v>2.6217431733398704</v>
      </c>
      <c r="I3680">
        <v>3203</v>
      </c>
      <c r="J3680" s="134">
        <v>0.31349631015669233</v>
      </c>
    </row>
    <row r="3681" spans="3:10" x14ac:dyDescent="0.3">
      <c r="C3681">
        <v>3204</v>
      </c>
      <c r="D3681" s="40">
        <v>3.1028583715535798</v>
      </c>
      <c r="I3681">
        <v>3204</v>
      </c>
      <c r="J3681" s="134">
        <v>0.29426489484981766</v>
      </c>
    </row>
    <row r="3682" spans="3:10" x14ac:dyDescent="0.3">
      <c r="C3682">
        <v>3205</v>
      </c>
      <c r="D3682" s="40">
        <v>3.1088314008544859</v>
      </c>
      <c r="I3682">
        <v>3205</v>
      </c>
      <c r="J3682" s="134">
        <v>0.23567307626225342</v>
      </c>
    </row>
    <row r="3683" spans="3:10" x14ac:dyDescent="0.3">
      <c r="C3683">
        <v>3206</v>
      </c>
      <c r="D3683" s="40">
        <v>3.1347745140479959</v>
      </c>
      <c r="I3683">
        <v>3206</v>
      </c>
      <c r="J3683" s="134">
        <v>0.27296073881998084</v>
      </c>
    </row>
    <row r="3684" spans="3:10" x14ac:dyDescent="0.3">
      <c r="C3684">
        <v>3207</v>
      </c>
      <c r="D3684" s="40">
        <v>2.3863828276816395</v>
      </c>
      <c r="I3684">
        <v>3207</v>
      </c>
      <c r="J3684" s="134">
        <v>0.2515817784442671</v>
      </c>
    </row>
    <row r="3685" spans="3:10" x14ac:dyDescent="0.3">
      <c r="C3685">
        <v>3208</v>
      </c>
      <c r="D3685" s="40">
        <v>2.9626247600735742</v>
      </c>
      <c r="I3685">
        <v>3208</v>
      </c>
      <c r="J3685" s="134">
        <v>0.29130929705941933</v>
      </c>
    </row>
    <row r="3686" spans="3:10" x14ac:dyDescent="0.3">
      <c r="C3686">
        <v>3209</v>
      </c>
      <c r="D3686" s="40">
        <v>2.9588853779614439</v>
      </c>
      <c r="I3686">
        <v>3209</v>
      </c>
      <c r="J3686" s="134">
        <v>0.3233950807055741</v>
      </c>
    </row>
    <row r="3687" spans="3:10" x14ac:dyDescent="0.3">
      <c r="C3687">
        <v>3210</v>
      </c>
      <c r="D3687" s="40">
        <v>2.0285704485000813</v>
      </c>
      <c r="I3687">
        <v>3210</v>
      </c>
      <c r="J3687" s="134">
        <v>0.32536250796804933</v>
      </c>
    </row>
    <row r="3688" spans="3:10" x14ac:dyDescent="0.3">
      <c r="C3688">
        <v>3211</v>
      </c>
      <c r="D3688" s="40">
        <v>2.9983467732223104</v>
      </c>
      <c r="I3688">
        <v>3211</v>
      </c>
      <c r="J3688" s="134">
        <v>0.29291744242944207</v>
      </c>
    </row>
    <row r="3689" spans="3:10" x14ac:dyDescent="0.3">
      <c r="C3689">
        <v>3212</v>
      </c>
      <c r="D3689" s="40">
        <v>1.6060760858150229</v>
      </c>
      <c r="I3689">
        <v>3212</v>
      </c>
      <c r="J3689" s="134">
        <v>0.23672267897184751</v>
      </c>
    </row>
    <row r="3690" spans="3:10" x14ac:dyDescent="0.3">
      <c r="C3690">
        <v>3213</v>
      </c>
      <c r="D3690" s="40">
        <v>2.4567457037781715</v>
      </c>
      <c r="I3690">
        <v>3213</v>
      </c>
      <c r="J3690" s="134">
        <v>0.18986906438698359</v>
      </c>
    </row>
    <row r="3691" spans="3:10" x14ac:dyDescent="0.3">
      <c r="C3691">
        <v>3214</v>
      </c>
      <c r="D3691" s="40">
        <v>2.2222706118114535</v>
      </c>
      <c r="I3691">
        <v>3214</v>
      </c>
      <c r="J3691" s="134">
        <v>0.27320267337665549</v>
      </c>
    </row>
    <row r="3692" spans="3:10" x14ac:dyDescent="0.3">
      <c r="C3692">
        <v>3215</v>
      </c>
      <c r="D3692" s="40">
        <v>3.3261501973879914</v>
      </c>
      <c r="I3692">
        <v>3215</v>
      </c>
      <c r="J3692" s="134">
        <v>0.1463341907298028</v>
      </c>
    </row>
    <row r="3693" spans="3:10" x14ac:dyDescent="0.3">
      <c r="C3693">
        <v>3216</v>
      </c>
      <c r="D3693" s="40">
        <v>1.8114191300653293</v>
      </c>
      <c r="I3693">
        <v>3216</v>
      </c>
      <c r="J3693" s="134">
        <v>0.20780549341999355</v>
      </c>
    </row>
    <row r="3694" spans="3:10" x14ac:dyDescent="0.3">
      <c r="C3694">
        <v>3217</v>
      </c>
      <c r="D3694" s="40">
        <v>1.7958579262494598</v>
      </c>
      <c r="I3694">
        <v>3217</v>
      </c>
      <c r="J3694" s="134">
        <v>0.17435808382037843</v>
      </c>
    </row>
    <row r="3695" spans="3:10" x14ac:dyDescent="0.3">
      <c r="C3695">
        <v>3218</v>
      </c>
      <c r="D3695" s="40">
        <v>1.9474110341522899</v>
      </c>
      <c r="I3695">
        <v>3218</v>
      </c>
      <c r="J3695" s="134">
        <v>0.23420273192713492</v>
      </c>
    </row>
    <row r="3696" spans="3:10" x14ac:dyDescent="0.3">
      <c r="C3696">
        <v>3219</v>
      </c>
      <c r="D3696" s="40">
        <v>2.6394458317861154</v>
      </c>
      <c r="I3696">
        <v>3219</v>
      </c>
      <c r="J3696" s="134">
        <v>0.14351420513476976</v>
      </c>
    </row>
    <row r="3697" spans="3:10" x14ac:dyDescent="0.3">
      <c r="C3697">
        <v>3220</v>
      </c>
      <c r="D3697" s="40">
        <v>3.5244867730505662</v>
      </c>
      <c r="I3697">
        <v>3220</v>
      </c>
      <c r="J3697" s="134">
        <v>0.3812201143770122</v>
      </c>
    </row>
    <row r="3698" spans="3:10" x14ac:dyDescent="0.3">
      <c r="C3698">
        <v>3221</v>
      </c>
      <c r="D3698" s="40">
        <v>2.9714596491863823</v>
      </c>
      <c r="I3698">
        <v>3221</v>
      </c>
      <c r="J3698" s="134">
        <v>0.30270010577589312</v>
      </c>
    </row>
    <row r="3699" spans="3:10" x14ac:dyDescent="0.3">
      <c r="C3699">
        <v>3222</v>
      </c>
      <c r="D3699" s="40">
        <v>3.2762610918448951</v>
      </c>
      <c r="I3699">
        <v>3222</v>
      </c>
      <c r="J3699" s="134">
        <v>0.17538093328642579</v>
      </c>
    </row>
    <row r="3700" spans="3:10" x14ac:dyDescent="0.3">
      <c r="C3700">
        <v>3223</v>
      </c>
      <c r="D3700" s="40">
        <v>2.063838980148609</v>
      </c>
      <c r="I3700">
        <v>3223</v>
      </c>
      <c r="J3700" s="134">
        <v>0.27911803868756513</v>
      </c>
    </row>
    <row r="3701" spans="3:10" x14ac:dyDescent="0.3">
      <c r="C3701">
        <v>3224</v>
      </c>
      <c r="D3701" s="40">
        <v>2.4491875535950935</v>
      </c>
      <c r="I3701">
        <v>3224</v>
      </c>
      <c r="J3701" s="134">
        <v>0.20104347299331859</v>
      </c>
    </row>
    <row r="3702" spans="3:10" x14ac:dyDescent="0.3">
      <c r="C3702">
        <v>3225</v>
      </c>
      <c r="D3702" s="40">
        <v>2.3332173444932587</v>
      </c>
      <c r="I3702">
        <v>3225</v>
      </c>
      <c r="J3702" s="134">
        <v>0.23031994692585522</v>
      </c>
    </row>
    <row r="3703" spans="3:10" x14ac:dyDescent="0.3">
      <c r="C3703">
        <v>3226</v>
      </c>
      <c r="D3703" s="40">
        <v>2.4473368362533492</v>
      </c>
      <c r="I3703">
        <v>3226</v>
      </c>
      <c r="J3703" s="134">
        <v>0.29486341816461059</v>
      </c>
    </row>
    <row r="3704" spans="3:10" x14ac:dyDescent="0.3">
      <c r="C3704">
        <v>3227</v>
      </c>
      <c r="D3704" s="40">
        <v>2.2006172814987046</v>
      </c>
      <c r="I3704">
        <v>3227</v>
      </c>
      <c r="J3704" s="134">
        <v>0.22875883618379445</v>
      </c>
    </row>
    <row r="3705" spans="3:10" x14ac:dyDescent="0.3">
      <c r="C3705">
        <v>3228</v>
      </c>
      <c r="D3705" s="40">
        <v>2.7627885506254466</v>
      </c>
      <c r="I3705">
        <v>3228</v>
      </c>
      <c r="J3705" s="134">
        <v>0.13747698564345856</v>
      </c>
    </row>
    <row r="3706" spans="3:10" x14ac:dyDescent="0.3">
      <c r="C3706">
        <v>3229</v>
      </c>
      <c r="D3706" s="40">
        <v>2.1778891846431412</v>
      </c>
      <c r="I3706">
        <v>3229</v>
      </c>
      <c r="J3706" s="134">
        <v>0.29723605894981131</v>
      </c>
    </row>
    <row r="3707" spans="3:10" x14ac:dyDescent="0.3">
      <c r="C3707">
        <v>3230</v>
      </c>
      <c r="D3707" s="40">
        <v>2.4198096667104632</v>
      </c>
      <c r="I3707">
        <v>3230</v>
      </c>
      <c r="J3707" s="134">
        <v>0.16360411052930424</v>
      </c>
    </row>
    <row r="3708" spans="3:10" x14ac:dyDescent="0.3">
      <c r="C3708">
        <v>3231</v>
      </c>
      <c r="D3708" s="40">
        <v>3.1905625923824483</v>
      </c>
      <c r="I3708">
        <v>3231</v>
      </c>
      <c r="J3708" s="134">
        <v>0.1403307910560645</v>
      </c>
    </row>
    <row r="3709" spans="3:10" x14ac:dyDescent="0.3">
      <c r="C3709">
        <v>3232</v>
      </c>
      <c r="D3709" s="40">
        <v>2.7579541509383096</v>
      </c>
      <c r="I3709">
        <v>3232</v>
      </c>
      <c r="J3709" s="134">
        <v>9.8188529923595835E-2</v>
      </c>
    </row>
    <row r="3710" spans="3:10" x14ac:dyDescent="0.3">
      <c r="C3710">
        <v>3233</v>
      </c>
      <c r="D3710" s="40">
        <v>3.4485276190057013</v>
      </c>
      <c r="I3710">
        <v>3233</v>
      </c>
      <c r="J3710" s="134">
        <v>0.18111976101821403</v>
      </c>
    </row>
    <row r="3711" spans="3:10" x14ac:dyDescent="0.3">
      <c r="C3711">
        <v>3234</v>
      </c>
      <c r="D3711" s="40">
        <v>2.8533539680999129</v>
      </c>
      <c r="I3711">
        <v>3234</v>
      </c>
      <c r="J3711" s="134">
        <v>0.22473320774099492</v>
      </c>
    </row>
    <row r="3712" spans="3:10" x14ac:dyDescent="0.3">
      <c r="C3712">
        <v>3235</v>
      </c>
      <c r="D3712" s="40">
        <v>2.1989154711165173</v>
      </c>
      <c r="I3712">
        <v>3235</v>
      </c>
      <c r="J3712" s="134">
        <v>0.20470247972377775</v>
      </c>
    </row>
    <row r="3713" spans="3:10" x14ac:dyDescent="0.3">
      <c r="C3713">
        <v>3236</v>
      </c>
      <c r="D3713" s="40">
        <v>2.4858321077723708</v>
      </c>
      <c r="I3713">
        <v>3236</v>
      </c>
      <c r="J3713" s="134">
        <v>0.24024150865861982</v>
      </c>
    </row>
    <row r="3714" spans="3:10" x14ac:dyDescent="0.3">
      <c r="C3714">
        <v>3237</v>
      </c>
      <c r="D3714" s="40">
        <v>2.2159513846455359</v>
      </c>
      <c r="I3714">
        <v>3237</v>
      </c>
      <c r="J3714" s="134">
        <v>0.15880174090739207</v>
      </c>
    </row>
    <row r="3715" spans="3:10" x14ac:dyDescent="0.3">
      <c r="C3715">
        <v>3238</v>
      </c>
      <c r="D3715" s="40">
        <v>2.4386558332446606</v>
      </c>
      <c r="I3715">
        <v>3238</v>
      </c>
      <c r="J3715" s="134">
        <v>0.28211529033754545</v>
      </c>
    </row>
    <row r="3716" spans="3:10" x14ac:dyDescent="0.3">
      <c r="C3716">
        <v>3239</v>
      </c>
      <c r="D3716" s="40">
        <v>2.8033164060367026</v>
      </c>
      <c r="I3716">
        <v>3239</v>
      </c>
      <c r="J3716" s="134">
        <v>0.29367319623186039</v>
      </c>
    </row>
    <row r="3717" spans="3:10" x14ac:dyDescent="0.3">
      <c r="C3717">
        <v>3240</v>
      </c>
      <c r="D3717" s="40">
        <v>1.5815878146167122</v>
      </c>
      <c r="I3717">
        <v>3240</v>
      </c>
      <c r="J3717" s="134">
        <v>0.25902107764426741</v>
      </c>
    </row>
    <row r="3718" spans="3:10" x14ac:dyDescent="0.3">
      <c r="C3718">
        <v>3241</v>
      </c>
      <c r="D3718" s="40">
        <v>2.9376510893736674</v>
      </c>
      <c r="I3718">
        <v>3241</v>
      </c>
      <c r="J3718" s="134">
        <v>0.33003699981889345</v>
      </c>
    </row>
    <row r="3719" spans="3:10" x14ac:dyDescent="0.3">
      <c r="C3719">
        <v>3242</v>
      </c>
      <c r="D3719" s="40">
        <v>2.8599455260599469</v>
      </c>
      <c r="I3719">
        <v>3242</v>
      </c>
      <c r="J3719" s="134">
        <v>0.1348448988976978</v>
      </c>
    </row>
    <row r="3720" spans="3:10" x14ac:dyDescent="0.3">
      <c r="C3720">
        <v>3243</v>
      </c>
      <c r="D3720" s="40">
        <v>1.9236002555070555</v>
      </c>
      <c r="I3720">
        <v>3243</v>
      </c>
      <c r="J3720" s="134">
        <v>0.37325975256572375</v>
      </c>
    </row>
    <row r="3721" spans="3:10" x14ac:dyDescent="0.3">
      <c r="C3721">
        <v>3244</v>
      </c>
      <c r="D3721" s="40">
        <v>2.5771282170375747</v>
      </c>
      <c r="I3721">
        <v>3244</v>
      </c>
      <c r="J3721" s="134">
        <v>0.17313828982959789</v>
      </c>
    </row>
    <row r="3722" spans="3:10" x14ac:dyDescent="0.3">
      <c r="C3722">
        <v>3245</v>
      </c>
      <c r="D3722" s="40">
        <v>3.2352004118841933</v>
      </c>
      <c r="I3722">
        <v>3245</v>
      </c>
      <c r="J3722" s="134">
        <v>0.3781366525196137</v>
      </c>
    </row>
    <row r="3723" spans="3:10" x14ac:dyDescent="0.3">
      <c r="C3723">
        <v>3246</v>
      </c>
      <c r="D3723" s="40">
        <v>3.1331641449351615</v>
      </c>
      <c r="I3723">
        <v>3246</v>
      </c>
      <c r="J3723" s="134">
        <v>0.32180375076250645</v>
      </c>
    </row>
    <row r="3724" spans="3:10" x14ac:dyDescent="0.3">
      <c r="C3724">
        <v>3247</v>
      </c>
      <c r="D3724" s="40">
        <v>2.546229555719921</v>
      </c>
      <c r="I3724">
        <v>3247</v>
      </c>
      <c r="J3724" s="134">
        <v>0.36429727341385654</v>
      </c>
    </row>
    <row r="3725" spans="3:10" x14ac:dyDescent="0.3">
      <c r="C3725">
        <v>3248</v>
      </c>
      <c r="D3725" s="40">
        <v>2.9445989020248073</v>
      </c>
      <c r="I3725">
        <v>3248</v>
      </c>
      <c r="J3725" s="134">
        <v>0.31304985603910418</v>
      </c>
    </row>
    <row r="3726" spans="3:10" x14ac:dyDescent="0.3">
      <c r="C3726">
        <v>3249</v>
      </c>
      <c r="D3726" s="40">
        <v>2.0733867600718359</v>
      </c>
      <c r="I3726">
        <v>3249</v>
      </c>
      <c r="J3726" s="134">
        <v>0.31366636784493096</v>
      </c>
    </row>
    <row r="3727" spans="3:10" x14ac:dyDescent="0.3">
      <c r="C3727">
        <v>3250</v>
      </c>
      <c r="D3727" s="40">
        <v>2.9522720590713885</v>
      </c>
      <c r="I3727">
        <v>3250</v>
      </c>
      <c r="J3727" s="134">
        <v>0.21853213033448138</v>
      </c>
    </row>
    <row r="3728" spans="3:10" x14ac:dyDescent="0.3">
      <c r="C3728">
        <v>3251</v>
      </c>
      <c r="D3728" s="40">
        <v>2.6336153116200527</v>
      </c>
      <c r="I3728">
        <v>3251</v>
      </c>
      <c r="J3728" s="134">
        <v>0.31811133893149934</v>
      </c>
    </row>
    <row r="3729" spans="3:10" x14ac:dyDescent="0.3">
      <c r="C3729">
        <v>3252</v>
      </c>
      <c r="D3729" s="40">
        <v>2.5138572175116676</v>
      </c>
      <c r="I3729">
        <v>3252</v>
      </c>
      <c r="J3729" s="134">
        <v>0.17250759811250882</v>
      </c>
    </row>
    <row r="3730" spans="3:10" x14ac:dyDescent="0.3">
      <c r="C3730">
        <v>3253</v>
      </c>
      <c r="D3730" s="40">
        <v>2.745880698337809</v>
      </c>
      <c r="I3730">
        <v>3253</v>
      </c>
      <c r="J3730" s="134">
        <v>0.12929211376390093</v>
      </c>
    </row>
    <row r="3731" spans="3:10" x14ac:dyDescent="0.3">
      <c r="C3731">
        <v>3254</v>
      </c>
      <c r="D3731" s="40">
        <v>1.8036812954360777</v>
      </c>
      <c r="I3731">
        <v>3254</v>
      </c>
      <c r="J3731" s="134">
        <v>0.22458410371894622</v>
      </c>
    </row>
    <row r="3732" spans="3:10" x14ac:dyDescent="0.3">
      <c r="C3732">
        <v>3255</v>
      </c>
      <c r="D3732" s="40">
        <v>2.5487012918029102</v>
      </c>
      <c r="I3732">
        <v>3255</v>
      </c>
      <c r="J3732" s="134">
        <v>0.18248772049747664</v>
      </c>
    </row>
    <row r="3733" spans="3:10" x14ac:dyDescent="0.3">
      <c r="C3733">
        <v>3256</v>
      </c>
      <c r="D3733" s="40">
        <v>2.7313652884045352</v>
      </c>
      <c r="I3733">
        <v>3256</v>
      </c>
      <c r="J3733" s="134">
        <v>0.10042573848048875</v>
      </c>
    </row>
    <row r="3734" spans="3:10" x14ac:dyDescent="0.3">
      <c r="C3734">
        <v>3257</v>
      </c>
      <c r="D3734" s="40">
        <v>1.8937509213397785</v>
      </c>
      <c r="I3734">
        <v>3257</v>
      </c>
      <c r="J3734" s="134">
        <v>0.13794914121099722</v>
      </c>
    </row>
    <row r="3735" spans="3:10" x14ac:dyDescent="0.3">
      <c r="C3735">
        <v>3258</v>
      </c>
      <c r="D3735" s="40">
        <v>2.0708006417542189</v>
      </c>
      <c r="I3735">
        <v>3258</v>
      </c>
      <c r="J3735" s="134">
        <v>0.18725584432863607</v>
      </c>
    </row>
    <row r="3736" spans="3:10" x14ac:dyDescent="0.3">
      <c r="C3736">
        <v>3259</v>
      </c>
      <c r="D3736" s="40">
        <v>1.8973405363912992</v>
      </c>
      <c r="I3736">
        <v>3259</v>
      </c>
      <c r="J3736" s="134">
        <v>0.12879713719960173</v>
      </c>
    </row>
    <row r="3737" spans="3:10" x14ac:dyDescent="0.3">
      <c r="C3737">
        <v>3260</v>
      </c>
      <c r="D3737" s="40">
        <v>2.5403254447844743</v>
      </c>
      <c r="I3737">
        <v>3260</v>
      </c>
      <c r="J3737" s="134">
        <v>0.32007244760946074</v>
      </c>
    </row>
    <row r="3738" spans="3:10" x14ac:dyDescent="0.3">
      <c r="C3738">
        <v>3261</v>
      </c>
      <c r="D3738" s="40">
        <v>2.1039277316802698</v>
      </c>
      <c r="I3738">
        <v>3261</v>
      </c>
      <c r="J3738" s="134">
        <v>0.24122798427984371</v>
      </c>
    </row>
    <row r="3739" spans="3:10" x14ac:dyDescent="0.3">
      <c r="C3739">
        <v>3262</v>
      </c>
      <c r="D3739" s="40">
        <v>2.601149765639676</v>
      </c>
      <c r="I3739">
        <v>3262</v>
      </c>
      <c r="J3739" s="134">
        <v>0.24103584501078568</v>
      </c>
    </row>
    <row r="3740" spans="3:10" x14ac:dyDescent="0.3">
      <c r="C3740">
        <v>3263</v>
      </c>
      <c r="D3740" s="40">
        <v>2.8051084624662228</v>
      </c>
      <c r="I3740">
        <v>3263</v>
      </c>
      <c r="J3740" s="134">
        <v>0.23142631125349489</v>
      </c>
    </row>
    <row r="3741" spans="3:10" x14ac:dyDescent="0.3">
      <c r="C3741">
        <v>3264</v>
      </c>
      <c r="D3741" s="40">
        <v>2.4373821868569778</v>
      </c>
      <c r="I3741">
        <v>3264</v>
      </c>
      <c r="J3741" s="134">
        <v>0.32990591812645098</v>
      </c>
    </row>
    <row r="3742" spans="3:10" x14ac:dyDescent="0.3">
      <c r="C3742">
        <v>3265</v>
      </c>
      <c r="D3742" s="40">
        <v>2.4528498771573819</v>
      </c>
      <c r="I3742">
        <v>3265</v>
      </c>
      <c r="J3742" s="134">
        <v>0.23421895540157145</v>
      </c>
    </row>
    <row r="3743" spans="3:10" x14ac:dyDescent="0.3">
      <c r="C3743">
        <v>3266</v>
      </c>
      <c r="D3743" s="40">
        <v>2.8809510918762959</v>
      </c>
      <c r="I3743">
        <v>3266</v>
      </c>
      <c r="J3743" s="134">
        <v>0.23971831514102426</v>
      </c>
    </row>
    <row r="3744" spans="3:10" x14ac:dyDescent="0.3">
      <c r="C3744">
        <v>3267</v>
      </c>
      <c r="D3744" s="40">
        <v>3.3900232191245876</v>
      </c>
      <c r="I3744">
        <v>3267</v>
      </c>
      <c r="J3744" s="134">
        <v>0.31376733845542071</v>
      </c>
    </row>
    <row r="3745" spans="3:10" x14ac:dyDescent="0.3">
      <c r="C3745">
        <v>3268</v>
      </c>
      <c r="D3745" s="40">
        <v>2.4438034125273416</v>
      </c>
      <c r="I3745">
        <v>3268</v>
      </c>
      <c r="J3745" s="134">
        <v>0.27373157832088468</v>
      </c>
    </row>
    <row r="3746" spans="3:10" x14ac:dyDescent="0.3">
      <c r="C3746">
        <v>3269</v>
      </c>
      <c r="D3746" s="40">
        <v>2.3386968466710285</v>
      </c>
      <c r="I3746">
        <v>3269</v>
      </c>
      <c r="J3746" s="134">
        <v>0.27079085104539558</v>
      </c>
    </row>
    <row r="3747" spans="3:10" x14ac:dyDescent="0.3">
      <c r="C3747">
        <v>3270</v>
      </c>
      <c r="D3747" s="40">
        <v>3.0113654754304973</v>
      </c>
      <c r="I3747">
        <v>3270</v>
      </c>
      <c r="J3747" s="134">
        <v>0.27393321354264022</v>
      </c>
    </row>
    <row r="3748" spans="3:10" x14ac:dyDescent="0.3">
      <c r="C3748">
        <v>3271</v>
      </c>
      <c r="D3748" s="40">
        <v>2.5934465298428031</v>
      </c>
      <c r="I3748">
        <v>3271</v>
      </c>
      <c r="J3748" s="134">
        <v>0.16662832527969895</v>
      </c>
    </row>
    <row r="3749" spans="3:10" x14ac:dyDescent="0.3">
      <c r="C3749">
        <v>3272</v>
      </c>
      <c r="D3749" s="40">
        <v>2.7216557546040656</v>
      </c>
      <c r="I3749">
        <v>3272</v>
      </c>
      <c r="J3749" s="134">
        <v>0.12990355631277128</v>
      </c>
    </row>
    <row r="3750" spans="3:10" x14ac:dyDescent="0.3">
      <c r="C3750">
        <v>3273</v>
      </c>
      <c r="D3750" s="40">
        <v>3.2287374706525718</v>
      </c>
      <c r="I3750">
        <v>3273</v>
      </c>
      <c r="J3750" s="134">
        <v>0.23959823291867943</v>
      </c>
    </row>
    <row r="3751" spans="3:10" x14ac:dyDescent="0.3">
      <c r="C3751">
        <v>3274</v>
      </c>
      <c r="D3751" s="40">
        <v>2.3342050157233882</v>
      </c>
      <c r="I3751">
        <v>3274</v>
      </c>
      <c r="J3751" s="134">
        <v>0.24155453743042798</v>
      </c>
    </row>
    <row r="3752" spans="3:10" x14ac:dyDescent="0.3">
      <c r="C3752">
        <v>3275</v>
      </c>
      <c r="D3752" s="40">
        <v>2.2009949139900407</v>
      </c>
      <c r="I3752">
        <v>3275</v>
      </c>
      <c r="J3752" s="134">
        <v>0.22576223327348544</v>
      </c>
    </row>
    <row r="3753" spans="3:10" x14ac:dyDescent="0.3">
      <c r="C3753">
        <v>3276</v>
      </c>
      <c r="D3753" s="40">
        <v>2.3090988512791863</v>
      </c>
      <c r="I3753">
        <v>3276</v>
      </c>
      <c r="J3753" s="134">
        <v>0.25632754602851704</v>
      </c>
    </row>
    <row r="3754" spans="3:10" x14ac:dyDescent="0.3">
      <c r="C3754">
        <v>3277</v>
      </c>
      <c r="D3754" s="40">
        <v>2.9005364628416843</v>
      </c>
      <c r="I3754">
        <v>3277</v>
      </c>
      <c r="J3754" s="134">
        <v>0.27021444270348516</v>
      </c>
    </row>
    <row r="3755" spans="3:10" x14ac:dyDescent="0.3">
      <c r="C3755">
        <v>3278</v>
      </c>
      <c r="D3755" s="40">
        <v>3.5871499721978699</v>
      </c>
      <c r="I3755">
        <v>3278</v>
      </c>
      <c r="J3755" s="134">
        <v>0.27478910124124001</v>
      </c>
    </row>
    <row r="3756" spans="3:10" x14ac:dyDescent="0.3">
      <c r="C3756">
        <v>3279</v>
      </c>
      <c r="D3756" s="40">
        <v>2.6331413497915177</v>
      </c>
      <c r="I3756">
        <v>3279</v>
      </c>
      <c r="J3756" s="134">
        <v>0.28838597290592616</v>
      </c>
    </row>
    <row r="3757" spans="3:10" x14ac:dyDescent="0.3">
      <c r="C3757">
        <v>3280</v>
      </c>
      <c r="D3757" s="40">
        <v>3.3563666537457437</v>
      </c>
      <c r="I3757">
        <v>3280</v>
      </c>
      <c r="J3757" s="134">
        <v>0.27555422988042766</v>
      </c>
    </row>
    <row r="3758" spans="3:10" x14ac:dyDescent="0.3">
      <c r="C3758">
        <v>3281</v>
      </c>
      <c r="D3758" s="40">
        <v>3.1583909221760136</v>
      </c>
      <c r="I3758">
        <v>3281</v>
      </c>
      <c r="J3758" s="134">
        <v>0.27511834293417614</v>
      </c>
    </row>
    <row r="3759" spans="3:10" x14ac:dyDescent="0.3">
      <c r="C3759">
        <v>3282</v>
      </c>
      <c r="D3759" s="40">
        <v>2.5715000863849475</v>
      </c>
      <c r="I3759">
        <v>3282</v>
      </c>
      <c r="J3759" s="134">
        <v>0.27960935289715261</v>
      </c>
    </row>
    <row r="3760" spans="3:10" x14ac:dyDescent="0.3">
      <c r="C3760">
        <v>3283</v>
      </c>
      <c r="D3760" s="40">
        <v>3.0581641874262995</v>
      </c>
      <c r="I3760">
        <v>3283</v>
      </c>
      <c r="J3760" s="134">
        <v>0.13062784375233361</v>
      </c>
    </row>
    <row r="3761" spans="3:10" x14ac:dyDescent="0.3">
      <c r="C3761">
        <v>3284</v>
      </c>
      <c r="D3761" s="40">
        <v>2.8308405000501153</v>
      </c>
      <c r="I3761">
        <v>3284</v>
      </c>
      <c r="J3761" s="134">
        <v>0.29399445817531755</v>
      </c>
    </row>
    <row r="3762" spans="3:10" x14ac:dyDescent="0.3">
      <c r="C3762">
        <v>3285</v>
      </c>
      <c r="D3762" s="40">
        <v>2.042653128432256</v>
      </c>
      <c r="I3762">
        <v>3285</v>
      </c>
      <c r="J3762" s="134">
        <v>0.23566873880785688</v>
      </c>
    </row>
    <row r="3763" spans="3:10" x14ac:dyDescent="0.3">
      <c r="C3763">
        <v>3286</v>
      </c>
      <c r="D3763" s="40">
        <v>3.0411079495215341</v>
      </c>
      <c r="I3763">
        <v>3286</v>
      </c>
      <c r="J3763" s="134">
        <v>0.22639142849637439</v>
      </c>
    </row>
    <row r="3764" spans="3:10" x14ac:dyDescent="0.3">
      <c r="C3764">
        <v>3287</v>
      </c>
      <c r="D3764" s="40">
        <v>3.2369272282317327</v>
      </c>
      <c r="I3764">
        <v>3287</v>
      </c>
      <c r="J3764" s="134">
        <v>0.28867723526421218</v>
      </c>
    </row>
    <row r="3765" spans="3:10" x14ac:dyDescent="0.3">
      <c r="C3765">
        <v>3288</v>
      </c>
      <c r="D3765" s="40">
        <v>3.0392731457460518</v>
      </c>
      <c r="I3765">
        <v>3288</v>
      </c>
      <c r="J3765" s="134">
        <v>0.24782183782296907</v>
      </c>
    </row>
    <row r="3766" spans="3:10" x14ac:dyDescent="0.3">
      <c r="C3766">
        <v>3289</v>
      </c>
      <c r="D3766" s="40">
        <v>2.5847727899573125</v>
      </c>
      <c r="I3766">
        <v>3289</v>
      </c>
      <c r="J3766" s="134">
        <v>0.28786779493092252</v>
      </c>
    </row>
    <row r="3767" spans="3:10" x14ac:dyDescent="0.3">
      <c r="C3767">
        <v>3290</v>
      </c>
      <c r="D3767" s="40">
        <v>2.7780774801727035</v>
      </c>
      <c r="I3767">
        <v>3290</v>
      </c>
      <c r="J3767" s="134">
        <v>0.21076865693589286</v>
      </c>
    </row>
    <row r="3768" spans="3:10" x14ac:dyDescent="0.3">
      <c r="C3768">
        <v>3291</v>
      </c>
      <c r="D3768" s="40">
        <v>2.2038326388654559</v>
      </c>
      <c r="I3768">
        <v>3291</v>
      </c>
      <c r="J3768" s="134">
        <v>0.15490785370706672</v>
      </c>
    </row>
    <row r="3769" spans="3:10" x14ac:dyDescent="0.3">
      <c r="C3769">
        <v>3292</v>
      </c>
      <c r="D3769" s="40">
        <v>3.4080127559148727</v>
      </c>
      <c r="I3769">
        <v>3292</v>
      </c>
      <c r="J3769" s="134">
        <v>0.36250978435230885</v>
      </c>
    </row>
    <row r="3770" spans="3:10" x14ac:dyDescent="0.3">
      <c r="C3770">
        <v>3293</v>
      </c>
      <c r="D3770" s="40">
        <v>2.4190804743381831</v>
      </c>
      <c r="I3770">
        <v>3293</v>
      </c>
      <c r="J3770" s="134">
        <v>0.12582888363884281</v>
      </c>
    </row>
    <row r="3771" spans="3:10" x14ac:dyDescent="0.3">
      <c r="C3771">
        <v>3294</v>
      </c>
      <c r="D3771" s="40">
        <v>2.5760143318038518</v>
      </c>
      <c r="I3771">
        <v>3294</v>
      </c>
      <c r="J3771" s="134">
        <v>0.18282838341121432</v>
      </c>
    </row>
    <row r="3772" spans="3:10" x14ac:dyDescent="0.3">
      <c r="C3772">
        <v>3295</v>
      </c>
      <c r="D3772" s="40">
        <v>2.7702681607506277</v>
      </c>
      <c r="I3772">
        <v>3295</v>
      </c>
      <c r="J3772" s="134">
        <v>0.2051966597416921</v>
      </c>
    </row>
    <row r="3773" spans="3:10" x14ac:dyDescent="0.3">
      <c r="C3773">
        <v>3296</v>
      </c>
      <c r="D3773" s="40">
        <v>2.3207343828840044</v>
      </c>
      <c r="I3773">
        <v>3296</v>
      </c>
      <c r="J3773" s="134">
        <v>0.32336839864734213</v>
      </c>
    </row>
    <row r="3774" spans="3:10" x14ac:dyDescent="0.3">
      <c r="C3774">
        <v>3297</v>
      </c>
      <c r="D3774" s="40">
        <v>1.8573621255906274</v>
      </c>
      <c r="I3774">
        <v>3297</v>
      </c>
      <c r="J3774" s="134">
        <v>0.19330857498457754</v>
      </c>
    </row>
    <row r="3775" spans="3:10" x14ac:dyDescent="0.3">
      <c r="C3775">
        <v>3298</v>
      </c>
      <c r="D3775" s="40">
        <v>2.7914685057351094</v>
      </c>
      <c r="I3775">
        <v>3298</v>
      </c>
      <c r="J3775" s="134">
        <v>0.24947335694623485</v>
      </c>
    </row>
    <row r="3776" spans="3:10" x14ac:dyDescent="0.3">
      <c r="C3776">
        <v>3299</v>
      </c>
      <c r="D3776" s="40">
        <v>1.7345494074295662</v>
      </c>
      <c r="I3776">
        <v>3299</v>
      </c>
      <c r="J3776" s="134">
        <v>0.28365328408425028</v>
      </c>
    </row>
    <row r="3777" spans="3:10" x14ac:dyDescent="0.3">
      <c r="C3777">
        <v>3300</v>
      </c>
      <c r="D3777" s="40">
        <v>2.4988213919773576</v>
      </c>
      <c r="I3777">
        <v>3300</v>
      </c>
      <c r="J3777" s="134">
        <v>0.32203429232577085</v>
      </c>
    </row>
    <row r="3778" spans="3:10" x14ac:dyDescent="0.3">
      <c r="C3778">
        <v>3301</v>
      </c>
      <c r="D3778" s="40">
        <v>3.2279052969218691</v>
      </c>
      <c r="I3778">
        <v>3301</v>
      </c>
      <c r="J3778" s="134">
        <v>0.3310649931030698</v>
      </c>
    </row>
    <row r="3779" spans="3:10" x14ac:dyDescent="0.3">
      <c r="C3779">
        <v>3302</v>
      </c>
      <c r="D3779" s="40">
        <v>2.8604286014304132</v>
      </c>
      <c r="I3779">
        <v>3302</v>
      </c>
      <c r="J3779" s="134">
        <v>0.20247814262718977</v>
      </c>
    </row>
    <row r="3780" spans="3:10" x14ac:dyDescent="0.3">
      <c r="C3780">
        <v>3303</v>
      </c>
      <c r="D3780" s="40">
        <v>2.8323993268229204</v>
      </c>
      <c r="I3780">
        <v>3303</v>
      </c>
      <c r="J3780" s="134">
        <v>0.13910397662909624</v>
      </c>
    </row>
    <row r="3781" spans="3:10" x14ac:dyDescent="0.3">
      <c r="C3781">
        <v>3304</v>
      </c>
      <c r="D3781" s="40">
        <v>2.3804796067327163</v>
      </c>
      <c r="I3781">
        <v>3304</v>
      </c>
      <c r="J3781" s="134">
        <v>0.17136819116717406</v>
      </c>
    </row>
    <row r="3782" spans="3:10" x14ac:dyDescent="0.3">
      <c r="C3782">
        <v>3305</v>
      </c>
      <c r="D3782" s="40">
        <v>3.3437657084117389</v>
      </c>
      <c r="I3782">
        <v>3305</v>
      </c>
      <c r="J3782" s="134">
        <v>0.15900095178199547</v>
      </c>
    </row>
    <row r="3783" spans="3:10" x14ac:dyDescent="0.3">
      <c r="C3783">
        <v>3306</v>
      </c>
      <c r="D3783" s="40">
        <v>2.8287973966131075</v>
      </c>
      <c r="I3783">
        <v>3306</v>
      </c>
      <c r="J3783" s="134">
        <v>0.22282780312400408</v>
      </c>
    </row>
    <row r="3784" spans="3:10" x14ac:dyDescent="0.3">
      <c r="C3784">
        <v>3307</v>
      </c>
      <c r="D3784" s="40">
        <v>1.9179709422164357</v>
      </c>
      <c r="I3784">
        <v>3307</v>
      </c>
      <c r="J3784" s="134">
        <v>0.28782098092465258</v>
      </c>
    </row>
    <row r="3785" spans="3:10" x14ac:dyDescent="0.3">
      <c r="C3785">
        <v>3308</v>
      </c>
      <c r="D3785" s="40">
        <v>2.4112991703276494</v>
      </c>
      <c r="I3785">
        <v>3308</v>
      </c>
      <c r="J3785" s="134">
        <v>0.28413620725988631</v>
      </c>
    </row>
    <row r="3786" spans="3:10" x14ac:dyDescent="0.3">
      <c r="C3786">
        <v>3309</v>
      </c>
      <c r="D3786" s="40">
        <v>3.0129560786682621</v>
      </c>
      <c r="I3786">
        <v>3309</v>
      </c>
      <c r="J3786" s="134">
        <v>0.32371682937287916</v>
      </c>
    </row>
    <row r="3787" spans="3:10" x14ac:dyDescent="0.3">
      <c r="C3787">
        <v>3310</v>
      </c>
      <c r="D3787" s="40">
        <v>2.7249456375352508</v>
      </c>
      <c r="I3787">
        <v>3310</v>
      </c>
      <c r="J3787" s="134">
        <v>0.28378683139884497</v>
      </c>
    </row>
    <row r="3788" spans="3:10" x14ac:dyDescent="0.3">
      <c r="C3788">
        <v>3311</v>
      </c>
      <c r="D3788" s="40">
        <v>2.0678318970827312</v>
      </c>
      <c r="I3788">
        <v>3311</v>
      </c>
      <c r="J3788" s="134">
        <v>0.16381952764638164</v>
      </c>
    </row>
    <row r="3789" spans="3:10" x14ac:dyDescent="0.3">
      <c r="C3789">
        <v>3312</v>
      </c>
      <c r="D3789" s="40">
        <v>2.9977449695314049</v>
      </c>
      <c r="I3789">
        <v>3312</v>
      </c>
      <c r="J3789" s="134">
        <v>0.3024459823333332</v>
      </c>
    </row>
    <row r="3790" spans="3:10" x14ac:dyDescent="0.3">
      <c r="C3790">
        <v>3313</v>
      </c>
      <c r="D3790" s="40">
        <v>1.7858664903002868</v>
      </c>
      <c r="I3790">
        <v>3313</v>
      </c>
      <c r="J3790" s="134">
        <v>0.20440956347812378</v>
      </c>
    </row>
    <row r="3791" spans="3:10" x14ac:dyDescent="0.3">
      <c r="C3791">
        <v>3314</v>
      </c>
      <c r="D3791" s="40">
        <v>2.5849582861287788</v>
      </c>
      <c r="I3791">
        <v>3314</v>
      </c>
      <c r="J3791" s="134">
        <v>0.1997486333720635</v>
      </c>
    </row>
    <row r="3792" spans="3:10" x14ac:dyDescent="0.3">
      <c r="C3792">
        <v>3315</v>
      </c>
      <c r="D3792" s="40">
        <v>2.4282289003737363</v>
      </c>
      <c r="I3792">
        <v>3315</v>
      </c>
      <c r="J3792" s="134">
        <v>0.33397449404722934</v>
      </c>
    </row>
    <row r="3793" spans="3:10" x14ac:dyDescent="0.3">
      <c r="C3793">
        <v>3316</v>
      </c>
      <c r="D3793" s="40">
        <v>2.0704903133880768</v>
      </c>
      <c r="I3793">
        <v>3316</v>
      </c>
      <c r="J3793" s="134">
        <v>0.28298302177330692</v>
      </c>
    </row>
    <row r="3794" spans="3:10" x14ac:dyDescent="0.3">
      <c r="C3794">
        <v>3317</v>
      </c>
      <c r="D3794" s="40">
        <v>2.0992080730649962</v>
      </c>
      <c r="I3794">
        <v>3317</v>
      </c>
      <c r="J3794" s="134">
        <v>0.31058858159928304</v>
      </c>
    </row>
    <row r="3795" spans="3:10" x14ac:dyDescent="0.3">
      <c r="C3795">
        <v>3318</v>
      </c>
      <c r="D3795" s="40">
        <v>2.1746565600094745</v>
      </c>
      <c r="I3795">
        <v>3318</v>
      </c>
      <c r="J3795" s="134">
        <v>0.20650433709185556</v>
      </c>
    </row>
    <row r="3796" spans="3:10" x14ac:dyDescent="0.3">
      <c r="C3796">
        <v>3319</v>
      </c>
      <c r="D3796" s="40">
        <v>1.6856854228724714</v>
      </c>
      <c r="I3796">
        <v>3319</v>
      </c>
      <c r="J3796" s="134">
        <v>0.21961734839259739</v>
      </c>
    </row>
    <row r="3797" spans="3:10" x14ac:dyDescent="0.3">
      <c r="C3797">
        <v>3320</v>
      </c>
      <c r="D3797" s="40">
        <v>1.6855504685475047</v>
      </c>
      <c r="I3797">
        <v>3320</v>
      </c>
      <c r="J3797" s="134">
        <v>0.23803022535794893</v>
      </c>
    </row>
    <row r="3798" spans="3:10" x14ac:dyDescent="0.3">
      <c r="C3798">
        <v>3321</v>
      </c>
      <c r="D3798" s="40">
        <v>2.4516303510673199</v>
      </c>
      <c r="I3798">
        <v>3321</v>
      </c>
      <c r="J3798" s="134">
        <v>0.28061969138102483</v>
      </c>
    </row>
    <row r="3799" spans="3:10" x14ac:dyDescent="0.3">
      <c r="C3799">
        <v>3322</v>
      </c>
      <c r="D3799" s="40">
        <v>2.1963971256777883</v>
      </c>
      <c r="I3799">
        <v>3322</v>
      </c>
      <c r="J3799" s="134">
        <v>0.22010060025939882</v>
      </c>
    </row>
    <row r="3800" spans="3:10" x14ac:dyDescent="0.3">
      <c r="C3800">
        <v>3323</v>
      </c>
      <c r="D3800" s="40">
        <v>2.2540420700613022</v>
      </c>
      <c r="I3800">
        <v>3323</v>
      </c>
      <c r="J3800" s="134">
        <v>0.17246407057184854</v>
      </c>
    </row>
    <row r="3801" spans="3:10" x14ac:dyDescent="0.3">
      <c r="C3801">
        <v>3324</v>
      </c>
      <c r="D3801" s="40">
        <v>2.9248880909313004</v>
      </c>
      <c r="I3801">
        <v>3324</v>
      </c>
      <c r="J3801" s="134">
        <v>0.3320766595310416</v>
      </c>
    </row>
    <row r="3802" spans="3:10" x14ac:dyDescent="0.3">
      <c r="C3802">
        <v>3325</v>
      </c>
      <c r="D3802" s="40">
        <v>2.4999451711262646</v>
      </c>
      <c r="I3802">
        <v>3325</v>
      </c>
      <c r="J3802" s="134">
        <v>0.1927806177492557</v>
      </c>
    </row>
    <row r="3803" spans="3:10" x14ac:dyDescent="0.3">
      <c r="C3803">
        <v>3326</v>
      </c>
      <c r="D3803" s="40">
        <v>2.270585808647168</v>
      </c>
      <c r="I3803">
        <v>3326</v>
      </c>
      <c r="J3803" s="134">
        <v>0.19958652639324326</v>
      </c>
    </row>
    <row r="3804" spans="3:10" x14ac:dyDescent="0.3">
      <c r="C3804">
        <v>3327</v>
      </c>
      <c r="D3804" s="40">
        <v>2.5120196336263141</v>
      </c>
      <c r="I3804">
        <v>3327</v>
      </c>
      <c r="J3804" s="134">
        <v>0.37365881920240307</v>
      </c>
    </row>
    <row r="3805" spans="3:10" x14ac:dyDescent="0.3">
      <c r="C3805">
        <v>3328</v>
      </c>
      <c r="D3805" s="40">
        <v>3.0760416145309128</v>
      </c>
      <c r="I3805">
        <v>3328</v>
      </c>
      <c r="J3805" s="134">
        <v>0.28826388285320603</v>
      </c>
    </row>
    <row r="3806" spans="3:10" x14ac:dyDescent="0.3">
      <c r="C3806">
        <v>3329</v>
      </c>
      <c r="D3806" s="40">
        <v>2.2766771569521613</v>
      </c>
      <c r="I3806">
        <v>3329</v>
      </c>
      <c r="J3806" s="134">
        <v>0.34502086319431813</v>
      </c>
    </row>
    <row r="3807" spans="3:10" x14ac:dyDescent="0.3">
      <c r="C3807">
        <v>3330</v>
      </c>
      <c r="D3807" s="40">
        <v>1.6576767652968545</v>
      </c>
      <c r="I3807">
        <v>3330</v>
      </c>
      <c r="J3807" s="134">
        <v>0.2915812787910943</v>
      </c>
    </row>
    <row r="3808" spans="3:10" x14ac:dyDescent="0.3">
      <c r="C3808">
        <v>3331</v>
      </c>
      <c r="D3808" s="40">
        <v>1.987825088749257</v>
      </c>
      <c r="I3808">
        <v>3331</v>
      </c>
      <c r="J3808" s="134">
        <v>0.18688003220225968</v>
      </c>
    </row>
    <row r="3809" spans="3:10" x14ac:dyDescent="0.3">
      <c r="C3809">
        <v>3332</v>
      </c>
      <c r="D3809" s="40">
        <v>3.423706811936543</v>
      </c>
      <c r="I3809">
        <v>3332</v>
      </c>
      <c r="J3809" s="134">
        <v>0.19120690706828714</v>
      </c>
    </row>
    <row r="3810" spans="3:10" x14ac:dyDescent="0.3">
      <c r="C3810">
        <v>3333</v>
      </c>
      <c r="D3810" s="40">
        <v>1.7832128107609582</v>
      </c>
      <c r="I3810">
        <v>3333</v>
      </c>
      <c r="J3810" s="134">
        <v>0.13735968700348566</v>
      </c>
    </row>
    <row r="3811" spans="3:10" x14ac:dyDescent="0.3">
      <c r="C3811">
        <v>3334</v>
      </c>
      <c r="D3811" s="40">
        <v>2.3501731835793263</v>
      </c>
      <c r="I3811">
        <v>3334</v>
      </c>
      <c r="J3811" s="134">
        <v>5.8910741311732462E-2</v>
      </c>
    </row>
    <row r="3812" spans="3:10" x14ac:dyDescent="0.3">
      <c r="C3812">
        <v>3335</v>
      </c>
      <c r="D3812" s="40">
        <v>2.2158417898180192</v>
      </c>
      <c r="I3812">
        <v>3335</v>
      </c>
      <c r="J3812" s="134">
        <v>0.2352192584452546</v>
      </c>
    </row>
    <row r="3813" spans="3:10" x14ac:dyDescent="0.3">
      <c r="C3813">
        <v>3336</v>
      </c>
      <c r="D3813" s="40">
        <v>2.8264125373019415</v>
      </c>
      <c r="I3813">
        <v>3336</v>
      </c>
      <c r="J3813" s="134">
        <v>0.39416528952875463</v>
      </c>
    </row>
    <row r="3814" spans="3:10" x14ac:dyDescent="0.3">
      <c r="C3814">
        <v>3337</v>
      </c>
      <c r="D3814" s="40">
        <v>2.23577702000554</v>
      </c>
      <c r="I3814">
        <v>3337</v>
      </c>
      <c r="J3814" s="134">
        <v>0.23447014269844502</v>
      </c>
    </row>
    <row r="3815" spans="3:10" x14ac:dyDescent="0.3">
      <c r="C3815">
        <v>3338</v>
      </c>
      <c r="D3815" s="40">
        <v>3.0433533844273484</v>
      </c>
      <c r="I3815">
        <v>3338</v>
      </c>
      <c r="J3815" s="134">
        <v>0.23707886953649626</v>
      </c>
    </row>
    <row r="3816" spans="3:10" x14ac:dyDescent="0.3">
      <c r="C3816">
        <v>3339</v>
      </c>
      <c r="D3816" s="40">
        <v>2.6302961397058704</v>
      </c>
      <c r="I3816">
        <v>3339</v>
      </c>
      <c r="J3816" s="134">
        <v>0.24305016042280614</v>
      </c>
    </row>
    <row r="3817" spans="3:10" x14ac:dyDescent="0.3">
      <c r="C3817">
        <v>3340</v>
      </c>
      <c r="D3817" s="40">
        <v>2.3631958329677438</v>
      </c>
      <c r="I3817">
        <v>3340</v>
      </c>
      <c r="J3817" s="134">
        <v>0.25957111804810307</v>
      </c>
    </row>
    <row r="3818" spans="3:10" x14ac:dyDescent="0.3">
      <c r="C3818">
        <v>3341</v>
      </c>
      <c r="D3818" s="40">
        <v>2.0241168182500386</v>
      </c>
      <c r="I3818">
        <v>3341</v>
      </c>
      <c r="J3818" s="134">
        <v>0.32375033059617864</v>
      </c>
    </row>
    <row r="3819" spans="3:10" x14ac:dyDescent="0.3">
      <c r="C3819">
        <v>3342</v>
      </c>
      <c r="D3819" s="40">
        <v>2.8737462496965849</v>
      </c>
      <c r="I3819">
        <v>3342</v>
      </c>
      <c r="J3819" s="134">
        <v>0.19654685688405094</v>
      </c>
    </row>
    <row r="3820" spans="3:10" x14ac:dyDescent="0.3">
      <c r="C3820">
        <v>3343</v>
      </c>
      <c r="D3820" s="40">
        <v>2.0554239060691759</v>
      </c>
      <c r="I3820">
        <v>3343</v>
      </c>
      <c r="J3820" s="134">
        <v>0.23526566525873571</v>
      </c>
    </row>
    <row r="3821" spans="3:10" x14ac:dyDescent="0.3">
      <c r="C3821">
        <v>3344</v>
      </c>
      <c r="D3821" s="40">
        <v>2.7051914464604203</v>
      </c>
      <c r="I3821">
        <v>3344</v>
      </c>
      <c r="J3821" s="134">
        <v>0.2737528112157559</v>
      </c>
    </row>
    <row r="3822" spans="3:10" x14ac:dyDescent="0.3">
      <c r="C3822">
        <v>3345</v>
      </c>
      <c r="D3822" s="40">
        <v>2.5698983688441821</v>
      </c>
      <c r="I3822">
        <v>3345</v>
      </c>
      <c r="J3822" s="134">
        <v>0.20260441654262396</v>
      </c>
    </row>
    <row r="3823" spans="3:10" x14ac:dyDescent="0.3">
      <c r="C3823">
        <v>3346</v>
      </c>
      <c r="D3823" s="40">
        <v>2.1609802412460124</v>
      </c>
      <c r="I3823">
        <v>3346</v>
      </c>
      <c r="J3823" s="134">
        <v>0.32273222507802513</v>
      </c>
    </row>
    <row r="3824" spans="3:10" x14ac:dyDescent="0.3">
      <c r="C3824">
        <v>3347</v>
      </c>
      <c r="D3824" s="40">
        <v>2.7323455239997743</v>
      </c>
      <c r="I3824">
        <v>3347</v>
      </c>
      <c r="J3824" s="134">
        <v>0.19412937362215033</v>
      </c>
    </row>
    <row r="3825" spans="3:10" x14ac:dyDescent="0.3">
      <c r="C3825">
        <v>3348</v>
      </c>
      <c r="D3825" s="40">
        <v>2.7657877776537041</v>
      </c>
      <c r="I3825">
        <v>3348</v>
      </c>
      <c r="J3825" s="134">
        <v>0.36276943645508042</v>
      </c>
    </row>
    <row r="3826" spans="3:10" x14ac:dyDescent="0.3">
      <c r="C3826">
        <v>3349</v>
      </c>
      <c r="D3826" s="40">
        <v>2.887788789289266</v>
      </c>
      <c r="I3826">
        <v>3349</v>
      </c>
      <c r="J3826" s="134">
        <v>0.29174824300783508</v>
      </c>
    </row>
    <row r="3827" spans="3:10" x14ac:dyDescent="0.3">
      <c r="C3827">
        <v>3350</v>
      </c>
      <c r="D3827" s="40">
        <v>2.256345180540309</v>
      </c>
      <c r="I3827">
        <v>3350</v>
      </c>
      <c r="J3827" s="134">
        <v>9.7494900910940707E-2</v>
      </c>
    </row>
    <row r="3828" spans="3:10" x14ac:dyDescent="0.3">
      <c r="C3828">
        <v>3351</v>
      </c>
      <c r="D3828" s="40">
        <v>3.1806239584652167</v>
      </c>
      <c r="I3828">
        <v>3351</v>
      </c>
      <c r="J3828" s="134">
        <v>0.34785897705225488</v>
      </c>
    </row>
    <row r="3829" spans="3:10" x14ac:dyDescent="0.3">
      <c r="C3829">
        <v>3352</v>
      </c>
      <c r="D3829" s="40">
        <v>3.1272184984154068</v>
      </c>
      <c r="I3829">
        <v>3352</v>
      </c>
      <c r="J3829" s="134">
        <v>0.33099720060849513</v>
      </c>
    </row>
    <row r="3830" spans="3:10" x14ac:dyDescent="0.3">
      <c r="C3830">
        <v>3353</v>
      </c>
      <c r="D3830" s="40">
        <v>2.7838427474432987</v>
      </c>
      <c r="I3830">
        <v>3353</v>
      </c>
      <c r="J3830" s="134">
        <v>9.5732602264374966E-2</v>
      </c>
    </row>
    <row r="3831" spans="3:10" x14ac:dyDescent="0.3">
      <c r="C3831">
        <v>3354</v>
      </c>
      <c r="D3831" s="40">
        <v>2.5099501962983748</v>
      </c>
      <c r="I3831">
        <v>3354</v>
      </c>
      <c r="J3831" s="134">
        <v>0.35549444262143393</v>
      </c>
    </row>
    <row r="3832" spans="3:10" x14ac:dyDescent="0.3">
      <c r="C3832">
        <v>3355</v>
      </c>
      <c r="D3832" s="40">
        <v>2.1066926843871721</v>
      </c>
      <c r="I3832">
        <v>3355</v>
      </c>
      <c r="J3832" s="134">
        <v>0.24618865192892714</v>
      </c>
    </row>
    <row r="3833" spans="3:10" x14ac:dyDescent="0.3">
      <c r="C3833">
        <v>3356</v>
      </c>
      <c r="D3833" s="40">
        <v>2.4961454878938949</v>
      </c>
      <c r="I3833">
        <v>3356</v>
      </c>
      <c r="J3833" s="134">
        <v>0.19200493489276327</v>
      </c>
    </row>
    <row r="3834" spans="3:10" x14ac:dyDescent="0.3">
      <c r="C3834">
        <v>3357</v>
      </c>
      <c r="D3834" s="40">
        <v>2.476659434663282</v>
      </c>
      <c r="I3834">
        <v>3357</v>
      </c>
      <c r="J3834" s="134">
        <v>0.1003997533958958</v>
      </c>
    </row>
    <row r="3835" spans="3:10" x14ac:dyDescent="0.3">
      <c r="C3835">
        <v>3358</v>
      </c>
      <c r="D3835" s="40">
        <v>2.1726783625554282</v>
      </c>
      <c r="I3835">
        <v>3358</v>
      </c>
      <c r="J3835" s="134">
        <v>0.32461212312657928</v>
      </c>
    </row>
    <row r="3836" spans="3:10" x14ac:dyDescent="0.3">
      <c r="C3836">
        <v>3359</v>
      </c>
      <c r="D3836" s="40">
        <v>3.3458306974322412</v>
      </c>
      <c r="I3836">
        <v>3359</v>
      </c>
      <c r="J3836" s="134">
        <v>0.32078718599571276</v>
      </c>
    </row>
    <row r="3837" spans="3:10" x14ac:dyDescent="0.3">
      <c r="C3837">
        <v>3360</v>
      </c>
      <c r="D3837" s="40">
        <v>2.4409479124659925</v>
      </c>
      <c r="I3837">
        <v>3360</v>
      </c>
      <c r="J3837" s="134">
        <v>0.24543122656857208</v>
      </c>
    </row>
    <row r="3838" spans="3:10" x14ac:dyDescent="0.3">
      <c r="C3838">
        <v>3361</v>
      </c>
      <c r="D3838" s="40">
        <v>2.0899393069869037</v>
      </c>
      <c r="I3838">
        <v>3361</v>
      </c>
      <c r="J3838" s="134">
        <v>0.34288858179631498</v>
      </c>
    </row>
    <row r="3839" spans="3:10" x14ac:dyDescent="0.3">
      <c r="C3839">
        <v>3362</v>
      </c>
      <c r="D3839" s="40">
        <v>3.4289142194596947</v>
      </c>
      <c r="I3839">
        <v>3362</v>
      </c>
      <c r="J3839" s="134">
        <v>0.2715547002965446</v>
      </c>
    </row>
    <row r="3840" spans="3:10" x14ac:dyDescent="0.3">
      <c r="C3840">
        <v>3363</v>
      </c>
      <c r="D3840" s="40">
        <v>3.3902305026166544</v>
      </c>
      <c r="I3840">
        <v>3363</v>
      </c>
      <c r="J3840" s="134">
        <v>0.23032119514350402</v>
      </c>
    </row>
    <row r="3841" spans="3:10" x14ac:dyDescent="0.3">
      <c r="C3841">
        <v>3364</v>
      </c>
      <c r="D3841" s="40">
        <v>2.7941331123617634</v>
      </c>
      <c r="I3841">
        <v>3364</v>
      </c>
      <c r="J3841" s="134">
        <v>0.16405028177062242</v>
      </c>
    </row>
    <row r="3842" spans="3:10" x14ac:dyDescent="0.3">
      <c r="C3842">
        <v>3365</v>
      </c>
      <c r="D3842" s="40">
        <v>2.1651454551780356</v>
      </c>
      <c r="I3842">
        <v>3365</v>
      </c>
      <c r="J3842" s="134">
        <v>0.21151368704094575</v>
      </c>
    </row>
    <row r="3843" spans="3:10" x14ac:dyDescent="0.3">
      <c r="C3843">
        <v>3366</v>
      </c>
      <c r="D3843" s="40">
        <v>2.2124127047055056</v>
      </c>
      <c r="I3843">
        <v>3366</v>
      </c>
      <c r="J3843" s="134">
        <v>0.37327756418421054</v>
      </c>
    </row>
    <row r="3844" spans="3:10" x14ac:dyDescent="0.3">
      <c r="C3844">
        <v>3367</v>
      </c>
      <c r="D3844" s="40">
        <v>2.2050960960913941</v>
      </c>
      <c r="I3844">
        <v>3367</v>
      </c>
      <c r="J3844" s="134">
        <v>0.22621387161457118</v>
      </c>
    </row>
    <row r="3845" spans="3:10" x14ac:dyDescent="0.3">
      <c r="C3845">
        <v>3368</v>
      </c>
      <c r="D3845" s="40">
        <v>2.2595244852100143</v>
      </c>
      <c r="I3845">
        <v>3368</v>
      </c>
      <c r="J3845" s="134">
        <v>0.22054846624769753</v>
      </c>
    </row>
    <row r="3846" spans="3:10" x14ac:dyDescent="0.3">
      <c r="C3846">
        <v>3369</v>
      </c>
      <c r="D3846" s="40">
        <v>3.0834443549635533</v>
      </c>
      <c r="I3846">
        <v>3369</v>
      </c>
      <c r="J3846" s="134">
        <v>0.24535265804700201</v>
      </c>
    </row>
    <row r="3847" spans="3:10" x14ac:dyDescent="0.3">
      <c r="C3847">
        <v>3370</v>
      </c>
      <c r="D3847" s="40">
        <v>2.7910432940717267</v>
      </c>
      <c r="I3847">
        <v>3370</v>
      </c>
      <c r="J3847" s="134">
        <v>0.23113100355175664</v>
      </c>
    </row>
    <row r="3848" spans="3:10" x14ac:dyDescent="0.3">
      <c r="C3848">
        <v>3371</v>
      </c>
      <c r="D3848" s="40">
        <v>3.1183031788387168</v>
      </c>
      <c r="I3848">
        <v>3371</v>
      </c>
      <c r="J3848" s="134">
        <v>0.28050869738946815</v>
      </c>
    </row>
    <row r="3849" spans="3:10" x14ac:dyDescent="0.3">
      <c r="C3849">
        <v>3372</v>
      </c>
      <c r="D3849" s="40">
        <v>3.3138550757297969</v>
      </c>
      <c r="I3849">
        <v>3372</v>
      </c>
      <c r="J3849" s="134">
        <v>0.2645072489891831</v>
      </c>
    </row>
    <row r="3850" spans="3:10" x14ac:dyDescent="0.3">
      <c r="C3850">
        <v>3373</v>
      </c>
      <c r="D3850" s="40">
        <v>2.0523203646119925</v>
      </c>
      <c r="I3850">
        <v>3373</v>
      </c>
      <c r="J3850" s="134">
        <v>0.23889475976865349</v>
      </c>
    </row>
    <row r="3851" spans="3:10" x14ac:dyDescent="0.3">
      <c r="C3851">
        <v>3374</v>
      </c>
      <c r="D3851" s="40">
        <v>2.8929902662340283</v>
      </c>
      <c r="I3851">
        <v>3374</v>
      </c>
      <c r="J3851" s="134">
        <v>0.22724902881616438</v>
      </c>
    </row>
    <row r="3852" spans="3:10" x14ac:dyDescent="0.3">
      <c r="C3852">
        <v>3375</v>
      </c>
      <c r="D3852" s="40">
        <v>1.780551838543645</v>
      </c>
      <c r="I3852">
        <v>3375</v>
      </c>
      <c r="J3852" s="134">
        <v>0.22819788501915905</v>
      </c>
    </row>
    <row r="3853" spans="3:10" x14ac:dyDescent="0.3">
      <c r="C3853">
        <v>3376</v>
      </c>
      <c r="D3853" s="40">
        <v>2.6186502222097929</v>
      </c>
      <c r="I3853">
        <v>3376</v>
      </c>
      <c r="J3853" s="134">
        <v>0.36026350380813144</v>
      </c>
    </row>
    <row r="3854" spans="3:10" x14ac:dyDescent="0.3">
      <c r="C3854">
        <v>3377</v>
      </c>
      <c r="D3854" s="40">
        <v>3.2474801106024729</v>
      </c>
      <c r="I3854">
        <v>3377</v>
      </c>
      <c r="J3854" s="134">
        <v>0.39887449490858984</v>
      </c>
    </row>
    <row r="3855" spans="3:10" x14ac:dyDescent="0.3">
      <c r="C3855">
        <v>3378</v>
      </c>
      <c r="D3855" s="40">
        <v>2.6938470738315683</v>
      </c>
      <c r="I3855">
        <v>3378</v>
      </c>
      <c r="J3855" s="134">
        <v>0.2231002307326484</v>
      </c>
    </row>
    <row r="3856" spans="3:10" x14ac:dyDescent="0.3">
      <c r="C3856">
        <v>3379</v>
      </c>
      <c r="D3856" s="40">
        <v>3.0082082202660514</v>
      </c>
      <c r="I3856">
        <v>3379</v>
      </c>
      <c r="J3856" s="134">
        <v>7.7831966368377969E-2</v>
      </c>
    </row>
    <row r="3857" spans="3:10" x14ac:dyDescent="0.3">
      <c r="C3857">
        <v>3380</v>
      </c>
      <c r="D3857" s="40">
        <v>2.3931986616472325</v>
      </c>
      <c r="I3857">
        <v>3380</v>
      </c>
      <c r="J3857" s="134">
        <v>0.29326857303703324</v>
      </c>
    </row>
    <row r="3858" spans="3:10" x14ac:dyDescent="0.3">
      <c r="C3858">
        <v>3381</v>
      </c>
      <c r="D3858" s="40">
        <v>2.7222019236588673</v>
      </c>
      <c r="I3858">
        <v>3381</v>
      </c>
      <c r="J3858" s="134">
        <v>0.11771566764842967</v>
      </c>
    </row>
    <row r="3859" spans="3:10" x14ac:dyDescent="0.3">
      <c r="C3859">
        <v>3382</v>
      </c>
      <c r="D3859" s="40">
        <v>1.6394048912488468</v>
      </c>
      <c r="I3859">
        <v>3382</v>
      </c>
      <c r="J3859" s="134">
        <v>0.24903970026227684</v>
      </c>
    </row>
    <row r="3860" spans="3:10" x14ac:dyDescent="0.3">
      <c r="C3860">
        <v>3383</v>
      </c>
      <c r="D3860" s="40">
        <v>2.8021938822711272</v>
      </c>
      <c r="I3860">
        <v>3383</v>
      </c>
      <c r="J3860" s="134">
        <v>0.32276496161932444</v>
      </c>
    </row>
    <row r="3861" spans="3:10" x14ac:dyDescent="0.3">
      <c r="C3861">
        <v>3384</v>
      </c>
      <c r="D3861" s="40">
        <v>2.5893588909721994</v>
      </c>
      <c r="I3861">
        <v>3384</v>
      </c>
      <c r="J3861" s="134">
        <v>0.26303544249860122</v>
      </c>
    </row>
    <row r="3862" spans="3:10" x14ac:dyDescent="0.3">
      <c r="C3862">
        <v>3385</v>
      </c>
      <c r="D3862" s="40">
        <v>2.523970847033759</v>
      </c>
      <c r="I3862">
        <v>3385</v>
      </c>
      <c r="J3862" s="134">
        <v>0.25156516803427942</v>
      </c>
    </row>
    <row r="3863" spans="3:10" x14ac:dyDescent="0.3">
      <c r="C3863">
        <v>3386</v>
      </c>
      <c r="D3863" s="40">
        <v>2.9153480399675349</v>
      </c>
      <c r="I3863">
        <v>3386</v>
      </c>
      <c r="J3863" s="134">
        <v>0.33533771864224504</v>
      </c>
    </row>
    <row r="3864" spans="3:10" x14ac:dyDescent="0.3">
      <c r="C3864">
        <v>3387</v>
      </c>
      <c r="D3864" s="40">
        <v>3.1769969696149833</v>
      </c>
      <c r="I3864">
        <v>3387</v>
      </c>
      <c r="J3864" s="134">
        <v>0.22156991089608247</v>
      </c>
    </row>
    <row r="3865" spans="3:10" x14ac:dyDescent="0.3">
      <c r="C3865">
        <v>3388</v>
      </c>
      <c r="D3865" s="40">
        <v>3.0208522877957988</v>
      </c>
      <c r="I3865">
        <v>3388</v>
      </c>
      <c r="J3865" s="134">
        <v>0.17773853751368507</v>
      </c>
    </row>
    <row r="3866" spans="3:10" x14ac:dyDescent="0.3">
      <c r="C3866">
        <v>3389</v>
      </c>
      <c r="D3866" s="40">
        <v>1.9502084669955153</v>
      </c>
      <c r="I3866">
        <v>3389</v>
      </c>
      <c r="J3866" s="134">
        <v>0.19232265874432919</v>
      </c>
    </row>
    <row r="3867" spans="3:10" x14ac:dyDescent="0.3">
      <c r="C3867">
        <v>3390</v>
      </c>
      <c r="D3867" s="40">
        <v>2.7422536120684722</v>
      </c>
      <c r="I3867">
        <v>3390</v>
      </c>
      <c r="J3867" s="134">
        <v>7.8492915513908246E-2</v>
      </c>
    </row>
    <row r="3868" spans="3:10" x14ac:dyDescent="0.3">
      <c r="C3868">
        <v>3391</v>
      </c>
      <c r="D3868" s="40">
        <v>2.3675445156679435</v>
      </c>
      <c r="I3868">
        <v>3391</v>
      </c>
      <c r="J3868" s="134">
        <v>0.18141953497629659</v>
      </c>
    </row>
    <row r="3869" spans="3:10" x14ac:dyDescent="0.3">
      <c r="C3869">
        <v>3392</v>
      </c>
      <c r="D3869" s="40">
        <v>2.5832660327375847</v>
      </c>
      <c r="I3869">
        <v>3392</v>
      </c>
      <c r="J3869" s="134">
        <v>0.34220160082355999</v>
      </c>
    </row>
    <row r="3870" spans="3:10" x14ac:dyDescent="0.3">
      <c r="C3870">
        <v>3393</v>
      </c>
      <c r="D3870" s="40">
        <v>2.722744447168203</v>
      </c>
      <c r="I3870">
        <v>3393</v>
      </c>
      <c r="J3870" s="134">
        <v>0.26333242806139223</v>
      </c>
    </row>
    <row r="3871" spans="3:10" x14ac:dyDescent="0.3">
      <c r="C3871">
        <v>3394</v>
      </c>
      <c r="D3871" s="40">
        <v>2.9935218439785691</v>
      </c>
      <c r="I3871">
        <v>3394</v>
      </c>
      <c r="J3871" s="134">
        <v>0.13695289228182683</v>
      </c>
    </row>
    <row r="3872" spans="3:10" x14ac:dyDescent="0.3">
      <c r="C3872">
        <v>3395</v>
      </c>
      <c r="D3872" s="40">
        <v>2.4725974483408306</v>
      </c>
      <c r="I3872">
        <v>3395</v>
      </c>
      <c r="J3872" s="134">
        <v>0.1839217543587599</v>
      </c>
    </row>
    <row r="3873" spans="3:10" x14ac:dyDescent="0.3">
      <c r="C3873">
        <v>3396</v>
      </c>
      <c r="D3873" s="40">
        <v>1.9227438821903058</v>
      </c>
      <c r="I3873">
        <v>3396</v>
      </c>
      <c r="J3873" s="134">
        <v>0.12586261405945165</v>
      </c>
    </row>
    <row r="3874" spans="3:10" x14ac:dyDescent="0.3">
      <c r="C3874">
        <v>3397</v>
      </c>
      <c r="D3874" s="40">
        <v>2.4348640859969413</v>
      </c>
      <c r="I3874">
        <v>3397</v>
      </c>
      <c r="J3874" s="134">
        <v>0.26739117408050306</v>
      </c>
    </row>
    <row r="3875" spans="3:10" x14ac:dyDescent="0.3">
      <c r="C3875">
        <v>3398</v>
      </c>
      <c r="D3875" s="40">
        <v>2.5052037482435843</v>
      </c>
      <c r="I3875">
        <v>3398</v>
      </c>
      <c r="J3875" s="134">
        <v>0.15742068985132529</v>
      </c>
    </row>
    <row r="3876" spans="3:10" x14ac:dyDescent="0.3">
      <c r="C3876">
        <v>3399</v>
      </c>
      <c r="D3876" s="40">
        <v>1.9727190833048927</v>
      </c>
      <c r="I3876">
        <v>3399</v>
      </c>
      <c r="J3876" s="134">
        <v>0.16444679919003691</v>
      </c>
    </row>
    <row r="3877" spans="3:10" x14ac:dyDescent="0.3">
      <c r="C3877">
        <v>3400</v>
      </c>
      <c r="D3877" s="40">
        <v>2.5140704269200227</v>
      </c>
      <c r="I3877">
        <v>3400</v>
      </c>
      <c r="J3877" s="134">
        <v>0.25175013234709942</v>
      </c>
    </row>
    <row r="3878" spans="3:10" x14ac:dyDescent="0.3">
      <c r="C3878">
        <v>3401</v>
      </c>
      <c r="D3878" s="40">
        <v>1.8173625849075066</v>
      </c>
      <c r="I3878">
        <v>3401</v>
      </c>
      <c r="J3878" s="134">
        <v>0.25313265313437605</v>
      </c>
    </row>
    <row r="3879" spans="3:10" x14ac:dyDescent="0.3">
      <c r="C3879">
        <v>3402</v>
      </c>
      <c r="D3879" s="40">
        <v>2.8136875620909896</v>
      </c>
      <c r="I3879">
        <v>3402</v>
      </c>
      <c r="J3879" s="134">
        <v>0.23105844274048115</v>
      </c>
    </row>
    <row r="3880" spans="3:10" x14ac:dyDescent="0.3">
      <c r="C3880">
        <v>3403</v>
      </c>
      <c r="D3880" s="40">
        <v>2.3551508540587167</v>
      </c>
      <c r="I3880">
        <v>3403</v>
      </c>
      <c r="J3880" s="134">
        <v>7.416653824065822E-2</v>
      </c>
    </row>
    <row r="3881" spans="3:10" x14ac:dyDescent="0.3">
      <c r="C3881">
        <v>3404</v>
      </c>
      <c r="D3881" s="40">
        <v>2.2309361337606739</v>
      </c>
      <c r="I3881">
        <v>3404</v>
      </c>
      <c r="J3881" s="134">
        <v>0.25097418677217842</v>
      </c>
    </row>
    <row r="3882" spans="3:10" x14ac:dyDescent="0.3">
      <c r="C3882">
        <v>3405</v>
      </c>
      <c r="D3882" s="40">
        <v>1.9277528785917255</v>
      </c>
      <c r="I3882">
        <v>3405</v>
      </c>
      <c r="J3882" s="134">
        <v>6.4130276797904839E-2</v>
      </c>
    </row>
    <row r="3883" spans="3:10" x14ac:dyDescent="0.3">
      <c r="C3883">
        <v>3406</v>
      </c>
      <c r="D3883" s="40">
        <v>2.9045833936183643</v>
      </c>
      <c r="I3883">
        <v>3406</v>
      </c>
      <c r="J3883" s="134">
        <v>0.14562019537970206</v>
      </c>
    </row>
    <row r="3884" spans="3:10" x14ac:dyDescent="0.3">
      <c r="C3884">
        <v>3407</v>
      </c>
      <c r="D3884" s="40">
        <v>2.7864739354098123</v>
      </c>
      <c r="I3884">
        <v>3407</v>
      </c>
      <c r="J3884" s="134">
        <v>0.31405042209535483</v>
      </c>
    </row>
    <row r="3885" spans="3:10" x14ac:dyDescent="0.3">
      <c r="C3885">
        <v>3408</v>
      </c>
      <c r="D3885" s="40">
        <v>2.0577667916443936</v>
      </c>
      <c r="I3885">
        <v>3408</v>
      </c>
      <c r="J3885" s="134">
        <v>0.35140411783528336</v>
      </c>
    </row>
    <row r="3886" spans="3:10" x14ac:dyDescent="0.3">
      <c r="C3886">
        <v>3409</v>
      </c>
      <c r="D3886" s="40">
        <v>3.1403911670465439</v>
      </c>
      <c r="I3886">
        <v>3409</v>
      </c>
      <c r="J3886" s="134">
        <v>0.23264187457878238</v>
      </c>
    </row>
    <row r="3887" spans="3:10" x14ac:dyDescent="0.3">
      <c r="C3887">
        <v>3410</v>
      </c>
      <c r="D3887" s="40">
        <v>2.5626464074449165</v>
      </c>
      <c r="I3887">
        <v>3410</v>
      </c>
      <c r="J3887" s="134">
        <v>0.2208362395622705</v>
      </c>
    </row>
    <row r="3888" spans="3:10" x14ac:dyDescent="0.3">
      <c r="C3888">
        <v>3411</v>
      </c>
      <c r="D3888" s="40">
        <v>3.0996356290130826</v>
      </c>
      <c r="I3888">
        <v>3411</v>
      </c>
      <c r="J3888" s="134">
        <v>0.17334831386626859</v>
      </c>
    </row>
    <row r="3889" spans="3:10" x14ac:dyDescent="0.3">
      <c r="C3889">
        <v>3412</v>
      </c>
      <c r="D3889" s="40">
        <v>2.7038610888371446</v>
      </c>
      <c r="I3889">
        <v>3412</v>
      </c>
      <c r="J3889" s="134">
        <v>0.25898233384646452</v>
      </c>
    </row>
    <row r="3890" spans="3:10" x14ac:dyDescent="0.3">
      <c r="C3890">
        <v>3413</v>
      </c>
      <c r="D3890" s="40">
        <v>2.4333923668593203</v>
      </c>
      <c r="I3890">
        <v>3413</v>
      </c>
      <c r="J3890" s="134">
        <v>0.32697298913466244</v>
      </c>
    </row>
    <row r="3891" spans="3:10" x14ac:dyDescent="0.3">
      <c r="C3891">
        <v>3414</v>
      </c>
      <c r="D3891" s="40">
        <v>2.4555870292522171</v>
      </c>
      <c r="I3891">
        <v>3414</v>
      </c>
      <c r="J3891" s="134">
        <v>0.24065410600154746</v>
      </c>
    </row>
    <row r="3892" spans="3:10" x14ac:dyDescent="0.3">
      <c r="C3892">
        <v>3415</v>
      </c>
      <c r="D3892" s="40">
        <v>2.1929080050950249</v>
      </c>
      <c r="I3892">
        <v>3415</v>
      </c>
      <c r="J3892" s="134">
        <v>0.28902814482969563</v>
      </c>
    </row>
    <row r="3893" spans="3:10" x14ac:dyDescent="0.3">
      <c r="C3893">
        <v>3416</v>
      </c>
      <c r="D3893" s="40">
        <v>2.1386142707398306</v>
      </c>
      <c r="I3893">
        <v>3416</v>
      </c>
      <c r="J3893" s="134">
        <v>0.33150307375623389</v>
      </c>
    </row>
    <row r="3894" spans="3:10" x14ac:dyDescent="0.3">
      <c r="C3894">
        <v>3417</v>
      </c>
      <c r="D3894" s="40">
        <v>2.0789406689774643</v>
      </c>
      <c r="I3894">
        <v>3417</v>
      </c>
      <c r="J3894" s="134">
        <v>0.20037674161345853</v>
      </c>
    </row>
    <row r="3895" spans="3:10" x14ac:dyDescent="0.3">
      <c r="C3895">
        <v>3418</v>
      </c>
      <c r="D3895" s="40">
        <v>2.6459021835321899</v>
      </c>
      <c r="I3895">
        <v>3418</v>
      </c>
      <c r="J3895" s="134">
        <v>0.14535711247712269</v>
      </c>
    </row>
    <row r="3896" spans="3:10" x14ac:dyDescent="0.3">
      <c r="C3896">
        <v>3419</v>
      </c>
      <c r="D3896" s="40">
        <v>2.2866894167492209</v>
      </c>
      <c r="I3896">
        <v>3419</v>
      </c>
      <c r="J3896" s="134">
        <v>0.26994178504168831</v>
      </c>
    </row>
    <row r="3897" spans="3:10" x14ac:dyDescent="0.3">
      <c r="C3897">
        <v>3420</v>
      </c>
      <c r="D3897" s="40">
        <v>2.5111592111169196</v>
      </c>
      <c r="I3897">
        <v>3420</v>
      </c>
      <c r="J3897" s="134">
        <v>0.29269385965252193</v>
      </c>
    </row>
    <row r="3898" spans="3:10" x14ac:dyDescent="0.3">
      <c r="C3898">
        <v>3421</v>
      </c>
      <c r="D3898" s="40">
        <v>1.9411818111051993</v>
      </c>
      <c r="I3898">
        <v>3421</v>
      </c>
      <c r="J3898" s="134">
        <v>0.19666083192732842</v>
      </c>
    </row>
    <row r="3899" spans="3:10" x14ac:dyDescent="0.3">
      <c r="C3899">
        <v>3422</v>
      </c>
      <c r="D3899" s="40">
        <v>2.190320645455162</v>
      </c>
      <c r="I3899">
        <v>3422</v>
      </c>
      <c r="J3899" s="134">
        <v>0.11744172713286938</v>
      </c>
    </row>
    <row r="3900" spans="3:10" x14ac:dyDescent="0.3">
      <c r="C3900">
        <v>3423</v>
      </c>
      <c r="D3900" s="40">
        <v>2.7118902567953995</v>
      </c>
      <c r="I3900">
        <v>3423</v>
      </c>
      <c r="J3900" s="134">
        <v>0.33717901391568272</v>
      </c>
    </row>
    <row r="3901" spans="3:10" x14ac:dyDescent="0.3">
      <c r="C3901">
        <v>3424</v>
      </c>
      <c r="D3901" s="40">
        <v>2.7840007303415435</v>
      </c>
      <c r="I3901">
        <v>3424</v>
      </c>
      <c r="J3901" s="134">
        <v>0.27001705351869343</v>
      </c>
    </row>
    <row r="3902" spans="3:10" x14ac:dyDescent="0.3">
      <c r="C3902">
        <v>3425</v>
      </c>
      <c r="D3902" s="40">
        <v>2.4518744771400036</v>
      </c>
      <c r="I3902">
        <v>3425</v>
      </c>
      <c r="J3902" s="134">
        <v>0.21330956986960814</v>
      </c>
    </row>
    <row r="3903" spans="3:10" x14ac:dyDescent="0.3">
      <c r="C3903">
        <v>3426</v>
      </c>
      <c r="D3903" s="40">
        <v>2.7925242420493133</v>
      </c>
      <c r="I3903">
        <v>3426</v>
      </c>
      <c r="J3903" s="134">
        <v>0.24808937111315355</v>
      </c>
    </row>
    <row r="3904" spans="3:10" x14ac:dyDescent="0.3">
      <c r="C3904">
        <v>3427</v>
      </c>
      <c r="D3904" s="40">
        <v>2.0243872041183923</v>
      </c>
      <c r="I3904">
        <v>3427</v>
      </c>
      <c r="J3904" s="134">
        <v>0.27943640900926514</v>
      </c>
    </row>
    <row r="3905" spans="3:10" x14ac:dyDescent="0.3">
      <c r="C3905">
        <v>3428</v>
      </c>
      <c r="D3905" s="40">
        <v>2.2684948838320027</v>
      </c>
      <c r="I3905">
        <v>3428</v>
      </c>
      <c r="J3905" s="134">
        <v>0.30044026443494265</v>
      </c>
    </row>
    <row r="3906" spans="3:10" x14ac:dyDescent="0.3">
      <c r="C3906">
        <v>3429</v>
      </c>
      <c r="D3906" s="40">
        <v>2.5752870087693127</v>
      </c>
      <c r="I3906">
        <v>3429</v>
      </c>
      <c r="J3906" s="134">
        <v>0.15533700585072907</v>
      </c>
    </row>
    <row r="3907" spans="3:10" x14ac:dyDescent="0.3">
      <c r="C3907">
        <v>3430</v>
      </c>
      <c r="D3907" s="40">
        <v>3.1227800185397614</v>
      </c>
      <c r="I3907">
        <v>3430</v>
      </c>
      <c r="J3907" s="134">
        <v>0.31934224505303099</v>
      </c>
    </row>
    <row r="3908" spans="3:10" x14ac:dyDescent="0.3">
      <c r="C3908">
        <v>3431</v>
      </c>
      <c r="D3908" s="40">
        <v>2.0624758117587612</v>
      </c>
      <c r="I3908">
        <v>3431</v>
      </c>
      <c r="J3908" s="134">
        <v>0.27608181412791888</v>
      </c>
    </row>
    <row r="3909" spans="3:10" x14ac:dyDescent="0.3">
      <c r="C3909">
        <v>3432</v>
      </c>
      <c r="D3909" s="40">
        <v>2.2589521112368058</v>
      </c>
      <c r="I3909">
        <v>3432</v>
      </c>
      <c r="J3909" s="134">
        <v>0.30001125404626072</v>
      </c>
    </row>
    <row r="3910" spans="3:10" x14ac:dyDescent="0.3">
      <c r="C3910">
        <v>3433</v>
      </c>
      <c r="D3910" s="40">
        <v>2.4954753229342233</v>
      </c>
      <c r="I3910">
        <v>3433</v>
      </c>
      <c r="J3910" s="134">
        <v>0.33394894330592506</v>
      </c>
    </row>
    <row r="3911" spans="3:10" x14ac:dyDescent="0.3">
      <c r="C3911">
        <v>3434</v>
      </c>
      <c r="D3911" s="40">
        <v>3.0809629688435765</v>
      </c>
      <c r="I3911">
        <v>3434</v>
      </c>
      <c r="J3911" s="134">
        <v>0.18342535334947474</v>
      </c>
    </row>
    <row r="3912" spans="3:10" x14ac:dyDescent="0.3">
      <c r="C3912">
        <v>3435</v>
      </c>
      <c r="D3912" s="40">
        <v>2.3997350348660871</v>
      </c>
      <c r="I3912">
        <v>3435</v>
      </c>
      <c r="J3912" s="134">
        <v>0.14922570501073307</v>
      </c>
    </row>
    <row r="3913" spans="3:10" x14ac:dyDescent="0.3">
      <c r="C3913">
        <v>3436</v>
      </c>
      <c r="D3913" s="40">
        <v>2.7405253428924352</v>
      </c>
      <c r="I3913">
        <v>3436</v>
      </c>
      <c r="J3913" s="134">
        <v>0.22083900739641837</v>
      </c>
    </row>
    <row r="3914" spans="3:10" x14ac:dyDescent="0.3">
      <c r="C3914">
        <v>3437</v>
      </c>
      <c r="D3914" s="40">
        <v>2.7454743014673215</v>
      </c>
      <c r="I3914">
        <v>3437</v>
      </c>
      <c r="J3914" s="134">
        <v>0.28320576900539685</v>
      </c>
    </row>
    <row r="3915" spans="3:10" x14ac:dyDescent="0.3">
      <c r="C3915">
        <v>3438</v>
      </c>
      <c r="D3915" s="40">
        <v>3.0175304915901924</v>
      </c>
      <c r="I3915">
        <v>3438</v>
      </c>
      <c r="J3915" s="134">
        <v>0.27058831086455482</v>
      </c>
    </row>
    <row r="3916" spans="3:10" x14ac:dyDescent="0.3">
      <c r="C3916">
        <v>3439</v>
      </c>
      <c r="D3916" s="40">
        <v>2.8774884045970675</v>
      </c>
      <c r="I3916">
        <v>3439</v>
      </c>
      <c r="J3916" s="134">
        <v>0.13379592054683198</v>
      </c>
    </row>
    <row r="3917" spans="3:10" x14ac:dyDescent="0.3">
      <c r="C3917">
        <v>3440</v>
      </c>
      <c r="D3917" s="40">
        <v>2.579854297651369</v>
      </c>
      <c r="I3917">
        <v>3440</v>
      </c>
      <c r="J3917" s="134">
        <v>0.21541169835000495</v>
      </c>
    </row>
    <row r="3918" spans="3:10" x14ac:dyDescent="0.3">
      <c r="C3918">
        <v>3441</v>
      </c>
      <c r="D3918" s="40">
        <v>2.7195415959050897</v>
      </c>
      <c r="I3918">
        <v>3441</v>
      </c>
      <c r="J3918" s="134">
        <v>0.17372748593608978</v>
      </c>
    </row>
    <row r="3919" spans="3:10" x14ac:dyDescent="0.3">
      <c r="C3919">
        <v>3442</v>
      </c>
      <c r="D3919" s="40">
        <v>2.5703035919584427</v>
      </c>
      <c r="I3919">
        <v>3442</v>
      </c>
      <c r="J3919" s="134">
        <v>0.11823201916576798</v>
      </c>
    </row>
    <row r="3920" spans="3:10" x14ac:dyDescent="0.3">
      <c r="C3920">
        <v>3443</v>
      </c>
      <c r="D3920" s="40">
        <v>2.9008662304393251</v>
      </c>
      <c r="I3920">
        <v>3443</v>
      </c>
      <c r="J3920" s="134">
        <v>0.30202268569852064</v>
      </c>
    </row>
    <row r="3921" spans="3:10" x14ac:dyDescent="0.3">
      <c r="C3921">
        <v>3444</v>
      </c>
      <c r="D3921" s="40">
        <v>2.4770320201363552</v>
      </c>
      <c r="I3921">
        <v>3444</v>
      </c>
      <c r="J3921" s="134">
        <v>0.22355852940600029</v>
      </c>
    </row>
    <row r="3922" spans="3:10" x14ac:dyDescent="0.3">
      <c r="C3922">
        <v>3445</v>
      </c>
      <c r="D3922" s="40">
        <v>2.9171017180476131</v>
      </c>
      <c r="I3922">
        <v>3445</v>
      </c>
      <c r="J3922" s="134">
        <v>0.10518207186112316</v>
      </c>
    </row>
    <row r="3923" spans="3:10" x14ac:dyDescent="0.3">
      <c r="C3923">
        <v>3446</v>
      </c>
      <c r="D3923" s="40">
        <v>2.5308558202127873</v>
      </c>
      <c r="I3923">
        <v>3446</v>
      </c>
      <c r="J3923" s="134">
        <v>0.10250842984316488</v>
      </c>
    </row>
    <row r="3924" spans="3:10" x14ac:dyDescent="0.3">
      <c r="C3924">
        <v>3447</v>
      </c>
      <c r="D3924" s="40">
        <v>1.6444630186497278</v>
      </c>
      <c r="I3924">
        <v>3447</v>
      </c>
      <c r="J3924" s="134">
        <v>0.24334259053797913</v>
      </c>
    </row>
    <row r="3925" spans="3:10" x14ac:dyDescent="0.3">
      <c r="C3925">
        <v>3448</v>
      </c>
      <c r="D3925" s="40">
        <v>1.7196571652646511</v>
      </c>
      <c r="I3925">
        <v>3448</v>
      </c>
      <c r="J3925" s="134">
        <v>0.272617189279317</v>
      </c>
    </row>
    <row r="3926" spans="3:10" x14ac:dyDescent="0.3">
      <c r="C3926">
        <v>3449</v>
      </c>
      <c r="D3926" s="40">
        <v>2.2207715265569528</v>
      </c>
      <c r="I3926">
        <v>3449</v>
      </c>
      <c r="J3926" s="134">
        <v>0.29190185102405453</v>
      </c>
    </row>
    <row r="3927" spans="3:10" x14ac:dyDescent="0.3">
      <c r="C3927">
        <v>3450</v>
      </c>
      <c r="D3927" s="40">
        <v>2.9512248477702996</v>
      </c>
      <c r="I3927">
        <v>3450</v>
      </c>
      <c r="J3927" s="134">
        <v>0.24418561339688405</v>
      </c>
    </row>
    <row r="3928" spans="3:10" x14ac:dyDescent="0.3">
      <c r="C3928">
        <v>3451</v>
      </c>
      <c r="D3928" s="40">
        <v>2.3132584674521777</v>
      </c>
      <c r="I3928">
        <v>3451</v>
      </c>
      <c r="J3928" s="134">
        <v>0.27720275688766471</v>
      </c>
    </row>
    <row r="3929" spans="3:10" x14ac:dyDescent="0.3">
      <c r="C3929">
        <v>3452</v>
      </c>
      <c r="D3929" s="40">
        <v>2.5986165697393768</v>
      </c>
      <c r="I3929">
        <v>3452</v>
      </c>
      <c r="J3929" s="134">
        <v>0.20561126176968192</v>
      </c>
    </row>
    <row r="3930" spans="3:10" x14ac:dyDescent="0.3">
      <c r="C3930">
        <v>3453</v>
      </c>
      <c r="D3930" s="40">
        <v>2.6046915875369616</v>
      </c>
      <c r="I3930">
        <v>3453</v>
      </c>
      <c r="J3930" s="134">
        <v>0.24971290277871683</v>
      </c>
    </row>
    <row r="3931" spans="3:10" x14ac:dyDescent="0.3">
      <c r="C3931">
        <v>3454</v>
      </c>
      <c r="D3931" s="40">
        <v>2.9178741243743214</v>
      </c>
      <c r="I3931">
        <v>3454</v>
      </c>
      <c r="J3931" s="134">
        <v>0.29412220267593225</v>
      </c>
    </row>
    <row r="3932" spans="3:10" x14ac:dyDescent="0.3">
      <c r="C3932">
        <v>3455</v>
      </c>
      <c r="D3932" s="40">
        <v>2.6984025450775317</v>
      </c>
      <c r="I3932">
        <v>3455</v>
      </c>
      <c r="J3932" s="134">
        <v>0.13411082533065377</v>
      </c>
    </row>
    <row r="3933" spans="3:10" x14ac:dyDescent="0.3">
      <c r="C3933">
        <v>3456</v>
      </c>
      <c r="D3933" s="40">
        <v>2.4776186766416055</v>
      </c>
      <c r="I3933">
        <v>3456</v>
      </c>
      <c r="J3933" s="134">
        <v>0.38361416561012551</v>
      </c>
    </row>
    <row r="3934" spans="3:10" x14ac:dyDescent="0.3">
      <c r="C3934">
        <v>3457</v>
      </c>
      <c r="D3934" s="40">
        <v>3.5072105942186207</v>
      </c>
      <c r="I3934">
        <v>3457</v>
      </c>
      <c r="J3934" s="134">
        <v>0.29124904899481452</v>
      </c>
    </row>
    <row r="3935" spans="3:10" x14ac:dyDescent="0.3">
      <c r="C3935">
        <v>3458</v>
      </c>
      <c r="D3935" s="40">
        <v>2.0460172755539472</v>
      </c>
      <c r="I3935">
        <v>3458</v>
      </c>
      <c r="J3935" s="134">
        <v>0.17182704001140681</v>
      </c>
    </row>
    <row r="3936" spans="3:10" x14ac:dyDescent="0.3">
      <c r="C3936">
        <v>3459</v>
      </c>
      <c r="D3936" s="40">
        <v>2.7792212524300384</v>
      </c>
      <c r="I3936">
        <v>3459</v>
      </c>
      <c r="J3936" s="134">
        <v>0.34375155237212995</v>
      </c>
    </row>
    <row r="3937" spans="3:10" x14ac:dyDescent="0.3">
      <c r="C3937">
        <v>3460</v>
      </c>
      <c r="D3937" s="40">
        <v>2.191661567791686</v>
      </c>
      <c r="I3937">
        <v>3460</v>
      </c>
      <c r="J3937" s="134">
        <v>0.14526281326420576</v>
      </c>
    </row>
    <row r="3938" spans="3:10" x14ac:dyDescent="0.3">
      <c r="C3938">
        <v>3461</v>
      </c>
      <c r="D3938" s="40">
        <v>2.6319474099103322</v>
      </c>
      <c r="I3938">
        <v>3461</v>
      </c>
      <c r="J3938" s="134">
        <v>0.29383621783697733</v>
      </c>
    </row>
    <row r="3939" spans="3:10" x14ac:dyDescent="0.3">
      <c r="C3939">
        <v>3462</v>
      </c>
      <c r="D3939" s="40">
        <v>3.0738282863132902</v>
      </c>
      <c r="I3939">
        <v>3462</v>
      </c>
      <c r="J3939" s="134">
        <v>0.25810314971643988</v>
      </c>
    </row>
    <row r="3940" spans="3:10" x14ac:dyDescent="0.3">
      <c r="C3940">
        <v>3463</v>
      </c>
      <c r="D3940" s="40">
        <v>2.3899297144043694</v>
      </c>
      <c r="I3940">
        <v>3463</v>
      </c>
      <c r="J3940" s="134">
        <v>0.26465961125324244</v>
      </c>
    </row>
    <row r="3941" spans="3:10" x14ac:dyDescent="0.3">
      <c r="C3941">
        <v>3464</v>
      </c>
      <c r="D3941" s="40">
        <v>1.9715571760779915</v>
      </c>
      <c r="I3941">
        <v>3464</v>
      </c>
      <c r="J3941" s="134">
        <v>0.17955376247491683</v>
      </c>
    </row>
    <row r="3942" spans="3:10" x14ac:dyDescent="0.3">
      <c r="C3942">
        <v>3465</v>
      </c>
      <c r="D3942" s="40">
        <v>2.8464594940415071</v>
      </c>
      <c r="I3942">
        <v>3465</v>
      </c>
      <c r="J3942" s="134">
        <v>0.21823568353656486</v>
      </c>
    </row>
    <row r="3943" spans="3:10" x14ac:dyDescent="0.3">
      <c r="C3943">
        <v>3466</v>
      </c>
      <c r="D3943" s="40">
        <v>2.0656171932384053</v>
      </c>
      <c r="I3943">
        <v>3466</v>
      </c>
      <c r="J3943" s="134">
        <v>0.20124107717395301</v>
      </c>
    </row>
    <row r="3944" spans="3:10" x14ac:dyDescent="0.3">
      <c r="C3944">
        <v>3467</v>
      </c>
      <c r="D3944" s="40">
        <v>2.1144363621367446</v>
      </c>
      <c r="I3944">
        <v>3467</v>
      </c>
      <c r="J3944" s="134">
        <v>0.14517014278524409</v>
      </c>
    </row>
    <row r="3945" spans="3:10" x14ac:dyDescent="0.3">
      <c r="C3945">
        <v>3468</v>
      </c>
      <c r="D3945" s="40">
        <v>3.1249903210375134</v>
      </c>
      <c r="I3945">
        <v>3468</v>
      </c>
      <c r="J3945" s="134">
        <v>0.33256685506058181</v>
      </c>
    </row>
    <row r="3946" spans="3:10" x14ac:dyDescent="0.3">
      <c r="C3946">
        <v>3469</v>
      </c>
      <c r="D3946" s="40">
        <v>2.9050013722957471</v>
      </c>
      <c r="I3946">
        <v>3469</v>
      </c>
      <c r="J3946" s="134">
        <v>5.6720719740414038E-2</v>
      </c>
    </row>
    <row r="3947" spans="3:10" x14ac:dyDescent="0.3">
      <c r="C3947">
        <v>3470</v>
      </c>
      <c r="D3947" s="40">
        <v>2.702596385021093</v>
      </c>
      <c r="I3947">
        <v>3470</v>
      </c>
      <c r="J3947" s="134">
        <v>0.22670596549720945</v>
      </c>
    </row>
    <row r="3948" spans="3:10" x14ac:dyDescent="0.3">
      <c r="C3948">
        <v>3471</v>
      </c>
      <c r="D3948" s="40">
        <v>2.7436779202496515</v>
      </c>
      <c r="I3948">
        <v>3471</v>
      </c>
      <c r="J3948" s="134">
        <v>0.19862905373568962</v>
      </c>
    </row>
    <row r="3949" spans="3:10" x14ac:dyDescent="0.3">
      <c r="C3949">
        <v>3472</v>
      </c>
      <c r="D3949" s="40">
        <v>2.6600913315803969</v>
      </c>
      <c r="I3949">
        <v>3472</v>
      </c>
      <c r="J3949" s="134">
        <v>0.16404290690124212</v>
      </c>
    </row>
    <row r="3950" spans="3:10" x14ac:dyDescent="0.3">
      <c r="C3950">
        <v>3473</v>
      </c>
      <c r="D3950" s="40">
        <v>3.2922554067784686</v>
      </c>
      <c r="I3950">
        <v>3473</v>
      </c>
      <c r="J3950" s="134">
        <v>0.14256937112924706</v>
      </c>
    </row>
    <row r="3951" spans="3:10" x14ac:dyDescent="0.3">
      <c r="C3951">
        <v>3474</v>
      </c>
      <c r="D3951" s="40">
        <v>2.3712142948124049</v>
      </c>
      <c r="I3951">
        <v>3474</v>
      </c>
      <c r="J3951" s="134">
        <v>0.16788097536437796</v>
      </c>
    </row>
    <row r="3952" spans="3:10" x14ac:dyDescent="0.3">
      <c r="C3952">
        <v>3475</v>
      </c>
      <c r="D3952" s="40">
        <v>2.8080923621441221</v>
      </c>
      <c r="I3952">
        <v>3475</v>
      </c>
      <c r="J3952" s="134">
        <v>0.23059196666098081</v>
      </c>
    </row>
    <row r="3953" spans="3:10" x14ac:dyDescent="0.3">
      <c r="C3953">
        <v>3476</v>
      </c>
      <c r="D3953" s="40">
        <v>3.0742337325111349</v>
      </c>
      <c r="I3953">
        <v>3476</v>
      </c>
      <c r="J3953" s="134">
        <v>0.13378723936284853</v>
      </c>
    </row>
    <row r="3954" spans="3:10" x14ac:dyDescent="0.3">
      <c r="C3954">
        <v>3477</v>
      </c>
      <c r="D3954" s="40">
        <v>2.8817600716320468</v>
      </c>
      <c r="I3954">
        <v>3477</v>
      </c>
      <c r="J3954" s="134">
        <v>0.31777231810185991</v>
      </c>
    </row>
    <row r="3955" spans="3:10" x14ac:dyDescent="0.3">
      <c r="C3955">
        <v>3478</v>
      </c>
      <c r="D3955" s="40">
        <v>2.1799032591117213</v>
      </c>
      <c r="I3955">
        <v>3478</v>
      </c>
      <c r="J3955" s="134">
        <v>0.22897815043116898</v>
      </c>
    </row>
    <row r="3956" spans="3:10" x14ac:dyDescent="0.3">
      <c r="C3956">
        <v>3479</v>
      </c>
      <c r="D3956" s="40">
        <v>2.8905982315168033</v>
      </c>
      <c r="I3956">
        <v>3479</v>
      </c>
      <c r="J3956" s="134">
        <v>0.21246040105591413</v>
      </c>
    </row>
    <row r="3957" spans="3:10" x14ac:dyDescent="0.3">
      <c r="C3957">
        <v>3480</v>
      </c>
      <c r="D3957" s="40">
        <v>2.4474521373273048</v>
      </c>
      <c r="I3957">
        <v>3480</v>
      </c>
      <c r="J3957" s="134">
        <v>0.21939668736429407</v>
      </c>
    </row>
    <row r="3958" spans="3:10" x14ac:dyDescent="0.3">
      <c r="C3958">
        <v>3481</v>
      </c>
      <c r="D3958" s="40">
        <v>2.8408040771712351</v>
      </c>
      <c r="I3958">
        <v>3481</v>
      </c>
      <c r="J3958" s="134">
        <v>0.21843270330770559</v>
      </c>
    </row>
    <row r="3959" spans="3:10" x14ac:dyDescent="0.3">
      <c r="C3959">
        <v>3482</v>
      </c>
      <c r="D3959" s="40">
        <v>2.5785095520096726</v>
      </c>
      <c r="I3959">
        <v>3482</v>
      </c>
      <c r="J3959" s="134">
        <v>0.2851357535002339</v>
      </c>
    </row>
    <row r="3960" spans="3:10" x14ac:dyDescent="0.3">
      <c r="C3960">
        <v>3483</v>
      </c>
      <c r="D3960" s="40">
        <v>1.8301237058347284</v>
      </c>
      <c r="I3960">
        <v>3483</v>
      </c>
      <c r="J3960" s="134">
        <v>0.20853962423616457</v>
      </c>
    </row>
    <row r="3961" spans="3:10" x14ac:dyDescent="0.3">
      <c r="C3961">
        <v>3484</v>
      </c>
      <c r="D3961" s="40">
        <v>2.6192723040370041</v>
      </c>
      <c r="I3961">
        <v>3484</v>
      </c>
      <c r="J3961" s="134">
        <v>0.26726842677402374</v>
      </c>
    </row>
    <row r="3962" spans="3:10" x14ac:dyDescent="0.3">
      <c r="C3962">
        <v>3485</v>
      </c>
      <c r="D3962" s="40">
        <v>3.3386117609061428</v>
      </c>
      <c r="I3962">
        <v>3485</v>
      </c>
      <c r="J3962" s="134">
        <v>0.28823337738604904</v>
      </c>
    </row>
    <row r="3963" spans="3:10" x14ac:dyDescent="0.3">
      <c r="C3963">
        <v>3486</v>
      </c>
      <c r="D3963" s="40">
        <v>2.4858704824762357</v>
      </c>
      <c r="I3963">
        <v>3486</v>
      </c>
      <c r="J3963" s="134">
        <v>0.20995511414205259</v>
      </c>
    </row>
    <row r="3964" spans="3:10" x14ac:dyDescent="0.3">
      <c r="C3964">
        <v>3487</v>
      </c>
      <c r="D3964" s="40">
        <v>2.456281955487051</v>
      </c>
      <c r="I3964">
        <v>3487</v>
      </c>
      <c r="J3964" s="134">
        <v>8.8411719276745071E-2</v>
      </c>
    </row>
    <row r="3965" spans="3:10" x14ac:dyDescent="0.3">
      <c r="C3965">
        <v>3488</v>
      </c>
      <c r="D3965" s="40">
        <v>1.7885709104993679</v>
      </c>
      <c r="I3965">
        <v>3488</v>
      </c>
      <c r="J3965" s="134">
        <v>0.27899418044364843</v>
      </c>
    </row>
    <row r="3966" spans="3:10" x14ac:dyDescent="0.3">
      <c r="C3966">
        <v>3489</v>
      </c>
      <c r="D3966" s="40">
        <v>2.0297325665783807</v>
      </c>
      <c r="I3966">
        <v>3489</v>
      </c>
      <c r="J3966" s="134">
        <v>0.17639722755733023</v>
      </c>
    </row>
    <row r="3967" spans="3:10" x14ac:dyDescent="0.3">
      <c r="C3967">
        <v>3490</v>
      </c>
      <c r="D3967" s="40">
        <v>2.1125962523714596</v>
      </c>
      <c r="I3967">
        <v>3490</v>
      </c>
      <c r="J3967" s="134">
        <v>0.2434505313488069</v>
      </c>
    </row>
    <row r="3968" spans="3:10" x14ac:dyDescent="0.3">
      <c r="C3968">
        <v>3491</v>
      </c>
      <c r="D3968" s="40">
        <v>2.8336754508670867</v>
      </c>
      <c r="I3968">
        <v>3491</v>
      </c>
      <c r="J3968" s="134">
        <v>0.20422232483705893</v>
      </c>
    </row>
    <row r="3969" spans="3:10" x14ac:dyDescent="0.3">
      <c r="C3969">
        <v>3492</v>
      </c>
      <c r="D3969" s="40">
        <v>2.8668246430223827</v>
      </c>
      <c r="I3969">
        <v>3492</v>
      </c>
      <c r="J3969" s="134">
        <v>0.21405919349343994</v>
      </c>
    </row>
    <row r="3970" spans="3:10" x14ac:dyDescent="0.3">
      <c r="C3970">
        <v>3493</v>
      </c>
      <c r="D3970" s="40">
        <v>2.6467904725770048</v>
      </c>
      <c r="I3970">
        <v>3493</v>
      </c>
      <c r="J3970" s="134">
        <v>0.26638078464892323</v>
      </c>
    </row>
    <row r="3971" spans="3:10" x14ac:dyDescent="0.3">
      <c r="C3971">
        <v>3494</v>
      </c>
      <c r="D3971" s="40">
        <v>2.1775487838879237</v>
      </c>
      <c r="I3971">
        <v>3494</v>
      </c>
      <c r="J3971" s="134">
        <v>0.23934227949357911</v>
      </c>
    </row>
    <row r="3972" spans="3:10" x14ac:dyDescent="0.3">
      <c r="C3972">
        <v>3495</v>
      </c>
      <c r="D3972" s="40">
        <v>1.8913281374661335</v>
      </c>
      <c r="I3972">
        <v>3495</v>
      </c>
      <c r="J3972" s="134">
        <v>0.20155574827599843</v>
      </c>
    </row>
    <row r="3973" spans="3:10" x14ac:dyDescent="0.3">
      <c r="C3973">
        <v>3496</v>
      </c>
      <c r="D3973" s="40">
        <v>1.9409393162690407</v>
      </c>
      <c r="I3973">
        <v>3496</v>
      </c>
      <c r="J3973" s="134">
        <v>0.25963101687488521</v>
      </c>
    </row>
    <row r="3974" spans="3:10" x14ac:dyDescent="0.3">
      <c r="C3974">
        <v>3497</v>
      </c>
      <c r="D3974" s="40">
        <v>2.6403633716809543</v>
      </c>
      <c r="I3974">
        <v>3497</v>
      </c>
      <c r="J3974" s="134">
        <v>0.32753725357939323</v>
      </c>
    </row>
    <row r="3975" spans="3:10" x14ac:dyDescent="0.3">
      <c r="C3975">
        <v>3498</v>
      </c>
      <c r="D3975" s="40">
        <v>1.7705792732099535</v>
      </c>
      <c r="I3975">
        <v>3498</v>
      </c>
      <c r="J3975" s="134">
        <v>0.26601659060919225</v>
      </c>
    </row>
    <row r="3976" spans="3:10" x14ac:dyDescent="0.3">
      <c r="C3976">
        <v>3499</v>
      </c>
      <c r="D3976" s="40">
        <v>2.4027273486851071</v>
      </c>
      <c r="I3976">
        <v>3499</v>
      </c>
      <c r="J3976" s="134">
        <v>0.12280691556887291</v>
      </c>
    </row>
    <row r="3977" spans="3:10" x14ac:dyDescent="0.3">
      <c r="C3977">
        <v>3500</v>
      </c>
      <c r="D3977" s="40">
        <v>2.7915043351674926</v>
      </c>
      <c r="I3977">
        <v>3500</v>
      </c>
      <c r="J3977" s="134">
        <v>0.28520991612787183</v>
      </c>
    </row>
    <row r="3978" spans="3:10" x14ac:dyDescent="0.3">
      <c r="C3978">
        <v>3501</v>
      </c>
      <c r="D3978" s="40">
        <v>2.9210048972593667</v>
      </c>
      <c r="I3978">
        <v>3501</v>
      </c>
      <c r="J3978" s="134">
        <v>0.13962459886043832</v>
      </c>
    </row>
    <row r="3979" spans="3:10" x14ac:dyDescent="0.3">
      <c r="C3979">
        <v>3502</v>
      </c>
      <c r="D3979" s="40">
        <v>2.7035599672900124</v>
      </c>
      <c r="I3979">
        <v>3502</v>
      </c>
      <c r="J3979" s="134">
        <v>0.2730354772841519</v>
      </c>
    </row>
    <row r="3980" spans="3:10" x14ac:dyDescent="0.3">
      <c r="C3980">
        <v>3503</v>
      </c>
      <c r="D3980" s="40">
        <v>2.2639961719635258</v>
      </c>
      <c r="I3980">
        <v>3503</v>
      </c>
      <c r="J3980" s="134">
        <v>0.2204716796493591</v>
      </c>
    </row>
    <row r="3981" spans="3:10" x14ac:dyDescent="0.3">
      <c r="C3981">
        <v>3504</v>
      </c>
      <c r="D3981" s="40">
        <v>3.2473585747241716</v>
      </c>
      <c r="I3981">
        <v>3504</v>
      </c>
      <c r="J3981" s="134">
        <v>0.20536095072938898</v>
      </c>
    </row>
    <row r="3982" spans="3:10" x14ac:dyDescent="0.3">
      <c r="C3982">
        <v>3505</v>
      </c>
      <c r="D3982" s="40">
        <v>2.5415244144394507</v>
      </c>
      <c r="I3982">
        <v>3505</v>
      </c>
      <c r="J3982" s="134">
        <v>0.18818150539619394</v>
      </c>
    </row>
    <row r="3983" spans="3:10" x14ac:dyDescent="0.3">
      <c r="C3983">
        <v>3506</v>
      </c>
      <c r="D3983" s="40">
        <v>2.7117628077176748</v>
      </c>
      <c r="I3983">
        <v>3506</v>
      </c>
      <c r="J3983" s="134">
        <v>0.25956119009043666</v>
      </c>
    </row>
    <row r="3984" spans="3:10" x14ac:dyDescent="0.3">
      <c r="C3984">
        <v>3507</v>
      </c>
      <c r="D3984" s="40">
        <v>2.6924104356072829</v>
      </c>
      <c r="I3984">
        <v>3507</v>
      </c>
      <c r="J3984" s="134">
        <v>0.30316321545675229</v>
      </c>
    </row>
    <row r="3985" spans="3:10" x14ac:dyDescent="0.3">
      <c r="C3985">
        <v>3508</v>
      </c>
      <c r="D3985" s="40">
        <v>2.5743514680612245</v>
      </c>
      <c r="I3985">
        <v>3508</v>
      </c>
      <c r="J3985" s="134">
        <v>0.17747302777651286</v>
      </c>
    </row>
    <row r="3986" spans="3:10" x14ac:dyDescent="0.3">
      <c r="C3986">
        <v>3509</v>
      </c>
      <c r="D3986" s="40">
        <v>2.0245875780672895</v>
      </c>
      <c r="I3986">
        <v>3509</v>
      </c>
      <c r="J3986" s="134">
        <v>0.21026838823378657</v>
      </c>
    </row>
    <row r="3987" spans="3:10" x14ac:dyDescent="0.3">
      <c r="C3987">
        <v>3510</v>
      </c>
      <c r="D3987" s="40">
        <v>2.6275678812170344</v>
      </c>
      <c r="I3987">
        <v>3510</v>
      </c>
      <c r="J3987" s="134">
        <v>0.347459924945416</v>
      </c>
    </row>
    <row r="3988" spans="3:10" x14ac:dyDescent="0.3">
      <c r="C3988">
        <v>3511</v>
      </c>
      <c r="D3988" s="40">
        <v>2.7150166342891793</v>
      </c>
      <c r="I3988">
        <v>3511</v>
      </c>
      <c r="J3988" s="134">
        <v>0.29375033107182147</v>
      </c>
    </row>
    <row r="3989" spans="3:10" x14ac:dyDescent="0.3">
      <c r="C3989">
        <v>3512</v>
      </c>
      <c r="D3989" s="40">
        <v>2.0852739520184742</v>
      </c>
      <c r="I3989">
        <v>3512</v>
      </c>
      <c r="J3989" s="134">
        <v>0.20056068979979069</v>
      </c>
    </row>
    <row r="3990" spans="3:10" x14ac:dyDescent="0.3">
      <c r="C3990">
        <v>3513</v>
      </c>
      <c r="D3990" s="40">
        <v>1.6980430709836001</v>
      </c>
      <c r="I3990">
        <v>3513</v>
      </c>
      <c r="J3990" s="134">
        <v>0.19886894049976345</v>
      </c>
    </row>
    <row r="3991" spans="3:10" x14ac:dyDescent="0.3">
      <c r="C3991">
        <v>3514</v>
      </c>
      <c r="D3991" s="40">
        <v>1.8532526430134737</v>
      </c>
      <c r="I3991">
        <v>3514</v>
      </c>
      <c r="J3991" s="134">
        <v>0.20496030639376528</v>
      </c>
    </row>
    <row r="3992" spans="3:10" x14ac:dyDescent="0.3">
      <c r="C3992">
        <v>3515</v>
      </c>
      <c r="D3992" s="40">
        <v>3.1640266522335754</v>
      </c>
      <c r="I3992">
        <v>3515</v>
      </c>
      <c r="J3992" s="134">
        <v>0.28321283817197362</v>
      </c>
    </row>
    <row r="3993" spans="3:10" x14ac:dyDescent="0.3">
      <c r="C3993">
        <v>3516</v>
      </c>
      <c r="D3993" s="40">
        <v>2.4583139630195872</v>
      </c>
      <c r="I3993">
        <v>3516</v>
      </c>
      <c r="J3993" s="134">
        <v>0.2889808667038416</v>
      </c>
    </row>
    <row r="3994" spans="3:10" x14ac:dyDescent="0.3">
      <c r="C3994">
        <v>3517</v>
      </c>
      <c r="D3994" s="40">
        <v>2.506504775802481</v>
      </c>
      <c r="I3994">
        <v>3517</v>
      </c>
      <c r="J3994" s="134">
        <v>0.21492652616822827</v>
      </c>
    </row>
    <row r="3995" spans="3:10" x14ac:dyDescent="0.3">
      <c r="C3995">
        <v>3518</v>
      </c>
      <c r="D3995" s="40">
        <v>2.8004016367907432</v>
      </c>
      <c r="I3995">
        <v>3518</v>
      </c>
      <c r="J3995" s="134">
        <v>0.27610213717504761</v>
      </c>
    </row>
    <row r="3996" spans="3:10" x14ac:dyDescent="0.3">
      <c r="C3996">
        <v>3519</v>
      </c>
      <c r="D3996" s="40">
        <v>2.7612870316625981</v>
      </c>
      <c r="I3996">
        <v>3519</v>
      </c>
      <c r="J3996" s="134">
        <v>0.22625484171174293</v>
      </c>
    </row>
    <row r="3997" spans="3:10" x14ac:dyDescent="0.3">
      <c r="C3997">
        <v>3520</v>
      </c>
      <c r="D3997" s="40">
        <v>2.232512327724991</v>
      </c>
      <c r="I3997">
        <v>3520</v>
      </c>
      <c r="J3997" s="134">
        <v>0.23429927240403625</v>
      </c>
    </row>
    <row r="3998" spans="3:10" x14ac:dyDescent="0.3">
      <c r="C3998">
        <v>3521</v>
      </c>
      <c r="D3998" s="40">
        <v>2.4167343038153186</v>
      </c>
      <c r="I3998">
        <v>3521</v>
      </c>
      <c r="J3998" s="134">
        <v>0.30854856835162892</v>
      </c>
    </row>
    <row r="3999" spans="3:10" x14ac:dyDescent="0.3">
      <c r="C3999">
        <v>3522</v>
      </c>
      <c r="D3999" s="40">
        <v>2.8433917108850517</v>
      </c>
      <c r="I3999">
        <v>3522</v>
      </c>
      <c r="J3999" s="134">
        <v>0.1598528736927769</v>
      </c>
    </row>
    <row r="4000" spans="3:10" x14ac:dyDescent="0.3">
      <c r="C4000">
        <v>3523</v>
      </c>
      <c r="D4000" s="40">
        <v>2.6575703435096791</v>
      </c>
      <c r="I4000">
        <v>3523</v>
      </c>
      <c r="J4000" s="134">
        <v>0.36093854030526207</v>
      </c>
    </row>
    <row r="4001" spans="3:10" x14ac:dyDescent="0.3">
      <c r="C4001">
        <v>3524</v>
      </c>
      <c r="D4001" s="40">
        <v>2.3542718165321768</v>
      </c>
      <c r="I4001">
        <v>3524</v>
      </c>
      <c r="J4001" s="134">
        <v>0.22732085356272802</v>
      </c>
    </row>
    <row r="4002" spans="3:10" x14ac:dyDescent="0.3">
      <c r="C4002">
        <v>3525</v>
      </c>
      <c r="D4002" s="40">
        <v>2.7457774688720886</v>
      </c>
      <c r="I4002">
        <v>3525</v>
      </c>
      <c r="J4002" s="134">
        <v>0.23929769917453592</v>
      </c>
    </row>
    <row r="4003" spans="3:10" x14ac:dyDescent="0.3">
      <c r="C4003">
        <v>3526</v>
      </c>
      <c r="D4003" s="40">
        <v>2.8690284384084448</v>
      </c>
      <c r="I4003">
        <v>3526</v>
      </c>
      <c r="J4003" s="134">
        <v>0.15120915026638504</v>
      </c>
    </row>
    <row r="4004" spans="3:10" x14ac:dyDescent="0.3">
      <c r="C4004">
        <v>3527</v>
      </c>
      <c r="D4004" s="40">
        <v>2.2313491718062375</v>
      </c>
      <c r="I4004">
        <v>3527</v>
      </c>
      <c r="J4004" s="134">
        <v>7.8662902677754332E-2</v>
      </c>
    </row>
    <row r="4005" spans="3:10" x14ac:dyDescent="0.3">
      <c r="C4005">
        <v>3528</v>
      </c>
      <c r="D4005" s="40">
        <v>1.8355827006213938</v>
      </c>
      <c r="I4005">
        <v>3528</v>
      </c>
      <c r="J4005" s="134">
        <v>0.12611850401862101</v>
      </c>
    </row>
    <row r="4006" spans="3:10" x14ac:dyDescent="0.3">
      <c r="C4006">
        <v>3529</v>
      </c>
      <c r="D4006" s="40">
        <v>2.7263593409470941</v>
      </c>
      <c r="I4006">
        <v>3529</v>
      </c>
      <c r="J4006" s="134">
        <v>0.26246951095260007</v>
      </c>
    </row>
    <row r="4007" spans="3:10" x14ac:dyDescent="0.3">
      <c r="C4007">
        <v>3530</v>
      </c>
      <c r="D4007" s="40">
        <v>2.7989757151564447</v>
      </c>
      <c r="I4007">
        <v>3530</v>
      </c>
      <c r="J4007" s="134">
        <v>0.14563759768682072</v>
      </c>
    </row>
    <row r="4008" spans="3:10" x14ac:dyDescent="0.3">
      <c r="C4008">
        <v>3531</v>
      </c>
      <c r="D4008" s="40">
        <v>2.2555434230215381</v>
      </c>
      <c r="I4008">
        <v>3531</v>
      </c>
      <c r="J4008" s="134">
        <v>0.23308789086599924</v>
      </c>
    </row>
    <row r="4009" spans="3:10" x14ac:dyDescent="0.3">
      <c r="C4009">
        <v>3532</v>
      </c>
      <c r="D4009" s="40">
        <v>2.3078781619314452</v>
      </c>
      <c r="I4009">
        <v>3532</v>
      </c>
      <c r="J4009" s="134">
        <v>0.26065750778318986</v>
      </c>
    </row>
    <row r="4010" spans="3:10" x14ac:dyDescent="0.3">
      <c r="C4010">
        <v>3533</v>
      </c>
      <c r="D4010" s="40">
        <v>3.3291940394437334</v>
      </c>
      <c r="I4010">
        <v>3533</v>
      </c>
      <c r="J4010" s="134">
        <v>0.30407314393163465</v>
      </c>
    </row>
    <row r="4011" spans="3:10" x14ac:dyDescent="0.3">
      <c r="C4011">
        <v>3534</v>
      </c>
      <c r="D4011" s="40">
        <v>2.8041006746526982</v>
      </c>
      <c r="I4011">
        <v>3534</v>
      </c>
      <c r="J4011" s="134">
        <v>0.36488978924695736</v>
      </c>
    </row>
    <row r="4012" spans="3:10" x14ac:dyDescent="0.3">
      <c r="C4012">
        <v>3535</v>
      </c>
      <c r="D4012" s="40">
        <v>2.4631198765693201</v>
      </c>
      <c r="I4012">
        <v>3535</v>
      </c>
      <c r="J4012" s="134">
        <v>0.27308874716148734</v>
      </c>
    </row>
    <row r="4013" spans="3:10" x14ac:dyDescent="0.3">
      <c r="C4013">
        <v>3536</v>
      </c>
      <c r="D4013" s="40">
        <v>2.0667872086937713</v>
      </c>
      <c r="I4013">
        <v>3536</v>
      </c>
      <c r="J4013" s="134">
        <v>0.3697450522553265</v>
      </c>
    </row>
    <row r="4014" spans="3:10" x14ac:dyDescent="0.3">
      <c r="C4014">
        <v>3537</v>
      </c>
      <c r="D4014" s="40">
        <v>1.8352617661577515</v>
      </c>
      <c r="I4014">
        <v>3537</v>
      </c>
      <c r="J4014" s="134">
        <v>0.20235039996916426</v>
      </c>
    </row>
    <row r="4015" spans="3:10" x14ac:dyDescent="0.3">
      <c r="C4015">
        <v>3538</v>
      </c>
      <c r="D4015" s="40">
        <v>1.7419010320028501</v>
      </c>
      <c r="I4015">
        <v>3538</v>
      </c>
      <c r="J4015" s="134">
        <v>0.30431186436409763</v>
      </c>
    </row>
    <row r="4016" spans="3:10" x14ac:dyDescent="0.3">
      <c r="C4016">
        <v>3539</v>
      </c>
      <c r="D4016" s="40">
        <v>2.110468204555711</v>
      </c>
      <c r="I4016">
        <v>3539</v>
      </c>
      <c r="J4016" s="134">
        <v>0.40262194969937637</v>
      </c>
    </row>
    <row r="4017" spans="3:10" x14ac:dyDescent="0.3">
      <c r="C4017">
        <v>3540</v>
      </c>
      <c r="D4017" s="40">
        <v>3.5055587512452151</v>
      </c>
      <c r="I4017">
        <v>3540</v>
      </c>
      <c r="J4017" s="134">
        <v>0.28565732319174564</v>
      </c>
    </row>
    <row r="4018" spans="3:10" x14ac:dyDescent="0.3">
      <c r="C4018">
        <v>3541</v>
      </c>
      <c r="D4018" s="40">
        <v>1.7767350637154642</v>
      </c>
      <c r="I4018">
        <v>3541</v>
      </c>
      <c r="J4018" s="134">
        <v>0.30870445551125503</v>
      </c>
    </row>
    <row r="4019" spans="3:10" x14ac:dyDescent="0.3">
      <c r="C4019">
        <v>3542</v>
      </c>
      <c r="D4019" s="40">
        <v>1.9356504189347465</v>
      </c>
      <c r="I4019">
        <v>3542</v>
      </c>
      <c r="J4019" s="134">
        <v>0.33265199964420455</v>
      </c>
    </row>
    <row r="4020" spans="3:10" x14ac:dyDescent="0.3">
      <c r="C4020">
        <v>3543</v>
      </c>
      <c r="D4020" s="40">
        <v>2.1823995584112628</v>
      </c>
      <c r="I4020">
        <v>3543</v>
      </c>
      <c r="J4020" s="134">
        <v>0.21938842439595785</v>
      </c>
    </row>
    <row r="4021" spans="3:10" x14ac:dyDescent="0.3">
      <c r="C4021">
        <v>3544</v>
      </c>
      <c r="D4021" s="40">
        <v>2.6698578668196022</v>
      </c>
      <c r="I4021">
        <v>3544</v>
      </c>
      <c r="J4021" s="134">
        <v>0.27875858785263241</v>
      </c>
    </row>
    <row r="4022" spans="3:10" x14ac:dyDescent="0.3">
      <c r="C4022">
        <v>3545</v>
      </c>
      <c r="D4022" s="40">
        <v>2.6941057295376809</v>
      </c>
      <c r="I4022">
        <v>3545</v>
      </c>
      <c r="J4022" s="134">
        <v>0.13619318121107526</v>
      </c>
    </row>
    <row r="4023" spans="3:10" x14ac:dyDescent="0.3">
      <c r="C4023">
        <v>3546</v>
      </c>
      <c r="D4023" s="40">
        <v>2.82245073052297</v>
      </c>
      <c r="I4023">
        <v>3546</v>
      </c>
      <c r="J4023" s="134">
        <v>0.14362525286736272</v>
      </c>
    </row>
    <row r="4024" spans="3:10" x14ac:dyDescent="0.3">
      <c r="C4024">
        <v>3547</v>
      </c>
      <c r="D4024" s="40">
        <v>1.5436807204931828</v>
      </c>
      <c r="I4024">
        <v>3547</v>
      </c>
      <c r="J4024" s="134">
        <v>0.21477769438852179</v>
      </c>
    </row>
    <row r="4025" spans="3:10" x14ac:dyDescent="0.3">
      <c r="C4025">
        <v>3548</v>
      </c>
      <c r="D4025" s="40">
        <v>2.2558730169247254</v>
      </c>
      <c r="I4025">
        <v>3548</v>
      </c>
      <c r="J4025" s="134">
        <v>0.23989754506318106</v>
      </c>
    </row>
    <row r="4026" spans="3:10" x14ac:dyDescent="0.3">
      <c r="C4026">
        <v>3549</v>
      </c>
      <c r="D4026" s="40">
        <v>2.8317681908890657</v>
      </c>
      <c r="I4026">
        <v>3549</v>
      </c>
      <c r="J4026" s="134">
        <v>0.2613145464051656</v>
      </c>
    </row>
    <row r="4027" spans="3:10" x14ac:dyDescent="0.3">
      <c r="C4027">
        <v>3550</v>
      </c>
      <c r="D4027" s="40">
        <v>3.2212307255637365</v>
      </c>
      <c r="I4027">
        <v>3550</v>
      </c>
      <c r="J4027" s="134">
        <v>0.35277745268991323</v>
      </c>
    </row>
    <row r="4028" spans="3:10" x14ac:dyDescent="0.3">
      <c r="C4028">
        <v>3551</v>
      </c>
      <c r="D4028" s="40">
        <v>3.3672390664491232</v>
      </c>
      <c r="I4028">
        <v>3551</v>
      </c>
      <c r="J4028" s="134">
        <v>0.24302491365725598</v>
      </c>
    </row>
    <row r="4029" spans="3:10" x14ac:dyDescent="0.3">
      <c r="C4029">
        <v>3552</v>
      </c>
      <c r="D4029" s="40">
        <v>2.1504896596047542</v>
      </c>
      <c r="I4029">
        <v>3552</v>
      </c>
      <c r="J4029" s="134">
        <v>0.21864845405251487</v>
      </c>
    </row>
    <row r="4030" spans="3:10" x14ac:dyDescent="0.3">
      <c r="C4030">
        <v>3553</v>
      </c>
      <c r="D4030" s="40">
        <v>2.4684333010375381</v>
      </c>
      <c r="I4030">
        <v>3553</v>
      </c>
      <c r="J4030" s="134">
        <v>0.27735373221732207</v>
      </c>
    </row>
    <row r="4031" spans="3:10" x14ac:dyDescent="0.3">
      <c r="C4031">
        <v>3554</v>
      </c>
      <c r="D4031" s="40">
        <v>2.4653404435569377</v>
      </c>
      <c r="I4031">
        <v>3554</v>
      </c>
      <c r="J4031" s="134">
        <v>0.11362706339708351</v>
      </c>
    </row>
    <row r="4032" spans="3:10" x14ac:dyDescent="0.3">
      <c r="C4032">
        <v>3555</v>
      </c>
      <c r="D4032" s="40">
        <v>2.4461316814777048</v>
      </c>
      <c r="I4032">
        <v>3555</v>
      </c>
      <c r="J4032" s="134">
        <v>7.7951731495676579E-2</v>
      </c>
    </row>
    <row r="4033" spans="3:10" x14ac:dyDescent="0.3">
      <c r="C4033">
        <v>3556</v>
      </c>
      <c r="D4033" s="40">
        <v>2.3294947829932822</v>
      </c>
      <c r="I4033">
        <v>3556</v>
      </c>
      <c r="J4033" s="134">
        <v>6.9785396137069355E-2</v>
      </c>
    </row>
    <row r="4034" spans="3:10" x14ac:dyDescent="0.3">
      <c r="C4034">
        <v>3557</v>
      </c>
      <c r="D4034" s="40">
        <v>2.2156312043428832</v>
      </c>
      <c r="I4034">
        <v>3557</v>
      </c>
      <c r="J4034" s="134">
        <v>0.12327931339659726</v>
      </c>
    </row>
    <row r="4035" spans="3:10" x14ac:dyDescent="0.3">
      <c r="C4035">
        <v>3558</v>
      </c>
      <c r="D4035" s="40">
        <v>2.9018801794925988</v>
      </c>
      <c r="I4035">
        <v>3558</v>
      </c>
      <c r="J4035" s="134">
        <v>0.15366030665457586</v>
      </c>
    </row>
    <row r="4036" spans="3:10" x14ac:dyDescent="0.3">
      <c r="C4036">
        <v>3559</v>
      </c>
      <c r="D4036" s="40">
        <v>1.8185329982910603</v>
      </c>
      <c r="I4036">
        <v>3559</v>
      </c>
      <c r="J4036" s="134">
        <v>0.30882224855694496</v>
      </c>
    </row>
    <row r="4037" spans="3:10" x14ac:dyDescent="0.3">
      <c r="C4037">
        <v>3560</v>
      </c>
      <c r="D4037" s="40">
        <v>1.9537538353029014</v>
      </c>
      <c r="I4037">
        <v>3560</v>
      </c>
      <c r="J4037" s="134">
        <v>0.19228549918417248</v>
      </c>
    </row>
    <row r="4038" spans="3:10" x14ac:dyDescent="0.3">
      <c r="C4038">
        <v>3561</v>
      </c>
      <c r="D4038" s="40">
        <v>2.339419033577621</v>
      </c>
      <c r="I4038">
        <v>3561</v>
      </c>
      <c r="J4038" s="134">
        <v>0.19495361453636839</v>
      </c>
    </row>
    <row r="4039" spans="3:10" x14ac:dyDescent="0.3">
      <c r="C4039">
        <v>3562</v>
      </c>
      <c r="D4039" s="40">
        <v>2.744555082670022</v>
      </c>
      <c r="I4039">
        <v>3562</v>
      </c>
      <c r="J4039" s="134">
        <v>0.25968145459200742</v>
      </c>
    </row>
    <row r="4040" spans="3:10" x14ac:dyDescent="0.3">
      <c r="C4040">
        <v>3563</v>
      </c>
      <c r="D4040" s="40">
        <v>2.4047055431763811</v>
      </c>
      <c r="I4040">
        <v>3563</v>
      </c>
      <c r="J4040" s="134">
        <v>0.20766399500366384</v>
      </c>
    </row>
    <row r="4041" spans="3:10" x14ac:dyDescent="0.3">
      <c r="C4041">
        <v>3564</v>
      </c>
      <c r="D4041" s="40">
        <v>2.9911283004341316</v>
      </c>
      <c r="I4041">
        <v>3564</v>
      </c>
      <c r="J4041" s="134">
        <v>0.29426384671166317</v>
      </c>
    </row>
    <row r="4042" spans="3:10" x14ac:dyDescent="0.3">
      <c r="C4042">
        <v>3565</v>
      </c>
      <c r="D4042" s="40">
        <v>2.4830262718281157</v>
      </c>
      <c r="I4042">
        <v>3565</v>
      </c>
      <c r="J4042" s="134">
        <v>0.19055192007054789</v>
      </c>
    </row>
    <row r="4043" spans="3:10" x14ac:dyDescent="0.3">
      <c r="C4043">
        <v>3566</v>
      </c>
      <c r="D4043" s="40">
        <v>3.3103860208420377</v>
      </c>
      <c r="I4043">
        <v>3566</v>
      </c>
      <c r="J4043" s="134">
        <v>0.30021530800296659</v>
      </c>
    </row>
    <row r="4044" spans="3:10" x14ac:dyDescent="0.3">
      <c r="C4044">
        <v>3567</v>
      </c>
      <c r="D4044" s="40">
        <v>2.0965596763255911</v>
      </c>
      <c r="I4044">
        <v>3567</v>
      </c>
      <c r="J4044" s="134">
        <v>0.23112962971424844</v>
      </c>
    </row>
    <row r="4045" spans="3:10" x14ac:dyDescent="0.3">
      <c r="C4045">
        <v>3568</v>
      </c>
      <c r="D4045" s="40">
        <v>3.3400498671845327</v>
      </c>
      <c r="I4045">
        <v>3568</v>
      </c>
      <c r="J4045" s="134">
        <v>0.29528713669058737</v>
      </c>
    </row>
    <row r="4046" spans="3:10" x14ac:dyDescent="0.3">
      <c r="C4046">
        <v>3569</v>
      </c>
      <c r="D4046" s="40">
        <v>3.2333823404600794</v>
      </c>
      <c r="I4046">
        <v>3569</v>
      </c>
      <c r="J4046" s="134">
        <v>0.18274425678448969</v>
      </c>
    </row>
    <row r="4047" spans="3:10" x14ac:dyDescent="0.3">
      <c r="C4047">
        <v>3570</v>
      </c>
      <c r="D4047" s="40">
        <v>2.7955427303631888</v>
      </c>
      <c r="I4047">
        <v>3570</v>
      </c>
      <c r="J4047" s="134">
        <v>0.19199214031846434</v>
      </c>
    </row>
    <row r="4048" spans="3:10" x14ac:dyDescent="0.3">
      <c r="C4048">
        <v>3571</v>
      </c>
      <c r="D4048" s="40">
        <v>2.7476618785553755</v>
      </c>
      <c r="I4048">
        <v>3571</v>
      </c>
      <c r="J4048" s="134">
        <v>0.25518165516749103</v>
      </c>
    </row>
    <row r="4049" spans="3:10" x14ac:dyDescent="0.3">
      <c r="C4049">
        <v>3572</v>
      </c>
      <c r="D4049" s="40">
        <v>2.3406236225995629</v>
      </c>
      <c r="I4049">
        <v>3572</v>
      </c>
      <c r="J4049" s="134">
        <v>0.16297682166123373</v>
      </c>
    </row>
    <row r="4050" spans="3:10" x14ac:dyDescent="0.3">
      <c r="C4050">
        <v>3573</v>
      </c>
      <c r="D4050" s="40">
        <v>2.3902306532004536</v>
      </c>
      <c r="I4050">
        <v>3573</v>
      </c>
      <c r="J4050" s="134">
        <v>0.27484701077322882</v>
      </c>
    </row>
    <row r="4051" spans="3:10" x14ac:dyDescent="0.3">
      <c r="C4051">
        <v>3574</v>
      </c>
      <c r="D4051" s="40">
        <v>2.5665067204235399</v>
      </c>
      <c r="I4051">
        <v>3574</v>
      </c>
      <c r="J4051" s="134">
        <v>0.2160441102766224</v>
      </c>
    </row>
    <row r="4052" spans="3:10" x14ac:dyDescent="0.3">
      <c r="C4052">
        <v>3575</v>
      </c>
      <c r="D4052" s="40">
        <v>2.7683094643689188</v>
      </c>
      <c r="I4052">
        <v>3575</v>
      </c>
      <c r="J4052" s="134">
        <v>0.32411647442318969</v>
      </c>
    </row>
    <row r="4053" spans="3:10" x14ac:dyDescent="0.3">
      <c r="C4053">
        <v>3576</v>
      </c>
      <c r="D4053" s="40">
        <v>2.8929524358915715</v>
      </c>
      <c r="I4053">
        <v>3576</v>
      </c>
      <c r="J4053" s="134">
        <v>0.35222995789559763</v>
      </c>
    </row>
    <row r="4054" spans="3:10" x14ac:dyDescent="0.3">
      <c r="C4054">
        <v>3577</v>
      </c>
      <c r="D4054" s="40">
        <v>2.8446778719942603</v>
      </c>
      <c r="I4054">
        <v>3577</v>
      </c>
      <c r="J4054" s="134">
        <v>0.2578525418566</v>
      </c>
    </row>
    <row r="4055" spans="3:10" x14ac:dyDescent="0.3">
      <c r="C4055">
        <v>3578</v>
      </c>
      <c r="D4055" s="40">
        <v>1.7651898905026386</v>
      </c>
      <c r="I4055">
        <v>3578</v>
      </c>
      <c r="J4055" s="134">
        <v>0.25979043698191773</v>
      </c>
    </row>
    <row r="4056" spans="3:10" x14ac:dyDescent="0.3">
      <c r="C4056">
        <v>3579</v>
      </c>
      <c r="D4056" s="40">
        <v>2.7430160777216055</v>
      </c>
      <c r="I4056">
        <v>3579</v>
      </c>
      <c r="J4056" s="134">
        <v>0.27741685679064321</v>
      </c>
    </row>
    <row r="4057" spans="3:10" x14ac:dyDescent="0.3">
      <c r="C4057">
        <v>3580</v>
      </c>
      <c r="D4057" s="40">
        <v>2.0107412105676166</v>
      </c>
      <c r="I4057">
        <v>3580</v>
      </c>
      <c r="J4057" s="134">
        <v>0.26271673978663834</v>
      </c>
    </row>
    <row r="4058" spans="3:10" x14ac:dyDescent="0.3">
      <c r="C4058">
        <v>3581</v>
      </c>
      <c r="D4058" s="40">
        <v>2.6320986997436147</v>
      </c>
      <c r="I4058">
        <v>3581</v>
      </c>
      <c r="J4058" s="134">
        <v>0.22335514708918769</v>
      </c>
    </row>
    <row r="4059" spans="3:10" x14ac:dyDescent="0.3">
      <c r="C4059">
        <v>3582</v>
      </c>
      <c r="D4059" s="40">
        <v>3.2237297818625708</v>
      </c>
      <c r="I4059">
        <v>3582</v>
      </c>
      <c r="J4059" s="134">
        <v>0.14872237239923436</v>
      </c>
    </row>
    <row r="4060" spans="3:10" x14ac:dyDescent="0.3">
      <c r="C4060">
        <v>3583</v>
      </c>
      <c r="D4060" s="40">
        <v>2.6638222169637151</v>
      </c>
      <c r="I4060">
        <v>3583</v>
      </c>
      <c r="J4060" s="134">
        <v>0.14128988025679545</v>
      </c>
    </row>
    <row r="4061" spans="3:10" x14ac:dyDescent="0.3">
      <c r="C4061">
        <v>3584</v>
      </c>
      <c r="D4061" s="40">
        <v>1.8588994587974021</v>
      </c>
      <c r="I4061">
        <v>3584</v>
      </c>
      <c r="J4061" s="134">
        <v>0.12276819468453404</v>
      </c>
    </row>
    <row r="4062" spans="3:10" x14ac:dyDescent="0.3">
      <c r="C4062">
        <v>3585</v>
      </c>
      <c r="D4062" s="40">
        <v>1.8996465693042268</v>
      </c>
      <c r="I4062">
        <v>3585</v>
      </c>
      <c r="J4062" s="134">
        <v>0.36030355084690435</v>
      </c>
    </row>
    <row r="4063" spans="3:10" x14ac:dyDescent="0.3">
      <c r="C4063">
        <v>3586</v>
      </c>
      <c r="D4063" s="40">
        <v>2.5976093857498777</v>
      </c>
      <c r="I4063">
        <v>3586</v>
      </c>
      <c r="J4063" s="134">
        <v>0.28746204300100597</v>
      </c>
    </row>
    <row r="4064" spans="3:10" x14ac:dyDescent="0.3">
      <c r="C4064">
        <v>3587</v>
      </c>
      <c r="D4064" s="40">
        <v>2.656997240498467</v>
      </c>
      <c r="I4064">
        <v>3587</v>
      </c>
      <c r="J4064" s="134">
        <v>0.16767967225010971</v>
      </c>
    </row>
    <row r="4065" spans="3:10" x14ac:dyDescent="0.3">
      <c r="C4065">
        <v>3588</v>
      </c>
      <c r="D4065" s="40">
        <v>2.1289596463722908</v>
      </c>
      <c r="I4065">
        <v>3588</v>
      </c>
      <c r="J4065" s="134">
        <v>0.20750401204076718</v>
      </c>
    </row>
    <row r="4066" spans="3:10" x14ac:dyDescent="0.3">
      <c r="C4066">
        <v>3589</v>
      </c>
      <c r="D4066" s="40">
        <v>2.8295794176578903</v>
      </c>
      <c r="I4066">
        <v>3589</v>
      </c>
      <c r="J4066" s="134">
        <v>0.17443271075275635</v>
      </c>
    </row>
    <row r="4067" spans="3:10" x14ac:dyDescent="0.3">
      <c r="C4067">
        <v>3590</v>
      </c>
      <c r="D4067" s="40">
        <v>3.2047547981335902</v>
      </c>
      <c r="I4067">
        <v>3590</v>
      </c>
      <c r="J4067" s="134">
        <v>0.20165647816421917</v>
      </c>
    </row>
    <row r="4068" spans="3:10" x14ac:dyDescent="0.3">
      <c r="C4068">
        <v>3591</v>
      </c>
      <c r="D4068" s="40">
        <v>1.9913060053416807</v>
      </c>
      <c r="I4068">
        <v>3591</v>
      </c>
      <c r="J4068" s="134">
        <v>0.27051170267760716</v>
      </c>
    </row>
    <row r="4069" spans="3:10" x14ac:dyDescent="0.3">
      <c r="C4069">
        <v>3592</v>
      </c>
      <c r="D4069" s="40">
        <v>3.3235127083051808</v>
      </c>
      <c r="I4069">
        <v>3592</v>
      </c>
      <c r="J4069" s="134">
        <v>0.23089678537719149</v>
      </c>
    </row>
    <row r="4070" spans="3:10" x14ac:dyDescent="0.3">
      <c r="C4070">
        <v>3593</v>
      </c>
      <c r="D4070" s="40">
        <v>2.6768998981964738</v>
      </c>
      <c r="I4070">
        <v>3593</v>
      </c>
      <c r="J4070" s="134">
        <v>0.25169251062643827</v>
      </c>
    </row>
    <row r="4071" spans="3:10" x14ac:dyDescent="0.3">
      <c r="C4071">
        <v>3594</v>
      </c>
      <c r="D4071" s="40">
        <v>3.397869801795923</v>
      </c>
      <c r="I4071">
        <v>3594</v>
      </c>
      <c r="J4071" s="134">
        <v>0.24817083798700157</v>
      </c>
    </row>
    <row r="4072" spans="3:10" x14ac:dyDescent="0.3">
      <c r="C4072">
        <v>3595</v>
      </c>
      <c r="D4072" s="40">
        <v>3.1523013891567024</v>
      </c>
      <c r="I4072">
        <v>3595</v>
      </c>
      <c r="J4072" s="134">
        <v>0.25198085817191385</v>
      </c>
    </row>
    <row r="4073" spans="3:10" x14ac:dyDescent="0.3">
      <c r="C4073">
        <v>3596</v>
      </c>
      <c r="D4073" s="40">
        <v>2.2200508977059448</v>
      </c>
      <c r="I4073">
        <v>3596</v>
      </c>
      <c r="J4073" s="134">
        <v>0.25254403846713891</v>
      </c>
    </row>
    <row r="4074" spans="3:10" x14ac:dyDescent="0.3">
      <c r="C4074">
        <v>3597</v>
      </c>
      <c r="D4074" s="40">
        <v>3.245374152667396</v>
      </c>
      <c r="I4074">
        <v>3597</v>
      </c>
      <c r="J4074" s="134">
        <v>0.30610925646612075</v>
      </c>
    </row>
    <row r="4075" spans="3:10" x14ac:dyDescent="0.3">
      <c r="C4075">
        <v>3598</v>
      </c>
      <c r="D4075" s="40">
        <v>2.4480321021226699</v>
      </c>
      <c r="I4075">
        <v>3598</v>
      </c>
      <c r="J4075" s="134">
        <v>0.22248875647438937</v>
      </c>
    </row>
    <row r="4076" spans="3:10" x14ac:dyDescent="0.3">
      <c r="C4076">
        <v>3599</v>
      </c>
      <c r="D4076" s="40">
        <v>3.2256531935081134</v>
      </c>
      <c r="I4076">
        <v>3599</v>
      </c>
      <c r="J4076" s="134">
        <v>0.22812103172593079</v>
      </c>
    </row>
    <row r="4077" spans="3:10" x14ac:dyDescent="0.3">
      <c r="C4077">
        <v>3600</v>
      </c>
      <c r="D4077" s="40">
        <v>3.14891695123299</v>
      </c>
      <c r="I4077">
        <v>3600</v>
      </c>
      <c r="J4077" s="134">
        <v>0.24004662198507631</v>
      </c>
    </row>
    <row r="4078" spans="3:10" x14ac:dyDescent="0.3">
      <c r="C4078">
        <v>3601</v>
      </c>
      <c r="D4078" s="40">
        <v>2.7393710779777765</v>
      </c>
      <c r="I4078">
        <v>3601</v>
      </c>
      <c r="J4078" s="134">
        <v>0.34528888198950192</v>
      </c>
    </row>
    <row r="4079" spans="3:10" x14ac:dyDescent="0.3">
      <c r="C4079">
        <v>3602</v>
      </c>
      <c r="D4079" s="40">
        <v>2.4189510895514159</v>
      </c>
      <c r="I4079">
        <v>3602</v>
      </c>
      <c r="J4079" s="134">
        <v>0.20331933393775725</v>
      </c>
    </row>
    <row r="4080" spans="3:10" x14ac:dyDescent="0.3">
      <c r="C4080">
        <v>3603</v>
      </c>
      <c r="D4080" s="40">
        <v>2.5721150055896</v>
      </c>
      <c r="I4080">
        <v>3603</v>
      </c>
      <c r="J4080" s="134">
        <v>0.20663744515779636</v>
      </c>
    </row>
    <row r="4081" spans="3:10" x14ac:dyDescent="0.3">
      <c r="C4081">
        <v>3604</v>
      </c>
      <c r="D4081" s="40">
        <v>3.2252351455401458</v>
      </c>
      <c r="I4081">
        <v>3604</v>
      </c>
      <c r="J4081" s="134">
        <v>0.11865211073254534</v>
      </c>
    </row>
    <row r="4082" spans="3:10" x14ac:dyDescent="0.3">
      <c r="C4082">
        <v>3605</v>
      </c>
      <c r="D4082" s="40">
        <v>2.0579089025843107</v>
      </c>
      <c r="I4082">
        <v>3605</v>
      </c>
      <c r="J4082" s="134">
        <v>0.2657937509931767</v>
      </c>
    </row>
    <row r="4083" spans="3:10" x14ac:dyDescent="0.3">
      <c r="C4083">
        <v>3606</v>
      </c>
      <c r="D4083" s="40">
        <v>1.9286146493163561</v>
      </c>
      <c r="I4083">
        <v>3606</v>
      </c>
      <c r="J4083" s="134">
        <v>0.24255972295068018</v>
      </c>
    </row>
    <row r="4084" spans="3:10" x14ac:dyDescent="0.3">
      <c r="C4084">
        <v>3607</v>
      </c>
      <c r="D4084" s="40">
        <v>1.894958000329749</v>
      </c>
      <c r="I4084">
        <v>3607</v>
      </c>
      <c r="J4084" s="134">
        <v>0.20084276949183089</v>
      </c>
    </row>
    <row r="4085" spans="3:10" x14ac:dyDescent="0.3">
      <c r="C4085">
        <v>3608</v>
      </c>
      <c r="D4085" s="40">
        <v>1.5840657884099287</v>
      </c>
      <c r="I4085">
        <v>3608</v>
      </c>
      <c r="J4085" s="134">
        <v>0.22068390935883686</v>
      </c>
    </row>
    <row r="4086" spans="3:10" x14ac:dyDescent="0.3">
      <c r="C4086">
        <v>3609</v>
      </c>
      <c r="D4086" s="40">
        <v>3.2439111253006154</v>
      </c>
      <c r="I4086">
        <v>3609</v>
      </c>
      <c r="J4086" s="134">
        <v>0.10287852336020253</v>
      </c>
    </row>
    <row r="4087" spans="3:10" x14ac:dyDescent="0.3">
      <c r="C4087">
        <v>3610</v>
      </c>
      <c r="D4087" s="40">
        <v>2.7662309406409982</v>
      </c>
      <c r="I4087">
        <v>3610</v>
      </c>
      <c r="J4087" s="134">
        <v>0.26488095068052897</v>
      </c>
    </row>
    <row r="4088" spans="3:10" x14ac:dyDescent="0.3">
      <c r="C4088">
        <v>3611</v>
      </c>
      <c r="D4088" s="40">
        <v>2.4717311409560212</v>
      </c>
      <c r="I4088">
        <v>3611</v>
      </c>
      <c r="J4088" s="134">
        <v>0.33165596390027896</v>
      </c>
    </row>
    <row r="4089" spans="3:10" x14ac:dyDescent="0.3">
      <c r="C4089">
        <v>3612</v>
      </c>
      <c r="D4089" s="40">
        <v>2.7789731497876908</v>
      </c>
      <c r="I4089">
        <v>3612</v>
      </c>
      <c r="J4089" s="134">
        <v>0.20985679306905114</v>
      </c>
    </row>
    <row r="4090" spans="3:10" x14ac:dyDescent="0.3">
      <c r="C4090">
        <v>3613</v>
      </c>
      <c r="D4090" s="40">
        <v>1.9522620731970819</v>
      </c>
      <c r="I4090">
        <v>3613</v>
      </c>
      <c r="J4090" s="134">
        <v>0.23970782872507845</v>
      </c>
    </row>
    <row r="4091" spans="3:10" x14ac:dyDescent="0.3">
      <c r="C4091">
        <v>3614</v>
      </c>
      <c r="D4091" s="40">
        <v>3.1381013662529647</v>
      </c>
      <c r="I4091">
        <v>3614</v>
      </c>
      <c r="J4091" s="134">
        <v>0.31607019630515287</v>
      </c>
    </row>
    <row r="4092" spans="3:10" x14ac:dyDescent="0.3">
      <c r="C4092">
        <v>3615</v>
      </c>
      <c r="D4092" s="40">
        <v>2.0481941914234829</v>
      </c>
      <c r="I4092">
        <v>3615</v>
      </c>
      <c r="J4092" s="134">
        <v>0.11792499884568941</v>
      </c>
    </row>
    <row r="4093" spans="3:10" x14ac:dyDescent="0.3">
      <c r="C4093">
        <v>3616</v>
      </c>
      <c r="D4093" s="40">
        <v>2.5268578067746916</v>
      </c>
      <c r="I4093">
        <v>3616</v>
      </c>
      <c r="J4093" s="134">
        <v>0.24169769391410001</v>
      </c>
    </row>
    <row r="4094" spans="3:10" x14ac:dyDescent="0.3">
      <c r="C4094">
        <v>3617</v>
      </c>
      <c r="D4094" s="40">
        <v>2.4732593696572489</v>
      </c>
      <c r="I4094">
        <v>3617</v>
      </c>
      <c r="J4094" s="134">
        <v>0.17547454047316569</v>
      </c>
    </row>
    <row r="4095" spans="3:10" x14ac:dyDescent="0.3">
      <c r="C4095">
        <v>3618</v>
      </c>
      <c r="D4095" s="40">
        <v>2.3531021446950704</v>
      </c>
      <c r="I4095">
        <v>3618</v>
      </c>
      <c r="J4095" s="134">
        <v>0.26200199549450942</v>
      </c>
    </row>
    <row r="4096" spans="3:10" x14ac:dyDescent="0.3">
      <c r="C4096">
        <v>3619</v>
      </c>
      <c r="D4096" s="40">
        <v>3.1167393160998795</v>
      </c>
      <c r="I4096">
        <v>3619</v>
      </c>
      <c r="J4096" s="134">
        <v>0.35768322427769128</v>
      </c>
    </row>
    <row r="4097" spans="3:10" x14ac:dyDescent="0.3">
      <c r="C4097">
        <v>3620</v>
      </c>
      <c r="D4097" s="40">
        <v>1.9817798325230087</v>
      </c>
      <c r="I4097">
        <v>3620</v>
      </c>
      <c r="J4097" s="134">
        <v>0.20371395842245299</v>
      </c>
    </row>
    <row r="4098" spans="3:10" x14ac:dyDescent="0.3">
      <c r="C4098">
        <v>3621</v>
      </c>
      <c r="D4098" s="40">
        <v>2.8828566774258535</v>
      </c>
      <c r="I4098">
        <v>3621</v>
      </c>
      <c r="J4098" s="134">
        <v>0.11688784926149087</v>
      </c>
    </row>
    <row r="4099" spans="3:10" x14ac:dyDescent="0.3">
      <c r="C4099">
        <v>3622</v>
      </c>
      <c r="D4099" s="40">
        <v>2.269443702290721</v>
      </c>
      <c r="I4099">
        <v>3622</v>
      </c>
      <c r="J4099" s="134">
        <v>0.32983391572762599</v>
      </c>
    </row>
    <row r="4100" spans="3:10" x14ac:dyDescent="0.3">
      <c r="C4100">
        <v>3623</v>
      </c>
      <c r="D4100" s="40">
        <v>2.8903762352047826</v>
      </c>
      <c r="I4100">
        <v>3623</v>
      </c>
      <c r="J4100" s="134">
        <v>0.29360794193236472</v>
      </c>
    </row>
    <row r="4101" spans="3:10" x14ac:dyDescent="0.3">
      <c r="C4101">
        <v>3624</v>
      </c>
      <c r="D4101" s="40">
        <v>2.4073344853867695</v>
      </c>
      <c r="I4101">
        <v>3624</v>
      </c>
      <c r="J4101" s="134">
        <v>0.37531608528077109</v>
      </c>
    </row>
    <row r="4102" spans="3:10" x14ac:dyDescent="0.3">
      <c r="C4102">
        <v>3625</v>
      </c>
      <c r="D4102" s="40">
        <v>2.6813295699577266</v>
      </c>
      <c r="I4102">
        <v>3625</v>
      </c>
      <c r="J4102" s="134">
        <v>0.34500188592256364</v>
      </c>
    </row>
    <row r="4103" spans="3:10" x14ac:dyDescent="0.3">
      <c r="C4103">
        <v>3626</v>
      </c>
      <c r="D4103" s="40">
        <v>3.2827672012187405</v>
      </c>
      <c r="I4103">
        <v>3626</v>
      </c>
      <c r="J4103" s="134">
        <v>0.10331189197248714</v>
      </c>
    </row>
    <row r="4104" spans="3:10" x14ac:dyDescent="0.3">
      <c r="C4104">
        <v>3627</v>
      </c>
      <c r="D4104" s="40">
        <v>2.8126867300906846</v>
      </c>
      <c r="I4104">
        <v>3627</v>
      </c>
      <c r="J4104" s="134">
        <v>0.35442739182328653</v>
      </c>
    </row>
    <row r="4105" spans="3:10" x14ac:dyDescent="0.3">
      <c r="C4105">
        <v>3628</v>
      </c>
      <c r="D4105" s="40">
        <v>3.0686788197873232</v>
      </c>
      <c r="I4105">
        <v>3628</v>
      </c>
      <c r="J4105" s="134">
        <v>0.1862295326914114</v>
      </c>
    </row>
    <row r="4106" spans="3:10" x14ac:dyDescent="0.3">
      <c r="C4106">
        <v>3629</v>
      </c>
      <c r="D4106" s="40">
        <v>1.7520675627538378</v>
      </c>
      <c r="I4106">
        <v>3629</v>
      </c>
      <c r="J4106" s="134">
        <v>0.33470831103763854</v>
      </c>
    </row>
    <row r="4107" spans="3:10" x14ac:dyDescent="0.3">
      <c r="C4107">
        <v>3630</v>
      </c>
      <c r="D4107" s="40">
        <v>2.633625709540472</v>
      </c>
      <c r="I4107">
        <v>3630</v>
      </c>
      <c r="J4107" s="134">
        <v>0.38110838338348518</v>
      </c>
    </row>
    <row r="4108" spans="3:10" x14ac:dyDescent="0.3">
      <c r="C4108">
        <v>3631</v>
      </c>
      <c r="D4108" s="40">
        <v>3.0109073417651269</v>
      </c>
      <c r="I4108">
        <v>3631</v>
      </c>
      <c r="J4108" s="134">
        <v>0.25283645406821975</v>
      </c>
    </row>
    <row r="4109" spans="3:10" x14ac:dyDescent="0.3">
      <c r="C4109">
        <v>3632</v>
      </c>
      <c r="D4109" s="40">
        <v>3.2807177082744317</v>
      </c>
      <c r="I4109">
        <v>3632</v>
      </c>
      <c r="J4109" s="134">
        <v>0.14659462670155632</v>
      </c>
    </row>
    <row r="4110" spans="3:10" x14ac:dyDescent="0.3">
      <c r="C4110">
        <v>3633</v>
      </c>
      <c r="D4110" s="40">
        <v>2.5240935014381565</v>
      </c>
      <c r="I4110">
        <v>3633</v>
      </c>
      <c r="J4110" s="134">
        <v>0.14807302616726825</v>
      </c>
    </row>
    <row r="4111" spans="3:10" x14ac:dyDescent="0.3">
      <c r="C4111">
        <v>3634</v>
      </c>
      <c r="D4111" s="40">
        <v>1.8417766790425933</v>
      </c>
      <c r="I4111">
        <v>3634</v>
      </c>
      <c r="J4111" s="134">
        <v>0.12900502856896745</v>
      </c>
    </row>
    <row r="4112" spans="3:10" x14ac:dyDescent="0.3">
      <c r="C4112">
        <v>3635</v>
      </c>
      <c r="D4112" s="40">
        <v>1.7227864890967486</v>
      </c>
      <c r="I4112">
        <v>3635</v>
      </c>
      <c r="J4112" s="134">
        <v>0.22345693920888898</v>
      </c>
    </row>
    <row r="4113" spans="3:10" x14ac:dyDescent="0.3">
      <c r="C4113">
        <v>3636</v>
      </c>
      <c r="D4113" s="40">
        <v>2.5863986201559244</v>
      </c>
      <c r="I4113">
        <v>3636</v>
      </c>
      <c r="J4113" s="134">
        <v>0.23422193556987203</v>
      </c>
    </row>
    <row r="4114" spans="3:10" x14ac:dyDescent="0.3">
      <c r="C4114">
        <v>3637</v>
      </c>
      <c r="D4114" s="40">
        <v>1.904938948897031</v>
      </c>
      <c r="I4114">
        <v>3637</v>
      </c>
      <c r="J4114" s="134">
        <v>0.18413514659275365</v>
      </c>
    </row>
    <row r="4115" spans="3:10" x14ac:dyDescent="0.3">
      <c r="C4115">
        <v>3638</v>
      </c>
      <c r="D4115" s="40">
        <v>3.0127458684690085</v>
      </c>
      <c r="I4115">
        <v>3638</v>
      </c>
      <c r="J4115" s="134">
        <v>0.26838667437432395</v>
      </c>
    </row>
    <row r="4116" spans="3:10" x14ac:dyDescent="0.3">
      <c r="C4116">
        <v>3639</v>
      </c>
      <c r="D4116" s="40">
        <v>2.2567498518966294</v>
      </c>
      <c r="I4116">
        <v>3639</v>
      </c>
      <c r="J4116" s="134">
        <v>0.20153721774404265</v>
      </c>
    </row>
    <row r="4117" spans="3:10" x14ac:dyDescent="0.3">
      <c r="C4117">
        <v>3640</v>
      </c>
      <c r="D4117" s="40">
        <v>1.9051554416288194</v>
      </c>
      <c r="I4117">
        <v>3640</v>
      </c>
      <c r="J4117" s="134">
        <v>0.21881463550946645</v>
      </c>
    </row>
    <row r="4118" spans="3:10" x14ac:dyDescent="0.3">
      <c r="C4118">
        <v>3641</v>
      </c>
      <c r="D4118" s="40">
        <v>3.0480980050532858</v>
      </c>
      <c r="I4118">
        <v>3641</v>
      </c>
      <c r="J4118" s="134">
        <v>0.28929279450638701</v>
      </c>
    </row>
    <row r="4119" spans="3:10" x14ac:dyDescent="0.3">
      <c r="C4119">
        <v>3642</v>
      </c>
      <c r="D4119" s="40">
        <v>1.9546581605064515</v>
      </c>
      <c r="I4119">
        <v>3642</v>
      </c>
      <c r="J4119" s="134">
        <v>0.16185688369905837</v>
      </c>
    </row>
    <row r="4120" spans="3:10" x14ac:dyDescent="0.3">
      <c r="C4120">
        <v>3643</v>
      </c>
      <c r="D4120" s="40">
        <v>3.3138500542807305</v>
      </c>
      <c r="I4120">
        <v>3643</v>
      </c>
      <c r="J4120" s="134">
        <v>0.18940996476110339</v>
      </c>
    </row>
    <row r="4121" spans="3:10" x14ac:dyDescent="0.3">
      <c r="C4121">
        <v>3644</v>
      </c>
      <c r="D4121" s="40">
        <v>3.0954948326679728</v>
      </c>
      <c r="I4121">
        <v>3644</v>
      </c>
      <c r="J4121" s="134">
        <v>0.36810995823694226</v>
      </c>
    </row>
    <row r="4122" spans="3:10" x14ac:dyDescent="0.3">
      <c r="C4122">
        <v>3645</v>
      </c>
      <c r="D4122" s="40">
        <v>2.0519577839257686</v>
      </c>
      <c r="I4122">
        <v>3645</v>
      </c>
      <c r="J4122" s="134">
        <v>0.22118278052342744</v>
      </c>
    </row>
    <row r="4123" spans="3:10" x14ac:dyDescent="0.3">
      <c r="C4123">
        <v>3646</v>
      </c>
      <c r="D4123" s="40">
        <v>2.6038223909720948</v>
      </c>
      <c r="I4123">
        <v>3646</v>
      </c>
      <c r="J4123" s="134">
        <v>0.24959970495831496</v>
      </c>
    </row>
    <row r="4124" spans="3:10" x14ac:dyDescent="0.3">
      <c r="C4124">
        <v>3647</v>
      </c>
      <c r="D4124" s="40">
        <v>3.2094133268474621</v>
      </c>
      <c r="I4124">
        <v>3647</v>
      </c>
      <c r="J4124" s="134">
        <v>0.27132913136382086</v>
      </c>
    </row>
    <row r="4125" spans="3:10" x14ac:dyDescent="0.3">
      <c r="C4125">
        <v>3648</v>
      </c>
      <c r="D4125" s="40">
        <v>2.6499510945989773</v>
      </c>
      <c r="I4125">
        <v>3648</v>
      </c>
      <c r="J4125" s="134">
        <v>0.28898960640092297</v>
      </c>
    </row>
    <row r="4126" spans="3:10" x14ac:dyDescent="0.3">
      <c r="C4126">
        <v>3649</v>
      </c>
      <c r="D4126" s="40">
        <v>3.3222058906532181</v>
      </c>
      <c r="I4126">
        <v>3649</v>
      </c>
      <c r="J4126" s="134">
        <v>0.35374674808383433</v>
      </c>
    </row>
    <row r="4127" spans="3:10" x14ac:dyDescent="0.3">
      <c r="C4127">
        <v>3650</v>
      </c>
      <c r="D4127" s="40">
        <v>3.0358241701127655</v>
      </c>
      <c r="I4127">
        <v>3650</v>
      </c>
      <c r="J4127" s="134">
        <v>0.2206850312700237</v>
      </c>
    </row>
    <row r="4128" spans="3:10" x14ac:dyDescent="0.3">
      <c r="C4128">
        <v>3651</v>
      </c>
      <c r="D4128" s="40">
        <v>1.9783507041359756</v>
      </c>
      <c r="I4128">
        <v>3651</v>
      </c>
      <c r="J4128" s="134">
        <v>0.19984170818829639</v>
      </c>
    </row>
    <row r="4129" spans="3:10" x14ac:dyDescent="0.3">
      <c r="C4129">
        <v>3652</v>
      </c>
      <c r="D4129" s="40">
        <v>2.2998005877792109</v>
      </c>
      <c r="I4129">
        <v>3652</v>
      </c>
      <c r="J4129" s="134">
        <v>0.1534367597528421</v>
      </c>
    </row>
    <row r="4130" spans="3:10" x14ac:dyDescent="0.3">
      <c r="C4130">
        <v>3653</v>
      </c>
      <c r="D4130" s="40">
        <v>1.9340007552545289</v>
      </c>
      <c r="I4130">
        <v>3653</v>
      </c>
      <c r="J4130" s="134">
        <v>0.24244344058207723</v>
      </c>
    </row>
    <row r="4131" spans="3:10" x14ac:dyDescent="0.3">
      <c r="C4131">
        <v>3654</v>
      </c>
      <c r="D4131" s="40">
        <v>2.0247403925583436</v>
      </c>
      <c r="I4131">
        <v>3654</v>
      </c>
      <c r="J4131" s="134">
        <v>0.31711035109246688</v>
      </c>
    </row>
    <row r="4132" spans="3:10" x14ac:dyDescent="0.3">
      <c r="C4132">
        <v>3655</v>
      </c>
      <c r="D4132" s="40">
        <v>1.7863105820653105</v>
      </c>
      <c r="I4132">
        <v>3655</v>
      </c>
      <c r="J4132" s="134">
        <v>0.18940443476439461</v>
      </c>
    </row>
    <row r="4133" spans="3:10" x14ac:dyDescent="0.3">
      <c r="C4133">
        <v>3656</v>
      </c>
      <c r="D4133" s="40">
        <v>2.7115291902269285</v>
      </c>
      <c r="I4133">
        <v>3656</v>
      </c>
      <c r="J4133" s="134">
        <v>0.25319114419113053</v>
      </c>
    </row>
    <row r="4134" spans="3:10" x14ac:dyDescent="0.3">
      <c r="C4134">
        <v>3657</v>
      </c>
      <c r="D4134" s="40">
        <v>1.5250878695372259</v>
      </c>
      <c r="I4134">
        <v>3657</v>
      </c>
      <c r="J4134" s="134">
        <v>0.19961493483370063</v>
      </c>
    </row>
    <row r="4135" spans="3:10" x14ac:dyDescent="0.3">
      <c r="C4135">
        <v>3658</v>
      </c>
      <c r="D4135" s="40">
        <v>2.9808356566642189</v>
      </c>
      <c r="I4135">
        <v>3658</v>
      </c>
      <c r="J4135" s="134">
        <v>0.25814887268687814</v>
      </c>
    </row>
    <row r="4136" spans="3:10" x14ac:dyDescent="0.3">
      <c r="C4136">
        <v>3659</v>
      </c>
      <c r="D4136" s="40">
        <v>2.9561662130171649</v>
      </c>
      <c r="I4136">
        <v>3659</v>
      </c>
      <c r="J4136" s="134">
        <v>0.17295104535213457</v>
      </c>
    </row>
    <row r="4137" spans="3:10" x14ac:dyDescent="0.3">
      <c r="C4137">
        <v>3660</v>
      </c>
      <c r="D4137" s="40">
        <v>2.3876742465935639</v>
      </c>
      <c r="I4137">
        <v>3660</v>
      </c>
      <c r="J4137" s="134">
        <v>0.3211037527917886</v>
      </c>
    </row>
    <row r="4138" spans="3:10" x14ac:dyDescent="0.3">
      <c r="C4138">
        <v>3661</v>
      </c>
      <c r="D4138" s="40">
        <v>1.962379193714862</v>
      </c>
      <c r="I4138">
        <v>3661</v>
      </c>
      <c r="J4138" s="134">
        <v>0.20389747386144341</v>
      </c>
    </row>
    <row r="4139" spans="3:10" x14ac:dyDescent="0.3">
      <c r="C4139">
        <v>3662</v>
      </c>
      <c r="D4139" s="40">
        <v>1.8504748315467847</v>
      </c>
      <c r="I4139">
        <v>3662</v>
      </c>
      <c r="J4139" s="134">
        <v>0.1543040440155079</v>
      </c>
    </row>
    <row r="4140" spans="3:10" x14ac:dyDescent="0.3">
      <c r="C4140">
        <v>3663</v>
      </c>
      <c r="D4140" s="40">
        <v>2.7338922481288011</v>
      </c>
      <c r="I4140">
        <v>3663</v>
      </c>
      <c r="J4140" s="134">
        <v>0.31173004136266669</v>
      </c>
    </row>
    <row r="4141" spans="3:10" x14ac:dyDescent="0.3">
      <c r="C4141">
        <v>3664</v>
      </c>
      <c r="D4141" s="40">
        <v>2.9770684173639572</v>
      </c>
      <c r="I4141">
        <v>3664</v>
      </c>
      <c r="J4141" s="134">
        <v>0.24961039863872503</v>
      </c>
    </row>
    <row r="4142" spans="3:10" x14ac:dyDescent="0.3">
      <c r="C4142">
        <v>3665</v>
      </c>
      <c r="D4142" s="40">
        <v>3.1646819461577165</v>
      </c>
      <c r="I4142">
        <v>3665</v>
      </c>
      <c r="J4142" s="134">
        <v>0.32711080158707651</v>
      </c>
    </row>
    <row r="4143" spans="3:10" x14ac:dyDescent="0.3">
      <c r="C4143">
        <v>3666</v>
      </c>
      <c r="D4143" s="40">
        <v>3.4078071992655135</v>
      </c>
      <c r="I4143">
        <v>3666</v>
      </c>
      <c r="J4143" s="134">
        <v>0.19482569267675909</v>
      </c>
    </row>
    <row r="4144" spans="3:10" x14ac:dyDescent="0.3">
      <c r="C4144">
        <v>3667</v>
      </c>
      <c r="D4144" s="40">
        <v>2.3951205959427768</v>
      </c>
      <c r="I4144">
        <v>3667</v>
      </c>
      <c r="J4144" s="134">
        <v>0.32475405074001906</v>
      </c>
    </row>
    <row r="4145" spans="3:10" x14ac:dyDescent="0.3">
      <c r="C4145">
        <v>3668</v>
      </c>
      <c r="D4145" s="40">
        <v>2.3434633789324679</v>
      </c>
      <c r="I4145">
        <v>3668</v>
      </c>
      <c r="J4145" s="134">
        <v>0.2460982452326872</v>
      </c>
    </row>
    <row r="4146" spans="3:10" x14ac:dyDescent="0.3">
      <c r="C4146">
        <v>3669</v>
      </c>
      <c r="D4146" s="40">
        <v>2.1373558743323846</v>
      </c>
      <c r="I4146">
        <v>3669</v>
      </c>
      <c r="J4146" s="134">
        <v>0.22786416276305554</v>
      </c>
    </row>
    <row r="4147" spans="3:10" x14ac:dyDescent="0.3">
      <c r="C4147">
        <v>3670</v>
      </c>
      <c r="D4147" s="40">
        <v>1.7724257810145185</v>
      </c>
      <c r="I4147">
        <v>3670</v>
      </c>
      <c r="J4147" s="134">
        <v>0.22699947241420682</v>
      </c>
    </row>
    <row r="4148" spans="3:10" x14ac:dyDescent="0.3">
      <c r="C4148">
        <v>3671</v>
      </c>
      <c r="D4148" s="40">
        <v>2.8370538354610284</v>
      </c>
      <c r="I4148">
        <v>3671</v>
      </c>
      <c r="J4148" s="134">
        <v>0.32062817682516775</v>
      </c>
    </row>
    <row r="4149" spans="3:10" x14ac:dyDescent="0.3">
      <c r="C4149">
        <v>3672</v>
      </c>
      <c r="D4149" s="40">
        <v>1.8430665294510766</v>
      </c>
      <c r="I4149">
        <v>3672</v>
      </c>
      <c r="J4149" s="134">
        <v>0.1671741680700527</v>
      </c>
    </row>
    <row r="4150" spans="3:10" x14ac:dyDescent="0.3">
      <c r="C4150">
        <v>3673</v>
      </c>
      <c r="D4150" s="40">
        <v>1.8934253076394651</v>
      </c>
      <c r="I4150">
        <v>3673</v>
      </c>
      <c r="J4150" s="134">
        <v>0.25396229862951092</v>
      </c>
    </row>
    <row r="4151" spans="3:10" x14ac:dyDescent="0.3">
      <c r="C4151">
        <v>3674</v>
      </c>
      <c r="D4151" s="40">
        <v>2.2346251196929217</v>
      </c>
      <c r="I4151">
        <v>3674</v>
      </c>
      <c r="J4151" s="134">
        <v>0.31748928475944704</v>
      </c>
    </row>
    <row r="4152" spans="3:10" x14ac:dyDescent="0.3">
      <c r="C4152">
        <v>3675</v>
      </c>
      <c r="D4152" s="40">
        <v>3.3753163523780123</v>
      </c>
      <c r="I4152">
        <v>3675</v>
      </c>
      <c r="J4152" s="134">
        <v>0.21324798174398074</v>
      </c>
    </row>
    <row r="4153" spans="3:10" x14ac:dyDescent="0.3">
      <c r="C4153">
        <v>3676</v>
      </c>
      <c r="D4153" s="40">
        <v>3.4729975236439321</v>
      </c>
      <c r="I4153">
        <v>3676</v>
      </c>
      <c r="J4153" s="134">
        <v>0.24578752484465727</v>
      </c>
    </row>
    <row r="4154" spans="3:10" x14ac:dyDescent="0.3">
      <c r="C4154">
        <v>3677</v>
      </c>
      <c r="D4154" s="40">
        <v>3.4249614998777105</v>
      </c>
      <c r="I4154">
        <v>3677</v>
      </c>
      <c r="J4154" s="134">
        <v>0.35370232125423851</v>
      </c>
    </row>
    <row r="4155" spans="3:10" x14ac:dyDescent="0.3">
      <c r="C4155">
        <v>3678</v>
      </c>
      <c r="D4155" s="40">
        <v>1.6854435352029085</v>
      </c>
      <c r="I4155">
        <v>3678</v>
      </c>
      <c r="J4155" s="134">
        <v>0.37383270620049469</v>
      </c>
    </row>
    <row r="4156" spans="3:10" x14ac:dyDescent="0.3">
      <c r="C4156">
        <v>3679</v>
      </c>
      <c r="D4156" s="40">
        <v>1.7252380178448281</v>
      </c>
      <c r="I4156">
        <v>3679</v>
      </c>
      <c r="J4156" s="134">
        <v>0.27595723733472322</v>
      </c>
    </row>
    <row r="4157" spans="3:10" x14ac:dyDescent="0.3">
      <c r="C4157">
        <v>3680</v>
      </c>
      <c r="D4157" s="40">
        <v>2.9374625697449401</v>
      </c>
      <c r="I4157">
        <v>3680</v>
      </c>
      <c r="J4157" s="134">
        <v>0.16320201395816669</v>
      </c>
    </row>
    <row r="4158" spans="3:10" x14ac:dyDescent="0.3">
      <c r="C4158">
        <v>3681</v>
      </c>
      <c r="D4158" s="40">
        <v>2.8344932242765633</v>
      </c>
      <c r="I4158">
        <v>3681</v>
      </c>
      <c r="J4158" s="134">
        <v>0.28469046659190123</v>
      </c>
    </row>
    <row r="4159" spans="3:10" x14ac:dyDescent="0.3">
      <c r="C4159">
        <v>3682</v>
      </c>
      <c r="D4159" s="40">
        <v>2.867779940748107</v>
      </c>
      <c r="I4159">
        <v>3682</v>
      </c>
      <c r="J4159" s="134">
        <v>0.18337066378009115</v>
      </c>
    </row>
    <row r="4160" spans="3:10" x14ac:dyDescent="0.3">
      <c r="C4160">
        <v>3683</v>
      </c>
      <c r="D4160" s="40">
        <v>2.7173585386655028</v>
      </c>
      <c r="I4160">
        <v>3683</v>
      </c>
      <c r="J4160" s="134">
        <v>0.1741219913686376</v>
      </c>
    </row>
    <row r="4161" spans="3:10" x14ac:dyDescent="0.3">
      <c r="C4161">
        <v>3684</v>
      </c>
      <c r="D4161" s="40">
        <v>2.8485890443236892</v>
      </c>
      <c r="I4161">
        <v>3684</v>
      </c>
      <c r="J4161" s="134">
        <v>0.32284001151913544</v>
      </c>
    </row>
    <row r="4162" spans="3:10" x14ac:dyDescent="0.3">
      <c r="C4162">
        <v>3685</v>
      </c>
      <c r="D4162" s="40">
        <v>2.7088611061966588</v>
      </c>
      <c r="I4162">
        <v>3685</v>
      </c>
      <c r="J4162" s="134">
        <v>0.14198687780360086</v>
      </c>
    </row>
    <row r="4163" spans="3:10" x14ac:dyDescent="0.3">
      <c r="C4163">
        <v>3686</v>
      </c>
      <c r="D4163" s="40">
        <v>2.3858163274296551</v>
      </c>
      <c r="I4163">
        <v>3686</v>
      </c>
      <c r="J4163" s="134">
        <v>0.29553243075006796</v>
      </c>
    </row>
    <row r="4164" spans="3:10" x14ac:dyDescent="0.3">
      <c r="C4164">
        <v>3687</v>
      </c>
      <c r="D4164" s="40">
        <v>3.3887997864195953</v>
      </c>
      <c r="I4164">
        <v>3687</v>
      </c>
      <c r="J4164" s="134">
        <v>0.27048701261990771</v>
      </c>
    </row>
    <row r="4165" spans="3:10" x14ac:dyDescent="0.3">
      <c r="C4165">
        <v>3688</v>
      </c>
      <c r="D4165" s="40">
        <v>2.4993529578008742</v>
      </c>
      <c r="I4165">
        <v>3688</v>
      </c>
      <c r="J4165" s="134">
        <v>0.10381053898963999</v>
      </c>
    </row>
    <row r="4166" spans="3:10" x14ac:dyDescent="0.3">
      <c r="C4166">
        <v>3689</v>
      </c>
      <c r="D4166" s="40">
        <v>2.4639281728715439</v>
      </c>
      <c r="I4166">
        <v>3689</v>
      </c>
      <c r="J4166" s="134">
        <v>0.22612629166864728</v>
      </c>
    </row>
    <row r="4167" spans="3:10" x14ac:dyDescent="0.3">
      <c r="C4167">
        <v>3690</v>
      </c>
      <c r="D4167" s="40">
        <v>2.2931914493611463</v>
      </c>
      <c r="I4167">
        <v>3690</v>
      </c>
      <c r="J4167" s="134">
        <v>0.12306519844644281</v>
      </c>
    </row>
    <row r="4168" spans="3:10" x14ac:dyDescent="0.3">
      <c r="C4168">
        <v>3691</v>
      </c>
      <c r="D4168" s="40">
        <v>2.9319199259122453</v>
      </c>
      <c r="I4168">
        <v>3691</v>
      </c>
      <c r="J4168" s="134">
        <v>0.22643793920611199</v>
      </c>
    </row>
    <row r="4169" spans="3:10" x14ac:dyDescent="0.3">
      <c r="C4169">
        <v>3692</v>
      </c>
      <c r="D4169" s="40">
        <v>3.1028086062046829</v>
      </c>
      <c r="I4169">
        <v>3692</v>
      </c>
      <c r="J4169" s="134">
        <v>0.16917765872976909</v>
      </c>
    </row>
    <row r="4170" spans="3:10" x14ac:dyDescent="0.3">
      <c r="C4170">
        <v>3693</v>
      </c>
      <c r="D4170" s="40">
        <v>1.8332231155577574</v>
      </c>
      <c r="I4170">
        <v>3693</v>
      </c>
      <c r="J4170" s="134">
        <v>0.24358310306692776</v>
      </c>
    </row>
    <row r="4171" spans="3:10" x14ac:dyDescent="0.3">
      <c r="C4171">
        <v>3694</v>
      </c>
      <c r="D4171" s="40">
        <v>2.0645422507901539</v>
      </c>
      <c r="I4171">
        <v>3694</v>
      </c>
      <c r="J4171" s="134">
        <v>0.20070040205745965</v>
      </c>
    </row>
    <row r="4172" spans="3:10" x14ac:dyDescent="0.3">
      <c r="C4172">
        <v>3695</v>
      </c>
      <c r="D4172" s="40">
        <v>3.0401350370915319</v>
      </c>
      <c r="I4172">
        <v>3695</v>
      </c>
      <c r="J4172" s="134">
        <v>0.18350280007345776</v>
      </c>
    </row>
    <row r="4173" spans="3:10" x14ac:dyDescent="0.3">
      <c r="C4173">
        <v>3696</v>
      </c>
      <c r="D4173" s="40">
        <v>1.8915834577695754</v>
      </c>
      <c r="I4173">
        <v>3696</v>
      </c>
      <c r="J4173" s="134">
        <v>0.25420445324669116</v>
      </c>
    </row>
    <row r="4174" spans="3:10" x14ac:dyDescent="0.3">
      <c r="C4174">
        <v>3697</v>
      </c>
      <c r="D4174" s="40">
        <v>2.1858509111398412</v>
      </c>
      <c r="I4174">
        <v>3697</v>
      </c>
      <c r="J4174" s="134">
        <v>0.39165651341397689</v>
      </c>
    </row>
    <row r="4175" spans="3:10" x14ac:dyDescent="0.3">
      <c r="C4175">
        <v>3698</v>
      </c>
      <c r="D4175" s="40">
        <v>2.4206295791263988</v>
      </c>
      <c r="I4175">
        <v>3698</v>
      </c>
      <c r="J4175" s="134">
        <v>0.11335143918129642</v>
      </c>
    </row>
    <row r="4176" spans="3:10" x14ac:dyDescent="0.3">
      <c r="C4176">
        <v>3699</v>
      </c>
      <c r="D4176" s="40">
        <v>2.9100204201274291</v>
      </c>
      <c r="I4176">
        <v>3699</v>
      </c>
      <c r="J4176" s="134">
        <v>0.29125311080990079</v>
      </c>
    </row>
    <row r="4177" spans="3:10" x14ac:dyDescent="0.3">
      <c r="C4177">
        <v>3700</v>
      </c>
      <c r="D4177" s="40">
        <v>3.1170529269567107</v>
      </c>
      <c r="I4177">
        <v>3700</v>
      </c>
      <c r="J4177" s="134">
        <v>0.18456791132765882</v>
      </c>
    </row>
    <row r="4178" spans="3:10" x14ac:dyDescent="0.3">
      <c r="C4178">
        <v>3701</v>
      </c>
      <c r="D4178" s="40">
        <v>2.2579530546177078</v>
      </c>
      <c r="I4178">
        <v>3701</v>
      </c>
      <c r="J4178" s="134">
        <v>0.13259265436300405</v>
      </c>
    </row>
    <row r="4179" spans="3:10" x14ac:dyDescent="0.3">
      <c r="C4179">
        <v>3702</v>
      </c>
      <c r="D4179" s="40">
        <v>2.3287294528558826</v>
      </c>
      <c r="I4179">
        <v>3702</v>
      </c>
      <c r="J4179" s="134">
        <v>0.20366814960145563</v>
      </c>
    </row>
    <row r="4180" spans="3:10" x14ac:dyDescent="0.3">
      <c r="C4180">
        <v>3703</v>
      </c>
      <c r="D4180" s="40">
        <v>2.994000556846502</v>
      </c>
      <c r="I4180">
        <v>3703</v>
      </c>
      <c r="J4180" s="134">
        <v>0.23277824366538491</v>
      </c>
    </row>
    <row r="4181" spans="3:10" x14ac:dyDescent="0.3">
      <c r="C4181">
        <v>3704</v>
      </c>
      <c r="D4181" s="40">
        <v>3.5244042465268892</v>
      </c>
      <c r="I4181">
        <v>3704</v>
      </c>
      <c r="J4181" s="134">
        <v>0.22661781320128926</v>
      </c>
    </row>
    <row r="4182" spans="3:10" x14ac:dyDescent="0.3">
      <c r="C4182">
        <v>3705</v>
      </c>
      <c r="D4182" s="40">
        <v>2.2124938398879643</v>
      </c>
      <c r="I4182">
        <v>3705</v>
      </c>
      <c r="J4182" s="134">
        <v>0.106168207474163</v>
      </c>
    </row>
    <row r="4183" spans="3:10" x14ac:dyDescent="0.3">
      <c r="C4183">
        <v>3706</v>
      </c>
      <c r="D4183" s="40">
        <v>2.4964689896623478</v>
      </c>
      <c r="I4183">
        <v>3706</v>
      </c>
      <c r="J4183" s="134">
        <v>0.33295813048753775</v>
      </c>
    </row>
    <row r="4184" spans="3:10" x14ac:dyDescent="0.3">
      <c r="C4184">
        <v>3707</v>
      </c>
      <c r="D4184" s="40">
        <v>3.1159077120432079</v>
      </c>
      <c r="I4184">
        <v>3707</v>
      </c>
      <c r="J4184" s="134">
        <v>0.22274771072993049</v>
      </c>
    </row>
    <row r="4185" spans="3:10" x14ac:dyDescent="0.3">
      <c r="C4185">
        <v>3708</v>
      </c>
      <c r="D4185" s="40">
        <v>3.4815537330049606</v>
      </c>
      <c r="I4185">
        <v>3708</v>
      </c>
      <c r="J4185" s="134">
        <v>9.5799409970248384E-2</v>
      </c>
    </row>
    <row r="4186" spans="3:10" x14ac:dyDescent="0.3">
      <c r="C4186">
        <v>3709</v>
      </c>
      <c r="D4186" s="40">
        <v>2.819346088622027</v>
      </c>
      <c r="I4186">
        <v>3709</v>
      </c>
      <c r="J4186" s="134">
        <v>0.15134273047470459</v>
      </c>
    </row>
    <row r="4187" spans="3:10" x14ac:dyDescent="0.3">
      <c r="C4187">
        <v>3710</v>
      </c>
      <c r="D4187" s="40">
        <v>2.8455741810444914</v>
      </c>
      <c r="I4187">
        <v>3710</v>
      </c>
      <c r="J4187" s="134">
        <v>0.29035152024748134</v>
      </c>
    </row>
    <row r="4188" spans="3:10" x14ac:dyDescent="0.3">
      <c r="C4188">
        <v>3711</v>
      </c>
      <c r="D4188" s="40">
        <v>2.5372047663247135</v>
      </c>
      <c r="I4188">
        <v>3711</v>
      </c>
      <c r="J4188" s="134">
        <v>0.1901696180989747</v>
      </c>
    </row>
    <row r="4189" spans="3:10" x14ac:dyDescent="0.3">
      <c r="C4189">
        <v>3712</v>
      </c>
      <c r="D4189" s="40">
        <v>2.5764773816412441</v>
      </c>
      <c r="I4189">
        <v>3712</v>
      </c>
      <c r="J4189" s="134">
        <v>0.14999269492366518</v>
      </c>
    </row>
    <row r="4190" spans="3:10" x14ac:dyDescent="0.3">
      <c r="C4190">
        <v>3713</v>
      </c>
      <c r="D4190" s="40">
        <v>2.0287487253854524</v>
      </c>
      <c r="I4190">
        <v>3713</v>
      </c>
      <c r="J4190" s="134">
        <v>0.15965475142806773</v>
      </c>
    </row>
    <row r="4191" spans="3:10" x14ac:dyDescent="0.3">
      <c r="C4191">
        <v>3714</v>
      </c>
      <c r="D4191" s="40">
        <v>2.9280826090511169</v>
      </c>
      <c r="I4191">
        <v>3714</v>
      </c>
      <c r="J4191" s="134">
        <v>0.22008450881814934</v>
      </c>
    </row>
    <row r="4192" spans="3:10" x14ac:dyDescent="0.3">
      <c r="C4192">
        <v>3715</v>
      </c>
      <c r="D4192" s="40">
        <v>2.4625359305452141</v>
      </c>
      <c r="I4192">
        <v>3715</v>
      </c>
      <c r="J4192" s="134">
        <v>0.34742566267514219</v>
      </c>
    </row>
    <row r="4193" spans="3:10" x14ac:dyDescent="0.3">
      <c r="C4193">
        <v>3716</v>
      </c>
      <c r="D4193" s="40">
        <v>2.2971024600674488</v>
      </c>
      <c r="I4193">
        <v>3716</v>
      </c>
      <c r="J4193" s="134">
        <v>0.32889353876500182</v>
      </c>
    </row>
    <row r="4194" spans="3:10" x14ac:dyDescent="0.3">
      <c r="C4194">
        <v>3717</v>
      </c>
      <c r="D4194" s="40">
        <v>2.3809806632775925</v>
      </c>
      <c r="I4194">
        <v>3717</v>
      </c>
      <c r="J4194" s="134">
        <v>0.28007297428455113</v>
      </c>
    </row>
    <row r="4195" spans="3:10" x14ac:dyDescent="0.3">
      <c r="C4195">
        <v>3718</v>
      </c>
      <c r="D4195" s="40">
        <v>2.305237376411442</v>
      </c>
      <c r="I4195">
        <v>3718</v>
      </c>
      <c r="J4195" s="134">
        <v>0.22619374420868321</v>
      </c>
    </row>
    <row r="4196" spans="3:10" x14ac:dyDescent="0.3">
      <c r="C4196">
        <v>3719</v>
      </c>
      <c r="D4196" s="40">
        <v>2.6632971619455366</v>
      </c>
      <c r="I4196">
        <v>3719</v>
      </c>
      <c r="J4196" s="134">
        <v>0.12482342276902902</v>
      </c>
    </row>
    <row r="4197" spans="3:10" x14ac:dyDescent="0.3">
      <c r="C4197">
        <v>3720</v>
      </c>
      <c r="D4197" s="40">
        <v>2.6578054603206622</v>
      </c>
      <c r="I4197">
        <v>3720</v>
      </c>
      <c r="J4197" s="134">
        <v>0.32346215333185935</v>
      </c>
    </row>
    <row r="4198" spans="3:10" x14ac:dyDescent="0.3">
      <c r="C4198">
        <v>3721</v>
      </c>
      <c r="D4198" s="40">
        <v>3.2967412897192103</v>
      </c>
      <c r="I4198">
        <v>3721</v>
      </c>
      <c r="J4198" s="134">
        <v>0.36196579911076254</v>
      </c>
    </row>
    <row r="4199" spans="3:10" x14ac:dyDescent="0.3">
      <c r="C4199">
        <v>3722</v>
      </c>
      <c r="D4199" s="40">
        <v>2.1752604063397438</v>
      </c>
      <c r="I4199">
        <v>3722</v>
      </c>
      <c r="J4199" s="134">
        <v>0.28197675471394335</v>
      </c>
    </row>
    <row r="4200" spans="3:10" x14ac:dyDescent="0.3">
      <c r="C4200">
        <v>3723</v>
      </c>
      <c r="D4200" s="40">
        <v>2.850372158167719</v>
      </c>
      <c r="I4200">
        <v>3723</v>
      </c>
      <c r="J4200" s="134">
        <v>0.23620685093358684</v>
      </c>
    </row>
    <row r="4201" spans="3:10" x14ac:dyDescent="0.3">
      <c r="C4201">
        <v>3724</v>
      </c>
      <c r="D4201" s="40">
        <v>3.0508813281168932</v>
      </c>
      <c r="I4201">
        <v>3724</v>
      </c>
      <c r="J4201" s="134">
        <v>0.19416614145570743</v>
      </c>
    </row>
    <row r="4202" spans="3:10" x14ac:dyDescent="0.3">
      <c r="C4202">
        <v>3725</v>
      </c>
      <c r="D4202" s="40">
        <v>3.2310286558753658</v>
      </c>
      <c r="I4202">
        <v>3725</v>
      </c>
      <c r="J4202" s="134">
        <v>0.17445159258268061</v>
      </c>
    </row>
    <row r="4203" spans="3:10" x14ac:dyDescent="0.3">
      <c r="C4203">
        <v>3726</v>
      </c>
      <c r="D4203" s="40">
        <v>2.4419982773347506</v>
      </c>
      <c r="I4203">
        <v>3726</v>
      </c>
      <c r="J4203" s="134">
        <v>0.27640791679509769</v>
      </c>
    </row>
    <row r="4204" spans="3:10" x14ac:dyDescent="0.3">
      <c r="C4204">
        <v>3727</v>
      </c>
      <c r="D4204" s="40">
        <v>2.5245899923939588</v>
      </c>
      <c r="I4204">
        <v>3727</v>
      </c>
      <c r="J4204" s="134">
        <v>0.22887510212390128</v>
      </c>
    </row>
    <row r="4205" spans="3:10" x14ac:dyDescent="0.3">
      <c r="C4205">
        <v>3728</v>
      </c>
      <c r="D4205" s="40">
        <v>2.1094875385990504</v>
      </c>
      <c r="I4205">
        <v>3728</v>
      </c>
      <c r="J4205" s="134">
        <v>0.19719408520005266</v>
      </c>
    </row>
    <row r="4206" spans="3:10" x14ac:dyDescent="0.3">
      <c r="C4206">
        <v>3729</v>
      </c>
      <c r="D4206" s="40">
        <v>2.5845605368013649</v>
      </c>
      <c r="I4206">
        <v>3729</v>
      </c>
      <c r="J4206" s="134">
        <v>0.28464946501047428</v>
      </c>
    </row>
    <row r="4207" spans="3:10" x14ac:dyDescent="0.3">
      <c r="C4207">
        <v>3730</v>
      </c>
      <c r="D4207" s="40">
        <v>2.4041921014573533</v>
      </c>
      <c r="I4207">
        <v>3730</v>
      </c>
      <c r="J4207" s="134">
        <v>0.28893506393646451</v>
      </c>
    </row>
    <row r="4208" spans="3:10" x14ac:dyDescent="0.3">
      <c r="C4208">
        <v>3731</v>
      </c>
      <c r="D4208" s="40">
        <v>2.419176746533009</v>
      </c>
      <c r="I4208">
        <v>3731</v>
      </c>
      <c r="J4208" s="134">
        <v>0.24642409227844109</v>
      </c>
    </row>
    <row r="4209" spans="3:10" x14ac:dyDescent="0.3">
      <c r="C4209">
        <v>3732</v>
      </c>
      <c r="D4209" s="40">
        <v>1.8945564892201698</v>
      </c>
      <c r="I4209">
        <v>3732</v>
      </c>
      <c r="J4209" s="134">
        <v>0.18256566260991702</v>
      </c>
    </row>
    <row r="4210" spans="3:10" x14ac:dyDescent="0.3">
      <c r="C4210">
        <v>3733</v>
      </c>
      <c r="D4210" s="40">
        <v>2.6808216183186899</v>
      </c>
      <c r="I4210">
        <v>3733</v>
      </c>
      <c r="J4210" s="134">
        <v>0.18778831349449265</v>
      </c>
    </row>
    <row r="4211" spans="3:10" x14ac:dyDescent="0.3">
      <c r="C4211">
        <v>3734</v>
      </c>
      <c r="D4211" s="40">
        <v>3.0892269539899386</v>
      </c>
      <c r="I4211">
        <v>3734</v>
      </c>
      <c r="J4211" s="134">
        <v>0.35172561266752012</v>
      </c>
    </row>
    <row r="4212" spans="3:10" x14ac:dyDescent="0.3">
      <c r="C4212">
        <v>3735</v>
      </c>
      <c r="D4212" s="40">
        <v>2.0004981505198391</v>
      </c>
      <c r="I4212">
        <v>3735</v>
      </c>
      <c r="J4212" s="134">
        <v>0.33398499525741121</v>
      </c>
    </row>
    <row r="4213" spans="3:10" x14ac:dyDescent="0.3">
      <c r="C4213">
        <v>3736</v>
      </c>
      <c r="D4213" s="40">
        <v>2.7043034585473498</v>
      </c>
      <c r="I4213">
        <v>3736</v>
      </c>
      <c r="J4213" s="134">
        <v>0.28473418379554194</v>
      </c>
    </row>
    <row r="4214" spans="3:10" x14ac:dyDescent="0.3">
      <c r="C4214">
        <v>3737</v>
      </c>
      <c r="D4214" s="40">
        <v>2.9412507681866678</v>
      </c>
      <c r="I4214">
        <v>3737</v>
      </c>
      <c r="J4214" s="134">
        <v>0.16123300398781604</v>
      </c>
    </row>
    <row r="4215" spans="3:10" x14ac:dyDescent="0.3">
      <c r="C4215">
        <v>3738</v>
      </c>
      <c r="D4215" s="40">
        <v>2.4635701894512816</v>
      </c>
      <c r="I4215">
        <v>3738</v>
      </c>
      <c r="J4215" s="134">
        <v>0.21813849771803362</v>
      </c>
    </row>
    <row r="4216" spans="3:10" x14ac:dyDescent="0.3">
      <c r="C4216">
        <v>3739</v>
      </c>
      <c r="D4216" s="40">
        <v>1.8466158846388474</v>
      </c>
      <c r="I4216">
        <v>3739</v>
      </c>
      <c r="J4216" s="134">
        <v>0.18181128325415297</v>
      </c>
    </row>
    <row r="4217" spans="3:10" x14ac:dyDescent="0.3">
      <c r="C4217">
        <v>3740</v>
      </c>
      <c r="D4217" s="40">
        <v>3.0227022250839153</v>
      </c>
      <c r="I4217">
        <v>3740</v>
      </c>
      <c r="J4217" s="134">
        <v>0.22903350173162562</v>
      </c>
    </row>
    <row r="4218" spans="3:10" x14ac:dyDescent="0.3">
      <c r="C4218">
        <v>3741</v>
      </c>
      <c r="D4218" s="40">
        <v>2.7915122919823303</v>
      </c>
      <c r="I4218">
        <v>3741</v>
      </c>
      <c r="J4218" s="134">
        <v>0.20708434550864485</v>
      </c>
    </row>
    <row r="4219" spans="3:10" x14ac:dyDescent="0.3">
      <c r="C4219">
        <v>3742</v>
      </c>
      <c r="D4219" s="40">
        <v>2.4568603647389238</v>
      </c>
      <c r="I4219">
        <v>3742</v>
      </c>
      <c r="J4219" s="134">
        <v>0.3321789933783077</v>
      </c>
    </row>
    <row r="4220" spans="3:10" x14ac:dyDescent="0.3">
      <c r="C4220">
        <v>3743</v>
      </c>
      <c r="D4220" s="40">
        <v>1.8548366987276228</v>
      </c>
      <c r="I4220">
        <v>3743</v>
      </c>
      <c r="J4220" s="134">
        <v>0.23332396448882031</v>
      </c>
    </row>
    <row r="4221" spans="3:10" x14ac:dyDescent="0.3">
      <c r="C4221">
        <v>3744</v>
      </c>
      <c r="D4221" s="40">
        <v>3.1415881974454281</v>
      </c>
      <c r="I4221">
        <v>3744</v>
      </c>
      <c r="J4221" s="134">
        <v>0.26229458505775494</v>
      </c>
    </row>
    <row r="4222" spans="3:10" x14ac:dyDescent="0.3">
      <c r="C4222">
        <v>3745</v>
      </c>
      <c r="D4222" s="40">
        <v>2.45409817041</v>
      </c>
      <c r="I4222">
        <v>3745</v>
      </c>
      <c r="J4222" s="134">
        <v>0.15376014216205514</v>
      </c>
    </row>
    <row r="4223" spans="3:10" x14ac:dyDescent="0.3">
      <c r="C4223">
        <v>3746</v>
      </c>
      <c r="D4223" s="40">
        <v>3.5025747164796828</v>
      </c>
      <c r="I4223">
        <v>3746</v>
      </c>
      <c r="J4223" s="134">
        <v>0.18468000556584441</v>
      </c>
    </row>
    <row r="4224" spans="3:10" x14ac:dyDescent="0.3">
      <c r="C4224">
        <v>3747</v>
      </c>
      <c r="D4224" s="40">
        <v>2.3497230405530702</v>
      </c>
      <c r="I4224">
        <v>3747</v>
      </c>
      <c r="J4224" s="134">
        <v>0.14042706823927475</v>
      </c>
    </row>
    <row r="4225" spans="3:10" x14ac:dyDescent="0.3">
      <c r="C4225">
        <v>3748</v>
      </c>
      <c r="D4225" s="40">
        <v>3.1129655970385599</v>
      </c>
      <c r="I4225">
        <v>3748</v>
      </c>
      <c r="J4225" s="134">
        <v>0.30321071328618299</v>
      </c>
    </row>
    <row r="4226" spans="3:10" x14ac:dyDescent="0.3">
      <c r="C4226">
        <v>3749</v>
      </c>
      <c r="D4226" s="40">
        <v>2.2342979593563848</v>
      </c>
      <c r="I4226">
        <v>3749</v>
      </c>
      <c r="J4226" s="134">
        <v>0.28755904536635035</v>
      </c>
    </row>
    <row r="4227" spans="3:10" x14ac:dyDescent="0.3">
      <c r="C4227">
        <v>3750</v>
      </c>
      <c r="D4227" s="40">
        <v>3.1717392644693634</v>
      </c>
      <c r="I4227">
        <v>3750</v>
      </c>
      <c r="J4227" s="134">
        <v>0.2580560752502512</v>
      </c>
    </row>
    <row r="4228" spans="3:10" x14ac:dyDescent="0.3">
      <c r="C4228">
        <v>3751</v>
      </c>
      <c r="D4228" s="40">
        <v>3.4699837957196635</v>
      </c>
      <c r="I4228">
        <v>3751</v>
      </c>
      <c r="J4228" s="134">
        <v>0.29397839037866214</v>
      </c>
    </row>
    <row r="4229" spans="3:10" x14ac:dyDescent="0.3">
      <c r="C4229">
        <v>3752</v>
      </c>
      <c r="D4229" s="40">
        <v>3.4331139428104862</v>
      </c>
      <c r="I4229">
        <v>3752</v>
      </c>
      <c r="J4229" s="134">
        <v>0.30656443173972914</v>
      </c>
    </row>
    <row r="4230" spans="3:10" x14ac:dyDescent="0.3">
      <c r="C4230">
        <v>3753</v>
      </c>
      <c r="D4230" s="40">
        <v>2.757707903168467</v>
      </c>
      <c r="I4230">
        <v>3753</v>
      </c>
      <c r="J4230" s="134">
        <v>0.25076849382710287</v>
      </c>
    </row>
    <row r="4231" spans="3:10" x14ac:dyDescent="0.3">
      <c r="C4231">
        <v>3754</v>
      </c>
      <c r="D4231" s="40">
        <v>2.5002705716654883</v>
      </c>
      <c r="I4231">
        <v>3754</v>
      </c>
      <c r="J4231" s="134">
        <v>0.16679161069218851</v>
      </c>
    </row>
    <row r="4232" spans="3:10" x14ac:dyDescent="0.3">
      <c r="C4232">
        <v>3755</v>
      </c>
      <c r="D4232" s="40">
        <v>3.0403344560646479</v>
      </c>
      <c r="I4232">
        <v>3755</v>
      </c>
      <c r="J4232" s="134">
        <v>0.31571122783729777</v>
      </c>
    </row>
    <row r="4233" spans="3:10" x14ac:dyDescent="0.3">
      <c r="C4233">
        <v>3756</v>
      </c>
      <c r="D4233" s="40">
        <v>2.8011688015329552</v>
      </c>
      <c r="I4233">
        <v>3756</v>
      </c>
      <c r="J4233" s="134">
        <v>0.30389273148857265</v>
      </c>
    </row>
    <row r="4234" spans="3:10" x14ac:dyDescent="0.3">
      <c r="C4234">
        <v>3757</v>
      </c>
      <c r="D4234" s="40">
        <v>2.3918128385474482</v>
      </c>
      <c r="I4234">
        <v>3757</v>
      </c>
      <c r="J4234" s="134">
        <v>0.28425494631422188</v>
      </c>
    </row>
    <row r="4235" spans="3:10" x14ac:dyDescent="0.3">
      <c r="C4235">
        <v>3758</v>
      </c>
      <c r="D4235" s="40">
        <v>2.3767745854814302</v>
      </c>
      <c r="I4235">
        <v>3758</v>
      </c>
      <c r="J4235" s="134">
        <v>0.13243086826344941</v>
      </c>
    </row>
    <row r="4236" spans="3:10" x14ac:dyDescent="0.3">
      <c r="C4236">
        <v>3759</v>
      </c>
      <c r="D4236" s="40">
        <v>2.2771751658682922</v>
      </c>
      <c r="I4236">
        <v>3759</v>
      </c>
      <c r="J4236" s="134">
        <v>0.36075070620800442</v>
      </c>
    </row>
    <row r="4237" spans="3:10" x14ac:dyDescent="0.3">
      <c r="C4237">
        <v>3760</v>
      </c>
      <c r="D4237" s="40">
        <v>2.2842491407345875</v>
      </c>
      <c r="I4237">
        <v>3760</v>
      </c>
      <c r="J4237" s="134">
        <v>0.35767559173341579</v>
      </c>
    </row>
    <row r="4238" spans="3:10" x14ac:dyDescent="0.3">
      <c r="C4238">
        <v>3761</v>
      </c>
      <c r="D4238" s="40">
        <v>2.7530119232570391</v>
      </c>
      <c r="I4238">
        <v>3761</v>
      </c>
      <c r="J4238" s="134">
        <v>0.28433286574681849</v>
      </c>
    </row>
    <row r="4239" spans="3:10" x14ac:dyDescent="0.3">
      <c r="C4239">
        <v>3762</v>
      </c>
      <c r="D4239" s="40">
        <v>2.9773173871588936</v>
      </c>
      <c r="I4239">
        <v>3762</v>
      </c>
      <c r="J4239" s="134">
        <v>0.27188645153794111</v>
      </c>
    </row>
    <row r="4240" spans="3:10" x14ac:dyDescent="0.3">
      <c r="C4240">
        <v>3763</v>
      </c>
      <c r="D4240" s="40">
        <v>2.1162288052836709</v>
      </c>
      <c r="I4240">
        <v>3763</v>
      </c>
      <c r="J4240" s="134">
        <v>0.15303497778993669</v>
      </c>
    </row>
    <row r="4241" spans="3:10" x14ac:dyDescent="0.3">
      <c r="C4241">
        <v>3764</v>
      </c>
      <c r="D4241" s="40">
        <v>1.86392760304532</v>
      </c>
      <c r="I4241">
        <v>3764</v>
      </c>
      <c r="J4241" s="134">
        <v>0.34802951090816059</v>
      </c>
    </row>
    <row r="4242" spans="3:10" x14ac:dyDescent="0.3">
      <c r="C4242">
        <v>3765</v>
      </c>
      <c r="D4242" s="40">
        <v>1.8664925008079538</v>
      </c>
      <c r="I4242">
        <v>3765</v>
      </c>
      <c r="J4242" s="134">
        <v>0.247495049189151</v>
      </c>
    </row>
    <row r="4243" spans="3:10" x14ac:dyDescent="0.3">
      <c r="C4243">
        <v>3766</v>
      </c>
      <c r="D4243" s="40">
        <v>3.0885712778078087</v>
      </c>
      <c r="I4243">
        <v>3766</v>
      </c>
      <c r="J4243" s="134">
        <v>0.29304759513923728</v>
      </c>
    </row>
    <row r="4244" spans="3:10" x14ac:dyDescent="0.3">
      <c r="C4244">
        <v>3767</v>
      </c>
      <c r="D4244" s="40">
        <v>1.8971611578896674</v>
      </c>
      <c r="I4244">
        <v>3767</v>
      </c>
      <c r="J4244" s="134">
        <v>0.17214670184556224</v>
      </c>
    </row>
    <row r="4245" spans="3:10" x14ac:dyDescent="0.3">
      <c r="C4245">
        <v>3768</v>
      </c>
      <c r="D4245" s="40">
        <v>1.7886611745518508</v>
      </c>
      <c r="I4245">
        <v>3768</v>
      </c>
      <c r="J4245" s="134">
        <v>0.15889549384114221</v>
      </c>
    </row>
    <row r="4246" spans="3:10" x14ac:dyDescent="0.3">
      <c r="C4246">
        <v>3769</v>
      </c>
      <c r="D4246" s="40">
        <v>3.1976520249306861</v>
      </c>
      <c r="I4246">
        <v>3769</v>
      </c>
      <c r="J4246" s="134">
        <v>0.28246461890810948</v>
      </c>
    </row>
    <row r="4247" spans="3:10" x14ac:dyDescent="0.3">
      <c r="C4247">
        <v>3770</v>
      </c>
      <c r="D4247" s="40">
        <v>3.0757447240861993</v>
      </c>
      <c r="I4247">
        <v>3770</v>
      </c>
      <c r="J4247" s="134">
        <v>0.28387486102476345</v>
      </c>
    </row>
    <row r="4248" spans="3:10" x14ac:dyDescent="0.3">
      <c r="C4248">
        <v>3771</v>
      </c>
      <c r="D4248" s="40">
        <v>3.0639060672986127</v>
      </c>
      <c r="I4248">
        <v>3771</v>
      </c>
      <c r="J4248" s="134">
        <v>7.733780324452777E-2</v>
      </c>
    </row>
    <row r="4249" spans="3:10" x14ac:dyDescent="0.3">
      <c r="C4249">
        <v>3772</v>
      </c>
      <c r="D4249" s="40">
        <v>2.4642432104186902</v>
      </c>
      <c r="I4249">
        <v>3772</v>
      </c>
      <c r="J4249" s="134">
        <v>9.1841144327495128E-2</v>
      </c>
    </row>
    <row r="4250" spans="3:10" x14ac:dyDescent="0.3">
      <c r="C4250">
        <v>3773</v>
      </c>
      <c r="D4250" s="40">
        <v>1.6686905981524589</v>
      </c>
      <c r="I4250">
        <v>3773</v>
      </c>
      <c r="J4250" s="134">
        <v>0.27742924574926486</v>
      </c>
    </row>
    <row r="4251" spans="3:10" x14ac:dyDescent="0.3">
      <c r="C4251">
        <v>3774</v>
      </c>
      <c r="D4251" s="40">
        <v>3.0292970247773008</v>
      </c>
      <c r="I4251">
        <v>3774</v>
      </c>
      <c r="J4251" s="134">
        <v>0.25253831053953579</v>
      </c>
    </row>
    <row r="4252" spans="3:10" x14ac:dyDescent="0.3">
      <c r="C4252">
        <v>3775</v>
      </c>
      <c r="D4252" s="40">
        <v>2.7663109362250169</v>
      </c>
      <c r="I4252">
        <v>3775</v>
      </c>
      <c r="J4252" s="134">
        <v>0.25929701297372776</v>
      </c>
    </row>
    <row r="4253" spans="3:10" x14ac:dyDescent="0.3">
      <c r="C4253">
        <v>3776</v>
      </c>
      <c r="D4253" s="40">
        <v>2.5574985243452781</v>
      </c>
      <c r="I4253">
        <v>3776</v>
      </c>
      <c r="J4253" s="134">
        <v>0.27132054558061758</v>
      </c>
    </row>
    <row r="4254" spans="3:10" x14ac:dyDescent="0.3">
      <c r="C4254">
        <v>3777</v>
      </c>
      <c r="D4254" s="40">
        <v>3.2307908336187046</v>
      </c>
      <c r="I4254">
        <v>3777</v>
      </c>
      <c r="J4254" s="134">
        <v>0.11799801480981231</v>
      </c>
    </row>
    <row r="4255" spans="3:10" x14ac:dyDescent="0.3">
      <c r="C4255">
        <v>3778</v>
      </c>
      <c r="D4255" s="40">
        <v>2.7319547666031547</v>
      </c>
      <c r="I4255">
        <v>3778</v>
      </c>
      <c r="J4255" s="134">
        <v>0.13709888599127273</v>
      </c>
    </row>
    <row r="4256" spans="3:10" x14ac:dyDescent="0.3">
      <c r="C4256">
        <v>3779</v>
      </c>
      <c r="D4256" s="40">
        <v>2.3462217394872229</v>
      </c>
      <c r="I4256">
        <v>3779</v>
      </c>
      <c r="J4256" s="134">
        <v>0.28462379664572524</v>
      </c>
    </row>
    <row r="4257" spans="3:10" x14ac:dyDescent="0.3">
      <c r="C4257">
        <v>3780</v>
      </c>
      <c r="D4257" s="40">
        <v>3.2250592757166139</v>
      </c>
      <c r="I4257">
        <v>3780</v>
      </c>
      <c r="J4257" s="134">
        <v>0.3661932096399636</v>
      </c>
    </row>
    <row r="4258" spans="3:10" x14ac:dyDescent="0.3">
      <c r="C4258">
        <v>3781</v>
      </c>
      <c r="D4258" s="40">
        <v>2.2679151629440604</v>
      </c>
      <c r="I4258">
        <v>3781</v>
      </c>
      <c r="J4258" s="134">
        <v>0.1883299725124985</v>
      </c>
    </row>
    <row r="4259" spans="3:10" x14ac:dyDescent="0.3">
      <c r="C4259">
        <v>3782</v>
      </c>
      <c r="D4259" s="40">
        <v>2.4707512544223347</v>
      </c>
      <c r="I4259">
        <v>3782</v>
      </c>
      <c r="J4259" s="134">
        <v>0.19282341339085929</v>
      </c>
    </row>
    <row r="4260" spans="3:10" x14ac:dyDescent="0.3">
      <c r="C4260">
        <v>3783</v>
      </c>
      <c r="D4260" s="40">
        <v>1.9820831783050465</v>
      </c>
      <c r="I4260">
        <v>3783</v>
      </c>
      <c r="J4260" s="134">
        <v>0.17150611434412566</v>
      </c>
    </row>
    <row r="4261" spans="3:10" x14ac:dyDescent="0.3">
      <c r="C4261">
        <v>3784</v>
      </c>
      <c r="D4261" s="40">
        <v>2.4694086347661153</v>
      </c>
      <c r="I4261">
        <v>3784</v>
      </c>
      <c r="J4261" s="134">
        <v>0.24002297057392075</v>
      </c>
    </row>
    <row r="4262" spans="3:10" x14ac:dyDescent="0.3">
      <c r="C4262">
        <v>3785</v>
      </c>
      <c r="D4262" s="40">
        <v>2.2508129875427403</v>
      </c>
      <c r="I4262">
        <v>3785</v>
      </c>
      <c r="J4262" s="134">
        <v>0.21225315610901063</v>
      </c>
    </row>
    <row r="4263" spans="3:10" x14ac:dyDescent="0.3">
      <c r="C4263">
        <v>3786</v>
      </c>
      <c r="D4263" s="40">
        <v>2.4912374513954907</v>
      </c>
      <c r="I4263">
        <v>3786</v>
      </c>
      <c r="J4263" s="134">
        <v>0.27020835190906811</v>
      </c>
    </row>
    <row r="4264" spans="3:10" x14ac:dyDescent="0.3">
      <c r="C4264">
        <v>3787</v>
      </c>
      <c r="D4264" s="40">
        <v>1.8480204328826821</v>
      </c>
      <c r="I4264">
        <v>3787</v>
      </c>
      <c r="J4264" s="134">
        <v>0.22988974121383854</v>
      </c>
    </row>
    <row r="4265" spans="3:10" x14ac:dyDescent="0.3">
      <c r="C4265">
        <v>3788</v>
      </c>
      <c r="D4265" s="40">
        <v>2.2767742781873013</v>
      </c>
      <c r="I4265">
        <v>3788</v>
      </c>
      <c r="J4265" s="134">
        <v>0.30148077723529521</v>
      </c>
    </row>
    <row r="4266" spans="3:10" x14ac:dyDescent="0.3">
      <c r="C4266">
        <v>3789</v>
      </c>
      <c r="D4266" s="40">
        <v>2.826729526266516</v>
      </c>
      <c r="I4266">
        <v>3789</v>
      </c>
      <c r="J4266" s="134">
        <v>0.37914728833030997</v>
      </c>
    </row>
    <row r="4267" spans="3:10" x14ac:dyDescent="0.3">
      <c r="C4267">
        <v>3790</v>
      </c>
      <c r="D4267" s="40">
        <v>1.9942892784329085</v>
      </c>
      <c r="I4267">
        <v>3790</v>
      </c>
      <c r="J4267" s="134">
        <v>0.21908623637151314</v>
      </c>
    </row>
    <row r="4268" spans="3:10" x14ac:dyDescent="0.3">
      <c r="C4268">
        <v>3791</v>
      </c>
      <c r="D4268" s="40">
        <v>1.7328852733293367</v>
      </c>
      <c r="I4268">
        <v>3791</v>
      </c>
      <c r="J4268" s="134">
        <v>0.23505103851202236</v>
      </c>
    </row>
    <row r="4269" spans="3:10" x14ac:dyDescent="0.3">
      <c r="C4269">
        <v>3792</v>
      </c>
      <c r="D4269" s="40">
        <v>3.1241124099241415</v>
      </c>
      <c r="I4269">
        <v>3792</v>
      </c>
      <c r="J4269" s="134">
        <v>0.22157638916482303</v>
      </c>
    </row>
    <row r="4270" spans="3:10" x14ac:dyDescent="0.3">
      <c r="C4270">
        <v>3793</v>
      </c>
      <c r="D4270" s="40">
        <v>2.0584334277895744</v>
      </c>
      <c r="I4270">
        <v>3793</v>
      </c>
      <c r="J4270" s="134">
        <v>0.24731873124406678</v>
      </c>
    </row>
    <row r="4271" spans="3:10" x14ac:dyDescent="0.3">
      <c r="C4271">
        <v>3794</v>
      </c>
      <c r="D4271" s="40">
        <v>1.5470002090087449</v>
      </c>
      <c r="I4271">
        <v>3794</v>
      </c>
      <c r="J4271" s="134">
        <v>0.19963947894544476</v>
      </c>
    </row>
    <row r="4272" spans="3:10" x14ac:dyDescent="0.3">
      <c r="C4272">
        <v>3795</v>
      </c>
      <c r="D4272" s="40">
        <v>1.9399498746348214</v>
      </c>
      <c r="I4272">
        <v>3795</v>
      </c>
      <c r="J4272" s="134">
        <v>0.16772876318411667</v>
      </c>
    </row>
    <row r="4273" spans="3:10" x14ac:dyDescent="0.3">
      <c r="C4273">
        <v>3796</v>
      </c>
      <c r="D4273" s="40">
        <v>3.0329901677566777</v>
      </c>
      <c r="I4273">
        <v>3796</v>
      </c>
      <c r="J4273" s="134">
        <v>0.10825162402696464</v>
      </c>
    </row>
    <row r="4274" spans="3:10" x14ac:dyDescent="0.3">
      <c r="C4274">
        <v>3797</v>
      </c>
      <c r="D4274" s="40">
        <v>2.6056142279905483</v>
      </c>
      <c r="I4274">
        <v>3797</v>
      </c>
      <c r="J4274" s="134">
        <v>0.24180784037559189</v>
      </c>
    </row>
    <row r="4275" spans="3:10" x14ac:dyDescent="0.3">
      <c r="C4275">
        <v>3798</v>
      </c>
      <c r="D4275" s="40">
        <v>2.8992925375168674</v>
      </c>
      <c r="I4275">
        <v>3798</v>
      </c>
      <c r="J4275" s="134">
        <v>0.29190119471225962</v>
      </c>
    </row>
    <row r="4276" spans="3:10" x14ac:dyDescent="0.3">
      <c r="C4276">
        <v>3799</v>
      </c>
      <c r="D4276" s="40">
        <v>2.3469880084520911</v>
      </c>
      <c r="I4276">
        <v>3799</v>
      </c>
      <c r="J4276" s="134">
        <v>0.24229382385148313</v>
      </c>
    </row>
    <row r="4277" spans="3:10" x14ac:dyDescent="0.3">
      <c r="C4277">
        <v>3800</v>
      </c>
      <c r="D4277" s="40">
        <v>2.0393999707346766</v>
      </c>
      <c r="I4277">
        <v>3800</v>
      </c>
      <c r="J4277" s="134">
        <v>0.24701501615054022</v>
      </c>
    </row>
    <row r="4278" spans="3:10" x14ac:dyDescent="0.3">
      <c r="C4278">
        <v>3801</v>
      </c>
      <c r="D4278" s="40">
        <v>2.9435197687578061</v>
      </c>
      <c r="I4278">
        <v>3801</v>
      </c>
      <c r="J4278" s="134">
        <v>0.24363644986276745</v>
      </c>
    </row>
    <row r="4279" spans="3:10" x14ac:dyDescent="0.3">
      <c r="C4279">
        <v>3802</v>
      </c>
      <c r="D4279" s="40">
        <v>2.570979340335426</v>
      </c>
      <c r="I4279">
        <v>3802</v>
      </c>
      <c r="J4279" s="134">
        <v>0.34666068389658045</v>
      </c>
    </row>
    <row r="4280" spans="3:10" x14ac:dyDescent="0.3">
      <c r="C4280">
        <v>3803</v>
      </c>
      <c r="D4280" s="40">
        <v>2.4674517636677082</v>
      </c>
      <c r="I4280">
        <v>3803</v>
      </c>
      <c r="J4280" s="134">
        <v>0.25322298263451737</v>
      </c>
    </row>
    <row r="4281" spans="3:10" x14ac:dyDescent="0.3">
      <c r="C4281">
        <v>3804</v>
      </c>
      <c r="D4281" s="40">
        <v>2.8273598036503276</v>
      </c>
      <c r="I4281">
        <v>3804</v>
      </c>
      <c r="J4281" s="134">
        <v>0.16648949031944071</v>
      </c>
    </row>
    <row r="4282" spans="3:10" x14ac:dyDescent="0.3">
      <c r="C4282">
        <v>3805</v>
      </c>
      <c r="D4282" s="40">
        <v>3.6640821977279061</v>
      </c>
      <c r="I4282">
        <v>3805</v>
      </c>
      <c r="J4282" s="134">
        <v>0.1151352785735209</v>
      </c>
    </row>
    <row r="4283" spans="3:10" x14ac:dyDescent="0.3">
      <c r="C4283">
        <v>3806</v>
      </c>
      <c r="D4283" s="40">
        <v>2.5688685435972767</v>
      </c>
      <c r="I4283">
        <v>3806</v>
      </c>
      <c r="J4283" s="134">
        <v>0.15045889609178942</v>
      </c>
    </row>
    <row r="4284" spans="3:10" x14ac:dyDescent="0.3">
      <c r="C4284">
        <v>3807</v>
      </c>
      <c r="D4284" s="40">
        <v>3.2158935971409752</v>
      </c>
      <c r="I4284">
        <v>3807</v>
      </c>
      <c r="J4284" s="134">
        <v>0.28738689129186068</v>
      </c>
    </row>
    <row r="4285" spans="3:10" x14ac:dyDescent="0.3">
      <c r="C4285">
        <v>3808</v>
      </c>
      <c r="D4285" s="40">
        <v>3.3449775614730286</v>
      </c>
      <c r="I4285">
        <v>3808</v>
      </c>
      <c r="J4285" s="134">
        <v>0.31269447523121841</v>
      </c>
    </row>
    <row r="4286" spans="3:10" x14ac:dyDescent="0.3">
      <c r="C4286">
        <v>3809</v>
      </c>
      <c r="D4286" s="40">
        <v>2.665688055207764</v>
      </c>
      <c r="I4286">
        <v>3809</v>
      </c>
      <c r="J4286" s="134">
        <v>0.33028778260573532</v>
      </c>
    </row>
    <row r="4287" spans="3:10" x14ac:dyDescent="0.3">
      <c r="C4287">
        <v>3810</v>
      </c>
      <c r="D4287" s="40">
        <v>2.8847099865690273</v>
      </c>
      <c r="I4287">
        <v>3810</v>
      </c>
      <c r="J4287" s="134">
        <v>0.26439657069260036</v>
      </c>
    </row>
    <row r="4288" spans="3:10" x14ac:dyDescent="0.3">
      <c r="C4288">
        <v>3811</v>
      </c>
      <c r="D4288" s="40">
        <v>3.5254175593851969</v>
      </c>
      <c r="I4288">
        <v>3811</v>
      </c>
      <c r="J4288" s="134">
        <v>0.21203254187266363</v>
      </c>
    </row>
    <row r="4289" spans="3:10" x14ac:dyDescent="0.3">
      <c r="C4289">
        <v>3812</v>
      </c>
      <c r="D4289" s="40">
        <v>2.0019538353396245</v>
      </c>
      <c r="I4289">
        <v>3812</v>
      </c>
      <c r="J4289" s="134">
        <v>0.2084345474316216</v>
      </c>
    </row>
    <row r="4290" spans="3:10" x14ac:dyDescent="0.3">
      <c r="C4290">
        <v>3813</v>
      </c>
      <c r="D4290" s="40">
        <v>2.1783797552497122</v>
      </c>
      <c r="I4290">
        <v>3813</v>
      </c>
      <c r="J4290" s="134">
        <v>0.30784656035054625</v>
      </c>
    </row>
    <row r="4291" spans="3:10" x14ac:dyDescent="0.3">
      <c r="C4291">
        <v>3814</v>
      </c>
      <c r="D4291" s="40">
        <v>3.0526348344957936</v>
      </c>
      <c r="I4291">
        <v>3814</v>
      </c>
      <c r="J4291" s="134">
        <v>0.17669905035187505</v>
      </c>
    </row>
    <row r="4292" spans="3:10" x14ac:dyDescent="0.3">
      <c r="C4292">
        <v>3815</v>
      </c>
      <c r="D4292" s="40">
        <v>2.2856947433281913</v>
      </c>
      <c r="I4292">
        <v>3815</v>
      </c>
      <c r="J4292" s="134">
        <v>0.22435809880106294</v>
      </c>
    </row>
    <row r="4293" spans="3:10" x14ac:dyDescent="0.3">
      <c r="C4293">
        <v>3816</v>
      </c>
      <c r="D4293" s="40">
        <v>2.5068969742182312</v>
      </c>
      <c r="I4293">
        <v>3816</v>
      </c>
      <c r="J4293" s="134">
        <v>0.12649669959726673</v>
      </c>
    </row>
    <row r="4294" spans="3:10" x14ac:dyDescent="0.3">
      <c r="C4294">
        <v>3817</v>
      </c>
      <c r="D4294" s="40">
        <v>2.6107804366001335</v>
      </c>
      <c r="I4294">
        <v>3817</v>
      </c>
      <c r="J4294" s="134">
        <v>0.14474642434023743</v>
      </c>
    </row>
    <row r="4295" spans="3:10" x14ac:dyDescent="0.3">
      <c r="C4295">
        <v>3818</v>
      </c>
      <c r="D4295" s="40">
        <v>2.8653556389476522</v>
      </c>
      <c r="I4295">
        <v>3818</v>
      </c>
      <c r="J4295" s="134">
        <v>0.25215100100309384</v>
      </c>
    </row>
    <row r="4296" spans="3:10" x14ac:dyDescent="0.3">
      <c r="C4296">
        <v>3819</v>
      </c>
      <c r="D4296" s="40">
        <v>2.0666293614708229</v>
      </c>
      <c r="I4296">
        <v>3819</v>
      </c>
      <c r="J4296" s="134">
        <v>0.21097904833575165</v>
      </c>
    </row>
    <row r="4297" spans="3:10" x14ac:dyDescent="0.3">
      <c r="C4297">
        <v>3820</v>
      </c>
      <c r="D4297" s="40">
        <v>3.1143979482924435</v>
      </c>
      <c r="I4297">
        <v>3820</v>
      </c>
      <c r="J4297" s="134">
        <v>0.19252593084014413</v>
      </c>
    </row>
    <row r="4298" spans="3:10" x14ac:dyDescent="0.3">
      <c r="C4298">
        <v>3821</v>
      </c>
      <c r="D4298" s="40">
        <v>2.9329848552577134</v>
      </c>
      <c r="I4298">
        <v>3821</v>
      </c>
      <c r="J4298" s="134">
        <v>0.25403511725593098</v>
      </c>
    </row>
    <row r="4299" spans="3:10" x14ac:dyDescent="0.3">
      <c r="C4299">
        <v>3822</v>
      </c>
      <c r="D4299" s="40">
        <v>2.4561050405830391</v>
      </c>
      <c r="I4299">
        <v>3822</v>
      </c>
      <c r="J4299" s="134">
        <v>0.2800727475918583</v>
      </c>
    </row>
    <row r="4300" spans="3:10" x14ac:dyDescent="0.3">
      <c r="C4300">
        <v>3823</v>
      </c>
      <c r="D4300" s="40">
        <v>1.5228564680763352</v>
      </c>
      <c r="I4300">
        <v>3823</v>
      </c>
      <c r="J4300" s="134">
        <v>0.11468985624263972</v>
      </c>
    </row>
    <row r="4301" spans="3:10" x14ac:dyDescent="0.3">
      <c r="C4301">
        <v>3824</v>
      </c>
      <c r="D4301" s="40">
        <v>2.7498506498771995</v>
      </c>
      <c r="I4301">
        <v>3824</v>
      </c>
      <c r="J4301" s="134">
        <v>0.25538920557073497</v>
      </c>
    </row>
    <row r="4302" spans="3:10" x14ac:dyDescent="0.3">
      <c r="C4302">
        <v>3825</v>
      </c>
      <c r="D4302" s="40">
        <v>3.0740781794796863</v>
      </c>
      <c r="I4302">
        <v>3825</v>
      </c>
      <c r="J4302" s="134">
        <v>0.38077768186877115</v>
      </c>
    </row>
    <row r="4303" spans="3:10" x14ac:dyDescent="0.3">
      <c r="C4303">
        <v>3826</v>
      </c>
      <c r="D4303" s="40">
        <v>2.0908399516093388</v>
      </c>
      <c r="I4303">
        <v>3826</v>
      </c>
      <c r="J4303" s="134">
        <v>0.27442507249617298</v>
      </c>
    </row>
    <row r="4304" spans="3:10" x14ac:dyDescent="0.3">
      <c r="C4304">
        <v>3827</v>
      </c>
      <c r="D4304" s="40">
        <v>2.7753282464508842</v>
      </c>
      <c r="I4304">
        <v>3827</v>
      </c>
      <c r="J4304" s="134">
        <v>0.13841786583278215</v>
      </c>
    </row>
    <row r="4305" spans="3:10" x14ac:dyDescent="0.3">
      <c r="C4305">
        <v>3828</v>
      </c>
      <c r="D4305" s="40">
        <v>2.303618137060409</v>
      </c>
      <c r="I4305">
        <v>3828</v>
      </c>
      <c r="J4305" s="134">
        <v>0.21325447105144413</v>
      </c>
    </row>
    <row r="4306" spans="3:10" x14ac:dyDescent="0.3">
      <c r="C4306">
        <v>3829</v>
      </c>
      <c r="D4306" s="40">
        <v>2.7848764819436171</v>
      </c>
      <c r="I4306">
        <v>3829</v>
      </c>
      <c r="J4306" s="134">
        <v>0.20739221832552035</v>
      </c>
    </row>
    <row r="4307" spans="3:10" x14ac:dyDescent="0.3">
      <c r="C4307">
        <v>3830</v>
      </c>
      <c r="D4307" s="40">
        <v>2.8586463082771081</v>
      </c>
      <c r="I4307">
        <v>3830</v>
      </c>
      <c r="J4307" s="134">
        <v>0.17774476329701017</v>
      </c>
    </row>
    <row r="4308" spans="3:10" x14ac:dyDescent="0.3">
      <c r="C4308">
        <v>3831</v>
      </c>
      <c r="D4308" s="40">
        <v>2.5541898059397834</v>
      </c>
      <c r="I4308">
        <v>3831</v>
      </c>
      <c r="J4308" s="134">
        <v>0.19130049174234953</v>
      </c>
    </row>
    <row r="4309" spans="3:10" x14ac:dyDescent="0.3">
      <c r="C4309">
        <v>3832</v>
      </c>
      <c r="D4309" s="40">
        <v>2.1621272615185978</v>
      </c>
      <c r="I4309">
        <v>3832</v>
      </c>
      <c r="J4309" s="134">
        <v>0.24829785422299544</v>
      </c>
    </row>
    <row r="4310" spans="3:10" x14ac:dyDescent="0.3">
      <c r="C4310">
        <v>3833</v>
      </c>
      <c r="D4310" s="40">
        <v>2.8547005128499316</v>
      </c>
      <c r="I4310">
        <v>3833</v>
      </c>
      <c r="J4310" s="134">
        <v>0.14095797539939103</v>
      </c>
    </row>
    <row r="4311" spans="3:10" x14ac:dyDescent="0.3">
      <c r="C4311">
        <v>3834</v>
      </c>
      <c r="D4311" s="40">
        <v>1.4863426482167836</v>
      </c>
      <c r="I4311">
        <v>3834</v>
      </c>
      <c r="J4311" s="134">
        <v>0.37290362511533037</v>
      </c>
    </row>
    <row r="4312" spans="3:10" x14ac:dyDescent="0.3">
      <c r="C4312">
        <v>3835</v>
      </c>
      <c r="D4312" s="40">
        <v>2.1718776135270321</v>
      </c>
      <c r="I4312">
        <v>3835</v>
      </c>
      <c r="J4312" s="134">
        <v>0.31157220014609743</v>
      </c>
    </row>
    <row r="4313" spans="3:10" x14ac:dyDescent="0.3">
      <c r="C4313">
        <v>3836</v>
      </c>
      <c r="D4313" s="40">
        <v>2.5247317354509784</v>
      </c>
      <c r="I4313">
        <v>3836</v>
      </c>
      <c r="J4313" s="134">
        <v>0.26209252738308875</v>
      </c>
    </row>
    <row r="4314" spans="3:10" x14ac:dyDescent="0.3">
      <c r="C4314">
        <v>3837</v>
      </c>
      <c r="D4314" s="40">
        <v>2.2385394707414381</v>
      </c>
      <c r="I4314">
        <v>3837</v>
      </c>
      <c r="J4314" s="134">
        <v>0.31349871661724138</v>
      </c>
    </row>
    <row r="4315" spans="3:10" x14ac:dyDescent="0.3">
      <c r="C4315">
        <v>3838</v>
      </c>
      <c r="D4315" s="40">
        <v>3.2371933428866293</v>
      </c>
      <c r="I4315">
        <v>3838</v>
      </c>
      <c r="J4315" s="134">
        <v>0.12594013020882278</v>
      </c>
    </row>
    <row r="4316" spans="3:10" x14ac:dyDescent="0.3">
      <c r="C4316">
        <v>3839</v>
      </c>
      <c r="D4316" s="40">
        <v>2.1186832407192862</v>
      </c>
      <c r="I4316">
        <v>3839</v>
      </c>
      <c r="J4316" s="134">
        <v>0.23847042192714629</v>
      </c>
    </row>
    <row r="4317" spans="3:10" x14ac:dyDescent="0.3">
      <c r="C4317">
        <v>3840</v>
      </c>
      <c r="D4317" s="40">
        <v>3.6540302289427458</v>
      </c>
      <c r="I4317">
        <v>3840</v>
      </c>
      <c r="J4317" s="134">
        <v>0.31815789602937139</v>
      </c>
    </row>
    <row r="4318" spans="3:10" x14ac:dyDescent="0.3">
      <c r="C4318">
        <v>3841</v>
      </c>
      <c r="D4318" s="40">
        <v>3.0355055120146681</v>
      </c>
      <c r="I4318">
        <v>3841</v>
      </c>
      <c r="J4318" s="134">
        <v>0.26104635312082447</v>
      </c>
    </row>
    <row r="4319" spans="3:10" x14ac:dyDescent="0.3">
      <c r="C4319">
        <v>3842</v>
      </c>
      <c r="D4319" s="40">
        <v>3.268644069129806</v>
      </c>
      <c r="I4319">
        <v>3842</v>
      </c>
      <c r="J4319" s="134">
        <v>0.34135380082292777</v>
      </c>
    </row>
    <row r="4320" spans="3:10" x14ac:dyDescent="0.3">
      <c r="C4320">
        <v>3843</v>
      </c>
      <c r="D4320" s="40">
        <v>2.8685640196488924</v>
      </c>
      <c r="I4320">
        <v>3843</v>
      </c>
      <c r="J4320" s="134">
        <v>0.23617326435194297</v>
      </c>
    </row>
    <row r="4321" spans="3:10" x14ac:dyDescent="0.3">
      <c r="C4321">
        <v>3844</v>
      </c>
      <c r="D4321" s="40">
        <v>2.1606090771846929</v>
      </c>
      <c r="I4321">
        <v>3844</v>
      </c>
      <c r="J4321" s="134">
        <v>0.18974591533296925</v>
      </c>
    </row>
    <row r="4322" spans="3:10" x14ac:dyDescent="0.3">
      <c r="C4322">
        <v>3845</v>
      </c>
      <c r="D4322" s="40">
        <v>2.5818384828345859</v>
      </c>
      <c r="I4322">
        <v>3845</v>
      </c>
      <c r="J4322" s="134">
        <v>0.11133483924067966</v>
      </c>
    </row>
    <row r="4323" spans="3:10" x14ac:dyDescent="0.3">
      <c r="C4323">
        <v>3846</v>
      </c>
      <c r="D4323" s="40">
        <v>2.7087634409705452</v>
      </c>
      <c r="I4323">
        <v>3846</v>
      </c>
      <c r="J4323" s="134">
        <v>0.16846321362789674</v>
      </c>
    </row>
    <row r="4324" spans="3:10" x14ac:dyDescent="0.3">
      <c r="C4324">
        <v>3847</v>
      </c>
      <c r="D4324" s="40">
        <v>2.6178954205357639</v>
      </c>
      <c r="I4324">
        <v>3847</v>
      </c>
      <c r="J4324" s="134">
        <v>0.18463719862737271</v>
      </c>
    </row>
    <row r="4325" spans="3:10" x14ac:dyDescent="0.3">
      <c r="C4325">
        <v>3848</v>
      </c>
      <c r="D4325" s="40">
        <v>2.2112645115539693</v>
      </c>
      <c r="I4325">
        <v>3848</v>
      </c>
      <c r="J4325" s="134">
        <v>0.32205515410670715</v>
      </c>
    </row>
    <row r="4326" spans="3:10" x14ac:dyDescent="0.3">
      <c r="C4326">
        <v>3849</v>
      </c>
      <c r="D4326" s="40">
        <v>2.7291024400372712</v>
      </c>
      <c r="I4326">
        <v>3849</v>
      </c>
      <c r="J4326" s="134">
        <v>0.1890635325687049</v>
      </c>
    </row>
    <row r="4327" spans="3:10" x14ac:dyDescent="0.3">
      <c r="C4327">
        <v>3850</v>
      </c>
      <c r="D4327" s="40">
        <v>3.0222303206997374</v>
      </c>
      <c r="I4327">
        <v>3850</v>
      </c>
      <c r="J4327" s="134">
        <v>0.28196071318061233</v>
      </c>
    </row>
    <row r="4328" spans="3:10" x14ac:dyDescent="0.3">
      <c r="C4328">
        <v>3851</v>
      </c>
      <c r="D4328" s="40">
        <v>2.4068771857751385</v>
      </c>
      <c r="I4328">
        <v>3851</v>
      </c>
      <c r="J4328" s="134">
        <v>0.29234105782986242</v>
      </c>
    </row>
    <row r="4329" spans="3:10" x14ac:dyDescent="0.3">
      <c r="C4329">
        <v>3852</v>
      </c>
      <c r="D4329" s="40">
        <v>3.0761264514553042</v>
      </c>
      <c r="I4329">
        <v>3852</v>
      </c>
      <c r="J4329" s="134">
        <v>0.28727752531372719</v>
      </c>
    </row>
    <row r="4330" spans="3:10" x14ac:dyDescent="0.3">
      <c r="C4330">
        <v>3853</v>
      </c>
      <c r="D4330" s="40">
        <v>2.6096382857341727</v>
      </c>
      <c r="I4330">
        <v>3853</v>
      </c>
      <c r="J4330" s="134">
        <v>0.11754658088415182</v>
      </c>
    </row>
    <row r="4331" spans="3:10" x14ac:dyDescent="0.3">
      <c r="C4331">
        <v>3854</v>
      </c>
      <c r="D4331" s="40">
        <v>2.8423229855240937</v>
      </c>
      <c r="I4331">
        <v>3854</v>
      </c>
      <c r="J4331" s="134">
        <v>0.17644879916953227</v>
      </c>
    </row>
    <row r="4332" spans="3:10" x14ac:dyDescent="0.3">
      <c r="C4332">
        <v>3855</v>
      </c>
      <c r="D4332" s="40">
        <v>2.2243782309403217</v>
      </c>
      <c r="I4332">
        <v>3855</v>
      </c>
      <c r="J4332" s="134">
        <v>0.25878010051073663</v>
      </c>
    </row>
    <row r="4333" spans="3:10" x14ac:dyDescent="0.3">
      <c r="C4333">
        <v>3856</v>
      </c>
      <c r="D4333" s="40">
        <v>1.9046853309390066</v>
      </c>
      <c r="I4333">
        <v>3856</v>
      </c>
      <c r="J4333" s="134">
        <v>9.7067025456068379E-2</v>
      </c>
    </row>
    <row r="4334" spans="3:10" x14ac:dyDescent="0.3">
      <c r="C4334">
        <v>3857</v>
      </c>
      <c r="D4334" s="40">
        <v>2.6711554092276648</v>
      </c>
      <c r="I4334">
        <v>3857</v>
      </c>
      <c r="J4334" s="134">
        <v>0.29922593534397124</v>
      </c>
    </row>
    <row r="4335" spans="3:10" x14ac:dyDescent="0.3">
      <c r="C4335">
        <v>3858</v>
      </c>
      <c r="D4335" s="40">
        <v>2.3500002302222756</v>
      </c>
      <c r="I4335">
        <v>3858</v>
      </c>
      <c r="J4335" s="134">
        <v>0.30933908888281336</v>
      </c>
    </row>
    <row r="4336" spans="3:10" x14ac:dyDescent="0.3">
      <c r="C4336">
        <v>3859</v>
      </c>
      <c r="D4336" s="40">
        <v>2.7336089985248297</v>
      </c>
      <c r="I4336">
        <v>3859</v>
      </c>
      <c r="J4336" s="134">
        <v>0.20199164716351126</v>
      </c>
    </row>
    <row r="4337" spans="3:10" x14ac:dyDescent="0.3">
      <c r="C4337">
        <v>3860</v>
      </c>
      <c r="D4337" s="40">
        <v>2.429996930644347</v>
      </c>
      <c r="I4337">
        <v>3860</v>
      </c>
      <c r="J4337" s="134">
        <v>0.29029177393677452</v>
      </c>
    </row>
    <row r="4338" spans="3:10" x14ac:dyDescent="0.3">
      <c r="C4338">
        <v>3861</v>
      </c>
      <c r="D4338" s="40">
        <v>1.6492302337361877</v>
      </c>
      <c r="I4338">
        <v>3861</v>
      </c>
      <c r="J4338" s="134">
        <v>0.29458008602457864</v>
      </c>
    </row>
    <row r="4339" spans="3:10" x14ac:dyDescent="0.3">
      <c r="C4339">
        <v>3862</v>
      </c>
      <c r="D4339" s="40">
        <v>2.4700792507684053</v>
      </c>
      <c r="I4339">
        <v>3862</v>
      </c>
      <c r="J4339" s="134">
        <v>0.24178428078395076</v>
      </c>
    </row>
    <row r="4340" spans="3:10" x14ac:dyDescent="0.3">
      <c r="C4340">
        <v>3863</v>
      </c>
      <c r="D4340" s="40">
        <v>2.6297642512819079</v>
      </c>
      <c r="I4340">
        <v>3863</v>
      </c>
      <c r="J4340" s="134">
        <v>0.31161396475527003</v>
      </c>
    </row>
    <row r="4341" spans="3:10" x14ac:dyDescent="0.3">
      <c r="C4341">
        <v>3864</v>
      </c>
      <c r="D4341" s="40">
        <v>2.796660493469171</v>
      </c>
      <c r="I4341">
        <v>3864</v>
      </c>
      <c r="J4341" s="134">
        <v>0.30178437786501267</v>
      </c>
    </row>
    <row r="4342" spans="3:10" x14ac:dyDescent="0.3">
      <c r="C4342">
        <v>3865</v>
      </c>
      <c r="D4342" s="40">
        <v>3.4896577103634954</v>
      </c>
      <c r="I4342">
        <v>3865</v>
      </c>
      <c r="J4342" s="134">
        <v>0.20016365200985242</v>
      </c>
    </row>
    <row r="4343" spans="3:10" x14ac:dyDescent="0.3">
      <c r="C4343">
        <v>3866</v>
      </c>
      <c r="D4343" s="40">
        <v>2.778459346785163</v>
      </c>
      <c r="I4343">
        <v>3866</v>
      </c>
      <c r="J4343" s="134">
        <v>0.27990981327124476</v>
      </c>
    </row>
    <row r="4344" spans="3:10" x14ac:dyDescent="0.3">
      <c r="C4344">
        <v>3867</v>
      </c>
      <c r="D4344" s="40">
        <v>2.4512913976360267</v>
      </c>
      <c r="I4344">
        <v>3867</v>
      </c>
      <c r="J4344" s="134">
        <v>0.32246421440647488</v>
      </c>
    </row>
    <row r="4345" spans="3:10" x14ac:dyDescent="0.3">
      <c r="C4345">
        <v>3868</v>
      </c>
      <c r="D4345" s="40">
        <v>3.0310064882289862</v>
      </c>
      <c r="I4345">
        <v>3868</v>
      </c>
      <c r="J4345" s="134">
        <v>0.14804567796777168</v>
      </c>
    </row>
    <row r="4346" spans="3:10" x14ac:dyDescent="0.3">
      <c r="C4346">
        <v>3869</v>
      </c>
      <c r="D4346" s="40">
        <v>2.5858085113521279</v>
      </c>
      <c r="I4346">
        <v>3869</v>
      </c>
      <c r="J4346" s="134">
        <v>0.11603664053463625</v>
      </c>
    </row>
    <row r="4347" spans="3:10" x14ac:dyDescent="0.3">
      <c r="C4347">
        <v>3870</v>
      </c>
      <c r="D4347" s="40">
        <v>2.5281868945101911</v>
      </c>
      <c r="I4347">
        <v>3870</v>
      </c>
      <c r="J4347" s="134">
        <v>0.2565447000685539</v>
      </c>
    </row>
    <row r="4348" spans="3:10" x14ac:dyDescent="0.3">
      <c r="C4348">
        <v>3871</v>
      </c>
      <c r="D4348" s="40">
        <v>2.9915422549160207</v>
      </c>
      <c r="I4348">
        <v>3871</v>
      </c>
      <c r="J4348" s="134">
        <v>0.11253038662968762</v>
      </c>
    </row>
    <row r="4349" spans="3:10" x14ac:dyDescent="0.3">
      <c r="C4349">
        <v>3872</v>
      </c>
      <c r="D4349" s="40">
        <v>2.9383536778368371</v>
      </c>
      <c r="I4349">
        <v>3872</v>
      </c>
      <c r="J4349" s="134">
        <v>0.2630065462622051</v>
      </c>
    </row>
    <row r="4350" spans="3:10" x14ac:dyDescent="0.3">
      <c r="C4350">
        <v>3873</v>
      </c>
      <c r="D4350" s="40">
        <v>3.0825684581722497</v>
      </c>
      <c r="I4350">
        <v>3873</v>
      </c>
      <c r="J4350" s="134">
        <v>0.23132855220799686</v>
      </c>
    </row>
    <row r="4351" spans="3:10" x14ac:dyDescent="0.3">
      <c r="C4351">
        <v>3874</v>
      </c>
      <c r="D4351" s="40">
        <v>2.9298533283059132</v>
      </c>
      <c r="I4351">
        <v>3874</v>
      </c>
      <c r="J4351" s="134">
        <v>0.27422461673353493</v>
      </c>
    </row>
    <row r="4352" spans="3:10" x14ac:dyDescent="0.3">
      <c r="C4352">
        <v>3875</v>
      </c>
      <c r="D4352" s="40">
        <v>3.0837201573847621</v>
      </c>
      <c r="I4352">
        <v>3875</v>
      </c>
      <c r="J4352" s="134">
        <v>0.2523240488166576</v>
      </c>
    </row>
    <row r="4353" spans="3:10" x14ac:dyDescent="0.3">
      <c r="C4353">
        <v>3876</v>
      </c>
      <c r="D4353" s="40">
        <v>2.7451895180248274</v>
      </c>
      <c r="I4353">
        <v>3876</v>
      </c>
      <c r="J4353" s="134">
        <v>0.32291379583513291</v>
      </c>
    </row>
    <row r="4354" spans="3:10" x14ac:dyDescent="0.3">
      <c r="C4354">
        <v>3877</v>
      </c>
      <c r="D4354" s="40">
        <v>3.1836386873789451</v>
      </c>
      <c r="I4354">
        <v>3877</v>
      </c>
      <c r="J4354" s="134">
        <v>0.20748420680134849</v>
      </c>
    </row>
    <row r="4355" spans="3:10" x14ac:dyDescent="0.3">
      <c r="C4355">
        <v>3878</v>
      </c>
      <c r="D4355" s="40">
        <v>2.6274275964284501</v>
      </c>
      <c r="I4355">
        <v>3878</v>
      </c>
      <c r="J4355" s="134">
        <v>0.36117760012276556</v>
      </c>
    </row>
    <row r="4356" spans="3:10" x14ac:dyDescent="0.3">
      <c r="C4356">
        <v>3879</v>
      </c>
      <c r="D4356" s="40">
        <v>2.4903330289488528</v>
      </c>
      <c r="I4356">
        <v>3879</v>
      </c>
      <c r="J4356" s="134">
        <v>0.25728562420052103</v>
      </c>
    </row>
    <row r="4357" spans="3:10" x14ac:dyDescent="0.3">
      <c r="C4357">
        <v>3880</v>
      </c>
      <c r="D4357" s="40">
        <v>2.3094889563085266</v>
      </c>
      <c r="I4357">
        <v>3880</v>
      </c>
      <c r="J4357" s="134">
        <v>0.2525463287117109</v>
      </c>
    </row>
    <row r="4358" spans="3:10" x14ac:dyDescent="0.3">
      <c r="C4358">
        <v>3881</v>
      </c>
      <c r="D4358" s="40">
        <v>1.9621382216805254</v>
      </c>
      <c r="I4358">
        <v>3881</v>
      </c>
      <c r="J4358" s="134">
        <v>0.23257783865192017</v>
      </c>
    </row>
    <row r="4359" spans="3:10" x14ac:dyDescent="0.3">
      <c r="C4359">
        <v>3882</v>
      </c>
      <c r="D4359" s="40">
        <v>3.7264728449236779</v>
      </c>
      <c r="I4359">
        <v>3882</v>
      </c>
      <c r="J4359" s="134">
        <v>0.18140003616105438</v>
      </c>
    </row>
    <row r="4360" spans="3:10" x14ac:dyDescent="0.3">
      <c r="C4360">
        <v>3883</v>
      </c>
      <c r="D4360" s="40">
        <v>2.0223131272872283</v>
      </c>
      <c r="I4360">
        <v>3883</v>
      </c>
      <c r="J4360" s="134">
        <v>0.32774485541712362</v>
      </c>
    </row>
    <row r="4361" spans="3:10" x14ac:dyDescent="0.3">
      <c r="C4361">
        <v>3884</v>
      </c>
      <c r="D4361" s="40">
        <v>2.7583600185906878</v>
      </c>
      <c r="I4361">
        <v>3884</v>
      </c>
      <c r="J4361" s="134">
        <v>0.36566639837108128</v>
      </c>
    </row>
    <row r="4362" spans="3:10" x14ac:dyDescent="0.3">
      <c r="C4362">
        <v>3885</v>
      </c>
      <c r="D4362" s="40">
        <v>2.7513498582283815</v>
      </c>
      <c r="I4362">
        <v>3885</v>
      </c>
      <c r="J4362" s="134">
        <v>0.20006540485534718</v>
      </c>
    </row>
    <row r="4363" spans="3:10" x14ac:dyDescent="0.3">
      <c r="C4363">
        <v>3886</v>
      </c>
      <c r="D4363" s="40">
        <v>3.2620879390561193</v>
      </c>
      <c r="I4363">
        <v>3886</v>
      </c>
      <c r="J4363" s="134">
        <v>0.19423150161114799</v>
      </c>
    </row>
    <row r="4364" spans="3:10" x14ac:dyDescent="0.3">
      <c r="C4364">
        <v>3887</v>
      </c>
      <c r="D4364" s="40">
        <v>2.6064574928449269</v>
      </c>
      <c r="I4364">
        <v>3887</v>
      </c>
      <c r="J4364" s="134">
        <v>0.20324622727282904</v>
      </c>
    </row>
    <row r="4365" spans="3:10" x14ac:dyDescent="0.3">
      <c r="C4365">
        <v>3888</v>
      </c>
      <c r="D4365" s="40">
        <v>3.0647537607622319</v>
      </c>
      <c r="I4365">
        <v>3888</v>
      </c>
      <c r="J4365" s="134">
        <v>0.16798574313741499</v>
      </c>
    </row>
    <row r="4366" spans="3:10" x14ac:dyDescent="0.3">
      <c r="C4366">
        <v>3889</v>
      </c>
      <c r="D4366" s="40">
        <v>2.7438983579570895</v>
      </c>
      <c r="I4366">
        <v>3889</v>
      </c>
      <c r="J4366" s="134">
        <v>0.1440746360864178</v>
      </c>
    </row>
    <row r="4367" spans="3:10" x14ac:dyDescent="0.3">
      <c r="C4367">
        <v>3890</v>
      </c>
      <c r="D4367" s="40">
        <v>3.400152411629473</v>
      </c>
      <c r="I4367">
        <v>3890</v>
      </c>
      <c r="J4367" s="134">
        <v>0.15270679717679414</v>
      </c>
    </row>
    <row r="4368" spans="3:10" x14ac:dyDescent="0.3">
      <c r="C4368">
        <v>3891</v>
      </c>
      <c r="D4368" s="40">
        <v>2.8228871119084515</v>
      </c>
      <c r="I4368">
        <v>3891</v>
      </c>
      <c r="J4368" s="134">
        <v>0.12283837221000993</v>
      </c>
    </row>
    <row r="4369" spans="3:10" x14ac:dyDescent="0.3">
      <c r="C4369">
        <v>3892</v>
      </c>
      <c r="D4369" s="40">
        <v>2.4222048460810903</v>
      </c>
      <c r="I4369">
        <v>3892</v>
      </c>
      <c r="J4369" s="134">
        <v>0.35739202431461603</v>
      </c>
    </row>
    <row r="4370" spans="3:10" x14ac:dyDescent="0.3">
      <c r="C4370">
        <v>3893</v>
      </c>
      <c r="D4370" s="40">
        <v>2.478593754544141</v>
      </c>
      <c r="I4370">
        <v>3893</v>
      </c>
      <c r="J4370" s="134">
        <v>0.32464154157054015</v>
      </c>
    </row>
    <row r="4371" spans="3:10" x14ac:dyDescent="0.3">
      <c r="C4371">
        <v>3894</v>
      </c>
      <c r="D4371" s="40">
        <v>2.5221016377626775</v>
      </c>
      <c r="I4371">
        <v>3894</v>
      </c>
      <c r="J4371" s="134">
        <v>0.19346775648812087</v>
      </c>
    </row>
    <row r="4372" spans="3:10" x14ac:dyDescent="0.3">
      <c r="C4372">
        <v>3895</v>
      </c>
      <c r="D4372" s="40">
        <v>3.6148567411378343</v>
      </c>
      <c r="I4372">
        <v>3895</v>
      </c>
      <c r="J4372" s="134">
        <v>0.30920283910509339</v>
      </c>
    </row>
    <row r="4373" spans="3:10" x14ac:dyDescent="0.3">
      <c r="C4373">
        <v>3896</v>
      </c>
      <c r="D4373" s="40">
        <v>2.6590210133870258</v>
      </c>
      <c r="I4373">
        <v>3896</v>
      </c>
      <c r="J4373" s="134">
        <v>0.12029103722409928</v>
      </c>
    </row>
    <row r="4374" spans="3:10" x14ac:dyDescent="0.3">
      <c r="C4374">
        <v>3897</v>
      </c>
      <c r="D4374" s="40">
        <v>2.4890550893033145</v>
      </c>
      <c r="I4374">
        <v>3897</v>
      </c>
      <c r="J4374" s="134">
        <v>0.24759626198214391</v>
      </c>
    </row>
    <row r="4375" spans="3:10" x14ac:dyDescent="0.3">
      <c r="C4375">
        <v>3898</v>
      </c>
      <c r="D4375" s="40">
        <v>3.2712557200376802</v>
      </c>
      <c r="I4375">
        <v>3898</v>
      </c>
      <c r="J4375" s="134">
        <v>0.34661999826884005</v>
      </c>
    </row>
    <row r="4376" spans="3:10" x14ac:dyDescent="0.3">
      <c r="C4376">
        <v>3899</v>
      </c>
      <c r="D4376" s="40">
        <v>3.5836033230403657</v>
      </c>
      <c r="I4376">
        <v>3899</v>
      </c>
      <c r="J4376" s="134">
        <v>0.26220804419100241</v>
      </c>
    </row>
    <row r="4377" spans="3:10" x14ac:dyDescent="0.3">
      <c r="C4377">
        <v>3900</v>
      </c>
      <c r="D4377" s="40">
        <v>1.6085042020648861</v>
      </c>
      <c r="I4377">
        <v>3900</v>
      </c>
      <c r="J4377" s="134">
        <v>0.17448178589559138</v>
      </c>
    </row>
    <row r="4378" spans="3:10" x14ac:dyDescent="0.3">
      <c r="C4378">
        <v>3901</v>
      </c>
      <c r="D4378" s="40">
        <v>2.8901118106604922</v>
      </c>
      <c r="I4378">
        <v>3901</v>
      </c>
      <c r="J4378" s="134">
        <v>0.3153778685458013</v>
      </c>
    </row>
    <row r="4379" spans="3:10" x14ac:dyDescent="0.3">
      <c r="C4379">
        <v>3902</v>
      </c>
      <c r="D4379" s="40">
        <v>2.040935523716497</v>
      </c>
      <c r="I4379">
        <v>3902</v>
      </c>
      <c r="J4379" s="134">
        <v>0.12715563639941396</v>
      </c>
    </row>
    <row r="4380" spans="3:10" x14ac:dyDescent="0.3">
      <c r="C4380">
        <v>3903</v>
      </c>
      <c r="D4380" s="40">
        <v>2.4180442480427606</v>
      </c>
      <c r="I4380">
        <v>3903</v>
      </c>
      <c r="J4380" s="134">
        <v>0.28719226009445764</v>
      </c>
    </row>
    <row r="4381" spans="3:10" x14ac:dyDescent="0.3">
      <c r="C4381">
        <v>3904</v>
      </c>
      <c r="D4381" s="40">
        <v>2.1137989873227228</v>
      </c>
      <c r="I4381">
        <v>3904</v>
      </c>
      <c r="J4381" s="134">
        <v>0.31104246411790681</v>
      </c>
    </row>
    <row r="4382" spans="3:10" x14ac:dyDescent="0.3">
      <c r="C4382">
        <v>3905</v>
      </c>
      <c r="D4382" s="40">
        <v>2.2195566160899025</v>
      </c>
      <c r="I4382">
        <v>3905</v>
      </c>
      <c r="J4382" s="134">
        <v>0.36743250505994185</v>
      </c>
    </row>
    <row r="4383" spans="3:10" x14ac:dyDescent="0.3">
      <c r="C4383">
        <v>3906</v>
      </c>
      <c r="D4383" s="40">
        <v>3.2987144514031685</v>
      </c>
      <c r="I4383">
        <v>3906</v>
      </c>
      <c r="J4383" s="134">
        <v>0.17838291911437243</v>
      </c>
    </row>
    <row r="4384" spans="3:10" x14ac:dyDescent="0.3">
      <c r="C4384">
        <v>3907</v>
      </c>
      <c r="D4384" s="40">
        <v>3.345295960536057</v>
      </c>
      <c r="I4384">
        <v>3907</v>
      </c>
      <c r="J4384" s="134">
        <v>0.2317230088133202</v>
      </c>
    </row>
    <row r="4385" spans="3:10" x14ac:dyDescent="0.3">
      <c r="C4385">
        <v>3908</v>
      </c>
      <c r="D4385" s="40">
        <v>2.2114424445913459</v>
      </c>
      <c r="I4385">
        <v>3908</v>
      </c>
      <c r="J4385" s="134">
        <v>0.25575092822261491</v>
      </c>
    </row>
    <row r="4386" spans="3:10" x14ac:dyDescent="0.3">
      <c r="C4386">
        <v>3909</v>
      </c>
      <c r="D4386" s="40">
        <v>2.7679188485693991</v>
      </c>
      <c r="I4386">
        <v>3909</v>
      </c>
      <c r="J4386" s="134">
        <v>0.22687705498375021</v>
      </c>
    </row>
    <row r="4387" spans="3:10" x14ac:dyDescent="0.3">
      <c r="C4387">
        <v>3910</v>
      </c>
      <c r="D4387" s="40">
        <v>2.4525053844866318</v>
      </c>
      <c r="I4387">
        <v>3910</v>
      </c>
      <c r="J4387" s="134">
        <v>0.24792361524637085</v>
      </c>
    </row>
    <row r="4388" spans="3:10" x14ac:dyDescent="0.3">
      <c r="C4388">
        <v>3911</v>
      </c>
      <c r="D4388" s="40">
        <v>2.5814188035254566</v>
      </c>
      <c r="I4388">
        <v>3911</v>
      </c>
      <c r="J4388" s="134">
        <v>0.15123559253819208</v>
      </c>
    </row>
    <row r="4389" spans="3:10" x14ac:dyDescent="0.3">
      <c r="C4389">
        <v>3912</v>
      </c>
      <c r="D4389" s="40">
        <v>2.3676198397105521</v>
      </c>
      <c r="I4389">
        <v>3912</v>
      </c>
      <c r="J4389" s="134">
        <v>0.31655789067401452</v>
      </c>
    </row>
    <row r="4390" spans="3:10" x14ac:dyDescent="0.3">
      <c r="C4390">
        <v>3913</v>
      </c>
      <c r="D4390" s="40">
        <v>2.3962049475243683</v>
      </c>
      <c r="I4390">
        <v>3913</v>
      </c>
      <c r="J4390" s="134">
        <v>0.28068396222443548</v>
      </c>
    </row>
    <row r="4391" spans="3:10" x14ac:dyDescent="0.3">
      <c r="C4391">
        <v>3914</v>
      </c>
      <c r="D4391" s="40">
        <v>2.6432270027880764</v>
      </c>
      <c r="I4391">
        <v>3914</v>
      </c>
      <c r="J4391" s="134">
        <v>0.18398926819271222</v>
      </c>
    </row>
    <row r="4392" spans="3:10" x14ac:dyDescent="0.3">
      <c r="C4392">
        <v>3915</v>
      </c>
      <c r="D4392" s="40">
        <v>2.1795494313915049</v>
      </c>
      <c r="I4392">
        <v>3915</v>
      </c>
      <c r="J4392" s="134">
        <v>0.29698232885175213</v>
      </c>
    </row>
    <row r="4393" spans="3:10" x14ac:dyDescent="0.3">
      <c r="C4393">
        <v>3916</v>
      </c>
      <c r="D4393" s="40">
        <v>2.5802386268225774</v>
      </c>
      <c r="I4393">
        <v>3916</v>
      </c>
      <c r="J4393" s="134">
        <v>0.18099352161578564</v>
      </c>
    </row>
    <row r="4394" spans="3:10" x14ac:dyDescent="0.3">
      <c r="C4394">
        <v>3917</v>
      </c>
      <c r="D4394" s="40">
        <v>2.3763758247460882</v>
      </c>
      <c r="I4394">
        <v>3917</v>
      </c>
      <c r="J4394" s="134">
        <v>0.38851496488532611</v>
      </c>
    </row>
    <row r="4395" spans="3:10" x14ac:dyDescent="0.3">
      <c r="C4395">
        <v>3918</v>
      </c>
      <c r="D4395" s="40">
        <v>2.4046157545133444</v>
      </c>
      <c r="I4395">
        <v>3918</v>
      </c>
      <c r="J4395" s="134">
        <v>0.24556307046081272</v>
      </c>
    </row>
    <row r="4396" spans="3:10" x14ac:dyDescent="0.3">
      <c r="C4396">
        <v>3919</v>
      </c>
      <c r="D4396" s="40">
        <v>2.6590430076167295</v>
      </c>
      <c r="I4396">
        <v>3919</v>
      </c>
      <c r="J4396" s="134">
        <v>0.13562627904625391</v>
      </c>
    </row>
    <row r="4397" spans="3:10" x14ac:dyDescent="0.3">
      <c r="C4397">
        <v>3920</v>
      </c>
      <c r="D4397" s="40">
        <v>2.8558579051696125</v>
      </c>
      <c r="I4397">
        <v>3920</v>
      </c>
      <c r="J4397" s="134">
        <v>0.22005358208925485</v>
      </c>
    </row>
    <row r="4398" spans="3:10" x14ac:dyDescent="0.3">
      <c r="C4398">
        <v>3921</v>
      </c>
      <c r="D4398" s="40">
        <v>2.5883727793810976</v>
      </c>
      <c r="I4398">
        <v>3921</v>
      </c>
      <c r="J4398" s="134">
        <v>0.23891566190737423</v>
      </c>
    </row>
    <row r="4399" spans="3:10" x14ac:dyDescent="0.3">
      <c r="C4399">
        <v>3922</v>
      </c>
      <c r="D4399" s="40">
        <v>3.0269623947847526</v>
      </c>
      <c r="I4399">
        <v>3922</v>
      </c>
      <c r="J4399" s="134">
        <v>0.27595868021512704</v>
      </c>
    </row>
    <row r="4400" spans="3:10" x14ac:dyDescent="0.3">
      <c r="C4400">
        <v>3923</v>
      </c>
      <c r="D4400" s="40">
        <v>2.8733253251830999</v>
      </c>
      <c r="I4400">
        <v>3923</v>
      </c>
      <c r="J4400" s="134">
        <v>0.24594084911337211</v>
      </c>
    </row>
    <row r="4401" spans="3:10" x14ac:dyDescent="0.3">
      <c r="C4401">
        <v>3924</v>
      </c>
      <c r="D4401" s="40">
        <v>3.2592664961796616</v>
      </c>
      <c r="I4401">
        <v>3924</v>
      </c>
      <c r="J4401" s="134">
        <v>0.31757557968983008</v>
      </c>
    </row>
    <row r="4402" spans="3:10" x14ac:dyDescent="0.3">
      <c r="C4402">
        <v>3925</v>
      </c>
      <c r="D4402" s="40">
        <v>2.6208263655995294</v>
      </c>
      <c r="I4402">
        <v>3925</v>
      </c>
      <c r="J4402" s="134">
        <v>0.18919181109939176</v>
      </c>
    </row>
    <row r="4403" spans="3:10" x14ac:dyDescent="0.3">
      <c r="C4403">
        <v>3926</v>
      </c>
      <c r="D4403" s="40">
        <v>1.5387890450440693</v>
      </c>
      <c r="I4403">
        <v>3926</v>
      </c>
      <c r="J4403" s="134">
        <v>0.28375510054329922</v>
      </c>
    </row>
    <row r="4404" spans="3:10" x14ac:dyDescent="0.3">
      <c r="C4404">
        <v>3927</v>
      </c>
      <c r="D4404" s="40">
        <v>2.0520552660183289</v>
      </c>
      <c r="I4404">
        <v>3927</v>
      </c>
      <c r="J4404" s="134">
        <v>0.38610570862887528</v>
      </c>
    </row>
    <row r="4405" spans="3:10" x14ac:dyDescent="0.3">
      <c r="C4405">
        <v>3928</v>
      </c>
      <c r="D4405" s="40">
        <v>2.335869891425248</v>
      </c>
      <c r="I4405">
        <v>3928</v>
      </c>
      <c r="J4405" s="134">
        <v>0.31273272981923417</v>
      </c>
    </row>
    <row r="4406" spans="3:10" x14ac:dyDescent="0.3">
      <c r="C4406">
        <v>3929</v>
      </c>
      <c r="D4406" s="40">
        <v>2.4628337681262722</v>
      </c>
      <c r="I4406">
        <v>3929</v>
      </c>
      <c r="J4406" s="134">
        <v>0.2403567405987026</v>
      </c>
    </row>
    <row r="4407" spans="3:10" x14ac:dyDescent="0.3">
      <c r="C4407">
        <v>3930</v>
      </c>
      <c r="D4407" s="40">
        <v>2.7301187977533266</v>
      </c>
      <c r="I4407">
        <v>3930</v>
      </c>
      <c r="J4407" s="134">
        <v>0.23643708904427463</v>
      </c>
    </row>
    <row r="4408" spans="3:10" x14ac:dyDescent="0.3">
      <c r="C4408">
        <v>3931</v>
      </c>
      <c r="D4408" s="40">
        <v>3.5220916382876055</v>
      </c>
      <c r="I4408">
        <v>3931</v>
      </c>
      <c r="J4408" s="134">
        <v>0.31622423904980401</v>
      </c>
    </row>
    <row r="4409" spans="3:10" x14ac:dyDescent="0.3">
      <c r="C4409">
        <v>3932</v>
      </c>
      <c r="D4409" s="40">
        <v>2.6314463662063847</v>
      </c>
      <c r="I4409">
        <v>3932</v>
      </c>
      <c r="J4409" s="134">
        <v>0.22002148857790615</v>
      </c>
    </row>
    <row r="4410" spans="3:10" x14ac:dyDescent="0.3">
      <c r="C4410">
        <v>3933</v>
      </c>
      <c r="D4410" s="40">
        <v>1.7408432267294061</v>
      </c>
      <c r="I4410">
        <v>3933</v>
      </c>
      <c r="J4410" s="134">
        <v>0.22386440539613406</v>
      </c>
    </row>
    <row r="4411" spans="3:10" x14ac:dyDescent="0.3">
      <c r="C4411">
        <v>3934</v>
      </c>
      <c r="D4411" s="40">
        <v>2.2000194558498438</v>
      </c>
      <c r="I4411">
        <v>3934</v>
      </c>
      <c r="J4411" s="134">
        <v>0.23452098674701993</v>
      </c>
    </row>
    <row r="4412" spans="3:10" x14ac:dyDescent="0.3">
      <c r="C4412">
        <v>3935</v>
      </c>
      <c r="D4412" s="40">
        <v>1.9193851320996707</v>
      </c>
      <c r="I4412">
        <v>3935</v>
      </c>
      <c r="J4412" s="134">
        <v>0.18227731180168671</v>
      </c>
    </row>
    <row r="4413" spans="3:10" x14ac:dyDescent="0.3">
      <c r="C4413">
        <v>3936</v>
      </c>
      <c r="D4413" s="40">
        <v>1.99705446757909</v>
      </c>
      <c r="I4413">
        <v>3936</v>
      </c>
      <c r="J4413" s="134">
        <v>0.13292394360934678</v>
      </c>
    </row>
    <row r="4414" spans="3:10" x14ac:dyDescent="0.3">
      <c r="C4414">
        <v>3937</v>
      </c>
      <c r="D4414" s="40">
        <v>2.980780995129003</v>
      </c>
      <c r="I4414">
        <v>3937</v>
      </c>
      <c r="J4414" s="134">
        <v>0.25717942625135981</v>
      </c>
    </row>
    <row r="4415" spans="3:10" x14ac:dyDescent="0.3">
      <c r="C4415">
        <v>3938</v>
      </c>
      <c r="D4415" s="40">
        <v>2.7287053691920211</v>
      </c>
      <c r="I4415">
        <v>3938</v>
      </c>
      <c r="J4415" s="134">
        <v>0.35523690000191199</v>
      </c>
    </row>
    <row r="4416" spans="3:10" x14ac:dyDescent="0.3">
      <c r="C4416">
        <v>3939</v>
      </c>
      <c r="D4416" s="40">
        <v>3.0325248512145571</v>
      </c>
      <c r="I4416">
        <v>3939</v>
      </c>
      <c r="J4416" s="134">
        <v>0.38312352698728591</v>
      </c>
    </row>
    <row r="4417" spans="3:10" x14ac:dyDescent="0.3">
      <c r="C4417">
        <v>3940</v>
      </c>
      <c r="D4417" s="40">
        <v>2.5221848193950462</v>
      </c>
      <c r="I4417">
        <v>3940</v>
      </c>
      <c r="J4417" s="134">
        <v>0.29457815193077841</v>
      </c>
    </row>
    <row r="4418" spans="3:10" x14ac:dyDescent="0.3">
      <c r="C4418">
        <v>3941</v>
      </c>
      <c r="D4418" s="40">
        <v>2.1720133912210455</v>
      </c>
      <c r="I4418">
        <v>3941</v>
      </c>
      <c r="J4418" s="134">
        <v>0.30754921426022075</v>
      </c>
    </row>
    <row r="4419" spans="3:10" x14ac:dyDescent="0.3">
      <c r="C4419">
        <v>3942</v>
      </c>
      <c r="D4419" s="40">
        <v>2.2232027852190095</v>
      </c>
      <c r="I4419">
        <v>3942</v>
      </c>
      <c r="J4419" s="134">
        <v>0.32435297411776176</v>
      </c>
    </row>
    <row r="4420" spans="3:10" x14ac:dyDescent="0.3">
      <c r="C4420">
        <v>3943</v>
      </c>
      <c r="D4420" s="40">
        <v>2.7159514934340203</v>
      </c>
      <c r="I4420">
        <v>3943</v>
      </c>
      <c r="J4420" s="134">
        <v>0.38295392578512799</v>
      </c>
    </row>
    <row r="4421" spans="3:10" x14ac:dyDescent="0.3">
      <c r="C4421">
        <v>3944</v>
      </c>
      <c r="D4421" s="40">
        <v>1.6613981909532423</v>
      </c>
      <c r="I4421">
        <v>3944</v>
      </c>
      <c r="J4421" s="134">
        <v>0.18782553130862056</v>
      </c>
    </row>
    <row r="4422" spans="3:10" x14ac:dyDescent="0.3">
      <c r="C4422">
        <v>3945</v>
      </c>
      <c r="D4422" s="40">
        <v>2.7020008866244227</v>
      </c>
      <c r="I4422">
        <v>3945</v>
      </c>
      <c r="J4422" s="134">
        <v>0.23219484468753127</v>
      </c>
    </row>
    <row r="4423" spans="3:10" x14ac:dyDescent="0.3">
      <c r="C4423">
        <v>3946</v>
      </c>
      <c r="D4423" s="40">
        <v>2.286630330870504</v>
      </c>
      <c r="I4423">
        <v>3946</v>
      </c>
      <c r="J4423" s="134">
        <v>0.11910618621151792</v>
      </c>
    </row>
    <row r="4424" spans="3:10" x14ac:dyDescent="0.3">
      <c r="C4424">
        <v>3947</v>
      </c>
      <c r="D4424" s="40">
        <v>2.4725224822816601</v>
      </c>
      <c r="I4424">
        <v>3947</v>
      </c>
      <c r="J4424" s="134">
        <v>0.22291046880067311</v>
      </c>
    </row>
    <row r="4425" spans="3:10" x14ac:dyDescent="0.3">
      <c r="C4425">
        <v>3948</v>
      </c>
      <c r="D4425" s="40">
        <v>2.5369618855491689</v>
      </c>
      <c r="I4425">
        <v>3948</v>
      </c>
      <c r="J4425" s="134">
        <v>0.14810217984652274</v>
      </c>
    </row>
    <row r="4426" spans="3:10" x14ac:dyDescent="0.3">
      <c r="C4426">
        <v>3949</v>
      </c>
      <c r="D4426" s="40">
        <v>2.493140613873007</v>
      </c>
      <c r="I4426">
        <v>3949</v>
      </c>
      <c r="J4426" s="134">
        <v>0.24846045193040034</v>
      </c>
    </row>
    <row r="4427" spans="3:10" x14ac:dyDescent="0.3">
      <c r="C4427">
        <v>3950</v>
      </c>
      <c r="D4427" s="40">
        <v>2.4923142119622153</v>
      </c>
      <c r="I4427">
        <v>3950</v>
      </c>
      <c r="J4427" s="134">
        <v>0.24133266403430897</v>
      </c>
    </row>
    <row r="4428" spans="3:10" x14ac:dyDescent="0.3">
      <c r="C4428">
        <v>3951</v>
      </c>
      <c r="D4428" s="40">
        <v>2.2793739133281088</v>
      </c>
      <c r="I4428">
        <v>3951</v>
      </c>
      <c r="J4428" s="134">
        <v>0.3927144493878425</v>
      </c>
    </row>
    <row r="4429" spans="3:10" x14ac:dyDescent="0.3">
      <c r="C4429">
        <v>3952</v>
      </c>
      <c r="D4429" s="40">
        <v>2.279829803424037</v>
      </c>
      <c r="I4429">
        <v>3952</v>
      </c>
      <c r="J4429" s="134">
        <v>0.26248067648138007</v>
      </c>
    </row>
    <row r="4430" spans="3:10" x14ac:dyDescent="0.3">
      <c r="C4430">
        <v>3953</v>
      </c>
      <c r="D4430" s="40">
        <v>2.5698640968244395</v>
      </c>
      <c r="I4430">
        <v>3953</v>
      </c>
      <c r="J4430" s="134">
        <v>0.14921608416914123</v>
      </c>
    </row>
    <row r="4431" spans="3:10" x14ac:dyDescent="0.3">
      <c r="C4431">
        <v>3954</v>
      </c>
      <c r="D4431" s="40">
        <v>3.267729690846521</v>
      </c>
      <c r="I4431">
        <v>3954</v>
      </c>
      <c r="J4431" s="134">
        <v>0.25350342283204053</v>
      </c>
    </row>
    <row r="4432" spans="3:10" x14ac:dyDescent="0.3">
      <c r="C4432">
        <v>3955</v>
      </c>
      <c r="D4432" s="40">
        <v>2.8777586315052477</v>
      </c>
      <c r="I4432">
        <v>3955</v>
      </c>
      <c r="J4432" s="134">
        <v>0.17112719657881281</v>
      </c>
    </row>
    <row r="4433" spans="3:10" x14ac:dyDescent="0.3">
      <c r="C4433">
        <v>3956</v>
      </c>
      <c r="D4433" s="40">
        <v>2.750932731280801</v>
      </c>
      <c r="I4433">
        <v>3956</v>
      </c>
      <c r="J4433" s="134">
        <v>0.23735451340796376</v>
      </c>
    </row>
    <row r="4434" spans="3:10" x14ac:dyDescent="0.3">
      <c r="C4434">
        <v>3957</v>
      </c>
      <c r="D4434" s="40">
        <v>3.0823933467929479</v>
      </c>
      <c r="I4434">
        <v>3957</v>
      </c>
      <c r="J4434" s="134">
        <v>0.1245754162177739</v>
      </c>
    </row>
    <row r="4435" spans="3:10" x14ac:dyDescent="0.3">
      <c r="C4435">
        <v>3958</v>
      </c>
      <c r="D4435" s="40">
        <v>3.2477317422819496</v>
      </c>
      <c r="I4435">
        <v>3958</v>
      </c>
      <c r="J4435" s="134">
        <v>0.35287967048833035</v>
      </c>
    </row>
    <row r="4436" spans="3:10" x14ac:dyDescent="0.3">
      <c r="C4436">
        <v>3959</v>
      </c>
      <c r="D4436" s="40">
        <v>2.5726013431041665</v>
      </c>
      <c r="I4436">
        <v>3959</v>
      </c>
      <c r="J4436" s="134">
        <v>0.19623102809844584</v>
      </c>
    </row>
    <row r="4437" spans="3:10" x14ac:dyDescent="0.3">
      <c r="C4437">
        <v>3960</v>
      </c>
      <c r="D4437" s="40">
        <v>2.6133067698141055</v>
      </c>
      <c r="I4437">
        <v>3960</v>
      </c>
      <c r="J4437" s="134">
        <v>0.12989673430790338</v>
      </c>
    </row>
    <row r="4438" spans="3:10" x14ac:dyDescent="0.3">
      <c r="C4438">
        <v>3961</v>
      </c>
      <c r="D4438" s="40">
        <v>3.166187662699977</v>
      </c>
      <c r="I4438">
        <v>3961</v>
      </c>
      <c r="J4438" s="134">
        <v>0.25918591358732779</v>
      </c>
    </row>
    <row r="4439" spans="3:10" x14ac:dyDescent="0.3">
      <c r="C4439">
        <v>3962</v>
      </c>
      <c r="D4439" s="40">
        <v>2.5506264242803711</v>
      </c>
      <c r="I4439">
        <v>3962</v>
      </c>
      <c r="J4439" s="134">
        <v>0.16186734520848955</v>
      </c>
    </row>
    <row r="4440" spans="3:10" x14ac:dyDescent="0.3">
      <c r="C4440">
        <v>3963</v>
      </c>
      <c r="D4440" s="40">
        <v>2.6731843342421562</v>
      </c>
      <c r="I4440">
        <v>3963</v>
      </c>
      <c r="J4440" s="134">
        <v>0.17406693916866089</v>
      </c>
    </row>
    <row r="4441" spans="3:10" x14ac:dyDescent="0.3">
      <c r="C4441">
        <v>3964</v>
      </c>
      <c r="D4441" s="40">
        <v>2.2266363288864754</v>
      </c>
      <c r="I4441">
        <v>3964</v>
      </c>
      <c r="J4441" s="134">
        <v>0.14104910517862579</v>
      </c>
    </row>
    <row r="4442" spans="3:10" x14ac:dyDescent="0.3">
      <c r="C4442">
        <v>3965</v>
      </c>
      <c r="D4442" s="40">
        <v>2.5796030681105693</v>
      </c>
      <c r="I4442">
        <v>3965</v>
      </c>
      <c r="J4442" s="134">
        <v>0.21278571825618364</v>
      </c>
    </row>
    <row r="4443" spans="3:10" x14ac:dyDescent="0.3">
      <c r="C4443">
        <v>3966</v>
      </c>
      <c r="D4443" s="40">
        <v>3.2256873265886661</v>
      </c>
      <c r="I4443">
        <v>3966</v>
      </c>
      <c r="J4443" s="134">
        <v>0.11734805703101236</v>
      </c>
    </row>
    <row r="4444" spans="3:10" x14ac:dyDescent="0.3">
      <c r="C4444">
        <v>3967</v>
      </c>
      <c r="D4444" s="40">
        <v>2.6203204678204228</v>
      </c>
      <c r="I4444">
        <v>3967</v>
      </c>
      <c r="J4444" s="134">
        <v>0.23853758265092773</v>
      </c>
    </row>
    <row r="4445" spans="3:10" x14ac:dyDescent="0.3">
      <c r="C4445">
        <v>3968</v>
      </c>
      <c r="D4445" s="40">
        <v>1.9430355085546225</v>
      </c>
      <c r="I4445">
        <v>3968</v>
      </c>
      <c r="J4445" s="134">
        <v>0.31616356086562059</v>
      </c>
    </row>
    <row r="4446" spans="3:10" x14ac:dyDescent="0.3">
      <c r="C4446">
        <v>3969</v>
      </c>
      <c r="D4446" s="40">
        <v>3.4295670457528495</v>
      </c>
      <c r="I4446">
        <v>3969</v>
      </c>
      <c r="J4446" s="134">
        <v>0.22508559015194862</v>
      </c>
    </row>
    <row r="4447" spans="3:10" x14ac:dyDescent="0.3">
      <c r="C4447">
        <v>3970</v>
      </c>
      <c r="D4447" s="40">
        <v>3.1697905467382075</v>
      </c>
      <c r="I4447">
        <v>3970</v>
      </c>
      <c r="J4447" s="134">
        <v>0.26052733516416482</v>
      </c>
    </row>
    <row r="4448" spans="3:10" x14ac:dyDescent="0.3">
      <c r="C4448">
        <v>3971</v>
      </c>
      <c r="D4448" s="40">
        <v>2.2776746724836023</v>
      </c>
      <c r="I4448">
        <v>3971</v>
      </c>
      <c r="J4448" s="134">
        <v>0.26969448525507378</v>
      </c>
    </row>
    <row r="4449" spans="3:10" x14ac:dyDescent="0.3">
      <c r="C4449">
        <v>3972</v>
      </c>
      <c r="D4449" s="40">
        <v>1.6945013728081313</v>
      </c>
      <c r="I4449">
        <v>3972</v>
      </c>
      <c r="J4449" s="134">
        <v>0.38659360705199886</v>
      </c>
    </row>
    <row r="4450" spans="3:10" x14ac:dyDescent="0.3">
      <c r="C4450">
        <v>3973</v>
      </c>
      <c r="D4450" s="40">
        <v>1.666949428195047</v>
      </c>
      <c r="I4450">
        <v>3973</v>
      </c>
      <c r="J4450" s="134">
        <v>0.23828601018158624</v>
      </c>
    </row>
    <row r="4451" spans="3:10" x14ac:dyDescent="0.3">
      <c r="C4451">
        <v>3974</v>
      </c>
      <c r="D4451" s="40">
        <v>2.8715430075091404</v>
      </c>
      <c r="I4451">
        <v>3974</v>
      </c>
      <c r="J4451" s="134">
        <v>0.25181564011943225</v>
      </c>
    </row>
    <row r="4452" spans="3:10" x14ac:dyDescent="0.3">
      <c r="C4452">
        <v>3975</v>
      </c>
      <c r="D4452" s="40">
        <v>2.2489393390233059</v>
      </c>
      <c r="I4452">
        <v>3975</v>
      </c>
      <c r="J4452" s="134">
        <v>0.33460583501554431</v>
      </c>
    </row>
    <row r="4453" spans="3:10" x14ac:dyDescent="0.3">
      <c r="C4453">
        <v>3976</v>
      </c>
      <c r="D4453" s="40">
        <v>3.1235360583495058</v>
      </c>
      <c r="I4453">
        <v>3976</v>
      </c>
      <c r="J4453" s="134">
        <v>0.27228430056372166</v>
      </c>
    </row>
    <row r="4454" spans="3:10" x14ac:dyDescent="0.3">
      <c r="C4454">
        <v>3977</v>
      </c>
      <c r="D4454" s="40">
        <v>3.2006834466936858</v>
      </c>
      <c r="I4454">
        <v>3977</v>
      </c>
      <c r="J4454" s="134">
        <v>0.24337977311962677</v>
      </c>
    </row>
    <row r="4455" spans="3:10" x14ac:dyDescent="0.3">
      <c r="C4455">
        <v>3978</v>
      </c>
      <c r="D4455" s="40">
        <v>2.3457225584552206</v>
      </c>
      <c r="I4455">
        <v>3978</v>
      </c>
      <c r="J4455" s="134">
        <v>0.37741978241511864</v>
      </c>
    </row>
    <row r="4456" spans="3:10" x14ac:dyDescent="0.3">
      <c r="C4456">
        <v>3979</v>
      </c>
      <c r="D4456" s="40">
        <v>2.2253878204403623</v>
      </c>
      <c r="I4456">
        <v>3979</v>
      </c>
      <c r="J4456" s="134">
        <v>0.271901528611729</v>
      </c>
    </row>
    <row r="4457" spans="3:10" x14ac:dyDescent="0.3">
      <c r="C4457">
        <v>3980</v>
      </c>
      <c r="D4457" s="40">
        <v>2.7680209844941546</v>
      </c>
      <c r="I4457">
        <v>3980</v>
      </c>
      <c r="J4457" s="134">
        <v>0.23332950110670203</v>
      </c>
    </row>
    <row r="4458" spans="3:10" x14ac:dyDescent="0.3">
      <c r="C4458">
        <v>3981</v>
      </c>
      <c r="D4458" s="40">
        <v>2.848645528472006</v>
      </c>
      <c r="I4458">
        <v>3981</v>
      </c>
      <c r="J4458" s="134">
        <v>0.26984481909533398</v>
      </c>
    </row>
    <row r="4459" spans="3:10" x14ac:dyDescent="0.3">
      <c r="C4459">
        <v>3982</v>
      </c>
      <c r="D4459" s="40">
        <v>1.7541182500591415</v>
      </c>
      <c r="I4459">
        <v>3982</v>
      </c>
      <c r="J4459" s="134">
        <v>0.29303737920063133</v>
      </c>
    </row>
    <row r="4460" spans="3:10" x14ac:dyDescent="0.3">
      <c r="C4460">
        <v>3983</v>
      </c>
      <c r="D4460" s="40">
        <v>3.0558786206969808</v>
      </c>
      <c r="I4460">
        <v>3983</v>
      </c>
      <c r="J4460" s="134">
        <v>0.28166235078483992</v>
      </c>
    </row>
    <row r="4461" spans="3:10" x14ac:dyDescent="0.3">
      <c r="C4461">
        <v>3984</v>
      </c>
      <c r="D4461" s="40">
        <v>2.0435344317461328</v>
      </c>
      <c r="I4461">
        <v>3984</v>
      </c>
      <c r="J4461" s="134">
        <v>0.33619944524421363</v>
      </c>
    </row>
    <row r="4462" spans="3:10" x14ac:dyDescent="0.3">
      <c r="C4462">
        <v>3985</v>
      </c>
      <c r="D4462" s="40">
        <v>2.3831426517191234</v>
      </c>
      <c r="I4462">
        <v>3985</v>
      </c>
      <c r="J4462" s="134">
        <v>0.28395678462785789</v>
      </c>
    </row>
    <row r="4463" spans="3:10" x14ac:dyDescent="0.3">
      <c r="C4463">
        <v>3986</v>
      </c>
      <c r="D4463" s="40">
        <v>3.3369556533077698</v>
      </c>
      <c r="I4463">
        <v>3986</v>
      </c>
      <c r="J4463" s="134">
        <v>0.24011349789357483</v>
      </c>
    </row>
    <row r="4464" spans="3:10" x14ac:dyDescent="0.3">
      <c r="C4464">
        <v>3987</v>
      </c>
      <c r="D4464" s="40">
        <v>1.8853047274131476</v>
      </c>
      <c r="I4464">
        <v>3987</v>
      </c>
      <c r="J4464" s="134">
        <v>0.21240431502002988</v>
      </c>
    </row>
    <row r="4465" spans="3:10" x14ac:dyDescent="0.3">
      <c r="C4465">
        <v>3988</v>
      </c>
      <c r="D4465" s="40">
        <v>3.2395410715956414</v>
      </c>
      <c r="I4465">
        <v>3988</v>
      </c>
      <c r="J4465" s="134">
        <v>0.19079439885655725</v>
      </c>
    </row>
    <row r="4466" spans="3:10" x14ac:dyDescent="0.3">
      <c r="C4466">
        <v>3989</v>
      </c>
      <c r="D4466" s="40">
        <v>2.3803881399981881</v>
      </c>
      <c r="I4466">
        <v>3989</v>
      </c>
      <c r="J4466" s="134">
        <v>0.23673883164262044</v>
      </c>
    </row>
    <row r="4467" spans="3:10" x14ac:dyDescent="0.3">
      <c r="C4467">
        <v>3990</v>
      </c>
      <c r="D4467" s="40">
        <v>3.2386389300469363</v>
      </c>
      <c r="I4467">
        <v>3990</v>
      </c>
      <c r="J4467" s="134">
        <v>0.27251657007367536</v>
      </c>
    </row>
    <row r="4468" spans="3:10" x14ac:dyDescent="0.3">
      <c r="C4468">
        <v>3991</v>
      </c>
      <c r="D4468" s="40">
        <v>2.4644570991995356</v>
      </c>
      <c r="I4468">
        <v>3991</v>
      </c>
      <c r="J4468" s="134">
        <v>0.24073240489469039</v>
      </c>
    </row>
    <row r="4469" spans="3:10" x14ac:dyDescent="0.3">
      <c r="C4469">
        <v>3992</v>
      </c>
      <c r="D4469" s="40">
        <v>2.6218805615540957</v>
      </c>
      <c r="I4469">
        <v>3992</v>
      </c>
      <c r="J4469" s="134">
        <v>0.26020941267333253</v>
      </c>
    </row>
    <row r="4470" spans="3:10" x14ac:dyDescent="0.3">
      <c r="C4470">
        <v>3993</v>
      </c>
      <c r="D4470" s="40">
        <v>3.1392006845955054</v>
      </c>
      <c r="I4470">
        <v>3993</v>
      </c>
      <c r="J4470" s="134">
        <v>0.18853777666481886</v>
      </c>
    </row>
    <row r="4471" spans="3:10" x14ac:dyDescent="0.3">
      <c r="C4471">
        <v>3994</v>
      </c>
      <c r="D4471" s="40">
        <v>2.7842018164662941</v>
      </c>
      <c r="I4471">
        <v>3994</v>
      </c>
      <c r="J4471" s="134">
        <v>0.25889151210694239</v>
      </c>
    </row>
    <row r="4472" spans="3:10" x14ac:dyDescent="0.3">
      <c r="C4472">
        <v>3995</v>
      </c>
      <c r="D4472" s="40">
        <v>1.701379415559634</v>
      </c>
      <c r="I4472">
        <v>3995</v>
      </c>
      <c r="J4472" s="134">
        <v>0.36549323056143757</v>
      </c>
    </row>
    <row r="4473" spans="3:10" x14ac:dyDescent="0.3">
      <c r="C4473">
        <v>3996</v>
      </c>
      <c r="D4473" s="40">
        <v>2.9120804894116632</v>
      </c>
      <c r="I4473">
        <v>3996</v>
      </c>
      <c r="J4473" s="134">
        <v>0.34486643286399987</v>
      </c>
    </row>
    <row r="4474" spans="3:10" x14ac:dyDescent="0.3">
      <c r="C4474">
        <v>3997</v>
      </c>
      <c r="D4474" s="40">
        <v>2.3872587341397273</v>
      </c>
      <c r="I4474">
        <v>3997</v>
      </c>
      <c r="J4474" s="134">
        <v>0.22031160222707102</v>
      </c>
    </row>
    <row r="4475" spans="3:10" x14ac:dyDescent="0.3">
      <c r="C4475">
        <v>3998</v>
      </c>
      <c r="D4475" s="40">
        <v>2.4565186829798593</v>
      </c>
      <c r="I4475">
        <v>3998</v>
      </c>
      <c r="J4475" s="134">
        <v>0.31476141932930735</v>
      </c>
    </row>
    <row r="4476" spans="3:10" x14ac:dyDescent="0.3">
      <c r="C4476">
        <v>3999</v>
      </c>
      <c r="D4476" s="40">
        <v>2.6514436802373145</v>
      </c>
      <c r="I4476">
        <v>3999</v>
      </c>
      <c r="J4476" s="134">
        <v>0.28536892180622742</v>
      </c>
    </row>
    <row r="4477" spans="3:10" x14ac:dyDescent="0.3">
      <c r="C4477">
        <v>4000</v>
      </c>
      <c r="D4477" s="40">
        <v>3.29295822330957</v>
      </c>
      <c r="I4477">
        <v>4000</v>
      </c>
      <c r="J4477" s="134">
        <v>0.24037316952123189</v>
      </c>
    </row>
    <row r="4478" spans="3:10" x14ac:dyDescent="0.3">
      <c r="C4478">
        <v>4001</v>
      </c>
      <c r="D4478" s="40">
        <v>2.682803677005094</v>
      </c>
      <c r="I4478">
        <v>4001</v>
      </c>
      <c r="J4478" s="134">
        <v>0.18411908625078954</v>
      </c>
    </row>
    <row r="4479" spans="3:10" x14ac:dyDescent="0.3">
      <c r="C4479">
        <v>4002</v>
      </c>
      <c r="D4479" s="40">
        <v>3.0259443472705301</v>
      </c>
      <c r="I4479">
        <v>4002</v>
      </c>
      <c r="J4479" s="134">
        <v>0.31820266292608612</v>
      </c>
    </row>
    <row r="4480" spans="3:10" x14ac:dyDescent="0.3">
      <c r="C4480">
        <v>4003</v>
      </c>
      <c r="D4480" s="40">
        <v>2.6472848759799241</v>
      </c>
      <c r="I4480">
        <v>4003</v>
      </c>
      <c r="J4480" s="134">
        <v>0.38535918315032558</v>
      </c>
    </row>
    <row r="4481" spans="3:10" x14ac:dyDescent="0.3">
      <c r="C4481">
        <v>4004</v>
      </c>
      <c r="D4481" s="40">
        <v>2.2847330539274715</v>
      </c>
      <c r="I4481">
        <v>4004</v>
      </c>
      <c r="J4481" s="134">
        <v>0.35062996831528381</v>
      </c>
    </row>
    <row r="4482" spans="3:10" x14ac:dyDescent="0.3">
      <c r="C4482">
        <v>4005</v>
      </c>
      <c r="D4482" s="40">
        <v>1.452451492340405</v>
      </c>
      <c r="I4482">
        <v>4005</v>
      </c>
      <c r="J4482" s="134">
        <v>6.6942603665232969E-2</v>
      </c>
    </row>
    <row r="4483" spans="3:10" x14ac:dyDescent="0.3">
      <c r="C4483">
        <v>4006</v>
      </c>
      <c r="D4483" s="40">
        <v>2.0805245398997023</v>
      </c>
      <c r="I4483">
        <v>4006</v>
      </c>
      <c r="J4483" s="134">
        <v>0.31716982890556444</v>
      </c>
    </row>
    <row r="4484" spans="3:10" x14ac:dyDescent="0.3">
      <c r="C4484">
        <v>4007</v>
      </c>
      <c r="D4484" s="40">
        <v>2.0340165095104679</v>
      </c>
      <c r="I4484">
        <v>4007</v>
      </c>
      <c r="J4484" s="134">
        <v>0.24731064214247245</v>
      </c>
    </row>
    <row r="4485" spans="3:10" x14ac:dyDescent="0.3">
      <c r="C4485">
        <v>4008</v>
      </c>
      <c r="D4485" s="40">
        <v>3.1000675157713347</v>
      </c>
      <c r="I4485">
        <v>4008</v>
      </c>
      <c r="J4485" s="134">
        <v>0.26671410295539366</v>
      </c>
    </row>
    <row r="4486" spans="3:10" x14ac:dyDescent="0.3">
      <c r="C4486">
        <v>4009</v>
      </c>
      <c r="D4486" s="40">
        <v>1.9703126251400385</v>
      </c>
      <c r="I4486">
        <v>4009</v>
      </c>
      <c r="J4486" s="134">
        <v>0.31381818574826537</v>
      </c>
    </row>
    <row r="4487" spans="3:10" x14ac:dyDescent="0.3">
      <c r="C4487">
        <v>4010</v>
      </c>
      <c r="D4487" s="40">
        <v>2.5827409710218756</v>
      </c>
      <c r="I4487">
        <v>4010</v>
      </c>
      <c r="J4487" s="134">
        <v>0.21892633659308536</v>
      </c>
    </row>
    <row r="4488" spans="3:10" x14ac:dyDescent="0.3">
      <c r="C4488">
        <v>4011</v>
      </c>
      <c r="D4488" s="40">
        <v>3.2618496663743217</v>
      </c>
      <c r="I4488">
        <v>4011</v>
      </c>
      <c r="J4488" s="134">
        <v>0.30178896467394756</v>
      </c>
    </row>
    <row r="4489" spans="3:10" x14ac:dyDescent="0.3">
      <c r="C4489">
        <v>4012</v>
      </c>
      <c r="D4489" s="40">
        <v>2.0320675329711615</v>
      </c>
      <c r="I4489">
        <v>4012</v>
      </c>
      <c r="J4489" s="134">
        <v>0.26809907634063235</v>
      </c>
    </row>
    <row r="4490" spans="3:10" x14ac:dyDescent="0.3">
      <c r="C4490">
        <v>4013</v>
      </c>
      <c r="D4490" s="40">
        <v>1.990011982426648</v>
      </c>
      <c r="I4490">
        <v>4013</v>
      </c>
      <c r="J4490" s="134">
        <v>0.20794618771136908</v>
      </c>
    </row>
    <row r="4491" spans="3:10" x14ac:dyDescent="0.3">
      <c r="C4491">
        <v>4014</v>
      </c>
      <c r="D4491" s="40">
        <v>3.0252061818570568</v>
      </c>
      <c r="I4491">
        <v>4014</v>
      </c>
      <c r="J4491" s="134">
        <v>0.20528656050311822</v>
      </c>
    </row>
    <row r="4492" spans="3:10" x14ac:dyDescent="0.3">
      <c r="C4492">
        <v>4015</v>
      </c>
      <c r="D4492" s="40">
        <v>2.8968495104528151</v>
      </c>
      <c r="I4492">
        <v>4015</v>
      </c>
      <c r="J4492" s="134">
        <v>0.14301398369626539</v>
      </c>
    </row>
    <row r="4493" spans="3:10" x14ac:dyDescent="0.3">
      <c r="C4493">
        <v>4016</v>
      </c>
      <c r="D4493" s="40">
        <v>3.1204204685290033</v>
      </c>
      <c r="I4493">
        <v>4016</v>
      </c>
      <c r="J4493" s="134">
        <v>0.18341517011111219</v>
      </c>
    </row>
    <row r="4494" spans="3:10" x14ac:dyDescent="0.3">
      <c r="C4494">
        <v>4017</v>
      </c>
      <c r="D4494" s="40">
        <v>2.3568252212569902</v>
      </c>
      <c r="I4494">
        <v>4017</v>
      </c>
      <c r="J4494" s="134">
        <v>0.25304142836852073</v>
      </c>
    </row>
    <row r="4495" spans="3:10" x14ac:dyDescent="0.3">
      <c r="C4495">
        <v>4018</v>
      </c>
      <c r="D4495" s="40">
        <v>2.7565344300210799</v>
      </c>
      <c r="I4495">
        <v>4018</v>
      </c>
      <c r="J4495" s="134">
        <v>0.15181206030654515</v>
      </c>
    </row>
    <row r="4496" spans="3:10" x14ac:dyDescent="0.3">
      <c r="C4496">
        <v>4019</v>
      </c>
      <c r="D4496" s="40">
        <v>2.7477617126522302</v>
      </c>
      <c r="I4496">
        <v>4019</v>
      </c>
      <c r="J4496" s="134">
        <v>0.11351085412937478</v>
      </c>
    </row>
    <row r="4497" spans="3:10" x14ac:dyDescent="0.3">
      <c r="C4497">
        <v>4020</v>
      </c>
      <c r="D4497" s="40">
        <v>2.812988244584802</v>
      </c>
      <c r="I4497">
        <v>4020</v>
      </c>
      <c r="J4497" s="134">
        <v>0.1708639647831891</v>
      </c>
    </row>
    <row r="4498" spans="3:10" x14ac:dyDescent="0.3">
      <c r="C4498">
        <v>4021</v>
      </c>
      <c r="D4498" s="40">
        <v>3.0251636956716341</v>
      </c>
      <c r="I4498">
        <v>4021</v>
      </c>
      <c r="J4498" s="134">
        <v>0.17030168246709598</v>
      </c>
    </row>
    <row r="4499" spans="3:10" x14ac:dyDescent="0.3">
      <c r="C4499">
        <v>4022</v>
      </c>
      <c r="D4499" s="40">
        <v>2.6854990659028184</v>
      </c>
      <c r="I4499">
        <v>4022</v>
      </c>
      <c r="J4499" s="134">
        <v>0.28683052413056309</v>
      </c>
    </row>
    <row r="4500" spans="3:10" x14ac:dyDescent="0.3">
      <c r="C4500">
        <v>4023</v>
      </c>
      <c r="D4500" s="40">
        <v>3.0840564727670392</v>
      </c>
      <c r="I4500">
        <v>4023</v>
      </c>
      <c r="J4500" s="134">
        <v>0.35031622387286099</v>
      </c>
    </row>
    <row r="4501" spans="3:10" x14ac:dyDescent="0.3">
      <c r="C4501">
        <v>4024</v>
      </c>
      <c r="D4501" s="40">
        <v>1.9759426007768071</v>
      </c>
      <c r="I4501">
        <v>4024</v>
      </c>
      <c r="J4501" s="134">
        <v>0.36078840482638963</v>
      </c>
    </row>
    <row r="4502" spans="3:10" x14ac:dyDescent="0.3">
      <c r="C4502">
        <v>4025</v>
      </c>
      <c r="D4502" s="40">
        <v>1.8807331446555078</v>
      </c>
      <c r="I4502">
        <v>4025</v>
      </c>
      <c r="J4502" s="134">
        <v>0.27117194455847526</v>
      </c>
    </row>
    <row r="4503" spans="3:10" x14ac:dyDescent="0.3">
      <c r="C4503">
        <v>4026</v>
      </c>
      <c r="D4503" s="40">
        <v>2.5160701175779119</v>
      </c>
      <c r="I4503">
        <v>4026</v>
      </c>
      <c r="J4503" s="134">
        <v>0.27898475943514023</v>
      </c>
    </row>
    <row r="4504" spans="3:10" x14ac:dyDescent="0.3">
      <c r="C4504">
        <v>4027</v>
      </c>
      <c r="D4504" s="40">
        <v>2.3424814890045238</v>
      </c>
      <c r="I4504">
        <v>4027</v>
      </c>
      <c r="J4504" s="134">
        <v>0.22598297061005179</v>
      </c>
    </row>
    <row r="4505" spans="3:10" x14ac:dyDescent="0.3">
      <c r="C4505">
        <v>4028</v>
      </c>
      <c r="D4505" s="40">
        <v>2.2320797126853646</v>
      </c>
      <c r="I4505">
        <v>4028</v>
      </c>
      <c r="J4505" s="134">
        <v>0.26400101915501195</v>
      </c>
    </row>
    <row r="4506" spans="3:10" x14ac:dyDescent="0.3">
      <c r="C4506">
        <v>4029</v>
      </c>
      <c r="D4506" s="40">
        <v>2.1411204571730176</v>
      </c>
      <c r="I4506">
        <v>4029</v>
      </c>
      <c r="J4506" s="134">
        <v>0.27866155127312076</v>
      </c>
    </row>
    <row r="4507" spans="3:10" x14ac:dyDescent="0.3">
      <c r="C4507">
        <v>4030</v>
      </c>
      <c r="D4507" s="40">
        <v>2.1165489143485408</v>
      </c>
      <c r="I4507">
        <v>4030</v>
      </c>
      <c r="J4507" s="134">
        <v>0.32804760230192254</v>
      </c>
    </row>
    <row r="4508" spans="3:10" x14ac:dyDescent="0.3">
      <c r="C4508">
        <v>4031</v>
      </c>
      <c r="D4508" s="40">
        <v>1.593349077422284</v>
      </c>
      <c r="I4508">
        <v>4031</v>
      </c>
      <c r="J4508" s="134">
        <v>0.14412325818562044</v>
      </c>
    </row>
    <row r="4509" spans="3:10" x14ac:dyDescent="0.3">
      <c r="C4509">
        <v>4032</v>
      </c>
      <c r="D4509" s="40">
        <v>1.864811284359785</v>
      </c>
      <c r="I4509">
        <v>4032</v>
      </c>
      <c r="J4509" s="134">
        <v>0.30317688899171458</v>
      </c>
    </row>
    <row r="4510" spans="3:10" x14ac:dyDescent="0.3">
      <c r="C4510">
        <v>4033</v>
      </c>
      <c r="D4510" s="40">
        <v>3.2688970004666138</v>
      </c>
      <c r="I4510">
        <v>4033</v>
      </c>
      <c r="J4510" s="134">
        <v>6.6646292224933568E-2</v>
      </c>
    </row>
    <row r="4511" spans="3:10" x14ac:dyDescent="0.3">
      <c r="C4511">
        <v>4034</v>
      </c>
      <c r="D4511" s="40">
        <v>3.2622106049922861</v>
      </c>
      <c r="I4511">
        <v>4034</v>
      </c>
      <c r="J4511" s="134">
        <v>0.26018705126052</v>
      </c>
    </row>
    <row r="4512" spans="3:10" x14ac:dyDescent="0.3">
      <c r="C4512">
        <v>4035</v>
      </c>
      <c r="D4512" s="40">
        <v>2.6662692398866605</v>
      </c>
      <c r="I4512">
        <v>4035</v>
      </c>
      <c r="J4512" s="134">
        <v>0.23891739170094684</v>
      </c>
    </row>
    <row r="4513" spans="3:10" x14ac:dyDescent="0.3">
      <c r="C4513">
        <v>4036</v>
      </c>
      <c r="D4513" s="40">
        <v>1.7668529208351167</v>
      </c>
      <c r="I4513">
        <v>4036</v>
      </c>
      <c r="J4513" s="134">
        <v>0.27674371398520958</v>
      </c>
    </row>
    <row r="4514" spans="3:10" x14ac:dyDescent="0.3">
      <c r="C4514">
        <v>4037</v>
      </c>
      <c r="D4514" s="40">
        <v>2.6897956267762075</v>
      </c>
      <c r="I4514">
        <v>4037</v>
      </c>
      <c r="J4514" s="134">
        <v>0.31117304428589487</v>
      </c>
    </row>
    <row r="4515" spans="3:10" x14ac:dyDescent="0.3">
      <c r="C4515">
        <v>4038</v>
      </c>
      <c r="D4515" s="40">
        <v>2.4177224817891072</v>
      </c>
      <c r="I4515">
        <v>4038</v>
      </c>
      <c r="J4515" s="134">
        <v>0.261886825734849</v>
      </c>
    </row>
    <row r="4516" spans="3:10" x14ac:dyDescent="0.3">
      <c r="C4516">
        <v>4039</v>
      </c>
      <c r="D4516" s="40">
        <v>2.4492565206301835</v>
      </c>
      <c r="I4516">
        <v>4039</v>
      </c>
      <c r="J4516" s="134">
        <v>0.19988019525284217</v>
      </c>
    </row>
    <row r="4517" spans="3:10" x14ac:dyDescent="0.3">
      <c r="C4517">
        <v>4040</v>
      </c>
      <c r="D4517" s="40">
        <v>2.6830838655222569</v>
      </c>
      <c r="I4517">
        <v>4040</v>
      </c>
      <c r="J4517" s="134">
        <v>0.17946376592862689</v>
      </c>
    </row>
    <row r="4518" spans="3:10" x14ac:dyDescent="0.3">
      <c r="C4518">
        <v>4041</v>
      </c>
      <c r="D4518" s="40">
        <v>2.8714495773243227</v>
      </c>
      <c r="I4518">
        <v>4041</v>
      </c>
      <c r="J4518" s="134">
        <v>0.31670374037817361</v>
      </c>
    </row>
    <row r="4519" spans="3:10" x14ac:dyDescent="0.3">
      <c r="C4519">
        <v>4042</v>
      </c>
      <c r="D4519" s="40">
        <v>2.1894558401130793</v>
      </c>
      <c r="I4519">
        <v>4042</v>
      </c>
      <c r="J4519" s="134">
        <v>0.30155294692907608</v>
      </c>
    </row>
    <row r="4520" spans="3:10" x14ac:dyDescent="0.3">
      <c r="C4520">
        <v>4043</v>
      </c>
      <c r="D4520" s="40">
        <v>2.6638737200536813</v>
      </c>
      <c r="I4520">
        <v>4043</v>
      </c>
      <c r="J4520" s="134">
        <v>0.22025486435733477</v>
      </c>
    </row>
    <row r="4521" spans="3:10" x14ac:dyDescent="0.3">
      <c r="C4521">
        <v>4044</v>
      </c>
      <c r="D4521" s="40">
        <v>2.5523983838030313</v>
      </c>
      <c r="I4521">
        <v>4044</v>
      </c>
      <c r="J4521" s="134">
        <v>0.31699407695960402</v>
      </c>
    </row>
    <row r="4522" spans="3:10" x14ac:dyDescent="0.3">
      <c r="C4522">
        <v>4045</v>
      </c>
      <c r="D4522" s="40">
        <v>2.6114915982447098</v>
      </c>
      <c r="I4522">
        <v>4045</v>
      </c>
      <c r="J4522" s="134">
        <v>0.31527786834150318</v>
      </c>
    </row>
    <row r="4523" spans="3:10" x14ac:dyDescent="0.3">
      <c r="C4523">
        <v>4046</v>
      </c>
      <c r="D4523" s="40">
        <v>2.9318812823392051</v>
      </c>
      <c r="I4523">
        <v>4046</v>
      </c>
      <c r="J4523" s="134">
        <v>0.29590325167605203</v>
      </c>
    </row>
    <row r="4524" spans="3:10" x14ac:dyDescent="0.3">
      <c r="C4524">
        <v>4047</v>
      </c>
      <c r="D4524" s="40">
        <v>3.2095486640366993</v>
      </c>
      <c r="I4524">
        <v>4047</v>
      </c>
      <c r="J4524" s="134">
        <v>0.18897893141774524</v>
      </c>
    </row>
    <row r="4525" spans="3:10" x14ac:dyDescent="0.3">
      <c r="C4525">
        <v>4048</v>
      </c>
      <c r="D4525" s="40">
        <v>2.7953167717503806</v>
      </c>
      <c r="I4525">
        <v>4048</v>
      </c>
      <c r="J4525" s="134">
        <v>0.13013898073433738</v>
      </c>
    </row>
    <row r="4526" spans="3:10" x14ac:dyDescent="0.3">
      <c r="C4526">
        <v>4049</v>
      </c>
      <c r="D4526" s="40">
        <v>3.5994536350780733</v>
      </c>
      <c r="I4526">
        <v>4049</v>
      </c>
      <c r="J4526" s="134">
        <v>0.31645505533946383</v>
      </c>
    </row>
    <row r="4527" spans="3:10" x14ac:dyDescent="0.3">
      <c r="C4527">
        <v>4050</v>
      </c>
      <c r="D4527" s="40">
        <v>2.5099389367986307</v>
      </c>
      <c r="I4527">
        <v>4050</v>
      </c>
      <c r="J4527" s="134">
        <v>0.13634595637067126</v>
      </c>
    </row>
    <row r="4528" spans="3:10" x14ac:dyDescent="0.3">
      <c r="C4528">
        <v>4051</v>
      </c>
      <c r="D4528" s="40">
        <v>2.5622977911931799</v>
      </c>
      <c r="I4528">
        <v>4051</v>
      </c>
      <c r="J4528" s="134">
        <v>0.26908173353742648</v>
      </c>
    </row>
    <row r="4529" spans="3:10" x14ac:dyDescent="0.3">
      <c r="C4529">
        <v>4052</v>
      </c>
      <c r="D4529" s="40">
        <v>2.6949148187893592</v>
      </c>
      <c r="I4529">
        <v>4052</v>
      </c>
      <c r="J4529" s="134">
        <v>0.32254896683997125</v>
      </c>
    </row>
    <row r="4530" spans="3:10" x14ac:dyDescent="0.3">
      <c r="C4530">
        <v>4053</v>
      </c>
      <c r="D4530" s="40">
        <v>2.9766006025773573</v>
      </c>
      <c r="I4530">
        <v>4053</v>
      </c>
      <c r="J4530" s="134">
        <v>0.37114785921413396</v>
      </c>
    </row>
    <row r="4531" spans="3:10" x14ac:dyDescent="0.3">
      <c r="C4531">
        <v>4054</v>
      </c>
      <c r="D4531" s="40">
        <v>2.1557929581214368</v>
      </c>
      <c r="I4531">
        <v>4054</v>
      </c>
      <c r="J4531" s="134">
        <v>7.041774018741731E-2</v>
      </c>
    </row>
    <row r="4532" spans="3:10" x14ac:dyDescent="0.3">
      <c r="C4532">
        <v>4055</v>
      </c>
      <c r="D4532" s="40">
        <v>2.8510865214857182</v>
      </c>
      <c r="I4532">
        <v>4055</v>
      </c>
      <c r="J4532" s="134">
        <v>0.28749803796650397</v>
      </c>
    </row>
    <row r="4533" spans="3:10" x14ac:dyDescent="0.3">
      <c r="C4533">
        <v>4056</v>
      </c>
      <c r="D4533" s="40">
        <v>2.2082741436726936</v>
      </c>
      <c r="I4533">
        <v>4056</v>
      </c>
      <c r="J4533" s="134">
        <v>0.21689980886506688</v>
      </c>
    </row>
    <row r="4534" spans="3:10" x14ac:dyDescent="0.3">
      <c r="C4534">
        <v>4057</v>
      </c>
      <c r="D4534" s="40">
        <v>2.3909913000685803</v>
      </c>
      <c r="I4534">
        <v>4057</v>
      </c>
      <c r="J4534" s="134">
        <v>0.21639339124084311</v>
      </c>
    </row>
    <row r="4535" spans="3:10" x14ac:dyDescent="0.3">
      <c r="C4535">
        <v>4058</v>
      </c>
      <c r="D4535" s="40">
        <v>2.9446144175851514</v>
      </c>
      <c r="I4535">
        <v>4058</v>
      </c>
      <c r="J4535" s="134">
        <v>0.29341447823036204</v>
      </c>
    </row>
    <row r="4536" spans="3:10" x14ac:dyDescent="0.3">
      <c r="C4536">
        <v>4059</v>
      </c>
      <c r="D4536" s="40">
        <v>2.7500386016622405</v>
      </c>
      <c r="I4536">
        <v>4059</v>
      </c>
      <c r="J4536" s="134">
        <v>0.20409247748273107</v>
      </c>
    </row>
    <row r="4537" spans="3:10" x14ac:dyDescent="0.3">
      <c r="C4537">
        <v>4060</v>
      </c>
      <c r="D4537" s="40">
        <v>3.314613356641106</v>
      </c>
      <c r="I4537">
        <v>4060</v>
      </c>
      <c r="J4537" s="134">
        <v>0.20372805559929263</v>
      </c>
    </row>
    <row r="4538" spans="3:10" x14ac:dyDescent="0.3">
      <c r="C4538">
        <v>4061</v>
      </c>
      <c r="D4538" s="40">
        <v>2.0967811338597429</v>
      </c>
      <c r="I4538">
        <v>4061</v>
      </c>
      <c r="J4538" s="134">
        <v>0.31835553266621441</v>
      </c>
    </row>
    <row r="4539" spans="3:10" x14ac:dyDescent="0.3">
      <c r="C4539">
        <v>4062</v>
      </c>
      <c r="D4539" s="40">
        <v>1.5417329912380029</v>
      </c>
      <c r="I4539">
        <v>4062</v>
      </c>
      <c r="J4539" s="134">
        <v>0.14106355919426528</v>
      </c>
    </row>
    <row r="4540" spans="3:10" x14ac:dyDescent="0.3">
      <c r="C4540">
        <v>4063</v>
      </c>
      <c r="D4540" s="40">
        <v>2.5222329811900552</v>
      </c>
      <c r="I4540">
        <v>4063</v>
      </c>
      <c r="J4540" s="134">
        <v>0.26654866135753208</v>
      </c>
    </row>
    <row r="4541" spans="3:10" x14ac:dyDescent="0.3">
      <c r="C4541">
        <v>4064</v>
      </c>
      <c r="D4541" s="40">
        <v>3.4356408446223954</v>
      </c>
      <c r="I4541">
        <v>4064</v>
      </c>
      <c r="J4541" s="134">
        <v>0.23108829684467969</v>
      </c>
    </row>
    <row r="4542" spans="3:10" x14ac:dyDescent="0.3">
      <c r="C4542">
        <v>4065</v>
      </c>
      <c r="D4542" s="40">
        <v>2.3555748452462812</v>
      </c>
      <c r="I4542">
        <v>4065</v>
      </c>
      <c r="J4542" s="134">
        <v>0.36713001721399108</v>
      </c>
    </row>
    <row r="4543" spans="3:10" x14ac:dyDescent="0.3">
      <c r="C4543">
        <v>4066</v>
      </c>
      <c r="D4543" s="40">
        <v>2.0597931995469874</v>
      </c>
      <c r="I4543">
        <v>4066</v>
      </c>
      <c r="J4543" s="134">
        <v>0.31121450434952891</v>
      </c>
    </row>
    <row r="4544" spans="3:10" x14ac:dyDescent="0.3">
      <c r="C4544">
        <v>4067</v>
      </c>
      <c r="D4544" s="40">
        <v>3.1977515681364737</v>
      </c>
      <c r="I4544">
        <v>4067</v>
      </c>
      <c r="J4544" s="134">
        <v>0.30487751907773997</v>
      </c>
    </row>
    <row r="4545" spans="3:10" x14ac:dyDescent="0.3">
      <c r="C4545">
        <v>4068</v>
      </c>
      <c r="D4545" s="40">
        <v>2.7714861248313416</v>
      </c>
      <c r="I4545">
        <v>4068</v>
      </c>
      <c r="J4545" s="134">
        <v>0.22625198166096405</v>
      </c>
    </row>
    <row r="4546" spans="3:10" x14ac:dyDescent="0.3">
      <c r="C4546">
        <v>4069</v>
      </c>
      <c r="D4546" s="40">
        <v>1.8053665582274245</v>
      </c>
      <c r="I4546">
        <v>4069</v>
      </c>
      <c r="J4546" s="134">
        <v>0.29492842638913119</v>
      </c>
    </row>
    <row r="4547" spans="3:10" x14ac:dyDescent="0.3">
      <c r="C4547">
        <v>4070</v>
      </c>
      <c r="D4547" s="40">
        <v>3.1283802704916019</v>
      </c>
      <c r="I4547">
        <v>4070</v>
      </c>
      <c r="J4547" s="134">
        <v>0.29773166494667991</v>
      </c>
    </row>
    <row r="4548" spans="3:10" x14ac:dyDescent="0.3">
      <c r="C4548">
        <v>4071</v>
      </c>
      <c r="D4548" s="40">
        <v>2.5593953853658249</v>
      </c>
      <c r="I4548">
        <v>4071</v>
      </c>
      <c r="J4548" s="134">
        <v>0.19935390526483898</v>
      </c>
    </row>
    <row r="4549" spans="3:10" x14ac:dyDescent="0.3">
      <c r="C4549">
        <v>4072</v>
      </c>
      <c r="D4549" s="40">
        <v>3.0032636523859151</v>
      </c>
      <c r="I4549">
        <v>4072</v>
      </c>
      <c r="J4549" s="134">
        <v>0.19462828727579895</v>
      </c>
    </row>
    <row r="4550" spans="3:10" x14ac:dyDescent="0.3">
      <c r="C4550">
        <v>4073</v>
      </c>
      <c r="D4550" s="40">
        <v>3.073217435476935</v>
      </c>
      <c r="I4550">
        <v>4073</v>
      </c>
      <c r="J4550" s="134">
        <v>0.22865093983453466</v>
      </c>
    </row>
    <row r="4551" spans="3:10" x14ac:dyDescent="0.3">
      <c r="C4551">
        <v>4074</v>
      </c>
      <c r="D4551" s="40">
        <v>2.0162705368095262</v>
      </c>
      <c r="I4551">
        <v>4074</v>
      </c>
      <c r="J4551" s="134">
        <v>8.841495899981755E-2</v>
      </c>
    </row>
    <row r="4552" spans="3:10" x14ac:dyDescent="0.3">
      <c r="C4552">
        <v>4075</v>
      </c>
      <c r="D4552" s="40">
        <v>2.0769434624947021</v>
      </c>
      <c r="I4552">
        <v>4075</v>
      </c>
      <c r="J4552" s="134">
        <v>0.25678038018654203</v>
      </c>
    </row>
    <row r="4553" spans="3:10" x14ac:dyDescent="0.3">
      <c r="C4553">
        <v>4076</v>
      </c>
      <c r="D4553" s="40">
        <v>2.8714038107157043</v>
      </c>
      <c r="I4553">
        <v>4076</v>
      </c>
      <c r="J4553" s="134">
        <v>0.19749054693848578</v>
      </c>
    </row>
    <row r="4554" spans="3:10" x14ac:dyDescent="0.3">
      <c r="C4554">
        <v>4077</v>
      </c>
      <c r="D4554" s="40">
        <v>1.9090707591081479</v>
      </c>
      <c r="I4554">
        <v>4077</v>
      </c>
      <c r="J4554" s="134">
        <v>0.31634464658587902</v>
      </c>
    </row>
    <row r="4555" spans="3:10" x14ac:dyDescent="0.3">
      <c r="C4555">
        <v>4078</v>
      </c>
      <c r="D4555" s="40">
        <v>2.2887266933956307</v>
      </c>
      <c r="I4555">
        <v>4078</v>
      </c>
      <c r="J4555" s="134">
        <v>0.29185096465591021</v>
      </c>
    </row>
    <row r="4556" spans="3:10" x14ac:dyDescent="0.3">
      <c r="C4556">
        <v>4079</v>
      </c>
      <c r="D4556" s="40">
        <v>2.6412372752668802</v>
      </c>
      <c r="I4556">
        <v>4079</v>
      </c>
      <c r="J4556" s="134">
        <v>0.32175891722565542</v>
      </c>
    </row>
    <row r="4557" spans="3:10" x14ac:dyDescent="0.3">
      <c r="C4557">
        <v>4080</v>
      </c>
      <c r="D4557" s="40">
        <v>2.8704055771846479</v>
      </c>
      <c r="I4557">
        <v>4080</v>
      </c>
      <c r="J4557" s="134">
        <v>0.17058096117908095</v>
      </c>
    </row>
    <row r="4558" spans="3:10" x14ac:dyDescent="0.3">
      <c r="C4558">
        <v>4081</v>
      </c>
      <c r="D4558" s="40">
        <v>2.8023453090681079</v>
      </c>
      <c r="I4558">
        <v>4081</v>
      </c>
      <c r="J4558" s="134">
        <v>0.21240799978641367</v>
      </c>
    </row>
    <row r="4559" spans="3:10" x14ac:dyDescent="0.3">
      <c r="C4559">
        <v>4082</v>
      </c>
      <c r="D4559" s="40">
        <v>2.1953529388955264</v>
      </c>
      <c r="I4559">
        <v>4082</v>
      </c>
      <c r="J4559" s="134">
        <v>0.21513812796625609</v>
      </c>
    </row>
    <row r="4560" spans="3:10" x14ac:dyDescent="0.3">
      <c r="C4560">
        <v>4083</v>
      </c>
      <c r="D4560" s="40">
        <v>3.1980600022164096</v>
      </c>
      <c r="I4560">
        <v>4083</v>
      </c>
      <c r="J4560" s="134">
        <v>0.32936784464508051</v>
      </c>
    </row>
    <row r="4561" spans="3:10" x14ac:dyDescent="0.3">
      <c r="C4561">
        <v>4084</v>
      </c>
      <c r="D4561" s="40">
        <v>2.7188933436399592</v>
      </c>
      <c r="I4561">
        <v>4084</v>
      </c>
      <c r="J4561" s="134">
        <v>0.12208244933541534</v>
      </c>
    </row>
    <row r="4562" spans="3:10" x14ac:dyDescent="0.3">
      <c r="C4562">
        <v>4085</v>
      </c>
      <c r="D4562" s="40">
        <v>3.1509434366035878</v>
      </c>
      <c r="I4562">
        <v>4085</v>
      </c>
      <c r="J4562" s="134">
        <v>0.21647972675283778</v>
      </c>
    </row>
    <row r="4563" spans="3:10" x14ac:dyDescent="0.3">
      <c r="C4563">
        <v>4086</v>
      </c>
      <c r="D4563" s="40">
        <v>2.9835248657296964</v>
      </c>
      <c r="I4563">
        <v>4086</v>
      </c>
      <c r="J4563" s="134">
        <v>0.29216485113205937</v>
      </c>
    </row>
    <row r="4564" spans="3:10" x14ac:dyDescent="0.3">
      <c r="C4564">
        <v>4087</v>
      </c>
      <c r="D4564" s="40">
        <v>2.6546533275489965</v>
      </c>
      <c r="I4564">
        <v>4087</v>
      </c>
      <c r="J4564" s="134">
        <v>0.28072898656220291</v>
      </c>
    </row>
    <row r="4565" spans="3:10" x14ac:dyDescent="0.3">
      <c r="C4565">
        <v>4088</v>
      </c>
      <c r="D4565" s="40">
        <v>2.9764473182504205</v>
      </c>
      <c r="I4565">
        <v>4088</v>
      </c>
      <c r="J4565" s="134">
        <v>0.27826268015399847</v>
      </c>
    </row>
    <row r="4566" spans="3:10" x14ac:dyDescent="0.3">
      <c r="C4566">
        <v>4089</v>
      </c>
      <c r="D4566" s="40">
        <v>2.2675313967754827</v>
      </c>
      <c r="I4566">
        <v>4089</v>
      </c>
      <c r="J4566" s="134">
        <v>0.34754858378807141</v>
      </c>
    </row>
    <row r="4567" spans="3:10" x14ac:dyDescent="0.3">
      <c r="C4567">
        <v>4090</v>
      </c>
      <c r="D4567" s="40">
        <v>3.5414849315024695</v>
      </c>
      <c r="I4567">
        <v>4090</v>
      </c>
      <c r="J4567" s="134">
        <v>0.28914320284594219</v>
      </c>
    </row>
    <row r="4568" spans="3:10" x14ac:dyDescent="0.3">
      <c r="C4568">
        <v>4091</v>
      </c>
      <c r="D4568" s="40">
        <v>2.318775959902097</v>
      </c>
      <c r="I4568">
        <v>4091</v>
      </c>
      <c r="J4568" s="134">
        <v>0.33273174245063242</v>
      </c>
    </row>
    <row r="4569" spans="3:10" x14ac:dyDescent="0.3">
      <c r="C4569">
        <v>4092</v>
      </c>
      <c r="D4569" s="40">
        <v>2.7003431401289979</v>
      </c>
      <c r="I4569">
        <v>4092</v>
      </c>
      <c r="J4569" s="134">
        <v>0.1225979881250745</v>
      </c>
    </row>
    <row r="4570" spans="3:10" x14ac:dyDescent="0.3">
      <c r="C4570">
        <v>4093</v>
      </c>
      <c r="D4570" s="40">
        <v>2.6850597215517178</v>
      </c>
      <c r="I4570">
        <v>4093</v>
      </c>
      <c r="J4570" s="134">
        <v>0.18108366508203311</v>
      </c>
    </row>
    <row r="4571" spans="3:10" x14ac:dyDescent="0.3">
      <c r="C4571">
        <v>4094</v>
      </c>
      <c r="D4571" s="40">
        <v>2.5465797253958899</v>
      </c>
      <c r="I4571">
        <v>4094</v>
      </c>
      <c r="J4571" s="134">
        <v>0.34086992335871469</v>
      </c>
    </row>
    <row r="4572" spans="3:10" x14ac:dyDescent="0.3">
      <c r="C4572">
        <v>4095</v>
      </c>
      <c r="D4572" s="40">
        <v>2.5149071181248628</v>
      </c>
      <c r="I4572">
        <v>4095</v>
      </c>
      <c r="J4572" s="134">
        <v>0.23540890848928875</v>
      </c>
    </row>
    <row r="4573" spans="3:10" x14ac:dyDescent="0.3">
      <c r="C4573">
        <v>4096</v>
      </c>
      <c r="D4573" s="40">
        <v>2.2535956521786487</v>
      </c>
      <c r="I4573">
        <v>4096</v>
      </c>
      <c r="J4573" s="134">
        <v>0.21423024717099381</v>
      </c>
    </row>
    <row r="4574" spans="3:10" x14ac:dyDescent="0.3">
      <c r="C4574">
        <v>4097</v>
      </c>
      <c r="D4574" s="40">
        <v>2.3696898348494981</v>
      </c>
      <c r="I4574">
        <v>4097</v>
      </c>
      <c r="J4574" s="134">
        <v>0.13972629075300547</v>
      </c>
    </row>
    <row r="4575" spans="3:10" x14ac:dyDescent="0.3">
      <c r="C4575">
        <v>4098</v>
      </c>
      <c r="D4575" s="40">
        <v>2.4720796235642437</v>
      </c>
      <c r="I4575">
        <v>4098</v>
      </c>
      <c r="J4575" s="134">
        <v>0.10943811661994074</v>
      </c>
    </row>
    <row r="4576" spans="3:10" x14ac:dyDescent="0.3">
      <c r="C4576">
        <v>4099</v>
      </c>
      <c r="D4576" s="40">
        <v>2.9954440835267668</v>
      </c>
      <c r="I4576">
        <v>4099</v>
      </c>
      <c r="J4576" s="134">
        <v>0.20623584858036192</v>
      </c>
    </row>
    <row r="4577" spans="3:10" x14ac:dyDescent="0.3">
      <c r="C4577">
        <v>4100</v>
      </c>
      <c r="D4577" s="40">
        <v>2.3845723411771682</v>
      </c>
      <c r="I4577">
        <v>4100</v>
      </c>
      <c r="J4577" s="134">
        <v>0.33330204351594106</v>
      </c>
    </row>
    <row r="4578" spans="3:10" x14ac:dyDescent="0.3">
      <c r="C4578">
        <v>4101</v>
      </c>
      <c r="D4578" s="40">
        <v>2.8676491687826604</v>
      </c>
      <c r="I4578">
        <v>4101</v>
      </c>
      <c r="J4578" s="134">
        <v>0.18535625924706611</v>
      </c>
    </row>
    <row r="4579" spans="3:10" x14ac:dyDescent="0.3">
      <c r="C4579">
        <v>4102</v>
      </c>
      <c r="D4579" s="40">
        <v>2.0791752803980428</v>
      </c>
      <c r="I4579">
        <v>4102</v>
      </c>
      <c r="J4579" s="134">
        <v>0.14965669316774832</v>
      </c>
    </row>
    <row r="4580" spans="3:10" x14ac:dyDescent="0.3">
      <c r="C4580">
        <v>4103</v>
      </c>
      <c r="D4580" s="40">
        <v>3.5749103263716426</v>
      </c>
      <c r="I4580">
        <v>4103</v>
      </c>
      <c r="J4580" s="134">
        <v>0.24414671747484085</v>
      </c>
    </row>
    <row r="4581" spans="3:10" x14ac:dyDescent="0.3">
      <c r="C4581">
        <v>4104</v>
      </c>
      <c r="D4581" s="40">
        <v>2.5834740352184022</v>
      </c>
      <c r="I4581">
        <v>4104</v>
      </c>
      <c r="J4581" s="134">
        <v>0.24368204982530628</v>
      </c>
    </row>
    <row r="4582" spans="3:10" x14ac:dyDescent="0.3">
      <c r="C4582">
        <v>4105</v>
      </c>
      <c r="D4582" s="40">
        <v>2.8014107804366852</v>
      </c>
      <c r="I4582">
        <v>4105</v>
      </c>
      <c r="J4582" s="134">
        <v>0.11711604523538721</v>
      </c>
    </row>
    <row r="4583" spans="3:10" x14ac:dyDescent="0.3">
      <c r="C4583">
        <v>4106</v>
      </c>
      <c r="D4583" s="40">
        <v>1.6724248761217795</v>
      </c>
      <c r="I4583">
        <v>4106</v>
      </c>
      <c r="J4583" s="134">
        <v>0.29467214542950559</v>
      </c>
    </row>
    <row r="4584" spans="3:10" x14ac:dyDescent="0.3">
      <c r="C4584">
        <v>4107</v>
      </c>
      <c r="D4584" s="40">
        <v>2.6283596539258984</v>
      </c>
      <c r="I4584">
        <v>4107</v>
      </c>
      <c r="J4584" s="134">
        <v>0.26213386980720466</v>
      </c>
    </row>
    <row r="4585" spans="3:10" x14ac:dyDescent="0.3">
      <c r="C4585">
        <v>4108</v>
      </c>
      <c r="D4585" s="40">
        <v>2.5402477495900184</v>
      </c>
      <c r="I4585">
        <v>4108</v>
      </c>
      <c r="J4585" s="134">
        <v>0.27348836122253828</v>
      </c>
    </row>
    <row r="4586" spans="3:10" x14ac:dyDescent="0.3">
      <c r="C4586">
        <v>4109</v>
      </c>
      <c r="D4586" s="40">
        <v>2.2727062314860627</v>
      </c>
      <c r="I4586">
        <v>4109</v>
      </c>
      <c r="J4586" s="134">
        <v>0.20024716680425669</v>
      </c>
    </row>
    <row r="4587" spans="3:10" x14ac:dyDescent="0.3">
      <c r="C4587">
        <v>4110</v>
      </c>
      <c r="D4587" s="40">
        <v>3.1373384042694625</v>
      </c>
      <c r="I4587">
        <v>4110</v>
      </c>
      <c r="J4587" s="134">
        <v>0.27072438800298282</v>
      </c>
    </row>
    <row r="4588" spans="3:10" x14ac:dyDescent="0.3">
      <c r="C4588">
        <v>4111</v>
      </c>
      <c r="D4588" s="40">
        <v>2.2197501902410748</v>
      </c>
      <c r="I4588">
        <v>4111</v>
      </c>
      <c r="J4588" s="134">
        <v>0.2264799415403016</v>
      </c>
    </row>
    <row r="4589" spans="3:10" x14ac:dyDescent="0.3">
      <c r="C4589">
        <v>4112</v>
      </c>
      <c r="D4589" s="40">
        <v>1.6499004750781165</v>
      </c>
      <c r="I4589">
        <v>4112</v>
      </c>
      <c r="J4589" s="134">
        <v>0.20808474434766655</v>
      </c>
    </row>
    <row r="4590" spans="3:10" x14ac:dyDescent="0.3">
      <c r="C4590">
        <v>4113</v>
      </c>
      <c r="D4590" s="40">
        <v>2.2743160027986349</v>
      </c>
      <c r="I4590">
        <v>4113</v>
      </c>
      <c r="J4590" s="134">
        <v>0.3634144267978574</v>
      </c>
    </row>
    <row r="4591" spans="3:10" x14ac:dyDescent="0.3">
      <c r="C4591">
        <v>4114</v>
      </c>
      <c r="D4591" s="40">
        <v>2.0951235373060264</v>
      </c>
      <c r="I4591">
        <v>4114</v>
      </c>
      <c r="J4591" s="134">
        <v>0.17575533439905455</v>
      </c>
    </row>
    <row r="4592" spans="3:10" x14ac:dyDescent="0.3">
      <c r="C4592">
        <v>4115</v>
      </c>
      <c r="D4592" s="40">
        <v>2.5303626744896826</v>
      </c>
      <c r="I4592">
        <v>4115</v>
      </c>
      <c r="J4592" s="134">
        <v>0.21545786423310154</v>
      </c>
    </row>
    <row r="4593" spans="3:10" x14ac:dyDescent="0.3">
      <c r="C4593">
        <v>4116</v>
      </c>
      <c r="D4593" s="40">
        <v>2.3646955852397968</v>
      </c>
      <c r="I4593">
        <v>4116</v>
      </c>
      <c r="J4593" s="134">
        <v>0.19541118892352682</v>
      </c>
    </row>
    <row r="4594" spans="3:10" x14ac:dyDescent="0.3">
      <c r="C4594">
        <v>4117</v>
      </c>
      <c r="D4594" s="40">
        <v>2.4012350103228024</v>
      </c>
      <c r="I4594">
        <v>4117</v>
      </c>
      <c r="J4594" s="134">
        <v>0.15992327507102511</v>
      </c>
    </row>
    <row r="4595" spans="3:10" x14ac:dyDescent="0.3">
      <c r="C4595">
        <v>4118</v>
      </c>
      <c r="D4595" s="40">
        <v>3.4976679147345799</v>
      </c>
      <c r="I4595">
        <v>4118</v>
      </c>
      <c r="J4595" s="134">
        <v>0.20677581889999463</v>
      </c>
    </row>
    <row r="4596" spans="3:10" x14ac:dyDescent="0.3">
      <c r="C4596">
        <v>4119</v>
      </c>
      <c r="D4596" s="40">
        <v>3.2077481987002892</v>
      </c>
      <c r="I4596">
        <v>4119</v>
      </c>
      <c r="J4596" s="134">
        <v>0.28362876530881986</v>
      </c>
    </row>
    <row r="4597" spans="3:10" x14ac:dyDescent="0.3">
      <c r="C4597">
        <v>4120</v>
      </c>
      <c r="D4597" s="40">
        <v>2.7757074158023647</v>
      </c>
      <c r="I4597">
        <v>4120</v>
      </c>
      <c r="J4597" s="134">
        <v>0.15544216677908484</v>
      </c>
    </row>
    <row r="4598" spans="3:10" x14ac:dyDescent="0.3">
      <c r="C4598">
        <v>4121</v>
      </c>
      <c r="D4598" s="40">
        <v>2.6692558530357413</v>
      </c>
      <c r="I4598">
        <v>4121</v>
      </c>
      <c r="J4598" s="134">
        <v>0.27858345081438074</v>
      </c>
    </row>
    <row r="4599" spans="3:10" x14ac:dyDescent="0.3">
      <c r="C4599">
        <v>4122</v>
      </c>
      <c r="D4599" s="40">
        <v>2.2227993645170683</v>
      </c>
      <c r="I4599">
        <v>4122</v>
      </c>
      <c r="J4599" s="134">
        <v>0.21375042981968684</v>
      </c>
    </row>
    <row r="4600" spans="3:10" x14ac:dyDescent="0.3">
      <c r="C4600">
        <v>4123</v>
      </c>
      <c r="D4600" s="40">
        <v>2.9230084923335253</v>
      </c>
      <c r="I4600">
        <v>4123</v>
      </c>
      <c r="J4600" s="134">
        <v>0.27207231282677036</v>
      </c>
    </row>
    <row r="4601" spans="3:10" x14ac:dyDescent="0.3">
      <c r="C4601">
        <v>4124</v>
      </c>
      <c r="D4601" s="40">
        <v>2.6797368662777017</v>
      </c>
      <c r="I4601">
        <v>4124</v>
      </c>
      <c r="J4601" s="134">
        <v>0.24793784942346542</v>
      </c>
    </row>
    <row r="4602" spans="3:10" x14ac:dyDescent="0.3">
      <c r="C4602">
        <v>4125</v>
      </c>
      <c r="D4602" s="40">
        <v>2.8302347941799662</v>
      </c>
      <c r="I4602">
        <v>4125</v>
      </c>
      <c r="J4602" s="134">
        <v>0.27100361557477481</v>
      </c>
    </row>
    <row r="4603" spans="3:10" x14ac:dyDescent="0.3">
      <c r="C4603">
        <v>4126</v>
      </c>
      <c r="D4603" s="40">
        <v>2.4931448392645903</v>
      </c>
      <c r="I4603">
        <v>4126</v>
      </c>
      <c r="J4603" s="134">
        <v>0.19095206452970581</v>
      </c>
    </row>
    <row r="4604" spans="3:10" x14ac:dyDescent="0.3">
      <c r="C4604">
        <v>4127</v>
      </c>
      <c r="D4604" s="40">
        <v>2.4318172343101208</v>
      </c>
      <c r="I4604">
        <v>4127</v>
      </c>
      <c r="J4604" s="134">
        <v>0.19812139342628177</v>
      </c>
    </row>
    <row r="4605" spans="3:10" x14ac:dyDescent="0.3">
      <c r="C4605">
        <v>4128</v>
      </c>
      <c r="D4605" s="40">
        <v>1.8771817934916899</v>
      </c>
      <c r="I4605">
        <v>4128</v>
      </c>
      <c r="J4605" s="134">
        <v>0.25760460083968417</v>
      </c>
    </row>
    <row r="4606" spans="3:10" x14ac:dyDescent="0.3">
      <c r="C4606">
        <v>4129</v>
      </c>
      <c r="D4606" s="40">
        <v>2.7337645782669013</v>
      </c>
      <c r="I4606">
        <v>4129</v>
      </c>
      <c r="J4606" s="134">
        <v>0.28511394363824527</v>
      </c>
    </row>
    <row r="4607" spans="3:10" x14ac:dyDescent="0.3">
      <c r="C4607">
        <v>4130</v>
      </c>
      <c r="D4607" s="40">
        <v>1.9224329592018468</v>
      </c>
      <c r="I4607">
        <v>4130</v>
      </c>
      <c r="J4607" s="134">
        <v>0.30320332099095237</v>
      </c>
    </row>
    <row r="4608" spans="3:10" x14ac:dyDescent="0.3">
      <c r="C4608">
        <v>4131</v>
      </c>
      <c r="D4608" s="40">
        <v>2.3820874156201799</v>
      </c>
      <c r="I4608">
        <v>4131</v>
      </c>
      <c r="J4608" s="134">
        <v>0.13472826202835098</v>
      </c>
    </row>
    <row r="4609" spans="3:10" x14ac:dyDescent="0.3">
      <c r="C4609">
        <v>4132</v>
      </c>
      <c r="D4609" s="40">
        <v>2.6533478198762341</v>
      </c>
      <c r="I4609">
        <v>4132</v>
      </c>
      <c r="J4609" s="134">
        <v>0.29819999899243288</v>
      </c>
    </row>
    <row r="4610" spans="3:10" x14ac:dyDescent="0.3">
      <c r="C4610">
        <v>4133</v>
      </c>
      <c r="D4610" s="40">
        <v>2.5667177659467564</v>
      </c>
      <c r="I4610">
        <v>4133</v>
      </c>
      <c r="J4610" s="134">
        <v>0.30019096478578411</v>
      </c>
    </row>
    <row r="4611" spans="3:10" x14ac:dyDescent="0.3">
      <c r="C4611">
        <v>4134</v>
      </c>
      <c r="D4611" s="40">
        <v>1.6418167070523879</v>
      </c>
      <c r="I4611">
        <v>4134</v>
      </c>
      <c r="J4611" s="134">
        <v>0.18166475572316565</v>
      </c>
    </row>
    <row r="4612" spans="3:10" x14ac:dyDescent="0.3">
      <c r="C4612">
        <v>4135</v>
      </c>
      <c r="D4612" s="40">
        <v>2.1444893855940244</v>
      </c>
      <c r="I4612">
        <v>4135</v>
      </c>
      <c r="J4612" s="134">
        <v>0.25379081757415434</v>
      </c>
    </row>
    <row r="4613" spans="3:10" x14ac:dyDescent="0.3">
      <c r="C4613">
        <v>4136</v>
      </c>
      <c r="D4613" s="40">
        <v>1.9156375178473346</v>
      </c>
      <c r="I4613">
        <v>4136</v>
      </c>
      <c r="J4613" s="134">
        <v>0.3691042971848304</v>
      </c>
    </row>
    <row r="4614" spans="3:10" x14ac:dyDescent="0.3">
      <c r="C4614">
        <v>4137</v>
      </c>
      <c r="D4614" s="40">
        <v>2.2846150580186046</v>
      </c>
      <c r="I4614">
        <v>4137</v>
      </c>
      <c r="J4614" s="134">
        <v>5.7392333518949679E-2</v>
      </c>
    </row>
    <row r="4615" spans="3:10" x14ac:dyDescent="0.3">
      <c r="C4615">
        <v>4138</v>
      </c>
      <c r="D4615" s="40">
        <v>2.8471877104541403</v>
      </c>
      <c r="I4615">
        <v>4138</v>
      </c>
      <c r="J4615" s="134">
        <v>0.23592347694086691</v>
      </c>
    </row>
    <row r="4616" spans="3:10" x14ac:dyDescent="0.3">
      <c r="C4616">
        <v>4139</v>
      </c>
      <c r="D4616" s="40">
        <v>2.6139777005505929</v>
      </c>
      <c r="I4616">
        <v>4139</v>
      </c>
      <c r="J4616" s="134">
        <v>0.35552307092871138</v>
      </c>
    </row>
    <row r="4617" spans="3:10" x14ac:dyDescent="0.3">
      <c r="C4617">
        <v>4140</v>
      </c>
      <c r="D4617" s="40">
        <v>2.8813743595252612</v>
      </c>
      <c r="I4617">
        <v>4140</v>
      </c>
      <c r="J4617" s="134">
        <v>0.20866369130092766</v>
      </c>
    </row>
    <row r="4618" spans="3:10" x14ac:dyDescent="0.3">
      <c r="C4618">
        <v>4141</v>
      </c>
      <c r="D4618" s="40">
        <v>2.1223989704425046</v>
      </c>
      <c r="I4618">
        <v>4141</v>
      </c>
      <c r="J4618" s="134">
        <v>0.19509928416658751</v>
      </c>
    </row>
    <row r="4619" spans="3:10" x14ac:dyDescent="0.3">
      <c r="C4619">
        <v>4142</v>
      </c>
      <c r="D4619" s="40">
        <v>3.333936139473697</v>
      </c>
      <c r="I4619">
        <v>4142</v>
      </c>
      <c r="J4619" s="134">
        <v>0.2439922074641292</v>
      </c>
    </row>
    <row r="4620" spans="3:10" x14ac:dyDescent="0.3">
      <c r="C4620">
        <v>4143</v>
      </c>
      <c r="D4620" s="40">
        <v>2.4103252075455952</v>
      </c>
      <c r="I4620">
        <v>4143</v>
      </c>
      <c r="J4620" s="134">
        <v>0.24628088952886218</v>
      </c>
    </row>
    <row r="4621" spans="3:10" x14ac:dyDescent="0.3">
      <c r="C4621">
        <v>4144</v>
      </c>
      <c r="D4621" s="40">
        <v>3.2270857171455192</v>
      </c>
      <c r="I4621">
        <v>4144</v>
      </c>
      <c r="J4621" s="134">
        <v>0.17473407860137069</v>
      </c>
    </row>
    <row r="4622" spans="3:10" x14ac:dyDescent="0.3">
      <c r="C4622">
        <v>4145</v>
      </c>
      <c r="D4622" s="40">
        <v>2.1914937273144837</v>
      </c>
      <c r="I4622">
        <v>4145</v>
      </c>
      <c r="J4622" s="134">
        <v>0.31884068305847268</v>
      </c>
    </row>
    <row r="4623" spans="3:10" x14ac:dyDescent="0.3">
      <c r="C4623">
        <v>4146</v>
      </c>
      <c r="D4623" s="40">
        <v>2.8673654746426438</v>
      </c>
      <c r="I4623">
        <v>4146</v>
      </c>
      <c r="J4623" s="134">
        <v>0.32087914134285289</v>
      </c>
    </row>
    <row r="4624" spans="3:10" x14ac:dyDescent="0.3">
      <c r="C4624">
        <v>4147</v>
      </c>
      <c r="D4624" s="40">
        <v>2.2691972408890235</v>
      </c>
      <c r="I4624">
        <v>4147</v>
      </c>
      <c r="J4624" s="134">
        <v>0.15850287939737751</v>
      </c>
    </row>
    <row r="4625" spans="3:10" x14ac:dyDescent="0.3">
      <c r="C4625">
        <v>4148</v>
      </c>
      <c r="D4625" s="40">
        <v>2.807661158253052</v>
      </c>
      <c r="I4625">
        <v>4148</v>
      </c>
      <c r="J4625" s="134">
        <v>0.30275651265217296</v>
      </c>
    </row>
    <row r="4626" spans="3:10" x14ac:dyDescent="0.3">
      <c r="C4626">
        <v>4149</v>
      </c>
      <c r="D4626" s="40">
        <v>1.815758842217468</v>
      </c>
      <c r="I4626">
        <v>4149</v>
      </c>
      <c r="J4626" s="134">
        <v>0.31784669901827445</v>
      </c>
    </row>
    <row r="4627" spans="3:10" x14ac:dyDescent="0.3">
      <c r="C4627">
        <v>4150</v>
      </c>
      <c r="D4627" s="40">
        <v>2.3514078259710511</v>
      </c>
      <c r="I4627">
        <v>4150</v>
      </c>
      <c r="J4627" s="134">
        <v>0.30953474038342654</v>
      </c>
    </row>
    <row r="4628" spans="3:10" x14ac:dyDescent="0.3">
      <c r="C4628">
        <v>4151</v>
      </c>
      <c r="D4628" s="40">
        <v>2.9999046192572116</v>
      </c>
      <c r="I4628">
        <v>4151</v>
      </c>
      <c r="J4628" s="134">
        <v>0.12006649294046268</v>
      </c>
    </row>
    <row r="4629" spans="3:10" x14ac:dyDescent="0.3">
      <c r="C4629">
        <v>4152</v>
      </c>
      <c r="D4629" s="40">
        <v>2.9470550820492245</v>
      </c>
      <c r="I4629">
        <v>4152</v>
      </c>
      <c r="J4629" s="134">
        <v>0.19101376073518983</v>
      </c>
    </row>
    <row r="4630" spans="3:10" x14ac:dyDescent="0.3">
      <c r="C4630">
        <v>4153</v>
      </c>
      <c r="D4630" s="40">
        <v>2.3951862164046327</v>
      </c>
      <c r="I4630">
        <v>4153</v>
      </c>
      <c r="J4630" s="134">
        <v>0.22789904562647068</v>
      </c>
    </row>
    <row r="4631" spans="3:10" x14ac:dyDescent="0.3">
      <c r="C4631">
        <v>4154</v>
      </c>
      <c r="D4631" s="40">
        <v>2.3804661833725094</v>
      </c>
      <c r="I4631">
        <v>4154</v>
      </c>
      <c r="J4631" s="134">
        <v>0.15490075905212897</v>
      </c>
    </row>
    <row r="4632" spans="3:10" x14ac:dyDescent="0.3">
      <c r="C4632">
        <v>4155</v>
      </c>
      <c r="D4632" s="40">
        <v>2.6763170802311942</v>
      </c>
      <c r="I4632">
        <v>4155</v>
      </c>
      <c r="J4632" s="134">
        <v>0.27568708798911623</v>
      </c>
    </row>
    <row r="4633" spans="3:10" x14ac:dyDescent="0.3">
      <c r="C4633">
        <v>4156</v>
      </c>
      <c r="D4633" s="40">
        <v>3.6056296508819132</v>
      </c>
      <c r="I4633">
        <v>4156</v>
      </c>
      <c r="J4633" s="134">
        <v>0.17014124249545093</v>
      </c>
    </row>
    <row r="4634" spans="3:10" x14ac:dyDescent="0.3">
      <c r="C4634">
        <v>4157</v>
      </c>
      <c r="D4634" s="40">
        <v>1.6714176976266029</v>
      </c>
      <c r="I4634">
        <v>4157</v>
      </c>
      <c r="J4634" s="134">
        <v>0.37864522558462133</v>
      </c>
    </row>
    <row r="4635" spans="3:10" x14ac:dyDescent="0.3">
      <c r="C4635">
        <v>4158</v>
      </c>
      <c r="D4635" s="40">
        <v>2.3096225474657812</v>
      </c>
      <c r="I4635">
        <v>4158</v>
      </c>
      <c r="J4635" s="134">
        <v>0.19636561585308376</v>
      </c>
    </row>
    <row r="4636" spans="3:10" x14ac:dyDescent="0.3">
      <c r="C4636">
        <v>4159</v>
      </c>
      <c r="D4636" s="40">
        <v>3.0278214924189268</v>
      </c>
      <c r="I4636">
        <v>4159</v>
      </c>
      <c r="J4636" s="134">
        <v>0.18305800269765293</v>
      </c>
    </row>
    <row r="4637" spans="3:10" x14ac:dyDescent="0.3">
      <c r="C4637">
        <v>4160</v>
      </c>
      <c r="D4637" s="40">
        <v>2.8022957325069995</v>
      </c>
      <c r="I4637">
        <v>4160</v>
      </c>
      <c r="J4637" s="134">
        <v>0.27489948329475178</v>
      </c>
    </row>
    <row r="4638" spans="3:10" x14ac:dyDescent="0.3">
      <c r="C4638">
        <v>4161</v>
      </c>
      <c r="D4638" s="40">
        <v>2.7257778486304831</v>
      </c>
      <c r="I4638">
        <v>4161</v>
      </c>
      <c r="J4638" s="134">
        <v>0.21728761032412658</v>
      </c>
    </row>
    <row r="4639" spans="3:10" x14ac:dyDescent="0.3">
      <c r="C4639">
        <v>4162</v>
      </c>
      <c r="D4639" s="40">
        <v>1.8000360298174407</v>
      </c>
      <c r="I4639">
        <v>4162</v>
      </c>
      <c r="J4639" s="134">
        <v>0.28692732980747548</v>
      </c>
    </row>
    <row r="4640" spans="3:10" x14ac:dyDescent="0.3">
      <c r="C4640">
        <v>4163</v>
      </c>
      <c r="D4640" s="40">
        <v>2.8662751850955144</v>
      </c>
      <c r="I4640">
        <v>4163</v>
      </c>
      <c r="J4640" s="134">
        <v>8.6015199753111782E-2</v>
      </c>
    </row>
    <row r="4641" spans="3:10" x14ac:dyDescent="0.3">
      <c r="C4641">
        <v>4164</v>
      </c>
      <c r="D4641" s="40">
        <v>2.8862824700132657</v>
      </c>
      <c r="I4641">
        <v>4164</v>
      </c>
      <c r="J4641" s="134">
        <v>0.22262315857505732</v>
      </c>
    </row>
    <row r="4642" spans="3:10" x14ac:dyDescent="0.3">
      <c r="C4642">
        <v>4165</v>
      </c>
      <c r="D4642" s="40">
        <v>1.9503270570345723</v>
      </c>
      <c r="I4642">
        <v>4165</v>
      </c>
      <c r="J4642" s="134">
        <v>0.23138761508658789</v>
      </c>
    </row>
    <row r="4643" spans="3:10" x14ac:dyDescent="0.3">
      <c r="C4643">
        <v>4166</v>
      </c>
      <c r="D4643" s="40">
        <v>2.5054801291127893</v>
      </c>
      <c r="I4643">
        <v>4166</v>
      </c>
      <c r="J4643" s="134">
        <v>0.28549626001683537</v>
      </c>
    </row>
    <row r="4644" spans="3:10" x14ac:dyDescent="0.3">
      <c r="C4644">
        <v>4167</v>
      </c>
      <c r="D4644" s="40">
        <v>2.9696885077461479</v>
      </c>
      <c r="I4644">
        <v>4167</v>
      </c>
      <c r="J4644" s="134">
        <v>0.15284636764803361</v>
      </c>
    </row>
    <row r="4645" spans="3:10" x14ac:dyDescent="0.3">
      <c r="C4645">
        <v>4168</v>
      </c>
      <c r="D4645" s="40">
        <v>2.9152350793910058</v>
      </c>
      <c r="I4645">
        <v>4168</v>
      </c>
      <c r="J4645" s="134">
        <v>0.19823099230519881</v>
      </c>
    </row>
    <row r="4646" spans="3:10" x14ac:dyDescent="0.3">
      <c r="C4646">
        <v>4169</v>
      </c>
      <c r="D4646" s="40">
        <v>2.5450837977656069</v>
      </c>
      <c r="I4646">
        <v>4169</v>
      </c>
      <c r="J4646" s="134">
        <v>0.22357853232807057</v>
      </c>
    </row>
    <row r="4647" spans="3:10" x14ac:dyDescent="0.3">
      <c r="C4647">
        <v>4170</v>
      </c>
      <c r="D4647" s="40">
        <v>3.2772399331907578</v>
      </c>
      <c r="I4647">
        <v>4170</v>
      </c>
      <c r="J4647" s="134">
        <v>0.18341030784387757</v>
      </c>
    </row>
    <row r="4648" spans="3:10" x14ac:dyDescent="0.3">
      <c r="C4648">
        <v>4171</v>
      </c>
      <c r="D4648" s="40">
        <v>2.2863674296359493</v>
      </c>
      <c r="I4648">
        <v>4171</v>
      </c>
      <c r="J4648" s="134">
        <v>0.1157734334574021</v>
      </c>
    </row>
    <row r="4649" spans="3:10" x14ac:dyDescent="0.3">
      <c r="C4649">
        <v>4172</v>
      </c>
      <c r="D4649" s="40">
        <v>2.7827930172964197</v>
      </c>
      <c r="I4649">
        <v>4172</v>
      </c>
      <c r="J4649" s="134">
        <v>0.33828260488219275</v>
      </c>
    </row>
    <row r="4650" spans="3:10" x14ac:dyDescent="0.3">
      <c r="C4650">
        <v>4173</v>
      </c>
      <c r="D4650" s="40">
        <v>2.5481869649066207</v>
      </c>
      <c r="I4650">
        <v>4173</v>
      </c>
      <c r="J4650" s="134">
        <v>0.13030932074399804</v>
      </c>
    </row>
    <row r="4651" spans="3:10" x14ac:dyDescent="0.3">
      <c r="C4651">
        <v>4174</v>
      </c>
      <c r="D4651" s="40">
        <v>2.109332300226284</v>
      </c>
      <c r="I4651">
        <v>4174</v>
      </c>
      <c r="J4651" s="134">
        <v>0.29552031788708533</v>
      </c>
    </row>
    <row r="4652" spans="3:10" x14ac:dyDescent="0.3">
      <c r="C4652">
        <v>4175</v>
      </c>
      <c r="D4652" s="40">
        <v>2.7834492326103657</v>
      </c>
      <c r="I4652">
        <v>4175</v>
      </c>
      <c r="J4652" s="134">
        <v>0.26031684413118494</v>
      </c>
    </row>
    <row r="4653" spans="3:10" x14ac:dyDescent="0.3">
      <c r="C4653">
        <v>4176</v>
      </c>
      <c r="D4653" s="40">
        <v>3.1439589506877432</v>
      </c>
      <c r="I4653">
        <v>4176</v>
      </c>
      <c r="J4653" s="134">
        <v>0.23763906186370143</v>
      </c>
    </row>
    <row r="4654" spans="3:10" x14ac:dyDescent="0.3">
      <c r="C4654">
        <v>4177</v>
      </c>
      <c r="D4654" s="40">
        <v>2.631769945237715</v>
      </c>
      <c r="I4654">
        <v>4177</v>
      </c>
      <c r="J4654" s="134">
        <v>0.17400870000188995</v>
      </c>
    </row>
    <row r="4655" spans="3:10" x14ac:dyDescent="0.3">
      <c r="C4655">
        <v>4178</v>
      </c>
      <c r="D4655" s="40">
        <v>3.2719947072784925</v>
      </c>
      <c r="I4655">
        <v>4178</v>
      </c>
      <c r="J4655" s="134">
        <v>0.19829551430171288</v>
      </c>
    </row>
    <row r="4656" spans="3:10" x14ac:dyDescent="0.3">
      <c r="C4656">
        <v>4179</v>
      </c>
      <c r="D4656" s="40">
        <v>2.0064455679636484</v>
      </c>
      <c r="I4656">
        <v>4179</v>
      </c>
      <c r="J4656" s="134">
        <v>0.39096437291140496</v>
      </c>
    </row>
    <row r="4657" spans="3:10" x14ac:dyDescent="0.3">
      <c r="C4657">
        <v>4180</v>
      </c>
      <c r="D4657" s="40">
        <v>1.9697395037003838</v>
      </c>
      <c r="I4657">
        <v>4180</v>
      </c>
      <c r="J4657" s="134">
        <v>0.23023943828137683</v>
      </c>
    </row>
    <row r="4658" spans="3:10" x14ac:dyDescent="0.3">
      <c r="C4658">
        <v>4181</v>
      </c>
      <c r="D4658" s="40">
        <v>2.6765052460009913</v>
      </c>
      <c r="I4658">
        <v>4181</v>
      </c>
      <c r="J4658" s="134">
        <v>0.30230076792673888</v>
      </c>
    </row>
    <row r="4659" spans="3:10" x14ac:dyDescent="0.3">
      <c r="C4659">
        <v>4182</v>
      </c>
      <c r="D4659" s="40">
        <v>2.3231755009245889</v>
      </c>
      <c r="I4659">
        <v>4182</v>
      </c>
      <c r="J4659" s="134">
        <v>0.23649171203219632</v>
      </c>
    </row>
    <row r="4660" spans="3:10" x14ac:dyDescent="0.3">
      <c r="C4660">
        <v>4183</v>
      </c>
      <c r="D4660" s="40">
        <v>2.4362590540285733</v>
      </c>
      <c r="I4660">
        <v>4183</v>
      </c>
      <c r="J4660" s="134">
        <v>0.23601329654659575</v>
      </c>
    </row>
    <row r="4661" spans="3:10" x14ac:dyDescent="0.3">
      <c r="C4661">
        <v>4184</v>
      </c>
      <c r="D4661" s="40">
        <v>2.017712060359778</v>
      </c>
      <c r="I4661">
        <v>4184</v>
      </c>
      <c r="J4661" s="134">
        <v>0.24403937334079173</v>
      </c>
    </row>
    <row r="4662" spans="3:10" x14ac:dyDescent="0.3">
      <c r="C4662">
        <v>4185</v>
      </c>
      <c r="D4662" s="40">
        <v>3.4753423382045119</v>
      </c>
      <c r="I4662">
        <v>4185</v>
      </c>
      <c r="J4662" s="134">
        <v>0.30372521959256971</v>
      </c>
    </row>
    <row r="4663" spans="3:10" x14ac:dyDescent="0.3">
      <c r="C4663">
        <v>4186</v>
      </c>
      <c r="D4663" s="40">
        <v>1.9097772891395324</v>
      </c>
      <c r="I4663">
        <v>4186</v>
      </c>
      <c r="J4663" s="134">
        <v>0.3561230378700293</v>
      </c>
    </row>
    <row r="4664" spans="3:10" x14ac:dyDescent="0.3">
      <c r="C4664">
        <v>4187</v>
      </c>
      <c r="D4664" s="40">
        <v>1.9582219739493543</v>
      </c>
      <c r="I4664">
        <v>4187</v>
      </c>
      <c r="J4664" s="134">
        <v>0.27829237503639792</v>
      </c>
    </row>
    <row r="4665" spans="3:10" x14ac:dyDescent="0.3">
      <c r="C4665">
        <v>4188</v>
      </c>
      <c r="D4665" s="40">
        <v>2.3774350927550132</v>
      </c>
      <c r="I4665">
        <v>4188</v>
      </c>
      <c r="J4665" s="134">
        <v>0.23571839086491608</v>
      </c>
    </row>
    <row r="4666" spans="3:10" x14ac:dyDescent="0.3">
      <c r="C4666">
        <v>4189</v>
      </c>
      <c r="D4666" s="40">
        <v>3.106737070905599</v>
      </c>
      <c r="I4666">
        <v>4189</v>
      </c>
      <c r="J4666" s="134">
        <v>0.22789813114274615</v>
      </c>
    </row>
    <row r="4667" spans="3:10" x14ac:dyDescent="0.3">
      <c r="C4667">
        <v>4190</v>
      </c>
      <c r="D4667" s="40">
        <v>3.4252611800826545</v>
      </c>
      <c r="I4667">
        <v>4190</v>
      </c>
      <c r="J4667" s="134">
        <v>0.180535945075603</v>
      </c>
    </row>
    <row r="4668" spans="3:10" x14ac:dyDescent="0.3">
      <c r="C4668">
        <v>4191</v>
      </c>
      <c r="D4668" s="40">
        <v>2.3283324581151161</v>
      </c>
      <c r="I4668">
        <v>4191</v>
      </c>
      <c r="J4668" s="134">
        <v>0.28402434425295198</v>
      </c>
    </row>
    <row r="4669" spans="3:10" x14ac:dyDescent="0.3">
      <c r="C4669">
        <v>4192</v>
      </c>
      <c r="D4669" s="40">
        <v>2.0417451146194252</v>
      </c>
      <c r="I4669">
        <v>4192</v>
      </c>
      <c r="J4669" s="134">
        <v>0.2160804585726257</v>
      </c>
    </row>
    <row r="4670" spans="3:10" x14ac:dyDescent="0.3">
      <c r="C4670">
        <v>4193</v>
      </c>
      <c r="D4670" s="40">
        <v>2.6968249202396799</v>
      </c>
      <c r="I4670">
        <v>4193</v>
      </c>
      <c r="J4670" s="134">
        <v>0.26837220248615079</v>
      </c>
    </row>
    <row r="4671" spans="3:10" x14ac:dyDescent="0.3">
      <c r="C4671">
        <v>4194</v>
      </c>
      <c r="D4671" s="40">
        <v>3.31655445325273</v>
      </c>
      <c r="I4671">
        <v>4194</v>
      </c>
      <c r="J4671" s="134">
        <v>0.30323416846349893</v>
      </c>
    </row>
    <row r="4672" spans="3:10" x14ac:dyDescent="0.3">
      <c r="C4672">
        <v>4195</v>
      </c>
      <c r="D4672" s="40">
        <v>1.8736148334044018</v>
      </c>
      <c r="I4672">
        <v>4195</v>
      </c>
      <c r="J4672" s="134">
        <v>0.31001420246393652</v>
      </c>
    </row>
    <row r="4673" spans="3:10" x14ac:dyDescent="0.3">
      <c r="C4673">
        <v>4196</v>
      </c>
      <c r="D4673" s="40">
        <v>3.1035167293701003</v>
      </c>
      <c r="I4673">
        <v>4196</v>
      </c>
      <c r="J4673" s="134">
        <v>0.32101691124229625</v>
      </c>
    </row>
    <row r="4674" spans="3:10" x14ac:dyDescent="0.3">
      <c r="C4674">
        <v>4197</v>
      </c>
      <c r="D4674" s="40">
        <v>1.4331105832844411</v>
      </c>
      <c r="I4674">
        <v>4197</v>
      </c>
      <c r="J4674" s="134">
        <v>0.27580344022030867</v>
      </c>
    </row>
    <row r="4675" spans="3:10" x14ac:dyDescent="0.3">
      <c r="C4675">
        <v>4198</v>
      </c>
      <c r="D4675" s="40">
        <v>2.434944249445584</v>
      </c>
      <c r="I4675">
        <v>4198</v>
      </c>
      <c r="J4675" s="134">
        <v>0.20777076005278161</v>
      </c>
    </row>
    <row r="4676" spans="3:10" x14ac:dyDescent="0.3">
      <c r="C4676">
        <v>4199</v>
      </c>
      <c r="D4676" s="40">
        <v>2.6293082209841261</v>
      </c>
      <c r="I4676">
        <v>4199</v>
      </c>
      <c r="J4676" s="134">
        <v>0.31902938019796889</v>
      </c>
    </row>
    <row r="4677" spans="3:10" x14ac:dyDescent="0.3">
      <c r="C4677">
        <v>4200</v>
      </c>
      <c r="D4677" s="40">
        <v>2.804712267440066</v>
      </c>
      <c r="I4677">
        <v>4200</v>
      </c>
      <c r="J4677" s="134">
        <v>0.28252287397792353</v>
      </c>
    </row>
    <row r="4678" spans="3:10" x14ac:dyDescent="0.3">
      <c r="C4678">
        <v>4201</v>
      </c>
      <c r="D4678" s="40">
        <v>2.3944265512931091</v>
      </c>
      <c r="I4678">
        <v>4201</v>
      </c>
      <c r="J4678" s="134">
        <v>0.19726083277623729</v>
      </c>
    </row>
    <row r="4679" spans="3:10" x14ac:dyDescent="0.3">
      <c r="C4679">
        <v>4202</v>
      </c>
      <c r="D4679" s="40">
        <v>2.9101267655273393</v>
      </c>
      <c r="I4679">
        <v>4202</v>
      </c>
      <c r="J4679" s="134">
        <v>0.35604799001916621</v>
      </c>
    </row>
    <row r="4680" spans="3:10" x14ac:dyDescent="0.3">
      <c r="C4680">
        <v>4203</v>
      </c>
      <c r="D4680" s="40">
        <v>2.8677139411605514</v>
      </c>
      <c r="I4680">
        <v>4203</v>
      </c>
      <c r="J4680" s="134">
        <v>0.24176500795275713</v>
      </c>
    </row>
    <row r="4681" spans="3:10" x14ac:dyDescent="0.3">
      <c r="C4681">
        <v>4204</v>
      </c>
      <c r="D4681" s="40">
        <v>2.3665392158626464</v>
      </c>
      <c r="I4681">
        <v>4204</v>
      </c>
      <c r="J4681" s="134">
        <v>0.29068717195780813</v>
      </c>
    </row>
    <row r="4682" spans="3:10" x14ac:dyDescent="0.3">
      <c r="C4682">
        <v>4205</v>
      </c>
      <c r="D4682" s="40">
        <v>2.6269526000750765</v>
      </c>
      <c r="I4682">
        <v>4205</v>
      </c>
      <c r="J4682" s="134">
        <v>0.17199629944025907</v>
      </c>
    </row>
    <row r="4683" spans="3:10" x14ac:dyDescent="0.3">
      <c r="C4683">
        <v>4206</v>
      </c>
      <c r="D4683" s="40">
        <v>2.4181588282877868</v>
      </c>
      <c r="I4683">
        <v>4206</v>
      </c>
      <c r="J4683" s="134">
        <v>0.22734743229938914</v>
      </c>
    </row>
    <row r="4684" spans="3:10" x14ac:dyDescent="0.3">
      <c r="C4684">
        <v>4207</v>
      </c>
      <c r="D4684" s="40">
        <v>2.5524892224847608</v>
      </c>
      <c r="I4684">
        <v>4207</v>
      </c>
      <c r="J4684" s="134">
        <v>0.27368296181861251</v>
      </c>
    </row>
    <row r="4685" spans="3:10" x14ac:dyDescent="0.3">
      <c r="C4685">
        <v>4208</v>
      </c>
      <c r="D4685" s="40">
        <v>1.9548565619510125</v>
      </c>
      <c r="I4685">
        <v>4208</v>
      </c>
      <c r="J4685" s="134">
        <v>0.32723124075094656</v>
      </c>
    </row>
    <row r="4686" spans="3:10" x14ac:dyDescent="0.3">
      <c r="C4686">
        <v>4209</v>
      </c>
      <c r="D4686" s="40">
        <v>1.583457606676641</v>
      </c>
      <c r="I4686">
        <v>4209</v>
      </c>
      <c r="J4686" s="134">
        <v>0.33146977031623059</v>
      </c>
    </row>
    <row r="4687" spans="3:10" x14ac:dyDescent="0.3">
      <c r="C4687">
        <v>4210</v>
      </c>
      <c r="D4687" s="40">
        <v>2.7260718508580384</v>
      </c>
      <c r="I4687">
        <v>4210</v>
      </c>
      <c r="J4687" s="134">
        <v>0.1621792876672441</v>
      </c>
    </row>
    <row r="4688" spans="3:10" x14ac:dyDescent="0.3">
      <c r="C4688">
        <v>4211</v>
      </c>
      <c r="D4688" s="40">
        <v>2.0096890961376399</v>
      </c>
      <c r="I4688">
        <v>4211</v>
      </c>
      <c r="J4688" s="134">
        <v>0.17828832586282406</v>
      </c>
    </row>
    <row r="4689" spans="3:10" x14ac:dyDescent="0.3">
      <c r="C4689">
        <v>4212</v>
      </c>
      <c r="D4689" s="40">
        <v>2.9627292216864687</v>
      </c>
      <c r="I4689">
        <v>4212</v>
      </c>
      <c r="J4689" s="134">
        <v>0.20830459976157134</v>
      </c>
    </row>
    <row r="4690" spans="3:10" x14ac:dyDescent="0.3">
      <c r="C4690">
        <v>4213</v>
      </c>
      <c r="D4690" s="40">
        <v>2.8089341701238943</v>
      </c>
      <c r="I4690">
        <v>4213</v>
      </c>
      <c r="J4690" s="134">
        <v>0.23794885451991643</v>
      </c>
    </row>
    <row r="4691" spans="3:10" x14ac:dyDescent="0.3">
      <c r="C4691">
        <v>4214</v>
      </c>
      <c r="D4691" s="40">
        <v>2.9045328272122903</v>
      </c>
      <c r="I4691">
        <v>4214</v>
      </c>
      <c r="J4691" s="134">
        <v>0.34678453488111649</v>
      </c>
    </row>
    <row r="4692" spans="3:10" x14ac:dyDescent="0.3">
      <c r="C4692">
        <v>4215</v>
      </c>
      <c r="D4692" s="40">
        <v>1.9839218424845513</v>
      </c>
      <c r="I4692">
        <v>4215</v>
      </c>
      <c r="J4692" s="134">
        <v>0.3211051542050043</v>
      </c>
    </row>
    <row r="4693" spans="3:10" x14ac:dyDescent="0.3">
      <c r="C4693">
        <v>4216</v>
      </c>
      <c r="D4693" s="40">
        <v>3.2743828836741762</v>
      </c>
      <c r="I4693">
        <v>4216</v>
      </c>
      <c r="J4693" s="134">
        <v>0.17835859597129411</v>
      </c>
    </row>
    <row r="4694" spans="3:10" x14ac:dyDescent="0.3">
      <c r="C4694">
        <v>4217</v>
      </c>
      <c r="D4694" s="40">
        <v>2.4211013379212853</v>
      </c>
      <c r="I4694">
        <v>4217</v>
      </c>
      <c r="J4694" s="134">
        <v>0.39129712229283276</v>
      </c>
    </row>
    <row r="4695" spans="3:10" x14ac:dyDescent="0.3">
      <c r="C4695">
        <v>4218</v>
      </c>
      <c r="D4695" s="40">
        <v>3.2168475643328209</v>
      </c>
      <c r="I4695">
        <v>4218</v>
      </c>
      <c r="J4695" s="134">
        <v>0.23014649417509347</v>
      </c>
    </row>
    <row r="4696" spans="3:10" x14ac:dyDescent="0.3">
      <c r="C4696">
        <v>4219</v>
      </c>
      <c r="D4696" s="40">
        <v>2.2852349638426999</v>
      </c>
      <c r="I4696">
        <v>4219</v>
      </c>
      <c r="J4696" s="134">
        <v>0.16426125653315227</v>
      </c>
    </row>
    <row r="4697" spans="3:10" x14ac:dyDescent="0.3">
      <c r="C4697">
        <v>4220</v>
      </c>
      <c r="D4697" s="40">
        <v>3.3740348846471333</v>
      </c>
      <c r="I4697">
        <v>4220</v>
      </c>
      <c r="J4697" s="134">
        <v>0.27493754802497206</v>
      </c>
    </row>
    <row r="4698" spans="3:10" x14ac:dyDescent="0.3">
      <c r="C4698">
        <v>4221</v>
      </c>
      <c r="D4698" s="40">
        <v>1.6320261186921841</v>
      </c>
      <c r="I4698">
        <v>4221</v>
      </c>
      <c r="J4698" s="134">
        <v>0.28730925906446236</v>
      </c>
    </row>
    <row r="4699" spans="3:10" x14ac:dyDescent="0.3">
      <c r="C4699">
        <v>4222</v>
      </c>
      <c r="D4699" s="40">
        <v>3.1942352544925692</v>
      </c>
      <c r="I4699">
        <v>4222</v>
      </c>
      <c r="J4699" s="134">
        <v>0.31679517859338446</v>
      </c>
    </row>
    <row r="4700" spans="3:10" x14ac:dyDescent="0.3">
      <c r="C4700">
        <v>4223</v>
      </c>
      <c r="D4700" s="40">
        <v>1.8857749491939035</v>
      </c>
      <c r="I4700">
        <v>4223</v>
      </c>
      <c r="J4700" s="134">
        <v>0.2720616870250685</v>
      </c>
    </row>
    <row r="4701" spans="3:10" x14ac:dyDescent="0.3">
      <c r="C4701">
        <v>4224</v>
      </c>
      <c r="D4701" s="40">
        <v>2.1727617690118968</v>
      </c>
      <c r="I4701">
        <v>4224</v>
      </c>
      <c r="J4701" s="134">
        <v>0.35700413920447494</v>
      </c>
    </row>
    <row r="4702" spans="3:10" x14ac:dyDescent="0.3">
      <c r="C4702">
        <v>4225</v>
      </c>
      <c r="D4702" s="40">
        <v>2.6293071228155727</v>
      </c>
      <c r="I4702">
        <v>4225</v>
      </c>
      <c r="J4702" s="134">
        <v>9.800133210938955E-2</v>
      </c>
    </row>
    <row r="4703" spans="3:10" x14ac:dyDescent="0.3">
      <c r="C4703">
        <v>4226</v>
      </c>
      <c r="D4703" s="40">
        <v>3.5288370807574294</v>
      </c>
      <c r="I4703">
        <v>4226</v>
      </c>
      <c r="J4703" s="134">
        <v>0.26110529063298871</v>
      </c>
    </row>
    <row r="4704" spans="3:10" x14ac:dyDescent="0.3">
      <c r="C4704">
        <v>4227</v>
      </c>
      <c r="D4704" s="40">
        <v>2.9805481396063156</v>
      </c>
      <c r="I4704">
        <v>4227</v>
      </c>
      <c r="J4704" s="134">
        <v>0.29717405057139845</v>
      </c>
    </row>
    <row r="4705" spans="3:10" x14ac:dyDescent="0.3">
      <c r="C4705">
        <v>4228</v>
      </c>
      <c r="D4705" s="40">
        <v>2.2972395868019597</v>
      </c>
      <c r="I4705">
        <v>4228</v>
      </c>
      <c r="J4705" s="134">
        <v>0.357784849090379</v>
      </c>
    </row>
    <row r="4706" spans="3:10" x14ac:dyDescent="0.3">
      <c r="C4706">
        <v>4229</v>
      </c>
      <c r="D4706" s="40">
        <v>2.165659687225467</v>
      </c>
      <c r="I4706">
        <v>4229</v>
      </c>
      <c r="J4706" s="134">
        <v>0.27337109065728749</v>
      </c>
    </row>
    <row r="4707" spans="3:10" x14ac:dyDescent="0.3">
      <c r="C4707">
        <v>4230</v>
      </c>
      <c r="D4707" s="40">
        <v>2.0136404665387633</v>
      </c>
      <c r="I4707">
        <v>4230</v>
      </c>
      <c r="J4707" s="134">
        <v>0.24335874460781737</v>
      </c>
    </row>
    <row r="4708" spans="3:10" x14ac:dyDescent="0.3">
      <c r="C4708">
        <v>4231</v>
      </c>
      <c r="D4708" s="40">
        <v>3.3106229743551792</v>
      </c>
      <c r="I4708">
        <v>4231</v>
      </c>
      <c r="J4708" s="134">
        <v>0.15751705835132568</v>
      </c>
    </row>
    <row r="4709" spans="3:10" x14ac:dyDescent="0.3">
      <c r="C4709">
        <v>4232</v>
      </c>
      <c r="D4709" s="40">
        <v>2.7114178405409035</v>
      </c>
      <c r="I4709">
        <v>4232</v>
      </c>
      <c r="J4709" s="134">
        <v>0.23333383349690329</v>
      </c>
    </row>
    <row r="4710" spans="3:10" x14ac:dyDescent="0.3">
      <c r="C4710">
        <v>4233</v>
      </c>
      <c r="D4710" s="40">
        <v>2.8997309946711907</v>
      </c>
      <c r="I4710">
        <v>4233</v>
      </c>
      <c r="J4710" s="134">
        <v>0.19177136991477073</v>
      </c>
    </row>
    <row r="4711" spans="3:10" x14ac:dyDescent="0.3">
      <c r="C4711">
        <v>4234</v>
      </c>
      <c r="D4711" s="40">
        <v>3.0219744663510339</v>
      </c>
      <c r="I4711">
        <v>4234</v>
      </c>
      <c r="J4711" s="134">
        <v>0.32502532928254424</v>
      </c>
    </row>
    <row r="4712" spans="3:10" x14ac:dyDescent="0.3">
      <c r="C4712">
        <v>4235</v>
      </c>
      <c r="D4712" s="40">
        <v>2.7131890164071928</v>
      </c>
      <c r="I4712">
        <v>4235</v>
      </c>
      <c r="J4712" s="134">
        <v>0.23618547520437794</v>
      </c>
    </row>
    <row r="4713" spans="3:10" x14ac:dyDescent="0.3">
      <c r="C4713">
        <v>4236</v>
      </c>
      <c r="D4713" s="40">
        <v>2.6254393469865591</v>
      </c>
      <c r="I4713">
        <v>4236</v>
      </c>
      <c r="J4713" s="134">
        <v>0.12918621152824072</v>
      </c>
    </row>
    <row r="4714" spans="3:10" x14ac:dyDescent="0.3">
      <c r="C4714">
        <v>4237</v>
      </c>
      <c r="D4714" s="40">
        <v>3.5788617334666499</v>
      </c>
      <c r="I4714">
        <v>4237</v>
      </c>
      <c r="J4714" s="134">
        <v>0.24034113332341511</v>
      </c>
    </row>
    <row r="4715" spans="3:10" x14ac:dyDescent="0.3">
      <c r="C4715">
        <v>4238</v>
      </c>
      <c r="D4715" s="40">
        <v>3.0387228318353143</v>
      </c>
      <c r="I4715">
        <v>4238</v>
      </c>
      <c r="J4715" s="134">
        <v>0.25319235623176373</v>
      </c>
    </row>
    <row r="4716" spans="3:10" x14ac:dyDescent="0.3">
      <c r="C4716">
        <v>4239</v>
      </c>
      <c r="D4716" s="40">
        <v>2.6405777202939227</v>
      </c>
      <c r="I4716">
        <v>4239</v>
      </c>
      <c r="J4716" s="134">
        <v>0.10992660752795214</v>
      </c>
    </row>
    <row r="4717" spans="3:10" x14ac:dyDescent="0.3">
      <c r="C4717">
        <v>4240</v>
      </c>
      <c r="D4717" s="40">
        <v>2.2487523329507972</v>
      </c>
      <c r="I4717">
        <v>4240</v>
      </c>
      <c r="J4717" s="134">
        <v>0.33565264781442372</v>
      </c>
    </row>
    <row r="4718" spans="3:10" x14ac:dyDescent="0.3">
      <c r="C4718">
        <v>4241</v>
      </c>
      <c r="D4718" s="40">
        <v>2.4061453113988609</v>
      </c>
      <c r="I4718">
        <v>4241</v>
      </c>
      <c r="J4718" s="134">
        <v>0.2560748534202919</v>
      </c>
    </row>
    <row r="4719" spans="3:10" x14ac:dyDescent="0.3">
      <c r="C4719">
        <v>4242</v>
      </c>
      <c r="D4719" s="40">
        <v>2.7311308141059571</v>
      </c>
      <c r="I4719">
        <v>4242</v>
      </c>
      <c r="J4719" s="134">
        <v>0.29944372700603639</v>
      </c>
    </row>
    <row r="4720" spans="3:10" x14ac:dyDescent="0.3">
      <c r="C4720">
        <v>4243</v>
      </c>
      <c r="D4720" s="40">
        <v>2.6290060615093598</v>
      </c>
      <c r="I4720">
        <v>4243</v>
      </c>
      <c r="J4720" s="134">
        <v>0.28845246510714828</v>
      </c>
    </row>
    <row r="4721" spans="3:10" x14ac:dyDescent="0.3">
      <c r="C4721">
        <v>4244</v>
      </c>
      <c r="D4721" s="40">
        <v>2.0741636541348263</v>
      </c>
      <c r="I4721">
        <v>4244</v>
      </c>
      <c r="J4721" s="134">
        <v>0.25359534481697366</v>
      </c>
    </row>
    <row r="4722" spans="3:10" x14ac:dyDescent="0.3">
      <c r="C4722">
        <v>4245</v>
      </c>
      <c r="D4722" s="40">
        <v>1.8630355346158933</v>
      </c>
      <c r="I4722">
        <v>4245</v>
      </c>
      <c r="J4722" s="134">
        <v>0.3335121159294101</v>
      </c>
    </row>
    <row r="4723" spans="3:10" x14ac:dyDescent="0.3">
      <c r="C4723">
        <v>4246</v>
      </c>
      <c r="D4723" s="40">
        <v>3.0339399865232894</v>
      </c>
      <c r="I4723">
        <v>4246</v>
      </c>
      <c r="J4723" s="134">
        <v>0.37921313816457869</v>
      </c>
    </row>
    <row r="4724" spans="3:10" x14ac:dyDescent="0.3">
      <c r="C4724">
        <v>4247</v>
      </c>
      <c r="D4724" s="40">
        <v>3.506209465811799</v>
      </c>
      <c r="I4724">
        <v>4247</v>
      </c>
      <c r="J4724" s="134">
        <v>0.29247614422225188</v>
      </c>
    </row>
    <row r="4725" spans="3:10" x14ac:dyDescent="0.3">
      <c r="C4725">
        <v>4248</v>
      </c>
      <c r="D4725" s="40">
        <v>2.7010298967494628</v>
      </c>
      <c r="I4725">
        <v>4248</v>
      </c>
      <c r="J4725" s="134">
        <v>0.31905826061480314</v>
      </c>
    </row>
    <row r="4726" spans="3:10" x14ac:dyDescent="0.3">
      <c r="C4726">
        <v>4249</v>
      </c>
      <c r="D4726" s="40">
        <v>2.0528194599392622</v>
      </c>
      <c r="I4726">
        <v>4249</v>
      </c>
      <c r="J4726" s="134">
        <v>0.13154876472760924</v>
      </c>
    </row>
    <row r="4727" spans="3:10" x14ac:dyDescent="0.3">
      <c r="C4727">
        <v>4250</v>
      </c>
      <c r="D4727" s="40">
        <v>2.4710081867602378</v>
      </c>
      <c r="I4727">
        <v>4250</v>
      </c>
      <c r="J4727" s="134">
        <v>0.32682199380609367</v>
      </c>
    </row>
    <row r="4728" spans="3:10" x14ac:dyDescent="0.3">
      <c r="C4728">
        <v>4251</v>
      </c>
      <c r="D4728" s="40">
        <v>2.8966629708944422</v>
      </c>
      <c r="I4728">
        <v>4251</v>
      </c>
      <c r="J4728" s="134">
        <v>0.26661316436147486</v>
      </c>
    </row>
    <row r="4729" spans="3:10" x14ac:dyDescent="0.3">
      <c r="C4729">
        <v>4252</v>
      </c>
      <c r="D4729" s="40">
        <v>3.3521833758050383</v>
      </c>
      <c r="I4729">
        <v>4252</v>
      </c>
      <c r="J4729" s="134">
        <v>0.22734679868143459</v>
      </c>
    </row>
    <row r="4730" spans="3:10" x14ac:dyDescent="0.3">
      <c r="C4730">
        <v>4253</v>
      </c>
      <c r="D4730" s="40">
        <v>2.2606962846866425</v>
      </c>
      <c r="I4730">
        <v>4253</v>
      </c>
      <c r="J4730" s="134">
        <v>0.26824842396045945</v>
      </c>
    </row>
    <row r="4731" spans="3:10" x14ac:dyDescent="0.3">
      <c r="C4731">
        <v>4254</v>
      </c>
      <c r="D4731" s="40">
        <v>1.5690084512301947</v>
      </c>
      <c r="I4731">
        <v>4254</v>
      </c>
      <c r="J4731" s="134">
        <v>0.10135804452647035</v>
      </c>
    </row>
    <row r="4732" spans="3:10" x14ac:dyDescent="0.3">
      <c r="C4732">
        <v>4255</v>
      </c>
      <c r="D4732" s="40">
        <v>1.8616811172042045</v>
      </c>
      <c r="I4732">
        <v>4255</v>
      </c>
      <c r="J4732" s="134">
        <v>0.29463949600983619</v>
      </c>
    </row>
    <row r="4733" spans="3:10" x14ac:dyDescent="0.3">
      <c r="C4733">
        <v>4256</v>
      </c>
      <c r="D4733" s="40">
        <v>3.4972688801368745</v>
      </c>
      <c r="I4733">
        <v>4256</v>
      </c>
      <c r="J4733" s="134">
        <v>0.11685690574140994</v>
      </c>
    </row>
    <row r="4734" spans="3:10" x14ac:dyDescent="0.3">
      <c r="C4734">
        <v>4257</v>
      </c>
      <c r="D4734" s="40">
        <v>2.2614787368624052</v>
      </c>
      <c r="I4734">
        <v>4257</v>
      </c>
      <c r="J4734" s="134">
        <v>0.15117915160129214</v>
      </c>
    </row>
    <row r="4735" spans="3:10" x14ac:dyDescent="0.3">
      <c r="C4735">
        <v>4258</v>
      </c>
      <c r="D4735" s="40">
        <v>3.0546225099741933</v>
      </c>
      <c r="I4735">
        <v>4258</v>
      </c>
      <c r="J4735" s="134">
        <v>0.19927603130553906</v>
      </c>
    </row>
    <row r="4736" spans="3:10" x14ac:dyDescent="0.3">
      <c r="C4736">
        <v>4259</v>
      </c>
      <c r="D4736" s="40">
        <v>2.1759856543599025</v>
      </c>
      <c r="I4736">
        <v>4259</v>
      </c>
      <c r="J4736" s="134">
        <v>0.11592327995613516</v>
      </c>
    </row>
    <row r="4737" spans="3:10" x14ac:dyDescent="0.3">
      <c r="C4737">
        <v>4260</v>
      </c>
      <c r="D4737" s="40">
        <v>2.1866320092817957</v>
      </c>
      <c r="I4737">
        <v>4260</v>
      </c>
      <c r="J4737" s="134">
        <v>0.13265974833173</v>
      </c>
    </row>
    <row r="4738" spans="3:10" x14ac:dyDescent="0.3">
      <c r="C4738">
        <v>4261</v>
      </c>
      <c r="D4738" s="40">
        <v>2.268225871011611</v>
      </c>
      <c r="I4738">
        <v>4261</v>
      </c>
      <c r="J4738" s="134">
        <v>0.22046818566139614</v>
      </c>
    </row>
    <row r="4739" spans="3:10" x14ac:dyDescent="0.3">
      <c r="C4739">
        <v>4262</v>
      </c>
      <c r="D4739" s="40">
        <v>3.3064619698632569</v>
      </c>
      <c r="I4739">
        <v>4262</v>
      </c>
      <c r="J4739" s="134">
        <v>0.25150345519972772</v>
      </c>
    </row>
    <row r="4740" spans="3:10" x14ac:dyDescent="0.3">
      <c r="C4740">
        <v>4263</v>
      </c>
      <c r="D4740" s="40">
        <v>2.1996923723127226</v>
      </c>
      <c r="I4740">
        <v>4263</v>
      </c>
      <c r="J4740" s="134">
        <v>0.29120712021950479</v>
      </c>
    </row>
    <row r="4741" spans="3:10" x14ac:dyDescent="0.3">
      <c r="C4741">
        <v>4264</v>
      </c>
      <c r="D4741" s="40">
        <v>3.6589274879423099</v>
      </c>
      <c r="I4741">
        <v>4264</v>
      </c>
      <c r="J4741" s="134">
        <v>0.2185958617493533</v>
      </c>
    </row>
    <row r="4742" spans="3:10" x14ac:dyDescent="0.3">
      <c r="C4742">
        <v>4265</v>
      </c>
      <c r="D4742" s="40">
        <v>2.1513266514936169</v>
      </c>
      <c r="I4742">
        <v>4265</v>
      </c>
      <c r="J4742" s="134">
        <v>0.27844164635212665</v>
      </c>
    </row>
    <row r="4743" spans="3:10" x14ac:dyDescent="0.3">
      <c r="C4743">
        <v>4266</v>
      </c>
      <c r="D4743" s="40">
        <v>2.1573719657804342</v>
      </c>
      <c r="I4743">
        <v>4266</v>
      </c>
      <c r="J4743" s="134">
        <v>0.11616320072949149</v>
      </c>
    </row>
    <row r="4744" spans="3:10" x14ac:dyDescent="0.3">
      <c r="C4744">
        <v>4267</v>
      </c>
      <c r="D4744" s="40">
        <v>2.4377614821788822</v>
      </c>
      <c r="I4744">
        <v>4267</v>
      </c>
      <c r="J4744" s="134">
        <v>0.34095044608564518</v>
      </c>
    </row>
    <row r="4745" spans="3:10" x14ac:dyDescent="0.3">
      <c r="C4745">
        <v>4268</v>
      </c>
      <c r="D4745" s="40">
        <v>1.7630117853950746</v>
      </c>
      <c r="I4745">
        <v>4268</v>
      </c>
      <c r="J4745" s="134">
        <v>0.25557249925898051</v>
      </c>
    </row>
    <row r="4746" spans="3:10" x14ac:dyDescent="0.3">
      <c r="C4746">
        <v>4269</v>
      </c>
      <c r="D4746" s="40">
        <v>2.6192164913806999</v>
      </c>
      <c r="I4746">
        <v>4269</v>
      </c>
      <c r="J4746" s="134">
        <v>0.10450423997833735</v>
      </c>
    </row>
    <row r="4747" spans="3:10" x14ac:dyDescent="0.3">
      <c r="C4747">
        <v>4270</v>
      </c>
      <c r="D4747" s="40">
        <v>3.525359105188449</v>
      </c>
      <c r="I4747">
        <v>4270</v>
      </c>
      <c r="J4747" s="134">
        <v>0.23751914315296219</v>
      </c>
    </row>
    <row r="4748" spans="3:10" x14ac:dyDescent="0.3">
      <c r="C4748">
        <v>4271</v>
      </c>
      <c r="D4748" s="40">
        <v>2.6050243905644082</v>
      </c>
      <c r="I4748">
        <v>4271</v>
      </c>
      <c r="J4748" s="134">
        <v>0.25986832917436842</v>
      </c>
    </row>
    <row r="4749" spans="3:10" x14ac:dyDescent="0.3">
      <c r="C4749">
        <v>4272</v>
      </c>
      <c r="D4749" s="40">
        <v>2.8557617200895393</v>
      </c>
      <c r="I4749">
        <v>4272</v>
      </c>
      <c r="J4749" s="134">
        <v>0.19887716062466843</v>
      </c>
    </row>
    <row r="4750" spans="3:10" x14ac:dyDescent="0.3">
      <c r="C4750">
        <v>4273</v>
      </c>
      <c r="D4750" s="40">
        <v>3.0425689440744121</v>
      </c>
      <c r="I4750">
        <v>4273</v>
      </c>
      <c r="J4750" s="134">
        <v>0.27972810571893914</v>
      </c>
    </row>
    <row r="4751" spans="3:10" x14ac:dyDescent="0.3">
      <c r="C4751">
        <v>4274</v>
      </c>
      <c r="D4751" s="40">
        <v>2.1943824549083382</v>
      </c>
      <c r="I4751">
        <v>4274</v>
      </c>
      <c r="J4751" s="134">
        <v>0.17967789345766927</v>
      </c>
    </row>
    <row r="4752" spans="3:10" x14ac:dyDescent="0.3">
      <c r="C4752">
        <v>4275</v>
      </c>
      <c r="D4752" s="40">
        <v>1.8353379255144382</v>
      </c>
      <c r="I4752">
        <v>4275</v>
      </c>
      <c r="J4752" s="134">
        <v>0.3191983314670932</v>
      </c>
    </row>
    <row r="4753" spans="3:10" x14ac:dyDescent="0.3">
      <c r="C4753">
        <v>4276</v>
      </c>
      <c r="D4753" s="40">
        <v>1.7165792472467465</v>
      </c>
      <c r="I4753">
        <v>4276</v>
      </c>
      <c r="J4753" s="134">
        <v>0.27194893404365383</v>
      </c>
    </row>
    <row r="4754" spans="3:10" x14ac:dyDescent="0.3">
      <c r="C4754">
        <v>4277</v>
      </c>
      <c r="D4754" s="40">
        <v>1.8914886792009593</v>
      </c>
      <c r="I4754">
        <v>4277</v>
      </c>
      <c r="J4754" s="134">
        <v>0.21358507618262834</v>
      </c>
    </row>
    <row r="4755" spans="3:10" x14ac:dyDescent="0.3">
      <c r="C4755">
        <v>4278</v>
      </c>
      <c r="D4755" s="40">
        <v>2.7584625140382553</v>
      </c>
      <c r="I4755">
        <v>4278</v>
      </c>
      <c r="J4755" s="134">
        <v>0.23575863448919532</v>
      </c>
    </row>
    <row r="4756" spans="3:10" x14ac:dyDescent="0.3">
      <c r="C4756">
        <v>4279</v>
      </c>
      <c r="D4756" s="40">
        <v>2.6910298165266391</v>
      </c>
      <c r="I4756">
        <v>4279</v>
      </c>
      <c r="J4756" s="134">
        <v>0.13461228154896365</v>
      </c>
    </row>
    <row r="4757" spans="3:10" x14ac:dyDescent="0.3">
      <c r="C4757">
        <v>4280</v>
      </c>
      <c r="D4757" s="40">
        <v>2.1240240889223978</v>
      </c>
      <c r="I4757">
        <v>4280</v>
      </c>
      <c r="J4757" s="134">
        <v>0.32755119244350372</v>
      </c>
    </row>
    <row r="4758" spans="3:10" x14ac:dyDescent="0.3">
      <c r="C4758">
        <v>4281</v>
      </c>
      <c r="D4758" s="40">
        <v>2.6550796653976123</v>
      </c>
      <c r="I4758">
        <v>4281</v>
      </c>
      <c r="J4758" s="134">
        <v>0.23722967984079313</v>
      </c>
    </row>
    <row r="4759" spans="3:10" x14ac:dyDescent="0.3">
      <c r="C4759">
        <v>4282</v>
      </c>
      <c r="D4759" s="40">
        <v>1.5833245433372745</v>
      </c>
      <c r="I4759">
        <v>4282</v>
      </c>
      <c r="J4759" s="134">
        <v>0.15735733245464467</v>
      </c>
    </row>
    <row r="4760" spans="3:10" x14ac:dyDescent="0.3">
      <c r="C4760">
        <v>4283</v>
      </c>
      <c r="D4760" s="40">
        <v>3.3181862832550961</v>
      </c>
      <c r="I4760">
        <v>4283</v>
      </c>
      <c r="J4760" s="134">
        <v>0.16502059371272448</v>
      </c>
    </row>
    <row r="4761" spans="3:10" x14ac:dyDescent="0.3">
      <c r="C4761">
        <v>4284</v>
      </c>
      <c r="D4761" s="40">
        <v>2.7811911788330841</v>
      </c>
      <c r="I4761">
        <v>4284</v>
      </c>
      <c r="J4761" s="134">
        <v>0.10099464522561652</v>
      </c>
    </row>
    <row r="4762" spans="3:10" x14ac:dyDescent="0.3">
      <c r="C4762">
        <v>4285</v>
      </c>
      <c r="D4762" s="40">
        <v>1.8777438546288443</v>
      </c>
      <c r="I4762">
        <v>4285</v>
      </c>
      <c r="J4762" s="134">
        <v>0.22358707022570168</v>
      </c>
    </row>
    <row r="4763" spans="3:10" x14ac:dyDescent="0.3">
      <c r="C4763">
        <v>4286</v>
      </c>
      <c r="D4763" s="40">
        <v>2.8227235251699141</v>
      </c>
      <c r="I4763">
        <v>4286</v>
      </c>
      <c r="J4763" s="134">
        <v>0.34812183984279477</v>
      </c>
    </row>
    <row r="4764" spans="3:10" x14ac:dyDescent="0.3">
      <c r="C4764">
        <v>4287</v>
      </c>
      <c r="D4764" s="40">
        <v>2.4101930788055235</v>
      </c>
      <c r="I4764">
        <v>4287</v>
      </c>
      <c r="J4764" s="134">
        <v>0.23793920521910583</v>
      </c>
    </row>
    <row r="4765" spans="3:10" x14ac:dyDescent="0.3">
      <c r="C4765">
        <v>4288</v>
      </c>
      <c r="D4765" s="40">
        <v>2.8387208690451944</v>
      </c>
      <c r="I4765">
        <v>4288</v>
      </c>
      <c r="J4765" s="134">
        <v>0.24737307381649054</v>
      </c>
    </row>
    <row r="4766" spans="3:10" x14ac:dyDescent="0.3">
      <c r="C4766">
        <v>4289</v>
      </c>
      <c r="D4766" s="40">
        <v>3.460890478949314</v>
      </c>
      <c r="I4766">
        <v>4289</v>
      </c>
      <c r="J4766" s="134">
        <v>0.14810737234184645</v>
      </c>
    </row>
    <row r="4767" spans="3:10" x14ac:dyDescent="0.3">
      <c r="C4767">
        <v>4290</v>
      </c>
      <c r="D4767" s="40">
        <v>2.8745787375965692</v>
      </c>
      <c r="I4767">
        <v>4290</v>
      </c>
      <c r="J4767" s="134">
        <v>0.16062030287934426</v>
      </c>
    </row>
    <row r="4768" spans="3:10" x14ac:dyDescent="0.3">
      <c r="C4768">
        <v>4291</v>
      </c>
      <c r="D4768" s="40">
        <v>3.302462216937367</v>
      </c>
      <c r="I4768">
        <v>4291</v>
      </c>
      <c r="J4768" s="134">
        <v>0.27022744742883154</v>
      </c>
    </row>
    <row r="4769" spans="3:10" x14ac:dyDescent="0.3">
      <c r="C4769">
        <v>4292</v>
      </c>
      <c r="D4769" s="40">
        <v>1.9969251596550301</v>
      </c>
      <c r="I4769">
        <v>4292</v>
      </c>
      <c r="J4769" s="134">
        <v>0.22360270805276161</v>
      </c>
    </row>
    <row r="4770" spans="3:10" x14ac:dyDescent="0.3">
      <c r="C4770">
        <v>4293</v>
      </c>
      <c r="D4770" s="40">
        <v>2.3642455894025707</v>
      </c>
      <c r="I4770">
        <v>4293</v>
      </c>
      <c r="J4770" s="134">
        <v>0.26313731807516771</v>
      </c>
    </row>
    <row r="4771" spans="3:10" x14ac:dyDescent="0.3">
      <c r="C4771">
        <v>4294</v>
      </c>
      <c r="D4771" s="40">
        <v>2.8428021014597529</v>
      </c>
      <c r="I4771">
        <v>4294</v>
      </c>
      <c r="J4771" s="134">
        <v>0.33549380431242959</v>
      </c>
    </row>
    <row r="4772" spans="3:10" x14ac:dyDescent="0.3">
      <c r="C4772">
        <v>4295</v>
      </c>
      <c r="D4772" s="40">
        <v>2.7567679390572897</v>
      </c>
      <c r="I4772">
        <v>4295</v>
      </c>
      <c r="J4772" s="134">
        <v>0.27577630192317737</v>
      </c>
    </row>
    <row r="4773" spans="3:10" x14ac:dyDescent="0.3">
      <c r="C4773">
        <v>4296</v>
      </c>
      <c r="D4773" s="40">
        <v>1.9414065300661529</v>
      </c>
      <c r="I4773">
        <v>4296</v>
      </c>
      <c r="J4773" s="134">
        <v>0.15999401916522715</v>
      </c>
    </row>
    <row r="4774" spans="3:10" x14ac:dyDescent="0.3">
      <c r="C4774">
        <v>4297</v>
      </c>
      <c r="D4774" s="40">
        <v>2.592475314634362</v>
      </c>
      <c r="I4774">
        <v>4297</v>
      </c>
      <c r="J4774" s="134">
        <v>0.3123255845852404</v>
      </c>
    </row>
    <row r="4775" spans="3:10" x14ac:dyDescent="0.3">
      <c r="C4775">
        <v>4298</v>
      </c>
      <c r="D4775" s="40">
        <v>3.0036074704923132</v>
      </c>
      <c r="I4775">
        <v>4298</v>
      </c>
      <c r="J4775" s="134">
        <v>9.2587119828786868E-2</v>
      </c>
    </row>
    <row r="4776" spans="3:10" x14ac:dyDescent="0.3">
      <c r="C4776">
        <v>4299</v>
      </c>
      <c r="D4776" s="40">
        <v>2.2652106457804506</v>
      </c>
      <c r="I4776">
        <v>4299</v>
      </c>
      <c r="J4776" s="134">
        <v>0.31840692137498783</v>
      </c>
    </row>
    <row r="4777" spans="3:10" x14ac:dyDescent="0.3">
      <c r="C4777">
        <v>4300</v>
      </c>
      <c r="D4777" s="40">
        <v>3.4850000312864124</v>
      </c>
      <c r="I4777">
        <v>4300</v>
      </c>
      <c r="J4777" s="134">
        <v>0.32066259600640201</v>
      </c>
    </row>
    <row r="4778" spans="3:10" x14ac:dyDescent="0.3">
      <c r="C4778">
        <v>4301</v>
      </c>
      <c r="D4778" s="40">
        <v>3.2905956783211914</v>
      </c>
      <c r="I4778">
        <v>4301</v>
      </c>
      <c r="J4778" s="134">
        <v>0.22283253713410689</v>
      </c>
    </row>
    <row r="4779" spans="3:10" x14ac:dyDescent="0.3">
      <c r="C4779">
        <v>4302</v>
      </c>
      <c r="D4779" s="40">
        <v>2.600693150072769</v>
      </c>
      <c r="I4779">
        <v>4302</v>
      </c>
      <c r="J4779" s="134">
        <v>0.23825706753800824</v>
      </c>
    </row>
    <row r="4780" spans="3:10" x14ac:dyDescent="0.3">
      <c r="C4780">
        <v>4303</v>
      </c>
      <c r="D4780" s="40">
        <v>2.2312245824590775</v>
      </c>
      <c r="I4780">
        <v>4303</v>
      </c>
      <c r="J4780" s="134">
        <v>0.26565803730882953</v>
      </c>
    </row>
    <row r="4781" spans="3:10" x14ac:dyDescent="0.3">
      <c r="C4781">
        <v>4304</v>
      </c>
      <c r="D4781" s="40">
        <v>2.1347132976200398</v>
      </c>
      <c r="I4781">
        <v>4304</v>
      </c>
      <c r="J4781" s="134">
        <v>0.21638891085913015</v>
      </c>
    </row>
    <row r="4782" spans="3:10" x14ac:dyDescent="0.3">
      <c r="C4782">
        <v>4305</v>
      </c>
      <c r="D4782" s="40">
        <v>2.0488189579172356</v>
      </c>
      <c r="I4782">
        <v>4305</v>
      </c>
      <c r="J4782" s="134">
        <v>0.16992708611352292</v>
      </c>
    </row>
    <row r="4783" spans="3:10" x14ac:dyDescent="0.3">
      <c r="C4783">
        <v>4306</v>
      </c>
      <c r="D4783" s="40">
        <v>2.8761154863957041</v>
      </c>
      <c r="I4783">
        <v>4306</v>
      </c>
      <c r="J4783" s="134">
        <v>0.23758453274181668</v>
      </c>
    </row>
    <row r="4784" spans="3:10" x14ac:dyDescent="0.3">
      <c r="C4784">
        <v>4307</v>
      </c>
      <c r="D4784" s="40">
        <v>2.7965199857588217</v>
      </c>
      <c r="I4784">
        <v>4307</v>
      </c>
      <c r="J4784" s="134">
        <v>0.27639482123202708</v>
      </c>
    </row>
    <row r="4785" spans="3:10" x14ac:dyDescent="0.3">
      <c r="C4785">
        <v>4308</v>
      </c>
      <c r="D4785" s="40">
        <v>2.723059660611435</v>
      </c>
      <c r="I4785">
        <v>4308</v>
      </c>
      <c r="J4785" s="134">
        <v>0.19086401362567584</v>
      </c>
    </row>
    <row r="4786" spans="3:10" x14ac:dyDescent="0.3">
      <c r="C4786">
        <v>4309</v>
      </c>
      <c r="D4786" s="40">
        <v>2.1911472381568187</v>
      </c>
      <c r="I4786">
        <v>4309</v>
      </c>
      <c r="J4786" s="134">
        <v>0.20957311059410322</v>
      </c>
    </row>
    <row r="4787" spans="3:10" x14ac:dyDescent="0.3">
      <c r="C4787">
        <v>4310</v>
      </c>
      <c r="D4787" s="40">
        <v>2.8169369630678727</v>
      </c>
      <c r="I4787">
        <v>4310</v>
      </c>
      <c r="J4787" s="134">
        <v>0.34578828400623496</v>
      </c>
    </row>
    <row r="4788" spans="3:10" x14ac:dyDescent="0.3">
      <c r="C4788">
        <v>4311</v>
      </c>
      <c r="D4788" s="40">
        <v>2.6301912991214933</v>
      </c>
      <c r="I4788">
        <v>4311</v>
      </c>
      <c r="J4788" s="134">
        <v>0.17785421442234117</v>
      </c>
    </row>
    <row r="4789" spans="3:10" x14ac:dyDescent="0.3">
      <c r="C4789">
        <v>4312</v>
      </c>
      <c r="D4789" s="40">
        <v>2.2901209553786068</v>
      </c>
      <c r="I4789">
        <v>4312</v>
      </c>
      <c r="J4789" s="134">
        <v>0.27257274285464916</v>
      </c>
    </row>
    <row r="4790" spans="3:10" x14ac:dyDescent="0.3">
      <c r="C4790">
        <v>4313</v>
      </c>
      <c r="D4790" s="40">
        <v>2.6927755748187066</v>
      </c>
      <c r="I4790">
        <v>4313</v>
      </c>
      <c r="J4790" s="134">
        <v>0.26488311408320575</v>
      </c>
    </row>
    <row r="4791" spans="3:10" x14ac:dyDescent="0.3">
      <c r="C4791">
        <v>4314</v>
      </c>
      <c r="D4791" s="40">
        <v>2.3258765102935439</v>
      </c>
      <c r="I4791">
        <v>4314</v>
      </c>
      <c r="J4791" s="134">
        <v>0.28909581870502721</v>
      </c>
    </row>
    <row r="4792" spans="3:10" x14ac:dyDescent="0.3">
      <c r="C4792">
        <v>4315</v>
      </c>
      <c r="D4792" s="40">
        <v>2.664831760764284</v>
      </c>
      <c r="I4792">
        <v>4315</v>
      </c>
      <c r="J4792" s="134">
        <v>0.26307984149763319</v>
      </c>
    </row>
    <row r="4793" spans="3:10" x14ac:dyDescent="0.3">
      <c r="C4793">
        <v>4316</v>
      </c>
      <c r="D4793" s="40">
        <v>3.3098581963657772</v>
      </c>
      <c r="I4793">
        <v>4316</v>
      </c>
      <c r="J4793" s="134">
        <v>0.13415137230154572</v>
      </c>
    </row>
    <row r="4794" spans="3:10" x14ac:dyDescent="0.3">
      <c r="C4794">
        <v>4317</v>
      </c>
      <c r="D4794" s="40">
        <v>3.5517240176500531</v>
      </c>
      <c r="I4794">
        <v>4317</v>
      </c>
      <c r="J4794" s="134">
        <v>0.2986118582241517</v>
      </c>
    </row>
    <row r="4795" spans="3:10" x14ac:dyDescent="0.3">
      <c r="C4795">
        <v>4318</v>
      </c>
      <c r="D4795" s="40">
        <v>2.589244764028078</v>
      </c>
      <c r="I4795">
        <v>4318</v>
      </c>
      <c r="J4795" s="134">
        <v>0.21856664623749489</v>
      </c>
    </row>
    <row r="4796" spans="3:10" x14ac:dyDescent="0.3">
      <c r="C4796">
        <v>4319</v>
      </c>
      <c r="D4796" s="40">
        <v>2.607379798283691</v>
      </c>
      <c r="I4796">
        <v>4319</v>
      </c>
      <c r="J4796" s="134">
        <v>0.38820265259781928</v>
      </c>
    </row>
    <row r="4797" spans="3:10" x14ac:dyDescent="0.3">
      <c r="C4797">
        <v>4320</v>
      </c>
      <c r="D4797" s="40">
        <v>3.5177176469206772</v>
      </c>
      <c r="I4797">
        <v>4320</v>
      </c>
      <c r="J4797" s="134">
        <v>0.30813701783014791</v>
      </c>
    </row>
    <row r="4798" spans="3:10" x14ac:dyDescent="0.3">
      <c r="C4798">
        <v>4321</v>
      </c>
      <c r="D4798" s="40">
        <v>2.6765723165969124</v>
      </c>
      <c r="I4798">
        <v>4321</v>
      </c>
      <c r="J4798" s="134">
        <v>0.27315402159027413</v>
      </c>
    </row>
    <row r="4799" spans="3:10" x14ac:dyDescent="0.3">
      <c r="C4799">
        <v>4322</v>
      </c>
      <c r="D4799" s="40">
        <v>3.1558563343210535</v>
      </c>
      <c r="I4799">
        <v>4322</v>
      </c>
      <c r="J4799" s="134">
        <v>0.34872211838890155</v>
      </c>
    </row>
    <row r="4800" spans="3:10" x14ac:dyDescent="0.3">
      <c r="C4800">
        <v>4323</v>
      </c>
      <c r="D4800" s="40">
        <v>3.2949835092057276</v>
      </c>
      <c r="I4800">
        <v>4323</v>
      </c>
      <c r="J4800" s="134">
        <v>0.25412763578491426</v>
      </c>
    </row>
    <row r="4801" spans="3:10" x14ac:dyDescent="0.3">
      <c r="C4801">
        <v>4324</v>
      </c>
      <c r="D4801" s="40">
        <v>3.5381961198099758</v>
      </c>
      <c r="I4801">
        <v>4324</v>
      </c>
      <c r="J4801" s="134">
        <v>0.22511247784926236</v>
      </c>
    </row>
    <row r="4802" spans="3:10" x14ac:dyDescent="0.3">
      <c r="C4802">
        <v>4325</v>
      </c>
      <c r="D4802" s="40">
        <v>3.0173494746816578</v>
      </c>
      <c r="I4802">
        <v>4325</v>
      </c>
      <c r="J4802" s="134">
        <v>0.21726192681445577</v>
      </c>
    </row>
    <row r="4803" spans="3:10" x14ac:dyDescent="0.3">
      <c r="C4803">
        <v>4326</v>
      </c>
      <c r="D4803" s="40">
        <v>2.7383154598769606</v>
      </c>
      <c r="I4803">
        <v>4326</v>
      </c>
      <c r="J4803" s="134">
        <v>0.29493235699080778</v>
      </c>
    </row>
    <row r="4804" spans="3:10" x14ac:dyDescent="0.3">
      <c r="C4804">
        <v>4327</v>
      </c>
      <c r="D4804" s="40">
        <v>2.7707971585277851</v>
      </c>
      <c r="I4804">
        <v>4327</v>
      </c>
      <c r="J4804" s="134">
        <v>0.15813250311334492</v>
      </c>
    </row>
    <row r="4805" spans="3:10" x14ac:dyDescent="0.3">
      <c r="C4805">
        <v>4328</v>
      </c>
      <c r="D4805" s="40">
        <v>2.4135657580709649</v>
      </c>
      <c r="I4805">
        <v>4328</v>
      </c>
      <c r="J4805" s="134">
        <v>0.20127205933847914</v>
      </c>
    </row>
    <row r="4806" spans="3:10" x14ac:dyDescent="0.3">
      <c r="C4806">
        <v>4329</v>
      </c>
      <c r="D4806" s="40">
        <v>3.0332929388569272</v>
      </c>
      <c r="I4806">
        <v>4329</v>
      </c>
      <c r="J4806" s="134">
        <v>0.15946681635400384</v>
      </c>
    </row>
    <row r="4807" spans="3:10" x14ac:dyDescent="0.3">
      <c r="C4807">
        <v>4330</v>
      </c>
      <c r="D4807" s="40">
        <v>1.7457055907722272</v>
      </c>
      <c r="I4807">
        <v>4330</v>
      </c>
      <c r="J4807" s="134">
        <v>0.23061915924763077</v>
      </c>
    </row>
    <row r="4808" spans="3:10" x14ac:dyDescent="0.3">
      <c r="C4808">
        <v>4331</v>
      </c>
      <c r="D4808" s="40">
        <v>2.8201827540687625</v>
      </c>
      <c r="I4808">
        <v>4331</v>
      </c>
      <c r="J4808" s="134">
        <v>0.29080473042937505</v>
      </c>
    </row>
    <row r="4809" spans="3:10" x14ac:dyDescent="0.3">
      <c r="C4809">
        <v>4332</v>
      </c>
      <c r="D4809" s="40">
        <v>2.9256932378914597</v>
      </c>
      <c r="I4809">
        <v>4332</v>
      </c>
      <c r="J4809" s="134">
        <v>0.29860806969568121</v>
      </c>
    </row>
    <row r="4810" spans="3:10" x14ac:dyDescent="0.3">
      <c r="C4810">
        <v>4333</v>
      </c>
      <c r="D4810" s="40">
        <v>2.6459331130367936</v>
      </c>
      <c r="I4810">
        <v>4333</v>
      </c>
      <c r="J4810" s="134">
        <v>0.22430519786801018</v>
      </c>
    </row>
    <row r="4811" spans="3:10" x14ac:dyDescent="0.3">
      <c r="C4811">
        <v>4334</v>
      </c>
      <c r="D4811" s="40">
        <v>1.6121775411324584</v>
      </c>
      <c r="I4811">
        <v>4334</v>
      </c>
      <c r="J4811" s="134">
        <v>0.26758097586537133</v>
      </c>
    </row>
    <row r="4812" spans="3:10" x14ac:dyDescent="0.3">
      <c r="C4812">
        <v>4335</v>
      </c>
      <c r="D4812" s="40">
        <v>2.1751825629548445</v>
      </c>
      <c r="I4812">
        <v>4335</v>
      </c>
      <c r="J4812" s="134">
        <v>0.38433123218804166</v>
      </c>
    </row>
    <row r="4813" spans="3:10" x14ac:dyDescent="0.3">
      <c r="C4813">
        <v>4336</v>
      </c>
      <c r="D4813" s="40">
        <v>3.2338952486932642</v>
      </c>
      <c r="I4813">
        <v>4336</v>
      </c>
      <c r="J4813" s="134">
        <v>0.22492694502297472</v>
      </c>
    </row>
    <row r="4814" spans="3:10" x14ac:dyDescent="0.3">
      <c r="C4814">
        <v>4337</v>
      </c>
      <c r="D4814" s="40">
        <v>3.3552610501039672</v>
      </c>
      <c r="I4814">
        <v>4337</v>
      </c>
      <c r="J4814" s="134">
        <v>0.2092878175421049</v>
      </c>
    </row>
    <row r="4815" spans="3:10" x14ac:dyDescent="0.3">
      <c r="C4815">
        <v>4338</v>
      </c>
      <c r="D4815" s="40">
        <v>2.7445415353100109</v>
      </c>
      <c r="I4815">
        <v>4338</v>
      </c>
      <c r="J4815" s="134">
        <v>0.24674365506485829</v>
      </c>
    </row>
    <row r="4816" spans="3:10" x14ac:dyDescent="0.3">
      <c r="C4816">
        <v>4339</v>
      </c>
      <c r="D4816" s="40">
        <v>2.5984326462655583</v>
      </c>
      <c r="I4816">
        <v>4339</v>
      </c>
      <c r="J4816" s="134">
        <v>6.275255643969091E-2</v>
      </c>
    </row>
    <row r="4817" spans="3:10" x14ac:dyDescent="0.3">
      <c r="C4817">
        <v>4340</v>
      </c>
      <c r="D4817" s="40">
        <v>3.2658303818632364</v>
      </c>
      <c r="I4817">
        <v>4340</v>
      </c>
      <c r="J4817" s="134">
        <v>0.16350351627762238</v>
      </c>
    </row>
    <row r="4818" spans="3:10" x14ac:dyDescent="0.3">
      <c r="C4818">
        <v>4341</v>
      </c>
      <c r="D4818" s="40">
        <v>2.67386486860052</v>
      </c>
      <c r="I4818">
        <v>4341</v>
      </c>
      <c r="J4818" s="134">
        <v>0.29499837320672095</v>
      </c>
    </row>
    <row r="4819" spans="3:10" x14ac:dyDescent="0.3">
      <c r="C4819">
        <v>4342</v>
      </c>
      <c r="D4819" s="40">
        <v>1.6594365787053182</v>
      </c>
      <c r="I4819">
        <v>4342</v>
      </c>
      <c r="J4819" s="134">
        <v>0.2683597685642265</v>
      </c>
    </row>
    <row r="4820" spans="3:10" x14ac:dyDescent="0.3">
      <c r="C4820">
        <v>4343</v>
      </c>
      <c r="D4820" s="40">
        <v>1.8087196035959363</v>
      </c>
      <c r="I4820">
        <v>4343</v>
      </c>
      <c r="J4820" s="134">
        <v>0.30667888166880464</v>
      </c>
    </row>
    <row r="4821" spans="3:10" x14ac:dyDescent="0.3">
      <c r="C4821">
        <v>4344</v>
      </c>
      <c r="D4821" s="40">
        <v>2.7898386018042793</v>
      </c>
      <c r="I4821">
        <v>4344</v>
      </c>
      <c r="J4821" s="134">
        <v>0.12293949407353622</v>
      </c>
    </row>
    <row r="4822" spans="3:10" x14ac:dyDescent="0.3">
      <c r="C4822">
        <v>4345</v>
      </c>
      <c r="D4822" s="40">
        <v>1.6119986498270378</v>
      </c>
      <c r="I4822">
        <v>4345</v>
      </c>
      <c r="J4822" s="134">
        <v>0.3419265476546296</v>
      </c>
    </row>
    <row r="4823" spans="3:10" x14ac:dyDescent="0.3">
      <c r="C4823">
        <v>4346</v>
      </c>
      <c r="D4823" s="40">
        <v>2.4212339396952447</v>
      </c>
      <c r="I4823">
        <v>4346</v>
      </c>
      <c r="J4823" s="134">
        <v>0.27831729395711169</v>
      </c>
    </row>
    <row r="4824" spans="3:10" x14ac:dyDescent="0.3">
      <c r="C4824">
        <v>4347</v>
      </c>
      <c r="D4824" s="40">
        <v>2.0038127836251021</v>
      </c>
      <c r="I4824">
        <v>4347</v>
      </c>
      <c r="J4824" s="134">
        <v>0.21763495015779677</v>
      </c>
    </row>
    <row r="4825" spans="3:10" x14ac:dyDescent="0.3">
      <c r="C4825">
        <v>4348</v>
      </c>
      <c r="D4825" s="40">
        <v>2.1088836494777263</v>
      </c>
      <c r="I4825">
        <v>4348</v>
      </c>
      <c r="J4825" s="134">
        <v>0.25563170052429229</v>
      </c>
    </row>
    <row r="4826" spans="3:10" x14ac:dyDescent="0.3">
      <c r="C4826">
        <v>4349</v>
      </c>
      <c r="D4826" s="40">
        <v>3.0907272954014369</v>
      </c>
      <c r="I4826">
        <v>4349</v>
      </c>
      <c r="J4826" s="134">
        <v>0.28124141199275754</v>
      </c>
    </row>
    <row r="4827" spans="3:10" x14ac:dyDescent="0.3">
      <c r="C4827">
        <v>4350</v>
      </c>
      <c r="D4827" s="40">
        <v>2.2937254041491437</v>
      </c>
      <c r="I4827">
        <v>4350</v>
      </c>
      <c r="J4827" s="134">
        <v>0.10172685182811803</v>
      </c>
    </row>
    <row r="4828" spans="3:10" x14ac:dyDescent="0.3">
      <c r="C4828">
        <v>4351</v>
      </c>
      <c r="D4828" s="40">
        <v>2.2457738344500888</v>
      </c>
      <c r="I4828">
        <v>4351</v>
      </c>
      <c r="J4828" s="134">
        <v>7.3033588680120554E-2</v>
      </c>
    </row>
    <row r="4829" spans="3:10" x14ac:dyDescent="0.3">
      <c r="C4829">
        <v>4352</v>
      </c>
      <c r="D4829" s="40">
        <v>3.2896610381878491</v>
      </c>
      <c r="I4829">
        <v>4352</v>
      </c>
      <c r="J4829" s="134">
        <v>0.1193683957323548</v>
      </c>
    </row>
    <row r="4830" spans="3:10" x14ac:dyDescent="0.3">
      <c r="C4830">
        <v>4353</v>
      </c>
      <c r="D4830" s="40">
        <v>2.8585631436841887</v>
      </c>
      <c r="I4830">
        <v>4353</v>
      </c>
      <c r="J4830" s="134">
        <v>0.29038560171945904</v>
      </c>
    </row>
    <row r="4831" spans="3:10" x14ac:dyDescent="0.3">
      <c r="C4831">
        <v>4354</v>
      </c>
      <c r="D4831" s="40">
        <v>2.8211186238392059</v>
      </c>
      <c r="I4831">
        <v>4354</v>
      </c>
      <c r="J4831" s="134">
        <v>0.26647184292529236</v>
      </c>
    </row>
    <row r="4832" spans="3:10" x14ac:dyDescent="0.3">
      <c r="C4832">
        <v>4355</v>
      </c>
      <c r="D4832" s="40">
        <v>2.8459820045023081</v>
      </c>
      <c r="I4832">
        <v>4355</v>
      </c>
      <c r="J4832" s="134">
        <v>0.34680387827539128</v>
      </c>
    </row>
    <row r="4833" spans="3:10" x14ac:dyDescent="0.3">
      <c r="C4833">
        <v>4356</v>
      </c>
      <c r="D4833" s="40">
        <v>3.078480070257303</v>
      </c>
      <c r="I4833">
        <v>4356</v>
      </c>
      <c r="J4833" s="134">
        <v>0.32935061492262818</v>
      </c>
    </row>
    <row r="4834" spans="3:10" x14ac:dyDescent="0.3">
      <c r="C4834">
        <v>4357</v>
      </c>
      <c r="D4834" s="40">
        <v>2.9222659549226613</v>
      </c>
      <c r="I4834">
        <v>4357</v>
      </c>
      <c r="J4834" s="134">
        <v>0.30002700815007244</v>
      </c>
    </row>
    <row r="4835" spans="3:10" x14ac:dyDescent="0.3">
      <c r="C4835">
        <v>4358</v>
      </c>
      <c r="D4835" s="40">
        <v>2.041582369707414</v>
      </c>
      <c r="I4835">
        <v>4358</v>
      </c>
      <c r="J4835" s="134">
        <v>0.27652785244769951</v>
      </c>
    </row>
    <row r="4836" spans="3:10" x14ac:dyDescent="0.3">
      <c r="C4836">
        <v>4359</v>
      </c>
      <c r="D4836" s="40">
        <v>2.8573346667407318</v>
      </c>
      <c r="I4836">
        <v>4359</v>
      </c>
      <c r="J4836" s="134">
        <v>0.1168519511165389</v>
      </c>
    </row>
    <row r="4837" spans="3:10" x14ac:dyDescent="0.3">
      <c r="C4837">
        <v>4360</v>
      </c>
      <c r="D4837" s="40">
        <v>3.243707224134829</v>
      </c>
      <c r="I4837">
        <v>4360</v>
      </c>
      <c r="J4837" s="134">
        <v>0.25046446651195642</v>
      </c>
    </row>
    <row r="4838" spans="3:10" x14ac:dyDescent="0.3">
      <c r="C4838">
        <v>4361</v>
      </c>
      <c r="D4838" s="40">
        <v>2.8129678878565683</v>
      </c>
      <c r="I4838">
        <v>4361</v>
      </c>
      <c r="J4838" s="134">
        <v>0.29410525908381224</v>
      </c>
    </row>
    <row r="4839" spans="3:10" x14ac:dyDescent="0.3">
      <c r="C4839">
        <v>4362</v>
      </c>
      <c r="D4839" s="40">
        <v>1.5817570219196448</v>
      </c>
      <c r="I4839">
        <v>4362</v>
      </c>
      <c r="J4839" s="134">
        <v>0.23855908880532484</v>
      </c>
    </row>
    <row r="4840" spans="3:10" x14ac:dyDescent="0.3">
      <c r="C4840">
        <v>4363</v>
      </c>
      <c r="D4840" s="40">
        <v>3.0920286594236428</v>
      </c>
      <c r="I4840">
        <v>4363</v>
      </c>
      <c r="J4840" s="134">
        <v>0.27071317313120069</v>
      </c>
    </row>
    <row r="4841" spans="3:10" x14ac:dyDescent="0.3">
      <c r="C4841">
        <v>4364</v>
      </c>
      <c r="D4841" s="40">
        <v>2.4855557004010311</v>
      </c>
      <c r="I4841">
        <v>4364</v>
      </c>
      <c r="J4841" s="134">
        <v>0.29392539545176044</v>
      </c>
    </row>
    <row r="4842" spans="3:10" x14ac:dyDescent="0.3">
      <c r="C4842">
        <v>4365</v>
      </c>
      <c r="D4842" s="40">
        <v>2.2395541571006574</v>
      </c>
      <c r="I4842">
        <v>4365</v>
      </c>
      <c r="J4842" s="134">
        <v>0.10344954073027024</v>
      </c>
    </row>
    <row r="4843" spans="3:10" x14ac:dyDescent="0.3">
      <c r="C4843">
        <v>4366</v>
      </c>
      <c r="D4843" s="40">
        <v>2.8541925334439169</v>
      </c>
      <c r="I4843">
        <v>4366</v>
      </c>
      <c r="J4843" s="134">
        <v>0.24773744005670251</v>
      </c>
    </row>
    <row r="4844" spans="3:10" x14ac:dyDescent="0.3">
      <c r="C4844">
        <v>4367</v>
      </c>
      <c r="D4844" s="40">
        <v>2.3066376764240664</v>
      </c>
      <c r="I4844">
        <v>4367</v>
      </c>
      <c r="J4844" s="134">
        <v>0.29832006853573834</v>
      </c>
    </row>
    <row r="4845" spans="3:10" x14ac:dyDescent="0.3">
      <c r="C4845">
        <v>4368</v>
      </c>
      <c r="D4845" s="40">
        <v>2.8224557841001139</v>
      </c>
      <c r="I4845">
        <v>4368</v>
      </c>
      <c r="J4845" s="134">
        <v>0.14827958256655061</v>
      </c>
    </row>
    <row r="4846" spans="3:10" x14ac:dyDescent="0.3">
      <c r="C4846">
        <v>4369</v>
      </c>
      <c r="D4846" s="40">
        <v>2.6198848871403437</v>
      </c>
      <c r="I4846">
        <v>4369</v>
      </c>
      <c r="J4846" s="134">
        <v>0.30114959617015979</v>
      </c>
    </row>
    <row r="4847" spans="3:10" x14ac:dyDescent="0.3">
      <c r="C4847">
        <v>4370</v>
      </c>
      <c r="D4847" s="40">
        <v>2.7274174470611343</v>
      </c>
      <c r="I4847">
        <v>4370</v>
      </c>
      <c r="J4847" s="134">
        <v>0.31518505251953921</v>
      </c>
    </row>
    <row r="4848" spans="3:10" x14ac:dyDescent="0.3">
      <c r="C4848">
        <v>4371</v>
      </c>
      <c r="D4848" s="40">
        <v>1.8252058710244703</v>
      </c>
      <c r="I4848">
        <v>4371</v>
      </c>
      <c r="J4848" s="134">
        <v>0.26869797641676385</v>
      </c>
    </row>
    <row r="4849" spans="3:10" x14ac:dyDescent="0.3">
      <c r="C4849">
        <v>4372</v>
      </c>
      <c r="D4849" s="40">
        <v>2.648625664664686</v>
      </c>
      <c r="I4849">
        <v>4372</v>
      </c>
      <c r="J4849" s="134">
        <v>0.14406294719158907</v>
      </c>
    </row>
    <row r="4850" spans="3:10" x14ac:dyDescent="0.3">
      <c r="C4850">
        <v>4373</v>
      </c>
      <c r="D4850" s="40">
        <v>2.6952454537580728</v>
      </c>
      <c r="I4850">
        <v>4373</v>
      </c>
      <c r="J4850" s="134">
        <v>0.16613503447460176</v>
      </c>
    </row>
    <row r="4851" spans="3:10" x14ac:dyDescent="0.3">
      <c r="C4851">
        <v>4374</v>
      </c>
      <c r="D4851" s="40">
        <v>2.2668275861311393</v>
      </c>
      <c r="I4851">
        <v>4374</v>
      </c>
      <c r="J4851" s="134">
        <v>0.10737974084039914</v>
      </c>
    </row>
    <row r="4852" spans="3:10" x14ac:dyDescent="0.3">
      <c r="C4852">
        <v>4375</v>
      </c>
      <c r="D4852" s="40">
        <v>2.4105854474260946</v>
      </c>
      <c r="I4852">
        <v>4375</v>
      </c>
      <c r="J4852" s="134">
        <v>0.3664807113500872</v>
      </c>
    </row>
    <row r="4853" spans="3:10" x14ac:dyDescent="0.3">
      <c r="C4853">
        <v>4376</v>
      </c>
      <c r="D4853" s="40">
        <v>1.9304899077463034</v>
      </c>
      <c r="I4853">
        <v>4376</v>
      </c>
      <c r="J4853" s="134">
        <v>0.27456906141279713</v>
      </c>
    </row>
    <row r="4854" spans="3:10" x14ac:dyDescent="0.3">
      <c r="C4854">
        <v>4377</v>
      </c>
      <c r="D4854" s="40">
        <v>2.8958982314581871</v>
      </c>
      <c r="I4854">
        <v>4377</v>
      </c>
      <c r="J4854" s="134">
        <v>0.34310192241938631</v>
      </c>
    </row>
    <row r="4855" spans="3:10" x14ac:dyDescent="0.3">
      <c r="C4855">
        <v>4378</v>
      </c>
      <c r="D4855" s="40">
        <v>1.9514877469338301</v>
      </c>
      <c r="I4855">
        <v>4378</v>
      </c>
      <c r="J4855" s="134">
        <v>0.35041496870511657</v>
      </c>
    </row>
    <row r="4856" spans="3:10" x14ac:dyDescent="0.3">
      <c r="C4856">
        <v>4379</v>
      </c>
      <c r="D4856" s="40">
        <v>2.6061332455762942</v>
      </c>
      <c r="I4856">
        <v>4379</v>
      </c>
      <c r="J4856" s="134">
        <v>0.33682336847960737</v>
      </c>
    </row>
    <row r="4857" spans="3:10" x14ac:dyDescent="0.3">
      <c r="C4857">
        <v>4380</v>
      </c>
      <c r="D4857" s="40">
        <v>2.9751777547493661</v>
      </c>
      <c r="I4857">
        <v>4380</v>
      </c>
      <c r="J4857" s="134">
        <v>0.30619064267693097</v>
      </c>
    </row>
    <row r="4858" spans="3:10" x14ac:dyDescent="0.3">
      <c r="C4858">
        <v>4381</v>
      </c>
      <c r="D4858" s="40">
        <v>2.6575573625580242</v>
      </c>
      <c r="I4858">
        <v>4381</v>
      </c>
      <c r="J4858" s="134">
        <v>0.24242341139300905</v>
      </c>
    </row>
    <row r="4859" spans="3:10" x14ac:dyDescent="0.3">
      <c r="C4859">
        <v>4382</v>
      </c>
      <c r="D4859" s="40">
        <v>2.5426435928794153</v>
      </c>
      <c r="I4859">
        <v>4382</v>
      </c>
      <c r="J4859" s="134">
        <v>0.26742284554037798</v>
      </c>
    </row>
    <row r="4860" spans="3:10" x14ac:dyDescent="0.3">
      <c r="C4860">
        <v>4383</v>
      </c>
      <c r="D4860" s="40">
        <v>2.5116546957154759</v>
      </c>
      <c r="I4860">
        <v>4383</v>
      </c>
      <c r="J4860" s="134">
        <v>0.27473600882800375</v>
      </c>
    </row>
    <row r="4861" spans="3:10" x14ac:dyDescent="0.3">
      <c r="C4861">
        <v>4384</v>
      </c>
      <c r="D4861" s="40">
        <v>2.2302813753322157</v>
      </c>
      <c r="I4861">
        <v>4384</v>
      </c>
      <c r="J4861" s="134">
        <v>0.13775148554378291</v>
      </c>
    </row>
    <row r="4862" spans="3:10" x14ac:dyDescent="0.3">
      <c r="C4862">
        <v>4385</v>
      </c>
      <c r="D4862" s="40">
        <v>2.8869915695883437</v>
      </c>
      <c r="I4862">
        <v>4385</v>
      </c>
      <c r="J4862" s="134">
        <v>0.1258435880058355</v>
      </c>
    </row>
    <row r="4863" spans="3:10" x14ac:dyDescent="0.3">
      <c r="C4863">
        <v>4386</v>
      </c>
      <c r="D4863" s="40">
        <v>2.5672057086010058</v>
      </c>
      <c r="I4863">
        <v>4386</v>
      </c>
      <c r="J4863" s="134">
        <v>0.21510963063081112</v>
      </c>
    </row>
    <row r="4864" spans="3:10" x14ac:dyDescent="0.3">
      <c r="C4864">
        <v>4387</v>
      </c>
      <c r="D4864" s="40">
        <v>2.2868731857108928</v>
      </c>
      <c r="I4864">
        <v>4387</v>
      </c>
      <c r="J4864" s="134">
        <v>0.13554157271811462</v>
      </c>
    </row>
    <row r="4865" spans="3:10" x14ac:dyDescent="0.3">
      <c r="C4865">
        <v>4388</v>
      </c>
      <c r="D4865" s="40">
        <v>3.45597357923736</v>
      </c>
      <c r="I4865">
        <v>4388</v>
      </c>
      <c r="J4865" s="134">
        <v>0.21831634435380742</v>
      </c>
    </row>
    <row r="4866" spans="3:10" x14ac:dyDescent="0.3">
      <c r="C4866">
        <v>4389</v>
      </c>
      <c r="D4866" s="40">
        <v>2.2974784016975125</v>
      </c>
      <c r="I4866">
        <v>4389</v>
      </c>
      <c r="J4866" s="134">
        <v>0.13942282777556625</v>
      </c>
    </row>
    <row r="4867" spans="3:10" x14ac:dyDescent="0.3">
      <c r="C4867">
        <v>4390</v>
      </c>
      <c r="D4867" s="40">
        <v>2.6044398781000737</v>
      </c>
      <c r="I4867">
        <v>4390</v>
      </c>
      <c r="J4867" s="134">
        <v>0.32389543243600727</v>
      </c>
    </row>
    <row r="4868" spans="3:10" x14ac:dyDescent="0.3">
      <c r="C4868">
        <v>4391</v>
      </c>
      <c r="D4868" s="40">
        <v>2.9352410913544791</v>
      </c>
      <c r="I4868">
        <v>4391</v>
      </c>
      <c r="J4868" s="134">
        <v>0.10963883104530669</v>
      </c>
    </row>
    <row r="4869" spans="3:10" x14ac:dyDescent="0.3">
      <c r="C4869">
        <v>4392</v>
      </c>
      <c r="D4869" s="40">
        <v>1.7154417784162035</v>
      </c>
      <c r="I4869">
        <v>4392</v>
      </c>
      <c r="J4869" s="134">
        <v>0.1933691518928371</v>
      </c>
    </row>
    <row r="4870" spans="3:10" x14ac:dyDescent="0.3">
      <c r="C4870">
        <v>4393</v>
      </c>
      <c r="D4870" s="40">
        <v>2.9382761442616028</v>
      </c>
      <c r="I4870">
        <v>4393</v>
      </c>
      <c r="J4870" s="134">
        <v>0.20539108912953563</v>
      </c>
    </row>
    <row r="4871" spans="3:10" x14ac:dyDescent="0.3">
      <c r="C4871">
        <v>4394</v>
      </c>
      <c r="D4871" s="40">
        <v>3.1267001486947157</v>
      </c>
      <c r="I4871">
        <v>4394</v>
      </c>
      <c r="J4871" s="134">
        <v>0.2127841941820785</v>
      </c>
    </row>
    <row r="4872" spans="3:10" x14ac:dyDescent="0.3">
      <c r="C4872">
        <v>4395</v>
      </c>
      <c r="D4872" s="40">
        <v>2.2364994741517807</v>
      </c>
      <c r="I4872">
        <v>4395</v>
      </c>
      <c r="J4872" s="134">
        <v>0.22175240178514666</v>
      </c>
    </row>
    <row r="4873" spans="3:10" x14ac:dyDescent="0.3">
      <c r="C4873">
        <v>4396</v>
      </c>
      <c r="D4873" s="40">
        <v>1.6675934772442793</v>
      </c>
      <c r="I4873">
        <v>4396</v>
      </c>
      <c r="J4873" s="134">
        <v>9.5448373490665928E-2</v>
      </c>
    </row>
    <row r="4874" spans="3:10" x14ac:dyDescent="0.3">
      <c r="C4874">
        <v>4397</v>
      </c>
      <c r="D4874" s="40">
        <v>2.726423231933917</v>
      </c>
      <c r="I4874">
        <v>4397</v>
      </c>
      <c r="J4874" s="134">
        <v>0.32670005003563896</v>
      </c>
    </row>
    <row r="4875" spans="3:10" x14ac:dyDescent="0.3">
      <c r="C4875">
        <v>4398</v>
      </c>
      <c r="D4875" s="40">
        <v>2.5260899748842562</v>
      </c>
      <c r="I4875">
        <v>4398</v>
      </c>
      <c r="J4875" s="134">
        <v>0.24924004283969303</v>
      </c>
    </row>
    <row r="4876" spans="3:10" x14ac:dyDescent="0.3">
      <c r="C4876">
        <v>4399</v>
      </c>
      <c r="D4876" s="40">
        <v>2.1535692213269169</v>
      </c>
      <c r="I4876">
        <v>4399</v>
      </c>
      <c r="J4876" s="134">
        <v>0.16850953706182881</v>
      </c>
    </row>
    <row r="4877" spans="3:10" x14ac:dyDescent="0.3">
      <c r="C4877">
        <v>4400</v>
      </c>
      <c r="D4877" s="40">
        <v>3.2046962211127457</v>
      </c>
      <c r="I4877">
        <v>4400</v>
      </c>
      <c r="J4877" s="134">
        <v>0.10645407779592153</v>
      </c>
    </row>
    <row r="4878" spans="3:10" x14ac:dyDescent="0.3">
      <c r="C4878">
        <v>4401</v>
      </c>
      <c r="D4878" s="40">
        <v>2.6053717706214128</v>
      </c>
      <c r="I4878">
        <v>4401</v>
      </c>
      <c r="J4878" s="134">
        <v>9.9048207049183157E-2</v>
      </c>
    </row>
    <row r="4879" spans="3:10" x14ac:dyDescent="0.3">
      <c r="C4879">
        <v>4402</v>
      </c>
      <c r="D4879" s="40">
        <v>2.2420795878485378</v>
      </c>
      <c r="I4879">
        <v>4402</v>
      </c>
      <c r="J4879" s="134">
        <v>0.24784264487528573</v>
      </c>
    </row>
    <row r="4880" spans="3:10" x14ac:dyDescent="0.3">
      <c r="C4880">
        <v>4403</v>
      </c>
      <c r="D4880" s="40">
        <v>2.6979175043001975</v>
      </c>
      <c r="I4880">
        <v>4403</v>
      </c>
      <c r="J4880" s="134">
        <v>0.31087807336667717</v>
      </c>
    </row>
    <row r="4881" spans="3:10" x14ac:dyDescent="0.3">
      <c r="C4881">
        <v>4404</v>
      </c>
      <c r="D4881" s="40">
        <v>3.4206811815203331</v>
      </c>
      <c r="I4881">
        <v>4404</v>
      </c>
      <c r="J4881" s="134">
        <v>0.30892063966876293</v>
      </c>
    </row>
    <row r="4882" spans="3:10" x14ac:dyDescent="0.3">
      <c r="C4882">
        <v>4405</v>
      </c>
      <c r="D4882" s="40">
        <v>3.0893889900115141</v>
      </c>
      <c r="I4882">
        <v>4405</v>
      </c>
      <c r="J4882" s="134">
        <v>0.32951208298278578</v>
      </c>
    </row>
    <row r="4883" spans="3:10" x14ac:dyDescent="0.3">
      <c r="C4883">
        <v>4406</v>
      </c>
      <c r="D4883" s="40">
        <v>2.7995733423178253</v>
      </c>
      <c r="I4883">
        <v>4406</v>
      </c>
      <c r="J4883" s="134">
        <v>0.33079549718248225</v>
      </c>
    </row>
    <row r="4884" spans="3:10" x14ac:dyDescent="0.3">
      <c r="C4884">
        <v>4407</v>
      </c>
      <c r="D4884" s="40">
        <v>2.3810725566751478</v>
      </c>
      <c r="I4884">
        <v>4407</v>
      </c>
      <c r="J4884" s="134">
        <v>0.1864457617677131</v>
      </c>
    </row>
    <row r="4885" spans="3:10" x14ac:dyDescent="0.3">
      <c r="C4885">
        <v>4408</v>
      </c>
      <c r="D4885" s="40">
        <v>2.8136004781947954</v>
      </c>
      <c r="I4885">
        <v>4408</v>
      </c>
      <c r="J4885" s="134">
        <v>0.21201369480456034</v>
      </c>
    </row>
    <row r="4886" spans="3:10" x14ac:dyDescent="0.3">
      <c r="C4886">
        <v>4409</v>
      </c>
      <c r="D4886" s="40">
        <v>2.436940849511803</v>
      </c>
      <c r="I4886">
        <v>4409</v>
      </c>
      <c r="J4886" s="134">
        <v>0.17480098452449733</v>
      </c>
    </row>
    <row r="4887" spans="3:10" x14ac:dyDescent="0.3">
      <c r="C4887">
        <v>4410</v>
      </c>
      <c r="D4887" s="40">
        <v>2.9952640447784522</v>
      </c>
      <c r="I4887">
        <v>4410</v>
      </c>
      <c r="J4887" s="134">
        <v>0.18370185721301135</v>
      </c>
    </row>
    <row r="4888" spans="3:10" x14ac:dyDescent="0.3">
      <c r="C4888">
        <v>4411</v>
      </c>
      <c r="D4888" s="40">
        <v>1.7599812443898895</v>
      </c>
      <c r="I4888">
        <v>4411</v>
      </c>
      <c r="J4888" s="134">
        <v>0.25269397890799294</v>
      </c>
    </row>
    <row r="4889" spans="3:10" x14ac:dyDescent="0.3">
      <c r="C4889">
        <v>4412</v>
      </c>
      <c r="D4889" s="40">
        <v>2.7546290639334878</v>
      </c>
      <c r="I4889">
        <v>4412</v>
      </c>
      <c r="J4889" s="134">
        <v>0.22978537308900981</v>
      </c>
    </row>
    <row r="4890" spans="3:10" x14ac:dyDescent="0.3">
      <c r="C4890">
        <v>4413</v>
      </c>
      <c r="D4890" s="40">
        <v>1.468652623289163</v>
      </c>
      <c r="I4890">
        <v>4413</v>
      </c>
      <c r="J4890" s="134">
        <v>0.27823832372465973</v>
      </c>
    </row>
    <row r="4891" spans="3:10" x14ac:dyDescent="0.3">
      <c r="C4891">
        <v>4414</v>
      </c>
      <c r="D4891" s="40">
        <v>2.385931525662019</v>
      </c>
      <c r="I4891">
        <v>4414</v>
      </c>
      <c r="J4891" s="134">
        <v>0.17210042344751852</v>
      </c>
    </row>
    <row r="4892" spans="3:10" x14ac:dyDescent="0.3">
      <c r="C4892">
        <v>4415</v>
      </c>
      <c r="D4892" s="40">
        <v>2.4728128485399368</v>
      </c>
      <c r="I4892">
        <v>4415</v>
      </c>
      <c r="J4892" s="134">
        <v>0.17469452512357497</v>
      </c>
    </row>
    <row r="4893" spans="3:10" x14ac:dyDescent="0.3">
      <c r="C4893">
        <v>4416</v>
      </c>
      <c r="D4893" s="40">
        <v>3.5706454543567241</v>
      </c>
      <c r="I4893">
        <v>4416</v>
      </c>
      <c r="J4893" s="134">
        <v>0.27029000365510969</v>
      </c>
    </row>
    <row r="4894" spans="3:10" x14ac:dyDescent="0.3">
      <c r="C4894">
        <v>4417</v>
      </c>
      <c r="D4894" s="40">
        <v>2.9720933749543113</v>
      </c>
      <c r="I4894">
        <v>4417</v>
      </c>
      <c r="J4894" s="134">
        <v>0.26520256766786376</v>
      </c>
    </row>
    <row r="4895" spans="3:10" x14ac:dyDescent="0.3">
      <c r="C4895">
        <v>4418</v>
      </c>
      <c r="D4895" s="40">
        <v>2.8387963986913798</v>
      </c>
      <c r="I4895">
        <v>4418</v>
      </c>
      <c r="J4895" s="134">
        <v>0.17421152571181753</v>
      </c>
    </row>
    <row r="4896" spans="3:10" x14ac:dyDescent="0.3">
      <c r="C4896">
        <v>4419</v>
      </c>
      <c r="D4896" s="40">
        <v>2.1000700040902318</v>
      </c>
      <c r="I4896">
        <v>4419</v>
      </c>
      <c r="J4896" s="134">
        <v>0.18877537784125464</v>
      </c>
    </row>
    <row r="4897" spans="3:10" x14ac:dyDescent="0.3">
      <c r="C4897">
        <v>4420</v>
      </c>
      <c r="D4897" s="40">
        <v>2.1080621806019098</v>
      </c>
      <c r="I4897">
        <v>4420</v>
      </c>
      <c r="J4897" s="134">
        <v>0.28464402865698935</v>
      </c>
    </row>
    <row r="4898" spans="3:10" x14ac:dyDescent="0.3">
      <c r="C4898">
        <v>4421</v>
      </c>
      <c r="D4898" s="40">
        <v>2.1879233732992014</v>
      </c>
      <c r="I4898">
        <v>4421</v>
      </c>
      <c r="J4898" s="134">
        <v>0.21489588256095549</v>
      </c>
    </row>
    <row r="4899" spans="3:10" x14ac:dyDescent="0.3">
      <c r="C4899">
        <v>4422</v>
      </c>
      <c r="D4899" s="40">
        <v>2.4595980340924326</v>
      </c>
      <c r="I4899">
        <v>4422</v>
      </c>
      <c r="J4899" s="134">
        <v>0.12597332533148142</v>
      </c>
    </row>
    <row r="4900" spans="3:10" x14ac:dyDescent="0.3">
      <c r="C4900">
        <v>4423</v>
      </c>
      <c r="D4900" s="40">
        <v>3.1710983047867494</v>
      </c>
      <c r="I4900">
        <v>4423</v>
      </c>
      <c r="J4900" s="134">
        <v>0.2100665056647244</v>
      </c>
    </row>
    <row r="4901" spans="3:10" x14ac:dyDescent="0.3">
      <c r="C4901">
        <v>4424</v>
      </c>
      <c r="D4901" s="40">
        <v>2.1600343875668124</v>
      </c>
      <c r="I4901">
        <v>4424</v>
      </c>
      <c r="J4901" s="134">
        <v>0.13173019576632439</v>
      </c>
    </row>
    <row r="4902" spans="3:10" x14ac:dyDescent="0.3">
      <c r="C4902">
        <v>4425</v>
      </c>
      <c r="D4902" s="40">
        <v>2.4226821130072334</v>
      </c>
      <c r="I4902">
        <v>4425</v>
      </c>
      <c r="J4902" s="134">
        <v>0.19704804381007834</v>
      </c>
    </row>
    <row r="4903" spans="3:10" x14ac:dyDescent="0.3">
      <c r="C4903">
        <v>4426</v>
      </c>
      <c r="D4903" s="40">
        <v>2.3855765644067688</v>
      </c>
      <c r="I4903">
        <v>4426</v>
      </c>
      <c r="J4903" s="134">
        <v>0.18695815130934634</v>
      </c>
    </row>
    <row r="4904" spans="3:10" x14ac:dyDescent="0.3">
      <c r="C4904">
        <v>4427</v>
      </c>
      <c r="D4904" s="40">
        <v>1.6629689401977861</v>
      </c>
      <c r="I4904">
        <v>4427</v>
      </c>
      <c r="J4904" s="134">
        <v>0.34695038266694689</v>
      </c>
    </row>
    <row r="4905" spans="3:10" x14ac:dyDescent="0.3">
      <c r="C4905">
        <v>4428</v>
      </c>
      <c r="D4905" s="40">
        <v>2.4725444375592103</v>
      </c>
      <c r="I4905">
        <v>4428</v>
      </c>
      <c r="J4905" s="134">
        <v>0.16942302576216139</v>
      </c>
    </row>
    <row r="4906" spans="3:10" x14ac:dyDescent="0.3">
      <c r="C4906">
        <v>4429</v>
      </c>
      <c r="D4906" s="40">
        <v>1.7723010045333409</v>
      </c>
      <c r="I4906">
        <v>4429</v>
      </c>
      <c r="J4906" s="134">
        <v>0.31822053341250545</v>
      </c>
    </row>
    <row r="4907" spans="3:10" x14ac:dyDescent="0.3">
      <c r="C4907">
        <v>4430</v>
      </c>
      <c r="D4907" s="40">
        <v>2.5720325781668318</v>
      </c>
      <c r="I4907">
        <v>4430</v>
      </c>
      <c r="J4907" s="134">
        <v>0.23274804416827855</v>
      </c>
    </row>
    <row r="4908" spans="3:10" x14ac:dyDescent="0.3">
      <c r="C4908">
        <v>4431</v>
      </c>
      <c r="D4908" s="40">
        <v>2.6589455215365954</v>
      </c>
      <c r="I4908">
        <v>4431</v>
      </c>
      <c r="J4908" s="134">
        <v>0.21290024771653249</v>
      </c>
    </row>
    <row r="4909" spans="3:10" x14ac:dyDescent="0.3">
      <c r="C4909">
        <v>4432</v>
      </c>
      <c r="D4909" s="40">
        <v>2.9470847313167159</v>
      </c>
      <c r="I4909">
        <v>4432</v>
      </c>
      <c r="J4909" s="134">
        <v>0.3036994629598182</v>
      </c>
    </row>
    <row r="4910" spans="3:10" x14ac:dyDescent="0.3">
      <c r="C4910">
        <v>4433</v>
      </c>
      <c r="D4910" s="40">
        <v>3.2351670351967767</v>
      </c>
      <c r="I4910">
        <v>4433</v>
      </c>
      <c r="J4910" s="134">
        <v>0.20486335734012173</v>
      </c>
    </row>
    <row r="4911" spans="3:10" x14ac:dyDescent="0.3">
      <c r="C4911">
        <v>4434</v>
      </c>
      <c r="D4911" s="40">
        <v>2.4620826290705771</v>
      </c>
      <c r="I4911">
        <v>4434</v>
      </c>
      <c r="J4911" s="134">
        <v>0.31050871895656385</v>
      </c>
    </row>
    <row r="4912" spans="3:10" x14ac:dyDescent="0.3">
      <c r="C4912">
        <v>4435</v>
      </c>
      <c r="D4912" s="40">
        <v>2.8757428334960644</v>
      </c>
      <c r="I4912">
        <v>4435</v>
      </c>
      <c r="J4912" s="134">
        <v>0.15986081371724392</v>
      </c>
    </row>
    <row r="4913" spans="3:10" x14ac:dyDescent="0.3">
      <c r="C4913">
        <v>4436</v>
      </c>
      <c r="D4913" s="40">
        <v>2.8652737929784724</v>
      </c>
      <c r="I4913">
        <v>4436</v>
      </c>
      <c r="J4913" s="134">
        <v>0.16413841936485141</v>
      </c>
    </row>
    <row r="4914" spans="3:10" x14ac:dyDescent="0.3">
      <c r="C4914">
        <v>4437</v>
      </c>
      <c r="D4914" s="40">
        <v>1.9086924579732454</v>
      </c>
      <c r="I4914">
        <v>4437</v>
      </c>
      <c r="J4914" s="134">
        <v>0.19440290720722309</v>
      </c>
    </row>
    <row r="4915" spans="3:10" x14ac:dyDescent="0.3">
      <c r="C4915">
        <v>4438</v>
      </c>
      <c r="D4915" s="40">
        <v>2.512878665451205</v>
      </c>
      <c r="I4915">
        <v>4438</v>
      </c>
      <c r="J4915" s="134">
        <v>0.21566671510641622</v>
      </c>
    </row>
    <row r="4916" spans="3:10" x14ac:dyDescent="0.3">
      <c r="C4916">
        <v>4439</v>
      </c>
      <c r="D4916" s="40">
        <v>2.990110434169309</v>
      </c>
      <c r="I4916">
        <v>4439</v>
      </c>
      <c r="J4916" s="134">
        <v>0.26859391702352076</v>
      </c>
    </row>
    <row r="4917" spans="3:10" x14ac:dyDescent="0.3">
      <c r="C4917">
        <v>4440</v>
      </c>
      <c r="D4917" s="40">
        <v>3.126718669961754</v>
      </c>
      <c r="I4917">
        <v>4440</v>
      </c>
      <c r="J4917" s="134">
        <v>0.21134845363515775</v>
      </c>
    </row>
    <row r="4918" spans="3:10" x14ac:dyDescent="0.3">
      <c r="C4918">
        <v>4441</v>
      </c>
      <c r="D4918" s="40">
        <v>2.6191132062858258</v>
      </c>
      <c r="I4918">
        <v>4441</v>
      </c>
      <c r="J4918" s="134">
        <v>0.25834151867799426</v>
      </c>
    </row>
    <row r="4919" spans="3:10" x14ac:dyDescent="0.3">
      <c r="C4919">
        <v>4442</v>
      </c>
      <c r="D4919" s="40">
        <v>2.5345428877158391</v>
      </c>
      <c r="I4919">
        <v>4442</v>
      </c>
      <c r="J4919" s="134">
        <v>0.30346572229082369</v>
      </c>
    </row>
    <row r="4920" spans="3:10" x14ac:dyDescent="0.3">
      <c r="C4920">
        <v>4443</v>
      </c>
      <c r="D4920" s="40">
        <v>2.1197179881932806</v>
      </c>
      <c r="I4920">
        <v>4443</v>
      </c>
      <c r="J4920" s="134">
        <v>0.27272456933449796</v>
      </c>
    </row>
    <row r="4921" spans="3:10" x14ac:dyDescent="0.3">
      <c r="C4921">
        <v>4444</v>
      </c>
      <c r="D4921" s="40">
        <v>2.5925121548872712</v>
      </c>
      <c r="I4921">
        <v>4444</v>
      </c>
      <c r="J4921" s="134">
        <v>0.16121634725814782</v>
      </c>
    </row>
    <row r="4922" spans="3:10" x14ac:dyDescent="0.3">
      <c r="C4922">
        <v>4445</v>
      </c>
      <c r="D4922" s="40">
        <v>2.6299153843077554</v>
      </c>
      <c r="I4922">
        <v>4445</v>
      </c>
      <c r="J4922" s="134">
        <v>0.16888265523797719</v>
      </c>
    </row>
    <row r="4923" spans="3:10" x14ac:dyDescent="0.3">
      <c r="C4923">
        <v>4446</v>
      </c>
      <c r="D4923" s="40">
        <v>2.9779740659113623</v>
      </c>
      <c r="I4923">
        <v>4446</v>
      </c>
      <c r="J4923" s="134">
        <v>0.24899900750326842</v>
      </c>
    </row>
    <row r="4924" spans="3:10" x14ac:dyDescent="0.3">
      <c r="C4924">
        <v>4447</v>
      </c>
      <c r="D4924" s="40">
        <v>2.6527298880944032</v>
      </c>
      <c r="I4924">
        <v>4447</v>
      </c>
      <c r="J4924" s="134">
        <v>0.35094772114919648</v>
      </c>
    </row>
    <row r="4925" spans="3:10" x14ac:dyDescent="0.3">
      <c r="C4925">
        <v>4448</v>
      </c>
      <c r="D4925" s="40">
        <v>2.5041437211211219</v>
      </c>
      <c r="I4925">
        <v>4448</v>
      </c>
      <c r="J4925" s="134">
        <v>0.33877356342015896</v>
      </c>
    </row>
    <row r="4926" spans="3:10" x14ac:dyDescent="0.3">
      <c r="C4926">
        <v>4449</v>
      </c>
      <c r="D4926" s="40">
        <v>2.3541213158999907</v>
      </c>
      <c r="I4926">
        <v>4449</v>
      </c>
      <c r="J4926" s="134">
        <v>0.32534578416280713</v>
      </c>
    </row>
    <row r="4927" spans="3:10" x14ac:dyDescent="0.3">
      <c r="C4927">
        <v>4450</v>
      </c>
      <c r="D4927" s="40">
        <v>2.5217954419392576</v>
      </c>
      <c r="I4927">
        <v>4450</v>
      </c>
      <c r="J4927" s="134">
        <v>0.20121619627671139</v>
      </c>
    </row>
    <row r="4928" spans="3:10" x14ac:dyDescent="0.3">
      <c r="C4928">
        <v>4451</v>
      </c>
      <c r="D4928" s="40">
        <v>2.5227778076856353</v>
      </c>
      <c r="I4928">
        <v>4451</v>
      </c>
      <c r="J4928" s="134">
        <v>0.34130106908471869</v>
      </c>
    </row>
    <row r="4929" spans="3:10" x14ac:dyDescent="0.3">
      <c r="C4929">
        <v>4452</v>
      </c>
      <c r="D4929" s="40">
        <v>2.2355580883245563</v>
      </c>
      <c r="I4929">
        <v>4452</v>
      </c>
      <c r="J4929" s="134">
        <v>0.14548076081464978</v>
      </c>
    </row>
    <row r="4930" spans="3:10" x14ac:dyDescent="0.3">
      <c r="C4930">
        <v>4453</v>
      </c>
      <c r="D4930" s="40">
        <v>2.4025354027917443</v>
      </c>
      <c r="I4930">
        <v>4453</v>
      </c>
      <c r="J4930" s="134">
        <v>0.31150638120027541</v>
      </c>
    </row>
    <row r="4931" spans="3:10" x14ac:dyDescent="0.3">
      <c r="C4931">
        <v>4454</v>
      </c>
      <c r="D4931" s="40">
        <v>1.855267578386854</v>
      </c>
      <c r="I4931">
        <v>4454</v>
      </c>
      <c r="J4931" s="134">
        <v>0.32181693990864368</v>
      </c>
    </row>
    <row r="4932" spans="3:10" x14ac:dyDescent="0.3">
      <c r="C4932">
        <v>4455</v>
      </c>
      <c r="D4932" s="40">
        <v>2.8501913145365974</v>
      </c>
      <c r="I4932">
        <v>4455</v>
      </c>
      <c r="J4932" s="134">
        <v>0.22959037798607418</v>
      </c>
    </row>
    <row r="4933" spans="3:10" x14ac:dyDescent="0.3">
      <c r="C4933">
        <v>4456</v>
      </c>
      <c r="D4933" s="40">
        <v>2.2164509592233168</v>
      </c>
      <c r="I4933">
        <v>4456</v>
      </c>
      <c r="J4933" s="134">
        <v>0.20626542170501283</v>
      </c>
    </row>
    <row r="4934" spans="3:10" x14ac:dyDescent="0.3">
      <c r="C4934">
        <v>4457</v>
      </c>
      <c r="D4934" s="40">
        <v>2.3171058953985266</v>
      </c>
      <c r="I4934">
        <v>4457</v>
      </c>
      <c r="J4934" s="134">
        <v>0.25862174738756916</v>
      </c>
    </row>
    <row r="4935" spans="3:10" x14ac:dyDescent="0.3">
      <c r="C4935">
        <v>4458</v>
      </c>
      <c r="D4935" s="40">
        <v>1.4935012590211332</v>
      </c>
      <c r="I4935">
        <v>4458</v>
      </c>
      <c r="J4935" s="134">
        <v>0.32365087811962656</v>
      </c>
    </row>
    <row r="4936" spans="3:10" x14ac:dyDescent="0.3">
      <c r="C4936">
        <v>4459</v>
      </c>
      <c r="D4936" s="40">
        <v>1.8588223633311582</v>
      </c>
      <c r="I4936">
        <v>4459</v>
      </c>
      <c r="J4936" s="134">
        <v>0.24374131043362079</v>
      </c>
    </row>
    <row r="4937" spans="3:10" x14ac:dyDescent="0.3">
      <c r="C4937">
        <v>4460</v>
      </c>
      <c r="D4937" s="40">
        <v>3.2522439821736944</v>
      </c>
      <c r="I4937">
        <v>4460</v>
      </c>
      <c r="J4937" s="134">
        <v>8.5656085482436417E-2</v>
      </c>
    </row>
    <row r="4938" spans="3:10" x14ac:dyDescent="0.3">
      <c r="C4938">
        <v>4461</v>
      </c>
      <c r="D4938" s="40">
        <v>3.056373650718212</v>
      </c>
      <c r="I4938">
        <v>4461</v>
      </c>
      <c r="J4938" s="134">
        <v>0.25191375438937968</v>
      </c>
    </row>
    <row r="4939" spans="3:10" x14ac:dyDescent="0.3">
      <c r="C4939">
        <v>4462</v>
      </c>
      <c r="D4939" s="40">
        <v>3.3728663738587601</v>
      </c>
      <c r="I4939">
        <v>4462</v>
      </c>
      <c r="J4939" s="134">
        <v>0.24762421606144569</v>
      </c>
    </row>
    <row r="4940" spans="3:10" x14ac:dyDescent="0.3">
      <c r="C4940">
        <v>4463</v>
      </c>
      <c r="D4940" s="40">
        <v>3.5359912014444661</v>
      </c>
      <c r="I4940">
        <v>4463</v>
      </c>
      <c r="J4940" s="134">
        <v>0.14684272806890197</v>
      </c>
    </row>
    <row r="4941" spans="3:10" x14ac:dyDescent="0.3">
      <c r="C4941">
        <v>4464</v>
      </c>
      <c r="D4941" s="40">
        <v>2.8492069496137993</v>
      </c>
      <c r="I4941">
        <v>4464</v>
      </c>
      <c r="J4941" s="134">
        <v>7.6017827902945312E-2</v>
      </c>
    </row>
    <row r="4942" spans="3:10" x14ac:dyDescent="0.3">
      <c r="C4942">
        <v>4465</v>
      </c>
      <c r="D4942" s="40">
        <v>2.2144448132247119</v>
      </c>
      <c r="I4942">
        <v>4465</v>
      </c>
      <c r="J4942" s="134">
        <v>0.16022281500827784</v>
      </c>
    </row>
    <row r="4943" spans="3:10" x14ac:dyDescent="0.3">
      <c r="C4943">
        <v>4466</v>
      </c>
      <c r="D4943" s="40">
        <v>1.977922211775508</v>
      </c>
      <c r="I4943">
        <v>4466</v>
      </c>
      <c r="J4943" s="134">
        <v>0.22486803776880837</v>
      </c>
    </row>
    <row r="4944" spans="3:10" x14ac:dyDescent="0.3">
      <c r="C4944">
        <v>4467</v>
      </c>
      <c r="D4944" s="40">
        <v>2.7525027628706313</v>
      </c>
      <c r="I4944">
        <v>4467</v>
      </c>
      <c r="J4944" s="134">
        <v>0.26608377967264474</v>
      </c>
    </row>
    <row r="4945" spans="3:10" x14ac:dyDescent="0.3">
      <c r="C4945">
        <v>4468</v>
      </c>
      <c r="D4945" s="40">
        <v>3.1244693872041278</v>
      </c>
      <c r="I4945">
        <v>4468</v>
      </c>
      <c r="J4945" s="134">
        <v>0.27098057583460822</v>
      </c>
    </row>
    <row r="4946" spans="3:10" x14ac:dyDescent="0.3">
      <c r="C4946">
        <v>4469</v>
      </c>
      <c r="D4946" s="40">
        <v>1.9114379172372118</v>
      </c>
      <c r="I4946">
        <v>4469</v>
      </c>
      <c r="J4946" s="134">
        <v>0.17423185618062798</v>
      </c>
    </row>
    <row r="4947" spans="3:10" x14ac:dyDescent="0.3">
      <c r="C4947">
        <v>4470</v>
      </c>
      <c r="D4947" s="40">
        <v>2.2687833016778778</v>
      </c>
      <c r="I4947">
        <v>4470</v>
      </c>
      <c r="J4947" s="134">
        <v>0.26620601057246351</v>
      </c>
    </row>
    <row r="4948" spans="3:10" x14ac:dyDescent="0.3">
      <c r="C4948">
        <v>4471</v>
      </c>
      <c r="D4948" s="40">
        <v>2.614207636902917</v>
      </c>
      <c r="I4948">
        <v>4471</v>
      </c>
      <c r="J4948" s="134">
        <v>0.21258952342416748</v>
      </c>
    </row>
    <row r="4949" spans="3:10" x14ac:dyDescent="0.3">
      <c r="C4949">
        <v>4472</v>
      </c>
      <c r="D4949" s="40">
        <v>2.7817801070912296</v>
      </c>
      <c r="I4949">
        <v>4472</v>
      </c>
      <c r="J4949" s="134">
        <v>0.13487297311645063</v>
      </c>
    </row>
    <row r="4950" spans="3:10" x14ac:dyDescent="0.3">
      <c r="C4950">
        <v>4473</v>
      </c>
      <c r="D4950" s="40">
        <v>3.2851903565332181</v>
      </c>
      <c r="I4950">
        <v>4473</v>
      </c>
      <c r="J4950" s="134">
        <v>0.13288395755664717</v>
      </c>
    </row>
    <row r="4951" spans="3:10" x14ac:dyDescent="0.3">
      <c r="C4951">
        <v>4474</v>
      </c>
      <c r="D4951" s="40">
        <v>1.9747640682678664</v>
      </c>
      <c r="I4951">
        <v>4474</v>
      </c>
      <c r="J4951" s="134">
        <v>0.39531723760629234</v>
      </c>
    </row>
    <row r="4952" spans="3:10" x14ac:dyDescent="0.3">
      <c r="C4952">
        <v>4475</v>
      </c>
      <c r="D4952" s="40">
        <v>2.3529111810828098</v>
      </c>
      <c r="I4952">
        <v>4475</v>
      </c>
      <c r="J4952" s="134">
        <v>0.18265567899126589</v>
      </c>
    </row>
    <row r="4953" spans="3:10" x14ac:dyDescent="0.3">
      <c r="C4953">
        <v>4476</v>
      </c>
      <c r="D4953" s="40">
        <v>3.0062634547359659</v>
      </c>
      <c r="I4953">
        <v>4476</v>
      </c>
      <c r="J4953" s="134">
        <v>0.11933188511509019</v>
      </c>
    </row>
    <row r="4954" spans="3:10" x14ac:dyDescent="0.3">
      <c r="C4954">
        <v>4477</v>
      </c>
      <c r="D4954" s="40">
        <v>3.1159017311573569</v>
      </c>
      <c r="I4954">
        <v>4477</v>
      </c>
      <c r="J4954" s="134">
        <v>0.34695728692367189</v>
      </c>
    </row>
    <row r="4955" spans="3:10" x14ac:dyDescent="0.3">
      <c r="C4955">
        <v>4478</v>
      </c>
      <c r="D4955" s="40">
        <v>2.5296826774961079</v>
      </c>
      <c r="I4955">
        <v>4478</v>
      </c>
      <c r="J4955" s="134">
        <v>0.18517442592613986</v>
      </c>
    </row>
    <row r="4956" spans="3:10" x14ac:dyDescent="0.3">
      <c r="C4956">
        <v>4479</v>
      </c>
      <c r="D4956" s="40">
        <v>1.8000079327980345</v>
      </c>
      <c r="I4956">
        <v>4479</v>
      </c>
      <c r="J4956" s="134">
        <v>0.15029931787622752</v>
      </c>
    </row>
    <row r="4957" spans="3:10" x14ac:dyDescent="0.3">
      <c r="C4957">
        <v>4480</v>
      </c>
      <c r="D4957" s="40">
        <v>2.1052024494817489</v>
      </c>
      <c r="I4957">
        <v>4480</v>
      </c>
      <c r="J4957" s="134">
        <v>0.23091769059232092</v>
      </c>
    </row>
    <row r="4958" spans="3:10" x14ac:dyDescent="0.3">
      <c r="C4958">
        <v>4481</v>
      </c>
      <c r="D4958" s="40">
        <v>3.3600527507732858</v>
      </c>
      <c r="I4958">
        <v>4481</v>
      </c>
      <c r="J4958" s="134">
        <v>0.24985397465641657</v>
      </c>
    </row>
    <row r="4959" spans="3:10" x14ac:dyDescent="0.3">
      <c r="C4959">
        <v>4482</v>
      </c>
      <c r="D4959" s="40">
        <v>2.8858727797431212</v>
      </c>
      <c r="I4959">
        <v>4482</v>
      </c>
      <c r="J4959" s="134">
        <v>0.35577144992317344</v>
      </c>
    </row>
    <row r="4960" spans="3:10" x14ac:dyDescent="0.3">
      <c r="C4960">
        <v>4483</v>
      </c>
      <c r="D4960" s="40">
        <v>1.8543568912243629</v>
      </c>
      <c r="I4960">
        <v>4483</v>
      </c>
      <c r="J4960" s="134">
        <v>0.23587602925159312</v>
      </c>
    </row>
    <row r="4961" spans="3:10" x14ac:dyDescent="0.3">
      <c r="C4961">
        <v>4484</v>
      </c>
      <c r="D4961" s="40">
        <v>3.1625426740793139</v>
      </c>
      <c r="I4961">
        <v>4484</v>
      </c>
      <c r="J4961" s="134">
        <v>0.23190702221941306</v>
      </c>
    </row>
    <row r="4962" spans="3:10" x14ac:dyDescent="0.3">
      <c r="C4962">
        <v>4485</v>
      </c>
      <c r="D4962" s="40">
        <v>1.8904196607039634</v>
      </c>
      <c r="I4962">
        <v>4485</v>
      </c>
      <c r="J4962" s="134">
        <v>0.26922920267527739</v>
      </c>
    </row>
    <row r="4963" spans="3:10" x14ac:dyDescent="0.3">
      <c r="C4963">
        <v>4486</v>
      </c>
      <c r="D4963" s="40">
        <v>2.1122949212135675</v>
      </c>
      <c r="I4963">
        <v>4486</v>
      </c>
      <c r="J4963" s="134">
        <v>0.3059803684416349</v>
      </c>
    </row>
    <row r="4964" spans="3:10" x14ac:dyDescent="0.3">
      <c r="C4964">
        <v>4487</v>
      </c>
      <c r="D4964" s="40">
        <v>2.7617749860944434</v>
      </c>
      <c r="I4964">
        <v>4487</v>
      </c>
      <c r="J4964" s="134">
        <v>0.17412506411869133</v>
      </c>
    </row>
    <row r="4965" spans="3:10" x14ac:dyDescent="0.3">
      <c r="C4965">
        <v>4488</v>
      </c>
      <c r="D4965" s="40">
        <v>1.5630271674870524</v>
      </c>
      <c r="I4965">
        <v>4488</v>
      </c>
      <c r="J4965" s="134">
        <v>0.21331667436899848</v>
      </c>
    </row>
    <row r="4966" spans="3:10" x14ac:dyDescent="0.3">
      <c r="C4966">
        <v>4489</v>
      </c>
      <c r="D4966" s="40">
        <v>2.6773401750705643</v>
      </c>
      <c r="I4966">
        <v>4489</v>
      </c>
      <c r="J4966" s="134">
        <v>0.15961520948682661</v>
      </c>
    </row>
    <row r="4967" spans="3:10" x14ac:dyDescent="0.3">
      <c r="C4967">
        <v>4490</v>
      </c>
      <c r="D4967" s="40">
        <v>2.1928909581544156</v>
      </c>
      <c r="I4967">
        <v>4490</v>
      </c>
      <c r="J4967" s="134">
        <v>0.32420623647561908</v>
      </c>
    </row>
    <row r="4968" spans="3:10" x14ac:dyDescent="0.3">
      <c r="C4968">
        <v>4491</v>
      </c>
      <c r="D4968" s="40">
        <v>2.13955010911799</v>
      </c>
      <c r="I4968">
        <v>4491</v>
      </c>
      <c r="J4968" s="134">
        <v>0.2125341920254622</v>
      </c>
    </row>
    <row r="4969" spans="3:10" x14ac:dyDescent="0.3">
      <c r="C4969">
        <v>4492</v>
      </c>
      <c r="D4969" s="40">
        <v>1.9169919361228147</v>
      </c>
      <c r="I4969">
        <v>4492</v>
      </c>
      <c r="J4969" s="134">
        <v>0.32629246706270032</v>
      </c>
    </row>
    <row r="4970" spans="3:10" x14ac:dyDescent="0.3">
      <c r="C4970">
        <v>4493</v>
      </c>
      <c r="D4970" s="40">
        <v>2.0529382649337533</v>
      </c>
      <c r="I4970">
        <v>4493</v>
      </c>
      <c r="J4970" s="134">
        <v>0.24981205352037206</v>
      </c>
    </row>
    <row r="4971" spans="3:10" x14ac:dyDescent="0.3">
      <c r="C4971">
        <v>4494</v>
      </c>
      <c r="D4971" s="40">
        <v>2.4026555626585049</v>
      </c>
      <c r="I4971">
        <v>4494</v>
      </c>
      <c r="J4971" s="134">
        <v>0.29985583498799606</v>
      </c>
    </row>
    <row r="4972" spans="3:10" x14ac:dyDescent="0.3">
      <c r="C4972">
        <v>4495</v>
      </c>
      <c r="D4972" s="40">
        <v>2.9583648812803398</v>
      </c>
      <c r="I4972">
        <v>4495</v>
      </c>
      <c r="J4972" s="134">
        <v>0.30941261699167288</v>
      </c>
    </row>
    <row r="4973" spans="3:10" x14ac:dyDescent="0.3">
      <c r="C4973">
        <v>4496</v>
      </c>
      <c r="D4973" s="40">
        <v>2.8361776441175328</v>
      </c>
      <c r="I4973">
        <v>4496</v>
      </c>
      <c r="J4973" s="134">
        <v>0.28357685738670635</v>
      </c>
    </row>
    <row r="4974" spans="3:10" x14ac:dyDescent="0.3">
      <c r="C4974">
        <v>4497</v>
      </c>
      <c r="D4974" s="40">
        <v>2.1705007232460809</v>
      </c>
      <c r="I4974">
        <v>4497</v>
      </c>
      <c r="J4974" s="134">
        <v>0.22511062554930361</v>
      </c>
    </row>
    <row r="4975" spans="3:10" x14ac:dyDescent="0.3">
      <c r="C4975">
        <v>4498</v>
      </c>
      <c r="D4975" s="40">
        <v>2.6152194084972229</v>
      </c>
      <c r="I4975">
        <v>4498</v>
      </c>
      <c r="J4975" s="134">
        <v>0.21459384866616271</v>
      </c>
    </row>
    <row r="4976" spans="3:10" x14ac:dyDescent="0.3">
      <c r="C4976">
        <v>4499</v>
      </c>
      <c r="D4976" s="40">
        <v>2.4777288021136439</v>
      </c>
      <c r="I4976">
        <v>4499</v>
      </c>
      <c r="J4976" s="134">
        <v>0.20003153136496588</v>
      </c>
    </row>
    <row r="4977" spans="3:10" x14ac:dyDescent="0.3">
      <c r="C4977">
        <v>4500</v>
      </c>
      <c r="D4977" s="40">
        <v>2.0715605700868345</v>
      </c>
      <c r="I4977">
        <v>4500</v>
      </c>
      <c r="J4977" s="134">
        <v>0.15524788121336974</v>
      </c>
    </row>
    <row r="4978" spans="3:10" x14ac:dyDescent="0.3">
      <c r="C4978">
        <v>4501</v>
      </c>
      <c r="D4978" s="40">
        <v>3.5386250386910598</v>
      </c>
      <c r="I4978">
        <v>4501</v>
      </c>
      <c r="J4978" s="134">
        <v>0.34780914796443096</v>
      </c>
    </row>
    <row r="4979" spans="3:10" x14ac:dyDescent="0.3">
      <c r="C4979">
        <v>4502</v>
      </c>
      <c r="D4979" s="40">
        <v>3.6015299617988354</v>
      </c>
      <c r="I4979">
        <v>4502</v>
      </c>
      <c r="J4979" s="134">
        <v>0.23879888071269728</v>
      </c>
    </row>
    <row r="4980" spans="3:10" x14ac:dyDescent="0.3">
      <c r="C4980">
        <v>4503</v>
      </c>
      <c r="D4980" s="40">
        <v>2.6730816468902932</v>
      </c>
      <c r="I4980">
        <v>4503</v>
      </c>
      <c r="J4980" s="134">
        <v>0.32156461242135426</v>
      </c>
    </row>
    <row r="4981" spans="3:10" x14ac:dyDescent="0.3">
      <c r="C4981">
        <v>4504</v>
      </c>
      <c r="D4981" s="40">
        <v>1.6590204370389023</v>
      </c>
      <c r="I4981">
        <v>4504</v>
      </c>
      <c r="J4981" s="134">
        <v>0.26364363860036533</v>
      </c>
    </row>
    <row r="4982" spans="3:10" x14ac:dyDescent="0.3">
      <c r="C4982">
        <v>4505</v>
      </c>
      <c r="D4982" s="40">
        <v>2.191665668436642</v>
      </c>
      <c r="I4982">
        <v>4505</v>
      </c>
      <c r="J4982" s="134">
        <v>0.14191848138165319</v>
      </c>
    </row>
    <row r="4983" spans="3:10" x14ac:dyDescent="0.3">
      <c r="C4983">
        <v>4506</v>
      </c>
      <c r="D4983" s="40">
        <v>2.1545125002366499</v>
      </c>
      <c r="I4983">
        <v>4506</v>
      </c>
      <c r="J4983" s="134">
        <v>0.29636912575166163</v>
      </c>
    </row>
    <row r="4984" spans="3:10" x14ac:dyDescent="0.3">
      <c r="C4984">
        <v>4507</v>
      </c>
      <c r="D4984" s="40">
        <v>2.7563535334942726</v>
      </c>
      <c r="I4984">
        <v>4507</v>
      </c>
      <c r="J4984" s="134">
        <v>0.22171619714329482</v>
      </c>
    </row>
    <row r="4985" spans="3:10" x14ac:dyDescent="0.3">
      <c r="C4985">
        <v>4508</v>
      </c>
      <c r="D4985" s="40">
        <v>2.5264469438410115</v>
      </c>
      <c r="I4985">
        <v>4508</v>
      </c>
      <c r="J4985" s="134">
        <v>0.31455438299355798</v>
      </c>
    </row>
    <row r="4986" spans="3:10" x14ac:dyDescent="0.3">
      <c r="C4986">
        <v>4509</v>
      </c>
      <c r="D4986" s="40">
        <v>2.8380641001322182</v>
      </c>
      <c r="I4986">
        <v>4509</v>
      </c>
      <c r="J4986" s="134">
        <v>0.33598160264019983</v>
      </c>
    </row>
    <row r="4987" spans="3:10" x14ac:dyDescent="0.3">
      <c r="C4987">
        <v>4510</v>
      </c>
      <c r="D4987" s="40">
        <v>2.3380099800502272</v>
      </c>
      <c r="I4987">
        <v>4510</v>
      </c>
      <c r="J4987" s="134">
        <v>0.28950575234692333</v>
      </c>
    </row>
    <row r="4988" spans="3:10" x14ac:dyDescent="0.3">
      <c r="C4988">
        <v>4511</v>
      </c>
      <c r="D4988" s="40">
        <v>2.1875564698418071</v>
      </c>
      <c r="I4988">
        <v>4511</v>
      </c>
      <c r="J4988" s="134">
        <v>0.29145556308891174</v>
      </c>
    </row>
    <row r="4989" spans="3:10" x14ac:dyDescent="0.3">
      <c r="C4989">
        <v>4512</v>
      </c>
      <c r="D4989" s="40">
        <v>2.4898285359239618</v>
      </c>
      <c r="I4989">
        <v>4512</v>
      </c>
      <c r="J4989" s="134">
        <v>0.17458815406765704</v>
      </c>
    </row>
    <row r="4990" spans="3:10" x14ac:dyDescent="0.3">
      <c r="C4990">
        <v>4513</v>
      </c>
      <c r="D4990" s="40">
        <v>1.8383634124004016</v>
      </c>
      <c r="I4990">
        <v>4513</v>
      </c>
      <c r="J4990" s="134">
        <v>0.28989078853811079</v>
      </c>
    </row>
    <row r="4991" spans="3:10" x14ac:dyDescent="0.3">
      <c r="C4991">
        <v>4514</v>
      </c>
      <c r="D4991" s="40">
        <v>2.7099855447089651</v>
      </c>
      <c r="I4991">
        <v>4514</v>
      </c>
      <c r="J4991" s="134">
        <v>0.17310251726726378</v>
      </c>
    </row>
    <row r="4992" spans="3:10" x14ac:dyDescent="0.3">
      <c r="C4992">
        <v>4515</v>
      </c>
      <c r="D4992" s="40">
        <v>2.5354978722387131</v>
      </c>
      <c r="I4992">
        <v>4515</v>
      </c>
      <c r="J4992" s="134">
        <v>0.25255175797967344</v>
      </c>
    </row>
    <row r="4993" spans="3:10" x14ac:dyDescent="0.3">
      <c r="C4993">
        <v>4516</v>
      </c>
      <c r="D4993" s="40">
        <v>2.4688369581356078</v>
      </c>
      <c r="I4993">
        <v>4516</v>
      </c>
      <c r="J4993" s="134">
        <v>4.8471165804698346E-2</v>
      </c>
    </row>
    <row r="4994" spans="3:10" x14ac:dyDescent="0.3">
      <c r="C4994">
        <v>4517</v>
      </c>
      <c r="D4994" s="40">
        <v>2.2967989728955818</v>
      </c>
      <c r="I4994">
        <v>4517</v>
      </c>
      <c r="J4994" s="134">
        <v>0.33058091199674822</v>
      </c>
    </row>
    <row r="4995" spans="3:10" x14ac:dyDescent="0.3">
      <c r="C4995">
        <v>4518</v>
      </c>
      <c r="D4995" s="40">
        <v>3.0534144272888555</v>
      </c>
      <c r="I4995">
        <v>4518</v>
      </c>
      <c r="J4995" s="134">
        <v>0.25012930929219235</v>
      </c>
    </row>
    <row r="4996" spans="3:10" x14ac:dyDescent="0.3">
      <c r="C4996">
        <v>4519</v>
      </c>
      <c r="D4996" s="40">
        <v>3.2086783637004301</v>
      </c>
      <c r="I4996">
        <v>4519</v>
      </c>
      <c r="J4996" s="134">
        <v>0.29867149973615414</v>
      </c>
    </row>
    <row r="4997" spans="3:10" x14ac:dyDescent="0.3">
      <c r="C4997">
        <v>4520</v>
      </c>
      <c r="D4997" s="40">
        <v>2.3646682661605336</v>
      </c>
      <c r="I4997">
        <v>4520</v>
      </c>
      <c r="J4997" s="134">
        <v>0.21162717410473064</v>
      </c>
    </row>
    <row r="4998" spans="3:10" x14ac:dyDescent="0.3">
      <c r="C4998">
        <v>4521</v>
      </c>
      <c r="D4998" s="40">
        <v>2.3643987162007916</v>
      </c>
      <c r="I4998">
        <v>4521</v>
      </c>
      <c r="J4998" s="134">
        <v>0.25987998317268368</v>
      </c>
    </row>
    <row r="4999" spans="3:10" x14ac:dyDescent="0.3">
      <c r="C4999">
        <v>4522</v>
      </c>
      <c r="D4999" s="40">
        <v>3.6202326072553048</v>
      </c>
      <c r="I4999">
        <v>4522</v>
      </c>
      <c r="J4999" s="134">
        <v>0.31675601566862399</v>
      </c>
    </row>
    <row r="5000" spans="3:10" x14ac:dyDescent="0.3">
      <c r="C5000">
        <v>4523</v>
      </c>
      <c r="D5000" s="40">
        <v>2.5051253463087524</v>
      </c>
      <c r="I5000">
        <v>4523</v>
      </c>
      <c r="J5000" s="134">
        <v>0.19456078424566381</v>
      </c>
    </row>
    <row r="5001" spans="3:10" x14ac:dyDescent="0.3">
      <c r="C5001">
        <v>4524</v>
      </c>
      <c r="D5001" s="40">
        <v>2.5618756631970401</v>
      </c>
      <c r="I5001">
        <v>4524</v>
      </c>
      <c r="J5001" s="134">
        <v>0.21131260312778744</v>
      </c>
    </row>
    <row r="5002" spans="3:10" x14ac:dyDescent="0.3">
      <c r="C5002">
        <v>4525</v>
      </c>
      <c r="D5002" s="40">
        <v>1.7912635155783634</v>
      </c>
      <c r="I5002">
        <v>4525</v>
      </c>
      <c r="J5002" s="134">
        <v>0.26657559431925293</v>
      </c>
    </row>
    <row r="5003" spans="3:10" x14ac:dyDescent="0.3">
      <c r="C5003">
        <v>4526</v>
      </c>
      <c r="D5003" s="40">
        <v>3.0463351927722533</v>
      </c>
      <c r="I5003">
        <v>4526</v>
      </c>
      <c r="J5003" s="134">
        <v>0.18733380006771538</v>
      </c>
    </row>
    <row r="5004" spans="3:10" x14ac:dyDescent="0.3">
      <c r="C5004">
        <v>4527</v>
      </c>
      <c r="D5004" s="40">
        <v>2.7065399914429351</v>
      </c>
      <c r="I5004">
        <v>4527</v>
      </c>
      <c r="J5004" s="134">
        <v>0.29019895930880701</v>
      </c>
    </row>
    <row r="5005" spans="3:10" x14ac:dyDescent="0.3">
      <c r="C5005">
        <v>4528</v>
      </c>
      <c r="D5005" s="40">
        <v>2.1018610282237087</v>
      </c>
      <c r="I5005">
        <v>4528</v>
      </c>
      <c r="J5005" s="134">
        <v>0.15729202214338001</v>
      </c>
    </row>
    <row r="5006" spans="3:10" x14ac:dyDescent="0.3">
      <c r="C5006">
        <v>4529</v>
      </c>
      <c r="D5006" s="40">
        <v>2.9811437569318797</v>
      </c>
      <c r="I5006">
        <v>4529</v>
      </c>
      <c r="J5006" s="134">
        <v>0.22882135304309847</v>
      </c>
    </row>
    <row r="5007" spans="3:10" x14ac:dyDescent="0.3">
      <c r="C5007">
        <v>4530</v>
      </c>
      <c r="D5007" s="40">
        <v>3.0063468951270869</v>
      </c>
      <c r="I5007">
        <v>4530</v>
      </c>
      <c r="J5007" s="134">
        <v>0.25280294203727571</v>
      </c>
    </row>
    <row r="5008" spans="3:10" x14ac:dyDescent="0.3">
      <c r="C5008">
        <v>4531</v>
      </c>
      <c r="D5008" s="40">
        <v>2.8353565164574599</v>
      </c>
      <c r="I5008">
        <v>4531</v>
      </c>
      <c r="J5008" s="134">
        <v>0.21748411390746192</v>
      </c>
    </row>
    <row r="5009" spans="3:10" x14ac:dyDescent="0.3">
      <c r="C5009">
        <v>4532</v>
      </c>
      <c r="D5009" s="40">
        <v>2.8526141463729884</v>
      </c>
      <c r="I5009">
        <v>4532</v>
      </c>
      <c r="J5009" s="134">
        <v>0.2319579413455406</v>
      </c>
    </row>
    <row r="5010" spans="3:10" x14ac:dyDescent="0.3">
      <c r="C5010">
        <v>4533</v>
      </c>
      <c r="D5010" s="40">
        <v>1.6217464105909751</v>
      </c>
      <c r="I5010">
        <v>4533</v>
      </c>
      <c r="J5010" s="134">
        <v>0.19141085544577052</v>
      </c>
    </row>
    <row r="5011" spans="3:10" x14ac:dyDescent="0.3">
      <c r="C5011">
        <v>4534</v>
      </c>
      <c r="D5011" s="40">
        <v>3.1990984619295091</v>
      </c>
      <c r="I5011">
        <v>4534</v>
      </c>
      <c r="J5011" s="134">
        <v>0.12177310924990414</v>
      </c>
    </row>
    <row r="5012" spans="3:10" x14ac:dyDescent="0.3">
      <c r="C5012">
        <v>4535</v>
      </c>
      <c r="D5012" s="40">
        <v>2.8860087141609063</v>
      </c>
      <c r="I5012">
        <v>4535</v>
      </c>
      <c r="J5012" s="134">
        <v>0.31292618463223665</v>
      </c>
    </row>
    <row r="5013" spans="3:10" x14ac:dyDescent="0.3">
      <c r="C5013">
        <v>4536</v>
      </c>
      <c r="D5013" s="40">
        <v>2.8556553435222805</v>
      </c>
      <c r="I5013">
        <v>4536</v>
      </c>
      <c r="J5013" s="134">
        <v>0.21781211873779416</v>
      </c>
    </row>
    <row r="5014" spans="3:10" x14ac:dyDescent="0.3">
      <c r="C5014">
        <v>4537</v>
      </c>
      <c r="D5014" s="40">
        <v>2.6201535339065245</v>
      </c>
      <c r="I5014">
        <v>4537</v>
      </c>
      <c r="J5014" s="134">
        <v>0.12018727877967161</v>
      </c>
    </row>
    <row r="5015" spans="3:10" x14ac:dyDescent="0.3">
      <c r="C5015">
        <v>4538</v>
      </c>
      <c r="D5015" s="40">
        <v>2.3160584726413522</v>
      </c>
      <c r="I5015">
        <v>4538</v>
      </c>
      <c r="J5015" s="134">
        <v>0.27873965158372882</v>
      </c>
    </row>
    <row r="5016" spans="3:10" x14ac:dyDescent="0.3">
      <c r="C5016">
        <v>4539</v>
      </c>
      <c r="D5016" s="40">
        <v>2.9443877290217584</v>
      </c>
      <c r="I5016">
        <v>4539</v>
      </c>
      <c r="J5016" s="134">
        <v>0.197929467454667</v>
      </c>
    </row>
    <row r="5017" spans="3:10" x14ac:dyDescent="0.3">
      <c r="C5017">
        <v>4540</v>
      </c>
      <c r="D5017" s="40">
        <v>3.5538256819174068</v>
      </c>
      <c r="I5017">
        <v>4540</v>
      </c>
      <c r="J5017" s="134">
        <v>0.20034584433245373</v>
      </c>
    </row>
    <row r="5018" spans="3:10" x14ac:dyDescent="0.3">
      <c r="C5018">
        <v>4541</v>
      </c>
      <c r="D5018" s="40">
        <v>2.4649788680683251</v>
      </c>
      <c r="I5018">
        <v>4541</v>
      </c>
      <c r="J5018" s="134">
        <v>0.33209168992732563</v>
      </c>
    </row>
    <row r="5019" spans="3:10" x14ac:dyDescent="0.3">
      <c r="C5019">
        <v>4542</v>
      </c>
      <c r="D5019" s="40">
        <v>2.2778765054725585</v>
      </c>
      <c r="I5019">
        <v>4542</v>
      </c>
      <c r="J5019" s="134">
        <v>0.25157482039673296</v>
      </c>
    </row>
    <row r="5020" spans="3:10" x14ac:dyDescent="0.3">
      <c r="C5020">
        <v>4543</v>
      </c>
      <c r="D5020" s="40">
        <v>3.1504065953253941</v>
      </c>
      <c r="I5020">
        <v>4543</v>
      </c>
      <c r="J5020" s="134">
        <v>0.20507596608222767</v>
      </c>
    </row>
    <row r="5021" spans="3:10" x14ac:dyDescent="0.3">
      <c r="C5021">
        <v>4544</v>
      </c>
      <c r="D5021" s="40">
        <v>3.3911424461212847</v>
      </c>
      <c r="I5021">
        <v>4544</v>
      </c>
      <c r="J5021" s="134">
        <v>0.18219200286492065</v>
      </c>
    </row>
    <row r="5022" spans="3:10" x14ac:dyDescent="0.3">
      <c r="C5022">
        <v>4545</v>
      </c>
      <c r="D5022" s="40">
        <v>2.8550548298538976</v>
      </c>
      <c r="I5022">
        <v>4545</v>
      </c>
      <c r="J5022" s="134">
        <v>0.32008069417102725</v>
      </c>
    </row>
    <row r="5023" spans="3:10" x14ac:dyDescent="0.3">
      <c r="C5023">
        <v>4546</v>
      </c>
      <c r="D5023" s="40">
        <v>3.5108732216537133</v>
      </c>
      <c r="I5023">
        <v>4546</v>
      </c>
      <c r="J5023" s="134">
        <v>0.22864482801557062</v>
      </c>
    </row>
    <row r="5024" spans="3:10" x14ac:dyDescent="0.3">
      <c r="C5024">
        <v>4547</v>
      </c>
      <c r="D5024" s="40">
        <v>2.4534906266207606</v>
      </c>
      <c r="I5024">
        <v>4547</v>
      </c>
      <c r="J5024" s="134">
        <v>0.32523661410581295</v>
      </c>
    </row>
    <row r="5025" spans="3:10" x14ac:dyDescent="0.3">
      <c r="C5025">
        <v>4548</v>
      </c>
      <c r="D5025" s="40">
        <v>3.2593438233198837</v>
      </c>
      <c r="I5025">
        <v>4548</v>
      </c>
      <c r="J5025" s="134">
        <v>0.24942785415886792</v>
      </c>
    </row>
    <row r="5026" spans="3:10" x14ac:dyDescent="0.3">
      <c r="C5026">
        <v>4549</v>
      </c>
      <c r="D5026" s="40">
        <v>2.3029110439995071</v>
      </c>
      <c r="I5026">
        <v>4549</v>
      </c>
      <c r="J5026" s="134">
        <v>0.32810390328650429</v>
      </c>
    </row>
    <row r="5027" spans="3:10" x14ac:dyDescent="0.3">
      <c r="C5027">
        <v>4550</v>
      </c>
      <c r="D5027" s="40">
        <v>3.3154154699235434</v>
      </c>
      <c r="I5027">
        <v>4550</v>
      </c>
      <c r="J5027" s="134">
        <v>0.19768322475631495</v>
      </c>
    </row>
    <row r="5028" spans="3:10" x14ac:dyDescent="0.3">
      <c r="C5028">
        <v>4551</v>
      </c>
      <c r="D5028" s="40">
        <v>2.6022375106762907</v>
      </c>
      <c r="I5028">
        <v>4551</v>
      </c>
      <c r="J5028" s="134">
        <v>0.23112402164636481</v>
      </c>
    </row>
    <row r="5029" spans="3:10" x14ac:dyDescent="0.3">
      <c r="C5029">
        <v>4552</v>
      </c>
      <c r="D5029" s="40">
        <v>3.028119164214341</v>
      </c>
      <c r="I5029">
        <v>4552</v>
      </c>
      <c r="J5029" s="134">
        <v>0.28172104464148107</v>
      </c>
    </row>
    <row r="5030" spans="3:10" x14ac:dyDescent="0.3">
      <c r="C5030">
        <v>4553</v>
      </c>
      <c r="D5030" s="40">
        <v>2.5762320092582773</v>
      </c>
      <c r="I5030">
        <v>4553</v>
      </c>
      <c r="J5030" s="134">
        <v>7.165634507796792E-2</v>
      </c>
    </row>
    <row r="5031" spans="3:10" x14ac:dyDescent="0.3">
      <c r="C5031">
        <v>4554</v>
      </c>
      <c r="D5031" s="40">
        <v>2.8035401779528644</v>
      </c>
      <c r="I5031">
        <v>4554</v>
      </c>
      <c r="J5031" s="134">
        <v>0.23862547189548389</v>
      </c>
    </row>
    <row r="5032" spans="3:10" x14ac:dyDescent="0.3">
      <c r="C5032">
        <v>4555</v>
      </c>
      <c r="D5032" s="40">
        <v>2.6927056913583227</v>
      </c>
      <c r="I5032">
        <v>4555</v>
      </c>
      <c r="J5032" s="134">
        <v>0.17537422529267777</v>
      </c>
    </row>
    <row r="5033" spans="3:10" x14ac:dyDescent="0.3">
      <c r="C5033">
        <v>4556</v>
      </c>
      <c r="D5033" s="40">
        <v>2.8389734112438321</v>
      </c>
      <c r="I5033">
        <v>4556</v>
      </c>
      <c r="J5033" s="134">
        <v>0.16832401052139034</v>
      </c>
    </row>
    <row r="5034" spans="3:10" x14ac:dyDescent="0.3">
      <c r="C5034">
        <v>4557</v>
      </c>
      <c r="D5034" s="40">
        <v>2.4983011206811274</v>
      </c>
      <c r="I5034">
        <v>4557</v>
      </c>
      <c r="J5034" s="134">
        <v>0.4052456898832566</v>
      </c>
    </row>
    <row r="5035" spans="3:10" x14ac:dyDescent="0.3">
      <c r="C5035">
        <v>4558</v>
      </c>
      <c r="D5035" s="40">
        <v>2.5486681292317419</v>
      </c>
      <c r="I5035">
        <v>4558</v>
      </c>
      <c r="J5035" s="134">
        <v>0.24857493073416492</v>
      </c>
    </row>
    <row r="5036" spans="3:10" x14ac:dyDescent="0.3">
      <c r="C5036">
        <v>4559</v>
      </c>
      <c r="D5036" s="40">
        <v>3.4086300295261069</v>
      </c>
      <c r="I5036">
        <v>4559</v>
      </c>
      <c r="J5036" s="134">
        <v>0.26190379993365354</v>
      </c>
    </row>
    <row r="5037" spans="3:10" x14ac:dyDescent="0.3">
      <c r="C5037">
        <v>4560</v>
      </c>
      <c r="D5037" s="40">
        <v>3.1859032159371883</v>
      </c>
      <c r="I5037">
        <v>4560</v>
      </c>
      <c r="J5037" s="134">
        <v>0.33523639960216833</v>
      </c>
    </row>
    <row r="5038" spans="3:10" x14ac:dyDescent="0.3">
      <c r="C5038">
        <v>4561</v>
      </c>
      <c r="D5038" s="40">
        <v>2.7087461653609735</v>
      </c>
      <c r="I5038">
        <v>4561</v>
      </c>
      <c r="J5038" s="134">
        <v>0.23615597912973074</v>
      </c>
    </row>
    <row r="5039" spans="3:10" x14ac:dyDescent="0.3">
      <c r="C5039">
        <v>4562</v>
      </c>
      <c r="D5039" s="40">
        <v>2.8360728435126688</v>
      </c>
      <c r="I5039">
        <v>4562</v>
      </c>
      <c r="J5039" s="134">
        <v>0.27598976427429789</v>
      </c>
    </row>
    <row r="5040" spans="3:10" x14ac:dyDescent="0.3">
      <c r="C5040">
        <v>4563</v>
      </c>
      <c r="D5040" s="40">
        <v>2.7266726593489561</v>
      </c>
      <c r="I5040">
        <v>4563</v>
      </c>
      <c r="J5040" s="134">
        <v>0.23135602586231463</v>
      </c>
    </row>
    <row r="5041" spans="3:10" x14ac:dyDescent="0.3">
      <c r="C5041">
        <v>4564</v>
      </c>
      <c r="D5041" s="40">
        <v>2.9367505784555687</v>
      </c>
      <c r="I5041">
        <v>4564</v>
      </c>
      <c r="J5041" s="134">
        <v>0.18270140198038765</v>
      </c>
    </row>
    <row r="5042" spans="3:10" x14ac:dyDescent="0.3">
      <c r="C5042">
        <v>4565</v>
      </c>
      <c r="D5042" s="40">
        <v>1.6443574531470062</v>
      </c>
      <c r="I5042">
        <v>4565</v>
      </c>
      <c r="J5042" s="134">
        <v>0.19193545930431277</v>
      </c>
    </row>
    <row r="5043" spans="3:10" x14ac:dyDescent="0.3">
      <c r="C5043">
        <v>4566</v>
      </c>
      <c r="D5043" s="40">
        <v>1.9395068955323282</v>
      </c>
      <c r="I5043">
        <v>4566</v>
      </c>
      <c r="J5043" s="134">
        <v>0.24036698229442166</v>
      </c>
    </row>
    <row r="5044" spans="3:10" x14ac:dyDescent="0.3">
      <c r="C5044">
        <v>4567</v>
      </c>
      <c r="D5044" s="40">
        <v>2.4916834778796728</v>
      </c>
      <c r="I5044">
        <v>4567</v>
      </c>
      <c r="J5044" s="134">
        <v>0.31219077042599586</v>
      </c>
    </row>
    <row r="5045" spans="3:10" x14ac:dyDescent="0.3">
      <c r="C5045">
        <v>4568</v>
      </c>
      <c r="D5045" s="40">
        <v>3.1053391246182165</v>
      </c>
      <c r="I5045">
        <v>4568</v>
      </c>
      <c r="J5045" s="134">
        <v>0.16130905817808694</v>
      </c>
    </row>
    <row r="5046" spans="3:10" x14ac:dyDescent="0.3">
      <c r="C5046">
        <v>4569</v>
      </c>
      <c r="D5046" s="40">
        <v>3.3209551206568984</v>
      </c>
      <c r="I5046">
        <v>4569</v>
      </c>
      <c r="J5046" s="134">
        <v>0.14192754825042408</v>
      </c>
    </row>
    <row r="5047" spans="3:10" x14ac:dyDescent="0.3">
      <c r="C5047">
        <v>4570</v>
      </c>
      <c r="D5047" s="40">
        <v>2.0770585530272028</v>
      </c>
      <c r="I5047">
        <v>4570</v>
      </c>
      <c r="J5047" s="134">
        <v>0.11599113964654628</v>
      </c>
    </row>
    <row r="5048" spans="3:10" x14ac:dyDescent="0.3">
      <c r="C5048">
        <v>4571</v>
      </c>
      <c r="D5048" s="40">
        <v>2.7923239683895185</v>
      </c>
      <c r="I5048">
        <v>4571</v>
      </c>
      <c r="J5048" s="134">
        <v>0.33571855518452343</v>
      </c>
    </row>
    <row r="5049" spans="3:10" x14ac:dyDescent="0.3">
      <c r="C5049">
        <v>4572</v>
      </c>
      <c r="D5049" s="40">
        <v>3.4916034486953968</v>
      </c>
      <c r="I5049">
        <v>4572</v>
      </c>
      <c r="J5049" s="134">
        <v>0.32743516711785836</v>
      </c>
    </row>
    <row r="5050" spans="3:10" x14ac:dyDescent="0.3">
      <c r="C5050">
        <v>4573</v>
      </c>
      <c r="D5050" s="40">
        <v>2.6376915109589758</v>
      </c>
      <c r="I5050">
        <v>4573</v>
      </c>
      <c r="J5050" s="134">
        <v>0.31777347708814285</v>
      </c>
    </row>
    <row r="5051" spans="3:10" x14ac:dyDescent="0.3">
      <c r="C5051">
        <v>4574</v>
      </c>
      <c r="D5051" s="40">
        <v>1.7620899381932258</v>
      </c>
      <c r="I5051">
        <v>4574</v>
      </c>
      <c r="J5051" s="134">
        <v>0.24486190369699301</v>
      </c>
    </row>
    <row r="5052" spans="3:10" x14ac:dyDescent="0.3">
      <c r="C5052">
        <v>4575</v>
      </c>
      <c r="D5052" s="40">
        <v>3.33435819737561</v>
      </c>
      <c r="I5052">
        <v>4575</v>
      </c>
      <c r="J5052" s="134">
        <v>0.26824031155479222</v>
      </c>
    </row>
    <row r="5053" spans="3:10" x14ac:dyDescent="0.3">
      <c r="C5053">
        <v>4576</v>
      </c>
      <c r="D5053" s="40">
        <v>2.6769909227887254</v>
      </c>
      <c r="I5053">
        <v>4576</v>
      </c>
      <c r="J5053" s="134">
        <v>0.315740154150985</v>
      </c>
    </row>
    <row r="5054" spans="3:10" x14ac:dyDescent="0.3">
      <c r="C5054">
        <v>4577</v>
      </c>
      <c r="D5054" s="40">
        <v>1.9580484959475257</v>
      </c>
      <c r="I5054">
        <v>4577</v>
      </c>
      <c r="J5054" s="134">
        <v>0.3662370620859603</v>
      </c>
    </row>
    <row r="5055" spans="3:10" x14ac:dyDescent="0.3">
      <c r="C5055">
        <v>4578</v>
      </c>
      <c r="D5055" s="40">
        <v>2.2111755945936293</v>
      </c>
      <c r="I5055">
        <v>4578</v>
      </c>
      <c r="J5055" s="134">
        <v>0.34444524426651246</v>
      </c>
    </row>
    <row r="5056" spans="3:10" x14ac:dyDescent="0.3">
      <c r="C5056">
        <v>4579</v>
      </c>
      <c r="D5056" s="40">
        <v>1.6528796829946935</v>
      </c>
      <c r="I5056">
        <v>4579</v>
      </c>
      <c r="J5056" s="134">
        <v>0.19853552752304693</v>
      </c>
    </row>
    <row r="5057" spans="3:10" x14ac:dyDescent="0.3">
      <c r="C5057">
        <v>4580</v>
      </c>
      <c r="D5057" s="40">
        <v>2.7722572262204674</v>
      </c>
      <c r="I5057">
        <v>4580</v>
      </c>
      <c r="J5057" s="134">
        <v>0.3018395403208074</v>
      </c>
    </row>
    <row r="5058" spans="3:10" x14ac:dyDescent="0.3">
      <c r="C5058">
        <v>4581</v>
      </c>
      <c r="D5058" s="40">
        <v>2.5574481252650889</v>
      </c>
      <c r="I5058">
        <v>4581</v>
      </c>
      <c r="J5058" s="134">
        <v>0.19967030972952027</v>
      </c>
    </row>
    <row r="5059" spans="3:10" x14ac:dyDescent="0.3">
      <c r="C5059">
        <v>4582</v>
      </c>
      <c r="D5059" s="40">
        <v>2.4054025132002343</v>
      </c>
      <c r="I5059">
        <v>4582</v>
      </c>
      <c r="J5059" s="134">
        <v>0.33712325091485407</v>
      </c>
    </row>
    <row r="5060" spans="3:10" x14ac:dyDescent="0.3">
      <c r="C5060">
        <v>4583</v>
      </c>
      <c r="D5060" s="40">
        <v>3.3282862388233583</v>
      </c>
      <c r="I5060">
        <v>4583</v>
      </c>
      <c r="J5060" s="134">
        <v>0.34646634872081261</v>
      </c>
    </row>
    <row r="5061" spans="3:10" x14ac:dyDescent="0.3">
      <c r="C5061">
        <v>4584</v>
      </c>
      <c r="D5061" s="40">
        <v>2.4132465059434818</v>
      </c>
      <c r="I5061">
        <v>4584</v>
      </c>
      <c r="J5061" s="134">
        <v>0.10187180867658618</v>
      </c>
    </row>
    <row r="5062" spans="3:10" x14ac:dyDescent="0.3">
      <c r="C5062">
        <v>4585</v>
      </c>
      <c r="D5062" s="40">
        <v>2.8850775694880175</v>
      </c>
      <c r="I5062">
        <v>4585</v>
      </c>
      <c r="J5062" s="134">
        <v>0.16834470935362966</v>
      </c>
    </row>
    <row r="5063" spans="3:10" x14ac:dyDescent="0.3">
      <c r="C5063">
        <v>4586</v>
      </c>
      <c r="D5063" s="40">
        <v>3.0555991249418062</v>
      </c>
      <c r="I5063">
        <v>4586</v>
      </c>
      <c r="J5063" s="134">
        <v>0.14889108513380633</v>
      </c>
    </row>
    <row r="5064" spans="3:10" x14ac:dyDescent="0.3">
      <c r="C5064">
        <v>4587</v>
      </c>
      <c r="D5064" s="40">
        <v>3.0679865835262841</v>
      </c>
      <c r="I5064">
        <v>4587</v>
      </c>
      <c r="J5064" s="134">
        <v>0.22903045526277443</v>
      </c>
    </row>
    <row r="5065" spans="3:10" x14ac:dyDescent="0.3">
      <c r="C5065">
        <v>4588</v>
      </c>
      <c r="D5065" s="40">
        <v>2.923849541666768</v>
      </c>
      <c r="I5065">
        <v>4588</v>
      </c>
      <c r="J5065" s="134">
        <v>0.27883917676736192</v>
      </c>
    </row>
    <row r="5066" spans="3:10" x14ac:dyDescent="0.3">
      <c r="C5066">
        <v>4589</v>
      </c>
      <c r="D5066" s="40">
        <v>2.2566434631448531</v>
      </c>
      <c r="I5066">
        <v>4589</v>
      </c>
      <c r="J5066" s="134">
        <v>0.29338018545626077</v>
      </c>
    </row>
    <row r="5067" spans="3:10" x14ac:dyDescent="0.3">
      <c r="C5067">
        <v>4590</v>
      </c>
      <c r="D5067" s="40">
        <v>1.5099890846010542</v>
      </c>
      <c r="I5067">
        <v>4590</v>
      </c>
      <c r="J5067" s="134">
        <v>0.19307673110399137</v>
      </c>
    </row>
    <row r="5068" spans="3:10" x14ac:dyDescent="0.3">
      <c r="C5068">
        <v>4591</v>
      </c>
      <c r="D5068" s="40">
        <v>2.9303831763481414</v>
      </c>
      <c r="I5068">
        <v>4591</v>
      </c>
      <c r="J5068" s="134">
        <v>0.36307453301121351</v>
      </c>
    </row>
    <row r="5069" spans="3:10" x14ac:dyDescent="0.3">
      <c r="C5069">
        <v>4592</v>
      </c>
      <c r="D5069" s="40">
        <v>2.5253927925733843</v>
      </c>
      <c r="I5069">
        <v>4592</v>
      </c>
      <c r="J5069" s="134">
        <v>0.23158086826973645</v>
      </c>
    </row>
    <row r="5070" spans="3:10" x14ac:dyDescent="0.3">
      <c r="C5070">
        <v>4593</v>
      </c>
      <c r="D5070" s="40">
        <v>2.663008403283901</v>
      </c>
      <c r="I5070">
        <v>4593</v>
      </c>
      <c r="J5070" s="134">
        <v>0.23601939739774602</v>
      </c>
    </row>
    <row r="5071" spans="3:10" x14ac:dyDescent="0.3">
      <c r="C5071">
        <v>4594</v>
      </c>
      <c r="D5071" s="40">
        <v>1.7028531812950447</v>
      </c>
      <c r="I5071">
        <v>4594</v>
      </c>
      <c r="J5071" s="134">
        <v>0.24821462051763676</v>
      </c>
    </row>
    <row r="5072" spans="3:10" x14ac:dyDescent="0.3">
      <c r="C5072">
        <v>4595</v>
      </c>
      <c r="D5072" s="40">
        <v>3.1725632450521601</v>
      </c>
      <c r="I5072">
        <v>4595</v>
      </c>
      <c r="J5072" s="134">
        <v>0.19328309273963007</v>
      </c>
    </row>
    <row r="5073" spans="3:10" x14ac:dyDescent="0.3">
      <c r="C5073">
        <v>4596</v>
      </c>
      <c r="D5073" s="40">
        <v>1.7358836370926478</v>
      </c>
      <c r="I5073">
        <v>4596</v>
      </c>
      <c r="J5073" s="134">
        <v>7.3070337232128413E-2</v>
      </c>
    </row>
    <row r="5074" spans="3:10" x14ac:dyDescent="0.3">
      <c r="C5074">
        <v>4597</v>
      </c>
      <c r="D5074" s="40">
        <v>2.1562026363696503</v>
      </c>
      <c r="I5074">
        <v>4597</v>
      </c>
      <c r="J5074" s="134">
        <v>0.28895531898591664</v>
      </c>
    </row>
    <row r="5075" spans="3:10" x14ac:dyDescent="0.3">
      <c r="C5075">
        <v>4598</v>
      </c>
      <c r="D5075" s="40">
        <v>2.9253802349210849</v>
      </c>
      <c r="I5075">
        <v>4598</v>
      </c>
      <c r="J5075" s="134">
        <v>0.26410100260829972</v>
      </c>
    </row>
    <row r="5076" spans="3:10" x14ac:dyDescent="0.3">
      <c r="C5076">
        <v>4599</v>
      </c>
      <c r="D5076" s="40">
        <v>2.5277370609275289</v>
      </c>
      <c r="I5076">
        <v>4599</v>
      </c>
      <c r="J5076" s="134">
        <v>0.14572789008503917</v>
      </c>
    </row>
    <row r="5077" spans="3:10" x14ac:dyDescent="0.3">
      <c r="C5077">
        <v>4600</v>
      </c>
      <c r="D5077" s="40">
        <v>1.7703587227409798</v>
      </c>
      <c r="I5077">
        <v>4600</v>
      </c>
      <c r="J5077" s="134">
        <v>0.29615352600285627</v>
      </c>
    </row>
    <row r="5078" spans="3:10" x14ac:dyDescent="0.3">
      <c r="C5078">
        <v>4601</v>
      </c>
      <c r="D5078" s="40">
        <v>2.6714817768018326</v>
      </c>
      <c r="I5078">
        <v>4601</v>
      </c>
      <c r="J5078" s="134">
        <v>0.3109067929956828</v>
      </c>
    </row>
    <row r="5079" spans="3:10" x14ac:dyDescent="0.3">
      <c r="C5079">
        <v>4602</v>
      </c>
      <c r="D5079" s="40">
        <v>2.7147085140420963</v>
      </c>
      <c r="I5079">
        <v>4602</v>
      </c>
      <c r="J5079" s="134">
        <v>0.10362156854477766</v>
      </c>
    </row>
    <row r="5080" spans="3:10" x14ac:dyDescent="0.3">
      <c r="C5080">
        <v>4603</v>
      </c>
      <c r="D5080" s="40">
        <v>2.6496983200982029</v>
      </c>
      <c r="I5080">
        <v>4603</v>
      </c>
      <c r="J5080" s="134">
        <v>0.20609444289426082</v>
      </c>
    </row>
    <row r="5081" spans="3:10" x14ac:dyDescent="0.3">
      <c r="C5081">
        <v>4604</v>
      </c>
      <c r="D5081" s="40">
        <v>2.6687806568420425</v>
      </c>
      <c r="I5081">
        <v>4604</v>
      </c>
      <c r="J5081" s="134">
        <v>0.18026147968884976</v>
      </c>
    </row>
    <row r="5082" spans="3:10" x14ac:dyDescent="0.3">
      <c r="C5082">
        <v>4605</v>
      </c>
      <c r="D5082" s="40">
        <v>2.6013391478135381</v>
      </c>
      <c r="I5082">
        <v>4605</v>
      </c>
      <c r="J5082" s="134">
        <v>0.30903572643088895</v>
      </c>
    </row>
    <row r="5083" spans="3:10" x14ac:dyDescent="0.3">
      <c r="C5083">
        <v>4606</v>
      </c>
      <c r="D5083" s="40">
        <v>2.3833627967993651</v>
      </c>
      <c r="I5083">
        <v>4606</v>
      </c>
      <c r="J5083" s="134">
        <v>0.31147347231706091</v>
      </c>
    </row>
    <row r="5084" spans="3:10" x14ac:dyDescent="0.3">
      <c r="C5084">
        <v>4607</v>
      </c>
      <c r="D5084" s="40">
        <v>3.4614609173579645</v>
      </c>
      <c r="I5084">
        <v>4607</v>
      </c>
      <c r="J5084" s="134">
        <v>0.2793233563440416</v>
      </c>
    </row>
    <row r="5085" spans="3:10" x14ac:dyDescent="0.3">
      <c r="C5085">
        <v>4608</v>
      </c>
      <c r="D5085" s="40">
        <v>2.7385571733930454</v>
      </c>
      <c r="I5085">
        <v>4608</v>
      </c>
      <c r="J5085" s="134">
        <v>0.24159600287000638</v>
      </c>
    </row>
    <row r="5086" spans="3:10" x14ac:dyDescent="0.3">
      <c r="C5086">
        <v>4609</v>
      </c>
      <c r="D5086" s="40">
        <v>2.6671149340537159</v>
      </c>
      <c r="I5086">
        <v>4609</v>
      </c>
      <c r="J5086" s="134">
        <v>0.33409378763751496</v>
      </c>
    </row>
    <row r="5087" spans="3:10" x14ac:dyDescent="0.3">
      <c r="C5087">
        <v>4610</v>
      </c>
      <c r="D5087" s="40">
        <v>2.9016264025069156</v>
      </c>
      <c r="I5087">
        <v>4610</v>
      </c>
      <c r="J5087" s="134">
        <v>0.29860310397077838</v>
      </c>
    </row>
    <row r="5088" spans="3:10" x14ac:dyDescent="0.3">
      <c r="C5088">
        <v>4611</v>
      </c>
      <c r="D5088" s="40">
        <v>2.6156485324516536</v>
      </c>
      <c r="I5088">
        <v>4611</v>
      </c>
      <c r="J5088" s="134">
        <v>0.18594862066314044</v>
      </c>
    </row>
    <row r="5089" spans="3:10" x14ac:dyDescent="0.3">
      <c r="C5089">
        <v>4612</v>
      </c>
      <c r="D5089" s="40">
        <v>2.6383836620812735</v>
      </c>
      <c r="I5089">
        <v>4612</v>
      </c>
      <c r="J5089" s="134">
        <v>0.28280118544080435</v>
      </c>
    </row>
    <row r="5090" spans="3:10" x14ac:dyDescent="0.3">
      <c r="C5090">
        <v>4613</v>
      </c>
      <c r="D5090" s="40">
        <v>3.1742423341820514</v>
      </c>
      <c r="I5090">
        <v>4613</v>
      </c>
      <c r="J5090" s="134">
        <v>0.18254915905607261</v>
      </c>
    </row>
    <row r="5091" spans="3:10" x14ac:dyDescent="0.3">
      <c r="C5091">
        <v>4614</v>
      </c>
      <c r="D5091" s="40">
        <v>2.2341364232931826</v>
      </c>
      <c r="I5091">
        <v>4614</v>
      </c>
      <c r="J5091" s="134">
        <v>0.23143751074082131</v>
      </c>
    </row>
    <row r="5092" spans="3:10" x14ac:dyDescent="0.3">
      <c r="C5092">
        <v>4615</v>
      </c>
      <c r="D5092" s="40">
        <v>3.0528628429562321</v>
      </c>
      <c r="I5092">
        <v>4615</v>
      </c>
      <c r="J5092" s="134">
        <v>0.14237118040539043</v>
      </c>
    </row>
    <row r="5093" spans="3:10" x14ac:dyDescent="0.3">
      <c r="C5093">
        <v>4616</v>
      </c>
      <c r="D5093" s="40">
        <v>1.951321913344384</v>
      </c>
      <c r="I5093">
        <v>4616</v>
      </c>
      <c r="J5093" s="134">
        <v>0.34285247428575749</v>
      </c>
    </row>
    <row r="5094" spans="3:10" x14ac:dyDescent="0.3">
      <c r="C5094">
        <v>4617</v>
      </c>
      <c r="D5094" s="40">
        <v>2.1303672268023535</v>
      </c>
      <c r="I5094">
        <v>4617</v>
      </c>
      <c r="J5094" s="134">
        <v>0.20634171640445209</v>
      </c>
    </row>
    <row r="5095" spans="3:10" x14ac:dyDescent="0.3">
      <c r="C5095">
        <v>4618</v>
      </c>
      <c r="D5095" s="40">
        <v>1.6234319219722608</v>
      </c>
      <c r="I5095">
        <v>4618</v>
      </c>
      <c r="J5095" s="134">
        <v>0.29606911783836565</v>
      </c>
    </row>
    <row r="5096" spans="3:10" x14ac:dyDescent="0.3">
      <c r="C5096">
        <v>4619</v>
      </c>
      <c r="D5096" s="40">
        <v>1.5263653988006585</v>
      </c>
      <c r="I5096">
        <v>4619</v>
      </c>
      <c r="J5096" s="134">
        <v>0.36288814992880014</v>
      </c>
    </row>
    <row r="5097" spans="3:10" x14ac:dyDescent="0.3">
      <c r="C5097">
        <v>4620</v>
      </c>
      <c r="D5097" s="40">
        <v>2.2184302180399151</v>
      </c>
      <c r="I5097">
        <v>4620</v>
      </c>
      <c r="J5097" s="134">
        <v>0.15581431250304911</v>
      </c>
    </row>
    <row r="5098" spans="3:10" x14ac:dyDescent="0.3">
      <c r="C5098">
        <v>4621</v>
      </c>
      <c r="D5098" s="40">
        <v>2.4433655208547655</v>
      </c>
      <c r="I5098">
        <v>4621</v>
      </c>
      <c r="J5098" s="134">
        <v>0.22311796918434434</v>
      </c>
    </row>
    <row r="5099" spans="3:10" x14ac:dyDescent="0.3">
      <c r="C5099">
        <v>4622</v>
      </c>
      <c r="D5099" s="40">
        <v>2.192027897608857</v>
      </c>
      <c r="I5099">
        <v>4622</v>
      </c>
      <c r="J5099" s="134">
        <v>0.32670657834101724</v>
      </c>
    </row>
    <row r="5100" spans="3:10" x14ac:dyDescent="0.3">
      <c r="C5100">
        <v>4623</v>
      </c>
      <c r="D5100" s="40">
        <v>2.794539807002514</v>
      </c>
      <c r="I5100">
        <v>4623</v>
      </c>
      <c r="J5100" s="134">
        <v>0.20624517076298021</v>
      </c>
    </row>
    <row r="5101" spans="3:10" x14ac:dyDescent="0.3">
      <c r="C5101">
        <v>4624</v>
      </c>
      <c r="D5101" s="40">
        <v>2.3791987222839177</v>
      </c>
      <c r="I5101">
        <v>4624</v>
      </c>
      <c r="J5101" s="134">
        <v>0.38640359447627648</v>
      </c>
    </row>
    <row r="5102" spans="3:10" x14ac:dyDescent="0.3">
      <c r="C5102">
        <v>4625</v>
      </c>
      <c r="D5102" s="40">
        <v>2.356346742677859</v>
      </c>
      <c r="I5102">
        <v>4625</v>
      </c>
      <c r="J5102" s="134">
        <v>0.14344850576767421</v>
      </c>
    </row>
    <row r="5103" spans="3:10" x14ac:dyDescent="0.3">
      <c r="C5103">
        <v>4626</v>
      </c>
      <c r="D5103" s="40">
        <v>2.5935008721177111</v>
      </c>
      <c r="I5103">
        <v>4626</v>
      </c>
      <c r="J5103" s="134">
        <v>0.17309399446214413</v>
      </c>
    </row>
    <row r="5104" spans="3:10" x14ac:dyDescent="0.3">
      <c r="C5104">
        <v>4627</v>
      </c>
      <c r="D5104" s="40">
        <v>3.3925779864991661</v>
      </c>
      <c r="I5104">
        <v>4627</v>
      </c>
      <c r="J5104" s="134">
        <v>0.31295466856902254</v>
      </c>
    </row>
    <row r="5105" spans="3:10" x14ac:dyDescent="0.3">
      <c r="C5105">
        <v>4628</v>
      </c>
      <c r="D5105" s="40">
        <v>3.3037587889397066</v>
      </c>
      <c r="I5105">
        <v>4628</v>
      </c>
      <c r="J5105" s="134">
        <v>0.20349859522364677</v>
      </c>
    </row>
    <row r="5106" spans="3:10" x14ac:dyDescent="0.3">
      <c r="C5106">
        <v>4629</v>
      </c>
      <c r="D5106" s="40">
        <v>3.0582448627389875</v>
      </c>
      <c r="I5106">
        <v>4629</v>
      </c>
      <c r="J5106" s="134">
        <v>0.20764687337453602</v>
      </c>
    </row>
    <row r="5107" spans="3:10" x14ac:dyDescent="0.3">
      <c r="C5107">
        <v>4630</v>
      </c>
      <c r="D5107" s="40">
        <v>1.7686447713951394</v>
      </c>
      <c r="I5107">
        <v>4630</v>
      </c>
      <c r="J5107" s="134">
        <v>0.3396989166144766</v>
      </c>
    </row>
    <row r="5108" spans="3:10" x14ac:dyDescent="0.3">
      <c r="C5108">
        <v>4631</v>
      </c>
      <c r="D5108" s="40">
        <v>2.7700899736884281</v>
      </c>
      <c r="I5108">
        <v>4631</v>
      </c>
      <c r="J5108" s="134">
        <v>0.20199786384273044</v>
      </c>
    </row>
    <row r="5109" spans="3:10" x14ac:dyDescent="0.3">
      <c r="C5109">
        <v>4632</v>
      </c>
      <c r="D5109" s="40">
        <v>2.6243600751840779</v>
      </c>
      <c r="I5109">
        <v>4632</v>
      </c>
      <c r="J5109" s="134">
        <v>0.28219995242595686</v>
      </c>
    </row>
    <row r="5110" spans="3:10" x14ac:dyDescent="0.3">
      <c r="C5110">
        <v>4633</v>
      </c>
      <c r="D5110" s="40">
        <v>3.4551360840406686</v>
      </c>
      <c r="I5110">
        <v>4633</v>
      </c>
      <c r="J5110" s="134">
        <v>0.23334476878424248</v>
      </c>
    </row>
    <row r="5111" spans="3:10" x14ac:dyDescent="0.3">
      <c r="C5111">
        <v>4634</v>
      </c>
      <c r="D5111" s="40">
        <v>2.0906825880795932</v>
      </c>
      <c r="I5111">
        <v>4634</v>
      </c>
      <c r="J5111" s="134">
        <v>0.34530106948453709</v>
      </c>
    </row>
    <row r="5112" spans="3:10" x14ac:dyDescent="0.3">
      <c r="C5112">
        <v>4635</v>
      </c>
      <c r="D5112" s="40">
        <v>2.5273013008756284</v>
      </c>
      <c r="I5112">
        <v>4635</v>
      </c>
      <c r="J5112" s="134">
        <v>8.6386163586440246E-2</v>
      </c>
    </row>
    <row r="5113" spans="3:10" x14ac:dyDescent="0.3">
      <c r="C5113">
        <v>4636</v>
      </c>
      <c r="D5113" s="40">
        <v>2.6755349260031012</v>
      </c>
      <c r="I5113">
        <v>4636</v>
      </c>
      <c r="J5113" s="134">
        <v>0.10189786154694613</v>
      </c>
    </row>
    <row r="5114" spans="3:10" x14ac:dyDescent="0.3">
      <c r="C5114">
        <v>4637</v>
      </c>
      <c r="D5114" s="40">
        <v>1.6616915066179463</v>
      </c>
      <c r="I5114">
        <v>4637</v>
      </c>
      <c r="J5114" s="134">
        <v>0.32521848249321361</v>
      </c>
    </row>
    <row r="5115" spans="3:10" x14ac:dyDescent="0.3">
      <c r="C5115">
        <v>4638</v>
      </c>
      <c r="D5115" s="40">
        <v>2.9405131206772501</v>
      </c>
      <c r="I5115">
        <v>4638</v>
      </c>
      <c r="J5115" s="134">
        <v>0.13339181858056492</v>
      </c>
    </row>
    <row r="5116" spans="3:10" x14ac:dyDescent="0.3">
      <c r="C5116">
        <v>4639</v>
      </c>
      <c r="D5116" s="40">
        <v>2.9129116469773759</v>
      </c>
      <c r="I5116">
        <v>4639</v>
      </c>
      <c r="J5116" s="134">
        <v>0.11512863108494753</v>
      </c>
    </row>
    <row r="5117" spans="3:10" x14ac:dyDescent="0.3">
      <c r="C5117">
        <v>4640</v>
      </c>
      <c r="D5117" s="40">
        <v>2.2924617882623801</v>
      </c>
      <c r="I5117">
        <v>4640</v>
      </c>
      <c r="J5117" s="134">
        <v>0.2694405241386777</v>
      </c>
    </row>
    <row r="5118" spans="3:10" x14ac:dyDescent="0.3">
      <c r="C5118">
        <v>4641</v>
      </c>
      <c r="D5118" s="40">
        <v>2.7395047148474276</v>
      </c>
      <c r="I5118">
        <v>4641</v>
      </c>
      <c r="J5118" s="134">
        <v>0.25219108475648255</v>
      </c>
    </row>
    <row r="5119" spans="3:10" x14ac:dyDescent="0.3">
      <c r="C5119">
        <v>4642</v>
      </c>
      <c r="D5119" s="40">
        <v>2.9890699908165237</v>
      </c>
      <c r="I5119">
        <v>4642</v>
      </c>
      <c r="J5119" s="134">
        <v>0.19913377051503933</v>
      </c>
    </row>
    <row r="5120" spans="3:10" x14ac:dyDescent="0.3">
      <c r="C5120">
        <v>4643</v>
      </c>
      <c r="D5120" s="40">
        <v>2.7017724565771539</v>
      </c>
      <c r="I5120">
        <v>4643</v>
      </c>
      <c r="J5120" s="134">
        <v>0.27447930919057129</v>
      </c>
    </row>
    <row r="5121" spans="3:10" x14ac:dyDescent="0.3">
      <c r="C5121">
        <v>4644</v>
      </c>
      <c r="D5121" s="40">
        <v>2.1389742408548376</v>
      </c>
      <c r="I5121">
        <v>4644</v>
      </c>
      <c r="J5121" s="134">
        <v>0.10140984484032955</v>
      </c>
    </row>
    <row r="5122" spans="3:10" x14ac:dyDescent="0.3">
      <c r="C5122">
        <v>4645</v>
      </c>
      <c r="D5122" s="40">
        <v>1.7994212874303599</v>
      </c>
      <c r="I5122">
        <v>4645</v>
      </c>
      <c r="J5122" s="134">
        <v>0.38653188258141191</v>
      </c>
    </row>
    <row r="5123" spans="3:10" x14ac:dyDescent="0.3">
      <c r="C5123">
        <v>4646</v>
      </c>
      <c r="D5123" s="40">
        <v>2.5473482615283265</v>
      </c>
      <c r="I5123">
        <v>4646</v>
      </c>
      <c r="J5123" s="134">
        <v>0.29356178825468571</v>
      </c>
    </row>
    <row r="5124" spans="3:10" x14ac:dyDescent="0.3">
      <c r="C5124">
        <v>4647</v>
      </c>
      <c r="D5124" s="40">
        <v>2.3711932734656953</v>
      </c>
      <c r="I5124">
        <v>4647</v>
      </c>
      <c r="J5124" s="134">
        <v>0.28712295238454222</v>
      </c>
    </row>
    <row r="5125" spans="3:10" x14ac:dyDescent="0.3">
      <c r="C5125">
        <v>4648</v>
      </c>
      <c r="D5125" s="40">
        <v>2.1585027507512153</v>
      </c>
      <c r="I5125">
        <v>4648</v>
      </c>
      <c r="J5125" s="134">
        <v>0.39295529131653062</v>
      </c>
    </row>
    <row r="5126" spans="3:10" x14ac:dyDescent="0.3">
      <c r="C5126">
        <v>4649</v>
      </c>
      <c r="D5126" s="40">
        <v>2.8015237162365745</v>
      </c>
      <c r="I5126">
        <v>4649</v>
      </c>
      <c r="J5126" s="134">
        <v>0.13974456911343269</v>
      </c>
    </row>
    <row r="5127" spans="3:10" x14ac:dyDescent="0.3">
      <c r="C5127">
        <v>4650</v>
      </c>
      <c r="D5127" s="40">
        <v>2.9710100311450138</v>
      </c>
      <c r="I5127">
        <v>4650</v>
      </c>
      <c r="J5127" s="134">
        <v>0.24821413654444324</v>
      </c>
    </row>
    <row r="5128" spans="3:10" x14ac:dyDescent="0.3">
      <c r="C5128">
        <v>4651</v>
      </c>
      <c r="D5128" s="40">
        <v>3.0005339170076386</v>
      </c>
      <c r="I5128">
        <v>4651</v>
      </c>
      <c r="J5128" s="134">
        <v>0.26555942778846497</v>
      </c>
    </row>
    <row r="5129" spans="3:10" x14ac:dyDescent="0.3">
      <c r="C5129">
        <v>4652</v>
      </c>
      <c r="D5129" s="40">
        <v>2.261808124446643</v>
      </c>
      <c r="I5129">
        <v>4652</v>
      </c>
      <c r="J5129" s="134">
        <v>0.22899640530062704</v>
      </c>
    </row>
    <row r="5130" spans="3:10" x14ac:dyDescent="0.3">
      <c r="C5130">
        <v>4653</v>
      </c>
      <c r="D5130" s="40">
        <v>2.0541524690260795</v>
      </c>
      <c r="I5130">
        <v>4653</v>
      </c>
      <c r="J5130" s="134">
        <v>0.27823716705481072</v>
      </c>
    </row>
    <row r="5131" spans="3:10" x14ac:dyDescent="0.3">
      <c r="C5131">
        <v>4654</v>
      </c>
      <c r="D5131" s="40">
        <v>2.4959427619393986</v>
      </c>
      <c r="I5131">
        <v>4654</v>
      </c>
      <c r="J5131" s="134">
        <v>0.34089608850822217</v>
      </c>
    </row>
    <row r="5132" spans="3:10" x14ac:dyDescent="0.3">
      <c r="C5132">
        <v>4655</v>
      </c>
      <c r="D5132" s="40">
        <v>2.8472471030199813</v>
      </c>
      <c r="I5132">
        <v>4655</v>
      </c>
      <c r="J5132" s="134">
        <v>0.19818280199168981</v>
      </c>
    </row>
    <row r="5133" spans="3:10" x14ac:dyDescent="0.3">
      <c r="C5133">
        <v>4656</v>
      </c>
      <c r="D5133" s="40">
        <v>2.5645672129504704</v>
      </c>
      <c r="I5133">
        <v>4656</v>
      </c>
      <c r="J5133" s="134">
        <v>0.32424153033265513</v>
      </c>
    </row>
    <row r="5134" spans="3:10" x14ac:dyDescent="0.3">
      <c r="C5134">
        <v>4657</v>
      </c>
      <c r="D5134" s="40">
        <v>3.4174556916184597</v>
      </c>
      <c r="I5134">
        <v>4657</v>
      </c>
      <c r="J5134" s="134">
        <v>0.27985711189531437</v>
      </c>
    </row>
    <row r="5135" spans="3:10" x14ac:dyDescent="0.3">
      <c r="C5135">
        <v>4658</v>
      </c>
      <c r="D5135" s="40">
        <v>2.8871262689532657</v>
      </c>
      <c r="I5135">
        <v>4658</v>
      </c>
      <c r="J5135" s="134">
        <v>0.33315353253311342</v>
      </c>
    </row>
    <row r="5136" spans="3:10" x14ac:dyDescent="0.3">
      <c r="C5136">
        <v>4659</v>
      </c>
      <c r="D5136" s="40">
        <v>2.964163935067412</v>
      </c>
      <c r="I5136">
        <v>4659</v>
      </c>
      <c r="J5136" s="134">
        <v>0.31514703678315148</v>
      </c>
    </row>
    <row r="5137" spans="3:10" x14ac:dyDescent="0.3">
      <c r="C5137">
        <v>4660</v>
      </c>
      <c r="D5137" s="40">
        <v>2.7195843119410075</v>
      </c>
      <c r="I5137">
        <v>4660</v>
      </c>
      <c r="J5137" s="134">
        <v>0.20933069108940994</v>
      </c>
    </row>
    <row r="5138" spans="3:10" x14ac:dyDescent="0.3">
      <c r="C5138">
        <v>4661</v>
      </c>
      <c r="D5138" s="40">
        <v>3.0131423311640448</v>
      </c>
      <c r="I5138">
        <v>4661</v>
      </c>
      <c r="J5138" s="134">
        <v>0.26120863981022979</v>
      </c>
    </row>
    <row r="5139" spans="3:10" x14ac:dyDescent="0.3">
      <c r="C5139">
        <v>4662</v>
      </c>
      <c r="D5139" s="40">
        <v>2.5524659535437042</v>
      </c>
      <c r="I5139">
        <v>4662</v>
      </c>
      <c r="J5139" s="134">
        <v>0.26802043405704956</v>
      </c>
    </row>
    <row r="5140" spans="3:10" x14ac:dyDescent="0.3">
      <c r="C5140">
        <v>4663</v>
      </c>
      <c r="D5140" s="40">
        <v>3.1753047637715839</v>
      </c>
      <c r="I5140">
        <v>4663</v>
      </c>
      <c r="J5140" s="134">
        <v>0.24879214081604006</v>
      </c>
    </row>
    <row r="5141" spans="3:10" x14ac:dyDescent="0.3">
      <c r="C5141">
        <v>4664</v>
      </c>
      <c r="D5141" s="40">
        <v>2.3724168578130227</v>
      </c>
      <c r="I5141">
        <v>4664</v>
      </c>
      <c r="J5141" s="134">
        <v>0.2519908966723341</v>
      </c>
    </row>
    <row r="5142" spans="3:10" x14ac:dyDescent="0.3">
      <c r="C5142">
        <v>4665</v>
      </c>
      <c r="D5142" s="40">
        <v>2.2896381631924472</v>
      </c>
      <c r="I5142">
        <v>4665</v>
      </c>
      <c r="J5142" s="134">
        <v>0.36128566214902791</v>
      </c>
    </row>
    <row r="5143" spans="3:10" x14ac:dyDescent="0.3">
      <c r="C5143">
        <v>4666</v>
      </c>
      <c r="D5143" s="40">
        <v>2.7038090619706727</v>
      </c>
      <c r="I5143">
        <v>4666</v>
      </c>
      <c r="J5143" s="134">
        <v>0.21195480148955248</v>
      </c>
    </row>
    <row r="5144" spans="3:10" x14ac:dyDescent="0.3">
      <c r="C5144">
        <v>4667</v>
      </c>
      <c r="D5144" s="40">
        <v>2.7545911406251604</v>
      </c>
      <c r="I5144">
        <v>4667</v>
      </c>
      <c r="J5144" s="134">
        <v>0.20595007400754084</v>
      </c>
    </row>
    <row r="5145" spans="3:10" x14ac:dyDescent="0.3">
      <c r="C5145">
        <v>4668</v>
      </c>
      <c r="D5145" s="40">
        <v>2.220073623827914</v>
      </c>
      <c r="I5145">
        <v>4668</v>
      </c>
      <c r="J5145" s="134">
        <v>7.737697189880155E-2</v>
      </c>
    </row>
    <row r="5146" spans="3:10" x14ac:dyDescent="0.3">
      <c r="C5146">
        <v>4669</v>
      </c>
      <c r="D5146" s="40">
        <v>2.611968862147747</v>
      </c>
      <c r="I5146">
        <v>4669</v>
      </c>
      <c r="J5146" s="134">
        <v>0.23896429994752699</v>
      </c>
    </row>
    <row r="5147" spans="3:10" x14ac:dyDescent="0.3">
      <c r="C5147">
        <v>4670</v>
      </c>
      <c r="D5147" s="40">
        <v>3.3746854592072553</v>
      </c>
      <c r="I5147">
        <v>4670</v>
      </c>
      <c r="J5147" s="134">
        <v>0.21051239656679566</v>
      </c>
    </row>
    <row r="5148" spans="3:10" x14ac:dyDescent="0.3">
      <c r="C5148">
        <v>4671</v>
      </c>
      <c r="D5148" s="40">
        <v>2.7930255837137148</v>
      </c>
      <c r="I5148">
        <v>4671</v>
      </c>
      <c r="J5148" s="134">
        <v>0.20967194233234365</v>
      </c>
    </row>
    <row r="5149" spans="3:10" x14ac:dyDescent="0.3">
      <c r="C5149">
        <v>4672</v>
      </c>
      <c r="D5149" s="40">
        <v>2.5751469788191961</v>
      </c>
      <c r="I5149">
        <v>4672</v>
      </c>
      <c r="J5149" s="134">
        <v>0.2488483336104268</v>
      </c>
    </row>
    <row r="5150" spans="3:10" x14ac:dyDescent="0.3">
      <c r="C5150">
        <v>4673</v>
      </c>
      <c r="D5150" s="40">
        <v>2.5484992630597878</v>
      </c>
      <c r="I5150">
        <v>4673</v>
      </c>
      <c r="J5150" s="134">
        <v>9.6751559026029277E-2</v>
      </c>
    </row>
    <row r="5151" spans="3:10" x14ac:dyDescent="0.3">
      <c r="C5151">
        <v>4674</v>
      </c>
      <c r="D5151" s="40">
        <v>1.8365201937208788</v>
      </c>
      <c r="I5151">
        <v>4674</v>
      </c>
      <c r="J5151" s="134">
        <v>0.13103843518644576</v>
      </c>
    </row>
    <row r="5152" spans="3:10" x14ac:dyDescent="0.3">
      <c r="C5152">
        <v>4675</v>
      </c>
      <c r="D5152" s="40">
        <v>2.4444934903511779</v>
      </c>
      <c r="I5152">
        <v>4675</v>
      </c>
      <c r="J5152" s="134">
        <v>0.32131075729046876</v>
      </c>
    </row>
    <row r="5153" spans="3:10" x14ac:dyDescent="0.3">
      <c r="C5153">
        <v>4676</v>
      </c>
      <c r="D5153" s="40">
        <v>3.1185251902940165</v>
      </c>
      <c r="I5153">
        <v>4676</v>
      </c>
      <c r="J5153" s="134">
        <v>8.9208534706811671E-2</v>
      </c>
    </row>
    <row r="5154" spans="3:10" x14ac:dyDescent="0.3">
      <c r="C5154">
        <v>4677</v>
      </c>
      <c r="D5154" s="40">
        <v>2.4891885673387359</v>
      </c>
      <c r="I5154">
        <v>4677</v>
      </c>
      <c r="J5154" s="134">
        <v>0.22000341955563152</v>
      </c>
    </row>
    <row r="5155" spans="3:10" x14ac:dyDescent="0.3">
      <c r="C5155">
        <v>4678</v>
      </c>
      <c r="D5155" s="40">
        <v>3.4769183040246774</v>
      </c>
      <c r="I5155">
        <v>4678</v>
      </c>
      <c r="J5155" s="134">
        <v>0.20249137766276193</v>
      </c>
    </row>
    <row r="5156" spans="3:10" x14ac:dyDescent="0.3">
      <c r="C5156">
        <v>4679</v>
      </c>
      <c r="D5156" s="40">
        <v>2.4391649448668686</v>
      </c>
      <c r="I5156">
        <v>4679</v>
      </c>
      <c r="J5156" s="134">
        <v>0.13963445491269355</v>
      </c>
    </row>
    <row r="5157" spans="3:10" x14ac:dyDescent="0.3">
      <c r="C5157">
        <v>4680</v>
      </c>
      <c r="D5157" s="40">
        <v>2.8376949346802172</v>
      </c>
      <c r="I5157">
        <v>4680</v>
      </c>
      <c r="J5157" s="134">
        <v>0.11441187112254769</v>
      </c>
    </row>
    <row r="5158" spans="3:10" x14ac:dyDescent="0.3">
      <c r="C5158">
        <v>4681</v>
      </c>
      <c r="D5158" s="40">
        <v>2.8867542678918698</v>
      </c>
      <c r="I5158">
        <v>4681</v>
      </c>
      <c r="J5158" s="134">
        <v>0.21793692366936912</v>
      </c>
    </row>
    <row r="5159" spans="3:10" x14ac:dyDescent="0.3">
      <c r="C5159">
        <v>4682</v>
      </c>
      <c r="D5159" s="40">
        <v>2.3310646675644198</v>
      </c>
      <c r="I5159">
        <v>4682</v>
      </c>
      <c r="J5159" s="134">
        <v>0.15558952908847412</v>
      </c>
    </row>
    <row r="5160" spans="3:10" x14ac:dyDescent="0.3">
      <c r="C5160">
        <v>4683</v>
      </c>
      <c r="D5160" s="40">
        <v>1.7281200215201662</v>
      </c>
      <c r="I5160">
        <v>4683</v>
      </c>
      <c r="J5160" s="134">
        <v>0.30522657608223835</v>
      </c>
    </row>
    <row r="5161" spans="3:10" x14ac:dyDescent="0.3">
      <c r="C5161">
        <v>4684</v>
      </c>
      <c r="D5161" s="40">
        <v>2.4764645492697261</v>
      </c>
      <c r="I5161">
        <v>4684</v>
      </c>
      <c r="J5161" s="134">
        <v>0.15561920657983874</v>
      </c>
    </row>
    <row r="5162" spans="3:10" x14ac:dyDescent="0.3">
      <c r="C5162">
        <v>4685</v>
      </c>
      <c r="D5162" s="40">
        <v>3.075170066774453</v>
      </c>
      <c r="I5162">
        <v>4685</v>
      </c>
      <c r="J5162" s="134">
        <v>0.18714261240599339</v>
      </c>
    </row>
    <row r="5163" spans="3:10" x14ac:dyDescent="0.3">
      <c r="C5163">
        <v>4686</v>
      </c>
      <c r="D5163" s="40">
        <v>1.8234893344690348</v>
      </c>
      <c r="I5163">
        <v>4686</v>
      </c>
      <c r="J5163" s="134">
        <v>0.24416183767142652</v>
      </c>
    </row>
    <row r="5164" spans="3:10" x14ac:dyDescent="0.3">
      <c r="C5164">
        <v>4687</v>
      </c>
      <c r="D5164" s="40">
        <v>1.7002141289850035</v>
      </c>
      <c r="I5164">
        <v>4687</v>
      </c>
      <c r="J5164" s="134">
        <v>0.35410612911301032</v>
      </c>
    </row>
    <row r="5165" spans="3:10" x14ac:dyDescent="0.3">
      <c r="C5165">
        <v>4688</v>
      </c>
      <c r="D5165" s="40">
        <v>2.9587168774118542</v>
      </c>
      <c r="I5165">
        <v>4688</v>
      </c>
      <c r="J5165" s="134">
        <v>0.20137941953337668</v>
      </c>
    </row>
    <row r="5166" spans="3:10" x14ac:dyDescent="0.3">
      <c r="C5166">
        <v>4689</v>
      </c>
      <c r="D5166" s="40">
        <v>2.658436256970802</v>
      </c>
      <c r="I5166">
        <v>4689</v>
      </c>
      <c r="J5166" s="134">
        <v>0.31381867474651237</v>
      </c>
    </row>
    <row r="5167" spans="3:10" x14ac:dyDescent="0.3">
      <c r="C5167">
        <v>4690</v>
      </c>
      <c r="D5167" s="40">
        <v>2.4819755245196591</v>
      </c>
      <c r="I5167">
        <v>4690</v>
      </c>
      <c r="J5167" s="134">
        <v>0.16248456634377195</v>
      </c>
    </row>
    <row r="5168" spans="3:10" x14ac:dyDescent="0.3">
      <c r="C5168">
        <v>4691</v>
      </c>
      <c r="D5168" s="40">
        <v>1.9125511824808101</v>
      </c>
      <c r="I5168">
        <v>4691</v>
      </c>
      <c r="J5168" s="134">
        <v>0.27171654915399879</v>
      </c>
    </row>
    <row r="5169" spans="3:10" x14ac:dyDescent="0.3">
      <c r="C5169">
        <v>4692</v>
      </c>
      <c r="D5169" s="40">
        <v>3.0537156126955347</v>
      </c>
      <c r="I5169">
        <v>4692</v>
      </c>
      <c r="J5169" s="134">
        <v>0.27851510205166052</v>
      </c>
    </row>
    <row r="5170" spans="3:10" x14ac:dyDescent="0.3">
      <c r="C5170">
        <v>4693</v>
      </c>
      <c r="D5170" s="40">
        <v>3.0128150482859448</v>
      </c>
      <c r="I5170">
        <v>4693</v>
      </c>
      <c r="J5170" s="134">
        <v>0.34269459192534146</v>
      </c>
    </row>
    <row r="5171" spans="3:10" x14ac:dyDescent="0.3">
      <c r="C5171">
        <v>4694</v>
      </c>
      <c r="D5171" s="40">
        <v>2.7114426789876629</v>
      </c>
      <c r="I5171">
        <v>4694</v>
      </c>
      <c r="J5171" s="134">
        <v>0.28547060090981558</v>
      </c>
    </row>
    <row r="5172" spans="3:10" x14ac:dyDescent="0.3">
      <c r="C5172">
        <v>4695</v>
      </c>
      <c r="D5172" s="40">
        <v>3.2450440799611462</v>
      </c>
      <c r="I5172">
        <v>4695</v>
      </c>
      <c r="J5172" s="134">
        <v>0.2023261067140425</v>
      </c>
    </row>
    <row r="5173" spans="3:10" x14ac:dyDescent="0.3">
      <c r="C5173">
        <v>4696</v>
      </c>
      <c r="D5173" s="40">
        <v>2.8972710290622845</v>
      </c>
      <c r="I5173">
        <v>4696</v>
      </c>
      <c r="J5173" s="134">
        <v>0.12871400885644313</v>
      </c>
    </row>
    <row r="5174" spans="3:10" x14ac:dyDescent="0.3">
      <c r="C5174">
        <v>4697</v>
      </c>
      <c r="D5174" s="40">
        <v>3.1643939664546687</v>
      </c>
      <c r="I5174">
        <v>4697</v>
      </c>
      <c r="J5174" s="134">
        <v>0.26759576671175722</v>
      </c>
    </row>
    <row r="5175" spans="3:10" x14ac:dyDescent="0.3">
      <c r="C5175">
        <v>4698</v>
      </c>
      <c r="D5175" s="40">
        <v>2.0218268514404869</v>
      </c>
      <c r="I5175">
        <v>4698</v>
      </c>
      <c r="J5175" s="134">
        <v>0.10597110621834216</v>
      </c>
    </row>
    <row r="5176" spans="3:10" x14ac:dyDescent="0.3">
      <c r="C5176">
        <v>4699</v>
      </c>
      <c r="D5176" s="40">
        <v>2.8500331609552871</v>
      </c>
      <c r="I5176">
        <v>4699</v>
      </c>
      <c r="J5176" s="134">
        <v>0.14542301911703381</v>
      </c>
    </row>
    <row r="5177" spans="3:10" x14ac:dyDescent="0.3">
      <c r="C5177">
        <v>4700</v>
      </c>
      <c r="D5177" s="40">
        <v>2.593065985557081</v>
      </c>
      <c r="I5177">
        <v>4700</v>
      </c>
      <c r="J5177" s="134">
        <v>0.30177643471891225</v>
      </c>
    </row>
    <row r="5178" spans="3:10" x14ac:dyDescent="0.3">
      <c r="C5178">
        <v>4701</v>
      </c>
      <c r="D5178" s="40">
        <v>2.8917810071222334</v>
      </c>
      <c r="I5178">
        <v>4701</v>
      </c>
      <c r="J5178" s="134">
        <v>0.22730411566934094</v>
      </c>
    </row>
    <row r="5179" spans="3:10" x14ac:dyDescent="0.3">
      <c r="C5179">
        <v>4702</v>
      </c>
      <c r="D5179" s="40">
        <v>2.4979299720201533</v>
      </c>
      <c r="I5179">
        <v>4702</v>
      </c>
      <c r="J5179" s="134">
        <v>0.16343366973747386</v>
      </c>
    </row>
    <row r="5180" spans="3:10" x14ac:dyDescent="0.3">
      <c r="C5180">
        <v>4703</v>
      </c>
      <c r="D5180" s="40">
        <v>2.4436082958779668</v>
      </c>
      <c r="I5180">
        <v>4703</v>
      </c>
      <c r="J5180" s="134">
        <v>0.36267521516318157</v>
      </c>
    </row>
    <row r="5181" spans="3:10" x14ac:dyDescent="0.3">
      <c r="C5181">
        <v>4704</v>
      </c>
      <c r="D5181" s="40">
        <v>2.5219232425664857</v>
      </c>
      <c r="I5181">
        <v>4704</v>
      </c>
      <c r="J5181" s="134">
        <v>0.26088955758024679</v>
      </c>
    </row>
    <row r="5182" spans="3:10" x14ac:dyDescent="0.3">
      <c r="C5182">
        <v>4705</v>
      </c>
      <c r="D5182" s="40">
        <v>3.0771154038498247</v>
      </c>
      <c r="I5182">
        <v>4705</v>
      </c>
      <c r="J5182" s="134">
        <v>0.36774582728771121</v>
      </c>
    </row>
    <row r="5183" spans="3:10" x14ac:dyDescent="0.3">
      <c r="C5183">
        <v>4706</v>
      </c>
      <c r="D5183" s="40">
        <v>3.1485240143427222</v>
      </c>
      <c r="I5183">
        <v>4706</v>
      </c>
      <c r="J5183" s="134">
        <v>0.10931385881168332</v>
      </c>
    </row>
    <row r="5184" spans="3:10" x14ac:dyDescent="0.3">
      <c r="C5184">
        <v>4707</v>
      </c>
      <c r="D5184" s="40">
        <v>2.3622163993117686</v>
      </c>
      <c r="I5184">
        <v>4707</v>
      </c>
      <c r="J5184" s="134">
        <v>0.17969576565021228</v>
      </c>
    </row>
    <row r="5185" spans="3:10" x14ac:dyDescent="0.3">
      <c r="C5185">
        <v>4708</v>
      </c>
      <c r="D5185" s="40">
        <v>2.6346353833693876</v>
      </c>
      <c r="I5185">
        <v>4708</v>
      </c>
      <c r="J5185" s="134">
        <v>0.12801635659272126</v>
      </c>
    </row>
    <row r="5186" spans="3:10" x14ac:dyDescent="0.3">
      <c r="C5186">
        <v>4709</v>
      </c>
      <c r="D5186" s="40">
        <v>3.5052581935073128</v>
      </c>
      <c r="I5186">
        <v>4709</v>
      </c>
      <c r="J5186" s="134">
        <v>0.21860167723450297</v>
      </c>
    </row>
    <row r="5187" spans="3:10" x14ac:dyDescent="0.3">
      <c r="C5187">
        <v>4710</v>
      </c>
      <c r="D5187" s="40">
        <v>2.3177877582153026</v>
      </c>
      <c r="I5187">
        <v>4710</v>
      </c>
      <c r="J5187" s="134">
        <v>0.26186684034519869</v>
      </c>
    </row>
    <row r="5188" spans="3:10" x14ac:dyDescent="0.3">
      <c r="C5188">
        <v>4711</v>
      </c>
      <c r="D5188" s="40">
        <v>2.3186593893607452</v>
      </c>
      <c r="I5188">
        <v>4711</v>
      </c>
      <c r="J5188" s="134">
        <v>0.18593635234872763</v>
      </c>
    </row>
    <row r="5189" spans="3:10" x14ac:dyDescent="0.3">
      <c r="C5189">
        <v>4712</v>
      </c>
      <c r="D5189" s="40">
        <v>2.317512213903886</v>
      </c>
      <c r="I5189">
        <v>4712</v>
      </c>
      <c r="J5189" s="134">
        <v>0.23632438017761404</v>
      </c>
    </row>
    <row r="5190" spans="3:10" x14ac:dyDescent="0.3">
      <c r="C5190">
        <v>4713</v>
      </c>
      <c r="D5190" s="40">
        <v>2.2186837909043904</v>
      </c>
      <c r="I5190">
        <v>4713</v>
      </c>
      <c r="J5190" s="134">
        <v>0.26692469396843999</v>
      </c>
    </row>
    <row r="5191" spans="3:10" x14ac:dyDescent="0.3">
      <c r="C5191">
        <v>4714</v>
      </c>
      <c r="D5191" s="40">
        <v>2.0892499185835756</v>
      </c>
      <c r="I5191">
        <v>4714</v>
      </c>
      <c r="J5191" s="134">
        <v>0.26680869528804685</v>
      </c>
    </row>
    <row r="5192" spans="3:10" x14ac:dyDescent="0.3">
      <c r="C5192">
        <v>4715</v>
      </c>
      <c r="D5192" s="40">
        <v>3.2330697123977048</v>
      </c>
      <c r="I5192">
        <v>4715</v>
      </c>
      <c r="J5192" s="134">
        <v>0.41020816571533247</v>
      </c>
    </row>
    <row r="5193" spans="3:10" x14ac:dyDescent="0.3">
      <c r="C5193">
        <v>4716</v>
      </c>
      <c r="D5193" s="40">
        <v>2.2586816787263437</v>
      </c>
      <c r="I5193">
        <v>4716</v>
      </c>
      <c r="J5193" s="134">
        <v>0.19245134256915408</v>
      </c>
    </row>
    <row r="5194" spans="3:10" x14ac:dyDescent="0.3">
      <c r="C5194">
        <v>4717</v>
      </c>
      <c r="D5194" s="40">
        <v>2.4429036729951994</v>
      </c>
      <c r="I5194">
        <v>4717</v>
      </c>
      <c r="J5194" s="134">
        <v>0.18405341459271862</v>
      </c>
    </row>
    <row r="5195" spans="3:10" x14ac:dyDescent="0.3">
      <c r="C5195">
        <v>4718</v>
      </c>
      <c r="D5195" s="40">
        <v>1.9937140119880337</v>
      </c>
      <c r="I5195">
        <v>4718</v>
      </c>
      <c r="J5195" s="134">
        <v>0.17814014474949014</v>
      </c>
    </row>
    <row r="5196" spans="3:10" x14ac:dyDescent="0.3">
      <c r="C5196">
        <v>4719</v>
      </c>
      <c r="D5196" s="40">
        <v>2.0947619829483406</v>
      </c>
      <c r="I5196">
        <v>4719</v>
      </c>
      <c r="J5196" s="134">
        <v>0.37046508694823821</v>
      </c>
    </row>
    <row r="5197" spans="3:10" x14ac:dyDescent="0.3">
      <c r="C5197">
        <v>4720</v>
      </c>
      <c r="D5197" s="40">
        <v>1.7339991381248283</v>
      </c>
      <c r="I5197">
        <v>4720</v>
      </c>
      <c r="J5197" s="134">
        <v>0.33537397136566272</v>
      </c>
    </row>
    <row r="5198" spans="3:10" x14ac:dyDescent="0.3">
      <c r="C5198">
        <v>4721</v>
      </c>
      <c r="D5198" s="40">
        <v>1.727324618289704</v>
      </c>
      <c r="I5198">
        <v>4721</v>
      </c>
      <c r="J5198" s="134">
        <v>0.15068919190549201</v>
      </c>
    </row>
    <row r="5199" spans="3:10" x14ac:dyDescent="0.3">
      <c r="C5199">
        <v>4722</v>
      </c>
      <c r="D5199" s="40">
        <v>3.1317443616575615</v>
      </c>
      <c r="I5199">
        <v>4722</v>
      </c>
      <c r="J5199" s="134">
        <v>0.37601982864419981</v>
      </c>
    </row>
    <row r="5200" spans="3:10" x14ac:dyDescent="0.3">
      <c r="C5200">
        <v>4723</v>
      </c>
      <c r="D5200" s="40">
        <v>3.0264942167900619</v>
      </c>
      <c r="I5200">
        <v>4723</v>
      </c>
      <c r="J5200" s="134">
        <v>0.20606137796779622</v>
      </c>
    </row>
    <row r="5201" spans="3:10" x14ac:dyDescent="0.3">
      <c r="C5201">
        <v>4724</v>
      </c>
      <c r="D5201" s="40">
        <v>2.4448882140388388</v>
      </c>
      <c r="I5201">
        <v>4724</v>
      </c>
      <c r="J5201" s="134">
        <v>0.23086620451131568</v>
      </c>
    </row>
    <row r="5202" spans="3:10" x14ac:dyDescent="0.3">
      <c r="C5202">
        <v>4725</v>
      </c>
      <c r="D5202" s="40">
        <v>2.8825333097939421</v>
      </c>
      <c r="I5202">
        <v>4725</v>
      </c>
      <c r="J5202" s="134">
        <v>0.2002705895539254</v>
      </c>
    </row>
    <row r="5203" spans="3:10" x14ac:dyDescent="0.3">
      <c r="C5203">
        <v>4726</v>
      </c>
      <c r="D5203" s="40">
        <v>3.1171031025843035</v>
      </c>
      <c r="I5203">
        <v>4726</v>
      </c>
      <c r="J5203" s="134">
        <v>0.12476696872261384</v>
      </c>
    </row>
    <row r="5204" spans="3:10" x14ac:dyDescent="0.3">
      <c r="C5204">
        <v>4727</v>
      </c>
      <c r="D5204" s="40">
        <v>2.1839791539055478</v>
      </c>
      <c r="I5204">
        <v>4727</v>
      </c>
      <c r="J5204" s="134">
        <v>0.35312623214276906</v>
      </c>
    </row>
    <row r="5205" spans="3:10" x14ac:dyDescent="0.3">
      <c r="C5205">
        <v>4728</v>
      </c>
      <c r="D5205" s="40">
        <v>2.1098008089457041</v>
      </c>
      <c r="I5205">
        <v>4728</v>
      </c>
      <c r="J5205" s="134">
        <v>0.30307125601218465</v>
      </c>
    </row>
    <row r="5206" spans="3:10" x14ac:dyDescent="0.3">
      <c r="C5206">
        <v>4729</v>
      </c>
      <c r="D5206" s="40">
        <v>2.5574057847994776</v>
      </c>
      <c r="I5206">
        <v>4729</v>
      </c>
      <c r="J5206" s="134">
        <v>0.30655867709508255</v>
      </c>
    </row>
    <row r="5207" spans="3:10" x14ac:dyDescent="0.3">
      <c r="C5207">
        <v>4730</v>
      </c>
      <c r="D5207" s="40">
        <v>2.4324289569976081</v>
      </c>
      <c r="I5207">
        <v>4730</v>
      </c>
      <c r="J5207" s="134">
        <v>0.3185466437726967</v>
      </c>
    </row>
    <row r="5208" spans="3:10" x14ac:dyDescent="0.3">
      <c r="C5208">
        <v>4731</v>
      </c>
      <c r="D5208" s="40">
        <v>2.8125092881990046</v>
      </c>
      <c r="I5208">
        <v>4731</v>
      </c>
      <c r="J5208" s="134">
        <v>0.15939746133672505</v>
      </c>
    </row>
    <row r="5209" spans="3:10" x14ac:dyDescent="0.3">
      <c r="C5209">
        <v>4732</v>
      </c>
      <c r="D5209" s="40">
        <v>2.8277836079564791</v>
      </c>
      <c r="I5209">
        <v>4732</v>
      </c>
      <c r="J5209" s="134">
        <v>0.15143863014299708</v>
      </c>
    </row>
    <row r="5210" spans="3:10" x14ac:dyDescent="0.3">
      <c r="C5210">
        <v>4733</v>
      </c>
      <c r="D5210" s="40">
        <v>2.2866610618327452</v>
      </c>
      <c r="I5210">
        <v>4733</v>
      </c>
      <c r="J5210" s="134">
        <v>0.21243192849409898</v>
      </c>
    </row>
    <row r="5211" spans="3:10" x14ac:dyDescent="0.3">
      <c r="C5211">
        <v>4734</v>
      </c>
      <c r="D5211" s="40">
        <v>2.7053044872968237</v>
      </c>
      <c r="I5211">
        <v>4734</v>
      </c>
      <c r="J5211" s="134">
        <v>0.1702754548568608</v>
      </c>
    </row>
    <row r="5212" spans="3:10" x14ac:dyDescent="0.3">
      <c r="C5212">
        <v>4735</v>
      </c>
      <c r="D5212" s="40">
        <v>3.1765090082609237</v>
      </c>
      <c r="I5212">
        <v>4735</v>
      </c>
      <c r="J5212" s="134">
        <v>0.22318618357517161</v>
      </c>
    </row>
    <row r="5213" spans="3:10" x14ac:dyDescent="0.3">
      <c r="C5213">
        <v>4736</v>
      </c>
      <c r="D5213" s="40">
        <v>1.7359277238330033</v>
      </c>
      <c r="I5213">
        <v>4736</v>
      </c>
      <c r="J5213" s="134">
        <v>0.22571155779273977</v>
      </c>
    </row>
    <row r="5214" spans="3:10" x14ac:dyDescent="0.3">
      <c r="C5214">
        <v>4737</v>
      </c>
      <c r="D5214" s="40">
        <v>2.4008825962250038</v>
      </c>
      <c r="I5214">
        <v>4737</v>
      </c>
      <c r="J5214" s="134">
        <v>9.5438495186588534E-2</v>
      </c>
    </row>
    <row r="5215" spans="3:10" x14ac:dyDescent="0.3">
      <c r="C5215">
        <v>4738</v>
      </c>
      <c r="D5215" s="40">
        <v>2.8916238447014608</v>
      </c>
      <c r="I5215">
        <v>4738</v>
      </c>
      <c r="J5215" s="134">
        <v>0.2342573753959627</v>
      </c>
    </row>
    <row r="5216" spans="3:10" x14ac:dyDescent="0.3">
      <c r="C5216">
        <v>4739</v>
      </c>
      <c r="D5216" s="40">
        <v>2.9246314482490487</v>
      </c>
      <c r="I5216">
        <v>4739</v>
      </c>
      <c r="J5216" s="134">
        <v>0.29629407977132183</v>
      </c>
    </row>
    <row r="5217" spans="3:10" x14ac:dyDescent="0.3">
      <c r="C5217">
        <v>4740</v>
      </c>
      <c r="D5217" s="40">
        <v>1.7265878390996066</v>
      </c>
      <c r="I5217">
        <v>4740</v>
      </c>
      <c r="J5217" s="134">
        <v>0.18209256848701472</v>
      </c>
    </row>
    <row r="5218" spans="3:10" x14ac:dyDescent="0.3">
      <c r="C5218">
        <v>4741</v>
      </c>
      <c r="D5218" s="40">
        <v>2.3917270520468641</v>
      </c>
      <c r="I5218">
        <v>4741</v>
      </c>
      <c r="J5218" s="134">
        <v>0.32232927165086944</v>
      </c>
    </row>
    <row r="5219" spans="3:10" x14ac:dyDescent="0.3">
      <c r="C5219">
        <v>4742</v>
      </c>
      <c r="D5219" s="40">
        <v>2.0532385477978243</v>
      </c>
      <c r="I5219">
        <v>4742</v>
      </c>
      <c r="J5219" s="134">
        <v>0.19934124933585884</v>
      </c>
    </row>
    <row r="5220" spans="3:10" x14ac:dyDescent="0.3">
      <c r="C5220">
        <v>4743</v>
      </c>
      <c r="D5220" s="40">
        <v>3.1911560554010281</v>
      </c>
      <c r="I5220">
        <v>4743</v>
      </c>
      <c r="J5220" s="134">
        <v>0.19938557057156903</v>
      </c>
    </row>
    <row r="5221" spans="3:10" x14ac:dyDescent="0.3">
      <c r="C5221">
        <v>4744</v>
      </c>
      <c r="D5221" s="40">
        <v>1.9929514342549333</v>
      </c>
      <c r="I5221">
        <v>4744</v>
      </c>
      <c r="J5221" s="134">
        <v>0.22706883175992854</v>
      </c>
    </row>
    <row r="5222" spans="3:10" x14ac:dyDescent="0.3">
      <c r="C5222">
        <v>4745</v>
      </c>
      <c r="D5222" s="40">
        <v>3.2246691681892115</v>
      </c>
      <c r="I5222">
        <v>4745</v>
      </c>
      <c r="J5222" s="134">
        <v>0.20217713061611819</v>
      </c>
    </row>
    <row r="5223" spans="3:10" x14ac:dyDescent="0.3">
      <c r="C5223">
        <v>4746</v>
      </c>
      <c r="D5223" s="40">
        <v>2.2517451648458664</v>
      </c>
      <c r="I5223">
        <v>4746</v>
      </c>
      <c r="J5223" s="134">
        <v>9.4639478756583406E-2</v>
      </c>
    </row>
    <row r="5224" spans="3:10" x14ac:dyDescent="0.3">
      <c r="C5224">
        <v>4747</v>
      </c>
      <c r="D5224" s="40">
        <v>2.2415812093699641</v>
      </c>
      <c r="I5224">
        <v>4747</v>
      </c>
      <c r="J5224" s="134">
        <v>0.20501093513498314</v>
      </c>
    </row>
    <row r="5225" spans="3:10" x14ac:dyDescent="0.3">
      <c r="C5225">
        <v>4748</v>
      </c>
      <c r="D5225" s="40">
        <v>2.3373583069222361</v>
      </c>
      <c r="I5225">
        <v>4748</v>
      </c>
      <c r="J5225" s="134">
        <v>0.37187751405476455</v>
      </c>
    </row>
    <row r="5226" spans="3:10" x14ac:dyDescent="0.3">
      <c r="C5226">
        <v>4749</v>
      </c>
      <c r="D5226" s="40">
        <v>2.8945503743812182</v>
      </c>
      <c r="I5226">
        <v>4749</v>
      </c>
      <c r="J5226" s="134">
        <v>0.16106387185997328</v>
      </c>
    </row>
    <row r="5227" spans="3:10" x14ac:dyDescent="0.3">
      <c r="C5227">
        <v>4750</v>
      </c>
      <c r="D5227" s="40">
        <v>3.4994317748646608</v>
      </c>
      <c r="I5227">
        <v>4750</v>
      </c>
      <c r="J5227" s="134">
        <v>0.25757450539467852</v>
      </c>
    </row>
    <row r="5228" spans="3:10" x14ac:dyDescent="0.3">
      <c r="C5228">
        <v>4751</v>
      </c>
      <c r="D5228" s="40">
        <v>2.1003653052056355</v>
      </c>
      <c r="I5228">
        <v>4751</v>
      </c>
      <c r="J5228" s="134">
        <v>0.18652961715863836</v>
      </c>
    </row>
    <row r="5229" spans="3:10" x14ac:dyDescent="0.3">
      <c r="C5229">
        <v>4752</v>
      </c>
      <c r="D5229" s="40">
        <v>2.8230892947996726</v>
      </c>
      <c r="I5229">
        <v>4752</v>
      </c>
      <c r="J5229" s="134">
        <v>0.22676912505253211</v>
      </c>
    </row>
    <row r="5230" spans="3:10" x14ac:dyDescent="0.3">
      <c r="C5230">
        <v>4753</v>
      </c>
      <c r="D5230" s="40">
        <v>2.9094634606637877</v>
      </c>
      <c r="I5230">
        <v>4753</v>
      </c>
      <c r="J5230" s="134">
        <v>0.21718226878152191</v>
      </c>
    </row>
    <row r="5231" spans="3:10" x14ac:dyDescent="0.3">
      <c r="C5231">
        <v>4754</v>
      </c>
      <c r="D5231" s="40">
        <v>2.3836606416398025</v>
      </c>
      <c r="I5231">
        <v>4754</v>
      </c>
      <c r="J5231" s="134">
        <v>0.29334973863896652</v>
      </c>
    </row>
    <row r="5232" spans="3:10" x14ac:dyDescent="0.3">
      <c r="C5232">
        <v>4755</v>
      </c>
      <c r="D5232" s="40">
        <v>2.845219169665715</v>
      </c>
      <c r="I5232">
        <v>4755</v>
      </c>
      <c r="J5232" s="134">
        <v>0.31073295594418093</v>
      </c>
    </row>
    <row r="5233" spans="3:10" x14ac:dyDescent="0.3">
      <c r="C5233">
        <v>4756</v>
      </c>
      <c r="D5233" s="40">
        <v>3.2969421378064538</v>
      </c>
      <c r="I5233">
        <v>4756</v>
      </c>
      <c r="J5233" s="134">
        <v>0.28178538106311146</v>
      </c>
    </row>
    <row r="5234" spans="3:10" x14ac:dyDescent="0.3">
      <c r="C5234">
        <v>4757</v>
      </c>
      <c r="D5234" s="40">
        <v>2.6143151432406091</v>
      </c>
      <c r="I5234">
        <v>4757</v>
      </c>
      <c r="J5234" s="134">
        <v>0.1888533619845798</v>
      </c>
    </row>
    <row r="5235" spans="3:10" x14ac:dyDescent="0.3">
      <c r="C5235">
        <v>4758</v>
      </c>
      <c r="D5235" s="40">
        <v>2.2218544039664252</v>
      </c>
      <c r="I5235">
        <v>4758</v>
      </c>
      <c r="J5235" s="134">
        <v>0.3113166741824005</v>
      </c>
    </row>
    <row r="5236" spans="3:10" x14ac:dyDescent="0.3">
      <c r="C5236">
        <v>4759</v>
      </c>
      <c r="D5236" s="40">
        <v>2.9973168663931706</v>
      </c>
      <c r="I5236">
        <v>4759</v>
      </c>
      <c r="J5236" s="134">
        <v>0.32490523419769768</v>
      </c>
    </row>
    <row r="5237" spans="3:10" x14ac:dyDescent="0.3">
      <c r="C5237">
        <v>4760</v>
      </c>
      <c r="D5237" s="40">
        <v>2.7057564288473359</v>
      </c>
      <c r="I5237">
        <v>4760</v>
      </c>
      <c r="J5237" s="134">
        <v>0.23008465967958736</v>
      </c>
    </row>
    <row r="5238" spans="3:10" x14ac:dyDescent="0.3">
      <c r="C5238">
        <v>4761</v>
      </c>
      <c r="D5238" s="40">
        <v>2.3563926958974606</v>
      </c>
      <c r="I5238">
        <v>4761</v>
      </c>
      <c r="J5238" s="134">
        <v>0.26988343921601099</v>
      </c>
    </row>
    <row r="5239" spans="3:10" x14ac:dyDescent="0.3">
      <c r="C5239">
        <v>4762</v>
      </c>
      <c r="D5239" s="40">
        <v>1.9946401992536256</v>
      </c>
      <c r="I5239">
        <v>4762</v>
      </c>
      <c r="J5239" s="134">
        <v>0.2434092925456619</v>
      </c>
    </row>
    <row r="5240" spans="3:10" x14ac:dyDescent="0.3">
      <c r="C5240">
        <v>4763</v>
      </c>
      <c r="D5240" s="40">
        <v>2.7381216656032956</v>
      </c>
      <c r="I5240">
        <v>4763</v>
      </c>
      <c r="J5240" s="134">
        <v>0.18000990253246973</v>
      </c>
    </row>
    <row r="5241" spans="3:10" x14ac:dyDescent="0.3">
      <c r="C5241">
        <v>4764</v>
      </c>
      <c r="D5241" s="40">
        <v>1.8859415686720744</v>
      </c>
      <c r="I5241">
        <v>4764</v>
      </c>
      <c r="J5241" s="134">
        <v>0.37262937827343912</v>
      </c>
    </row>
    <row r="5242" spans="3:10" x14ac:dyDescent="0.3">
      <c r="C5242">
        <v>4765</v>
      </c>
      <c r="D5242" s="40">
        <v>2.1845848924935196</v>
      </c>
      <c r="I5242">
        <v>4765</v>
      </c>
      <c r="J5242" s="134">
        <v>0.23087711478411421</v>
      </c>
    </row>
    <row r="5243" spans="3:10" x14ac:dyDescent="0.3">
      <c r="C5243">
        <v>4766</v>
      </c>
      <c r="D5243" s="40">
        <v>2.6101760243200411</v>
      </c>
      <c r="I5243">
        <v>4766</v>
      </c>
      <c r="J5243" s="134">
        <v>0.25611928422913799</v>
      </c>
    </row>
    <row r="5244" spans="3:10" x14ac:dyDescent="0.3">
      <c r="C5244">
        <v>4767</v>
      </c>
      <c r="D5244" s="40">
        <v>2.5106721795098088</v>
      </c>
      <c r="I5244">
        <v>4767</v>
      </c>
      <c r="J5244" s="134">
        <v>0.17800560448729241</v>
      </c>
    </row>
    <row r="5245" spans="3:10" x14ac:dyDescent="0.3">
      <c r="C5245">
        <v>4768</v>
      </c>
      <c r="D5245" s="40">
        <v>2.885478062594796</v>
      </c>
      <c r="I5245">
        <v>4768</v>
      </c>
      <c r="J5245" s="134">
        <v>0.21001482083155931</v>
      </c>
    </row>
    <row r="5246" spans="3:10" x14ac:dyDescent="0.3">
      <c r="C5246">
        <v>4769</v>
      </c>
      <c r="D5246" s="40">
        <v>2.4130151239988242</v>
      </c>
      <c r="I5246">
        <v>4769</v>
      </c>
      <c r="J5246" s="134">
        <v>0.27108141955199527</v>
      </c>
    </row>
    <row r="5247" spans="3:10" x14ac:dyDescent="0.3">
      <c r="C5247">
        <v>4770</v>
      </c>
      <c r="D5247" s="40">
        <v>2.5805355646909227</v>
      </c>
      <c r="I5247">
        <v>4770</v>
      </c>
      <c r="J5247" s="134">
        <v>0.29093496401932484</v>
      </c>
    </row>
    <row r="5248" spans="3:10" x14ac:dyDescent="0.3">
      <c r="C5248">
        <v>4771</v>
      </c>
      <c r="D5248" s="40">
        <v>2.1757057334576859</v>
      </c>
      <c r="I5248">
        <v>4771</v>
      </c>
      <c r="J5248" s="134">
        <v>0.22528969567136037</v>
      </c>
    </row>
    <row r="5249" spans="3:10" x14ac:dyDescent="0.3">
      <c r="C5249">
        <v>4772</v>
      </c>
      <c r="D5249" s="40">
        <v>2.9184195181633461</v>
      </c>
      <c r="I5249">
        <v>4772</v>
      </c>
      <c r="J5249" s="134">
        <v>0.1797487418823307</v>
      </c>
    </row>
    <row r="5250" spans="3:10" x14ac:dyDescent="0.3">
      <c r="C5250">
        <v>4773</v>
      </c>
      <c r="D5250" s="40">
        <v>2.2836276365212291</v>
      </c>
      <c r="I5250">
        <v>4773</v>
      </c>
      <c r="J5250" s="134">
        <v>0.11421487055931867</v>
      </c>
    </row>
    <row r="5251" spans="3:10" x14ac:dyDescent="0.3">
      <c r="C5251">
        <v>4774</v>
      </c>
      <c r="D5251" s="40">
        <v>2.6509127099708882</v>
      </c>
      <c r="I5251">
        <v>4774</v>
      </c>
      <c r="J5251" s="134">
        <v>0.33614044145782906</v>
      </c>
    </row>
    <row r="5252" spans="3:10" x14ac:dyDescent="0.3">
      <c r="C5252">
        <v>4775</v>
      </c>
      <c r="D5252" s="40">
        <v>2.9182529626414513</v>
      </c>
      <c r="I5252">
        <v>4775</v>
      </c>
      <c r="J5252" s="134">
        <v>0.352938826410234</v>
      </c>
    </row>
    <row r="5253" spans="3:10" x14ac:dyDescent="0.3">
      <c r="C5253">
        <v>4776</v>
      </c>
      <c r="D5253" s="40">
        <v>2.7843560193400201</v>
      </c>
      <c r="I5253">
        <v>4776</v>
      </c>
      <c r="J5253" s="134">
        <v>0.14698008205004398</v>
      </c>
    </row>
    <row r="5254" spans="3:10" x14ac:dyDescent="0.3">
      <c r="C5254">
        <v>4777</v>
      </c>
      <c r="D5254" s="40">
        <v>2.4822990095121633</v>
      </c>
      <c r="I5254">
        <v>4777</v>
      </c>
      <c r="J5254" s="134">
        <v>0.25558881466222205</v>
      </c>
    </row>
    <row r="5255" spans="3:10" x14ac:dyDescent="0.3">
      <c r="C5255">
        <v>4778</v>
      </c>
      <c r="D5255" s="40">
        <v>2.5235428061099046</v>
      </c>
      <c r="I5255">
        <v>4778</v>
      </c>
      <c r="J5255" s="134">
        <v>0.3265310693705652</v>
      </c>
    </row>
    <row r="5256" spans="3:10" x14ac:dyDescent="0.3">
      <c r="C5256">
        <v>4779</v>
      </c>
      <c r="D5256" s="40">
        <v>1.4501517250593714</v>
      </c>
      <c r="I5256">
        <v>4779</v>
      </c>
      <c r="J5256" s="134">
        <v>0.15107720419817827</v>
      </c>
    </row>
    <row r="5257" spans="3:10" x14ac:dyDescent="0.3">
      <c r="C5257">
        <v>4780</v>
      </c>
      <c r="D5257" s="40">
        <v>2.68100608331777</v>
      </c>
      <c r="I5257">
        <v>4780</v>
      </c>
      <c r="J5257" s="134">
        <v>0.16262659233812782</v>
      </c>
    </row>
    <row r="5258" spans="3:10" x14ac:dyDescent="0.3">
      <c r="C5258">
        <v>4781</v>
      </c>
      <c r="D5258" s="40">
        <v>1.6606091662560505</v>
      </c>
      <c r="I5258">
        <v>4781</v>
      </c>
      <c r="J5258" s="134">
        <v>0.29746863469472329</v>
      </c>
    </row>
    <row r="5259" spans="3:10" x14ac:dyDescent="0.3">
      <c r="C5259">
        <v>4782</v>
      </c>
      <c r="D5259" s="40">
        <v>2.267834900116803</v>
      </c>
      <c r="I5259">
        <v>4782</v>
      </c>
      <c r="J5259" s="134">
        <v>0.24801260054302143</v>
      </c>
    </row>
    <row r="5260" spans="3:10" x14ac:dyDescent="0.3">
      <c r="C5260">
        <v>4783</v>
      </c>
      <c r="D5260" s="40">
        <v>2.4178041617346677</v>
      </c>
      <c r="I5260">
        <v>4783</v>
      </c>
      <c r="J5260" s="134">
        <v>0.15160638469532217</v>
      </c>
    </row>
    <row r="5261" spans="3:10" x14ac:dyDescent="0.3">
      <c r="C5261">
        <v>4784</v>
      </c>
      <c r="D5261" s="40">
        <v>1.7126259171099829</v>
      </c>
      <c r="I5261">
        <v>4784</v>
      </c>
      <c r="J5261" s="134">
        <v>0.2436984895737917</v>
      </c>
    </row>
    <row r="5262" spans="3:10" x14ac:dyDescent="0.3">
      <c r="C5262">
        <v>4785</v>
      </c>
      <c r="D5262" s="40">
        <v>2.192882941580625</v>
      </c>
      <c r="I5262">
        <v>4785</v>
      </c>
      <c r="J5262" s="134">
        <v>0.2881403739059698</v>
      </c>
    </row>
    <row r="5263" spans="3:10" x14ac:dyDescent="0.3">
      <c r="C5263">
        <v>4786</v>
      </c>
      <c r="D5263" s="40">
        <v>2.3766838842880418</v>
      </c>
      <c r="I5263">
        <v>4786</v>
      </c>
      <c r="J5263" s="134">
        <v>0.36858538097680071</v>
      </c>
    </row>
    <row r="5264" spans="3:10" x14ac:dyDescent="0.3">
      <c r="C5264">
        <v>4787</v>
      </c>
      <c r="D5264" s="40">
        <v>2.6693126206680251</v>
      </c>
      <c r="I5264">
        <v>4787</v>
      </c>
      <c r="J5264" s="134">
        <v>0.27151720922125233</v>
      </c>
    </row>
    <row r="5265" spans="3:10" x14ac:dyDescent="0.3">
      <c r="C5265">
        <v>4788</v>
      </c>
      <c r="D5265" s="40">
        <v>1.6506798538967931</v>
      </c>
      <c r="I5265">
        <v>4788</v>
      </c>
      <c r="J5265" s="134">
        <v>0.27171032934445272</v>
      </c>
    </row>
    <row r="5266" spans="3:10" x14ac:dyDescent="0.3">
      <c r="C5266">
        <v>4789</v>
      </c>
      <c r="D5266" s="40">
        <v>2.7435159260739335</v>
      </c>
      <c r="I5266">
        <v>4789</v>
      </c>
      <c r="J5266" s="134">
        <v>0.1619313484460505</v>
      </c>
    </row>
    <row r="5267" spans="3:10" x14ac:dyDescent="0.3">
      <c r="C5267">
        <v>4790</v>
      </c>
      <c r="D5267" s="40">
        <v>2.6434602565139262</v>
      </c>
      <c r="I5267">
        <v>4790</v>
      </c>
      <c r="J5267" s="134">
        <v>0.28104218023719851</v>
      </c>
    </row>
    <row r="5268" spans="3:10" x14ac:dyDescent="0.3">
      <c r="C5268">
        <v>4791</v>
      </c>
      <c r="D5268" s="40">
        <v>2.9899707620770313</v>
      </c>
      <c r="I5268">
        <v>4791</v>
      </c>
      <c r="J5268" s="134">
        <v>0.30149605504835009</v>
      </c>
    </row>
    <row r="5269" spans="3:10" x14ac:dyDescent="0.3">
      <c r="C5269">
        <v>4792</v>
      </c>
      <c r="D5269" s="40">
        <v>2.4053772284099777</v>
      </c>
      <c r="I5269">
        <v>4792</v>
      </c>
      <c r="J5269" s="134">
        <v>0.33229527423507488</v>
      </c>
    </row>
    <row r="5270" spans="3:10" x14ac:dyDescent="0.3">
      <c r="C5270">
        <v>4793</v>
      </c>
      <c r="D5270" s="40">
        <v>2.9785805551121047</v>
      </c>
      <c r="I5270">
        <v>4793</v>
      </c>
      <c r="J5270" s="134">
        <v>0.3335753569135953</v>
      </c>
    </row>
    <row r="5271" spans="3:10" x14ac:dyDescent="0.3">
      <c r="C5271">
        <v>4794</v>
      </c>
      <c r="D5271" s="40">
        <v>3.2526012396836093</v>
      </c>
      <c r="I5271">
        <v>4794</v>
      </c>
      <c r="J5271" s="134">
        <v>0.13180453384006197</v>
      </c>
    </row>
    <row r="5272" spans="3:10" x14ac:dyDescent="0.3">
      <c r="C5272">
        <v>4795</v>
      </c>
      <c r="D5272" s="40">
        <v>2.7816203924879042</v>
      </c>
      <c r="I5272">
        <v>4795</v>
      </c>
      <c r="J5272" s="134">
        <v>0.25395491420767713</v>
      </c>
    </row>
    <row r="5273" spans="3:10" x14ac:dyDescent="0.3">
      <c r="C5273">
        <v>4796</v>
      </c>
      <c r="D5273" s="40">
        <v>2.45333131987464</v>
      </c>
      <c r="I5273">
        <v>4796</v>
      </c>
      <c r="J5273" s="134">
        <v>0.39508121595095291</v>
      </c>
    </row>
    <row r="5274" spans="3:10" x14ac:dyDescent="0.3">
      <c r="C5274">
        <v>4797</v>
      </c>
      <c r="D5274" s="40">
        <v>1.9288712326071209</v>
      </c>
      <c r="I5274">
        <v>4797</v>
      </c>
      <c r="J5274" s="134">
        <v>0.12236116125615748</v>
      </c>
    </row>
    <row r="5275" spans="3:10" x14ac:dyDescent="0.3">
      <c r="C5275">
        <v>4798</v>
      </c>
      <c r="D5275" s="40">
        <v>1.7233916695882443</v>
      </c>
      <c r="I5275">
        <v>4798</v>
      </c>
      <c r="J5275" s="134">
        <v>0.24271306647009494</v>
      </c>
    </row>
    <row r="5276" spans="3:10" x14ac:dyDescent="0.3">
      <c r="C5276">
        <v>4799</v>
      </c>
      <c r="D5276" s="40">
        <v>2.3236228626701605</v>
      </c>
      <c r="I5276">
        <v>4799</v>
      </c>
      <c r="J5276" s="134">
        <v>0.12195236377867191</v>
      </c>
    </row>
    <row r="5277" spans="3:10" x14ac:dyDescent="0.3">
      <c r="C5277">
        <v>4800</v>
      </c>
      <c r="D5277" s="40">
        <v>2.1152932882969964</v>
      </c>
      <c r="I5277">
        <v>4800</v>
      </c>
      <c r="J5277" s="134">
        <v>0.1948541445596228</v>
      </c>
    </row>
    <row r="5278" spans="3:10" x14ac:dyDescent="0.3">
      <c r="C5278">
        <v>4801</v>
      </c>
      <c r="D5278" s="40">
        <v>2.8745338804909037</v>
      </c>
      <c r="I5278">
        <v>4801</v>
      </c>
      <c r="J5278" s="134">
        <v>0.22651729353748795</v>
      </c>
    </row>
    <row r="5279" spans="3:10" x14ac:dyDescent="0.3">
      <c r="C5279">
        <v>4802</v>
      </c>
      <c r="D5279" s="40">
        <v>2.4992157218212343</v>
      </c>
      <c r="I5279">
        <v>4802</v>
      </c>
      <c r="J5279" s="134">
        <v>0.27334054368616911</v>
      </c>
    </row>
    <row r="5280" spans="3:10" x14ac:dyDescent="0.3">
      <c r="C5280">
        <v>4803</v>
      </c>
      <c r="D5280" s="40">
        <v>2.579776396616225</v>
      </c>
      <c r="I5280">
        <v>4803</v>
      </c>
      <c r="J5280" s="134">
        <v>0.17683570831246409</v>
      </c>
    </row>
    <row r="5281" spans="3:10" x14ac:dyDescent="0.3">
      <c r="C5281">
        <v>4804</v>
      </c>
      <c r="D5281" s="40">
        <v>2.5618504109843974</v>
      </c>
      <c r="I5281">
        <v>4804</v>
      </c>
      <c r="J5281" s="134">
        <v>0.28343901485673473</v>
      </c>
    </row>
    <row r="5282" spans="3:10" x14ac:dyDescent="0.3">
      <c r="C5282">
        <v>4805</v>
      </c>
      <c r="D5282" s="40">
        <v>3.2941630488712321</v>
      </c>
      <c r="I5282">
        <v>4805</v>
      </c>
      <c r="J5282" s="134">
        <v>0.21191021475978333</v>
      </c>
    </row>
    <row r="5283" spans="3:10" x14ac:dyDescent="0.3">
      <c r="C5283">
        <v>4806</v>
      </c>
      <c r="D5283" s="40">
        <v>1.9921854997929132</v>
      </c>
      <c r="I5283">
        <v>4806</v>
      </c>
      <c r="J5283" s="134">
        <v>0.22994068421470071</v>
      </c>
    </row>
    <row r="5284" spans="3:10" x14ac:dyDescent="0.3">
      <c r="C5284">
        <v>4807</v>
      </c>
      <c r="D5284" s="40">
        <v>1.9040224648232418</v>
      </c>
      <c r="I5284">
        <v>4807</v>
      </c>
      <c r="J5284" s="134">
        <v>0.32572693424329158</v>
      </c>
    </row>
    <row r="5285" spans="3:10" x14ac:dyDescent="0.3">
      <c r="C5285">
        <v>4808</v>
      </c>
      <c r="D5285" s="40">
        <v>2.7632054198507738</v>
      </c>
      <c r="I5285">
        <v>4808</v>
      </c>
      <c r="J5285" s="134">
        <v>0.36174091528442087</v>
      </c>
    </row>
    <row r="5286" spans="3:10" x14ac:dyDescent="0.3">
      <c r="C5286">
        <v>4809</v>
      </c>
      <c r="D5286" s="40">
        <v>2.7032004751412577</v>
      </c>
      <c r="I5286">
        <v>4809</v>
      </c>
      <c r="J5286" s="134">
        <v>0.18439441829530456</v>
      </c>
    </row>
    <row r="5287" spans="3:10" x14ac:dyDescent="0.3">
      <c r="C5287">
        <v>4810</v>
      </c>
      <c r="D5287" s="40">
        <v>2.493132530278189</v>
      </c>
      <c r="I5287">
        <v>4810</v>
      </c>
      <c r="J5287" s="134">
        <v>0.25261942301151397</v>
      </c>
    </row>
    <row r="5288" spans="3:10" x14ac:dyDescent="0.3">
      <c r="C5288">
        <v>4811</v>
      </c>
      <c r="D5288" s="40">
        <v>2.9872542719586166</v>
      </c>
      <c r="I5288">
        <v>4811</v>
      </c>
      <c r="J5288" s="134">
        <v>0.12989933707786694</v>
      </c>
    </row>
    <row r="5289" spans="3:10" x14ac:dyDescent="0.3">
      <c r="C5289">
        <v>4812</v>
      </c>
      <c r="D5289" s="40">
        <v>1.9602902521858585</v>
      </c>
      <c r="I5289">
        <v>4812</v>
      </c>
      <c r="J5289" s="134">
        <v>0.34233112472237504</v>
      </c>
    </row>
    <row r="5290" spans="3:10" x14ac:dyDescent="0.3">
      <c r="C5290">
        <v>4813</v>
      </c>
      <c r="D5290" s="40">
        <v>3.3344242027302373</v>
      </c>
      <c r="I5290">
        <v>4813</v>
      </c>
      <c r="J5290" s="134">
        <v>0.22773568839783764</v>
      </c>
    </row>
    <row r="5291" spans="3:10" x14ac:dyDescent="0.3">
      <c r="C5291">
        <v>4814</v>
      </c>
      <c r="D5291" s="40">
        <v>2.5579109948994088</v>
      </c>
      <c r="I5291">
        <v>4814</v>
      </c>
      <c r="J5291" s="134">
        <v>0.34199383122235538</v>
      </c>
    </row>
    <row r="5292" spans="3:10" x14ac:dyDescent="0.3">
      <c r="C5292">
        <v>4815</v>
      </c>
      <c r="D5292" s="40">
        <v>2.059903482069223</v>
      </c>
      <c r="I5292">
        <v>4815</v>
      </c>
      <c r="J5292" s="134">
        <v>0.16907478906578022</v>
      </c>
    </row>
    <row r="5293" spans="3:10" x14ac:dyDescent="0.3">
      <c r="C5293">
        <v>4816</v>
      </c>
      <c r="D5293" s="40">
        <v>1.7911324404767861</v>
      </c>
      <c r="I5293">
        <v>4816</v>
      </c>
      <c r="J5293" s="134">
        <v>0.22334897781064522</v>
      </c>
    </row>
    <row r="5294" spans="3:10" x14ac:dyDescent="0.3">
      <c r="C5294">
        <v>4817</v>
      </c>
      <c r="D5294" s="40">
        <v>1.9760772884488038</v>
      </c>
      <c r="I5294">
        <v>4817</v>
      </c>
      <c r="J5294" s="134">
        <v>0.19764671166839265</v>
      </c>
    </row>
    <row r="5295" spans="3:10" x14ac:dyDescent="0.3">
      <c r="C5295">
        <v>4818</v>
      </c>
      <c r="D5295" s="40">
        <v>2.7668293804459196</v>
      </c>
      <c r="I5295">
        <v>4818</v>
      </c>
      <c r="J5295" s="134">
        <v>0.31396672851232954</v>
      </c>
    </row>
    <row r="5296" spans="3:10" x14ac:dyDescent="0.3">
      <c r="C5296">
        <v>4819</v>
      </c>
      <c r="D5296" s="40">
        <v>1.9222900628833408</v>
      </c>
      <c r="I5296">
        <v>4819</v>
      </c>
      <c r="J5296" s="134">
        <v>0.1278787478461656</v>
      </c>
    </row>
    <row r="5297" spans="3:10" x14ac:dyDescent="0.3">
      <c r="C5297">
        <v>4820</v>
      </c>
      <c r="D5297" s="40">
        <v>2.1270810703628031</v>
      </c>
      <c r="I5297">
        <v>4820</v>
      </c>
      <c r="J5297" s="134">
        <v>0.22656060290248536</v>
      </c>
    </row>
    <row r="5298" spans="3:10" x14ac:dyDescent="0.3">
      <c r="C5298">
        <v>4821</v>
      </c>
      <c r="D5298" s="40">
        <v>3.0519395455456508</v>
      </c>
      <c r="I5298">
        <v>4821</v>
      </c>
      <c r="J5298" s="134">
        <v>0.24785649633551898</v>
      </c>
    </row>
    <row r="5299" spans="3:10" x14ac:dyDescent="0.3">
      <c r="C5299">
        <v>4822</v>
      </c>
      <c r="D5299" s="40">
        <v>1.7920952050033985</v>
      </c>
      <c r="I5299">
        <v>4822</v>
      </c>
      <c r="J5299" s="134">
        <v>0.20356628320243275</v>
      </c>
    </row>
    <row r="5300" spans="3:10" x14ac:dyDescent="0.3">
      <c r="C5300">
        <v>4823</v>
      </c>
      <c r="D5300" s="40">
        <v>2.4957305743150617</v>
      </c>
      <c r="I5300">
        <v>4823</v>
      </c>
      <c r="J5300" s="134">
        <v>0.27150267360366587</v>
      </c>
    </row>
    <row r="5301" spans="3:10" x14ac:dyDescent="0.3">
      <c r="C5301">
        <v>4824</v>
      </c>
      <c r="D5301" s="40">
        <v>2.3741370074270565</v>
      </c>
      <c r="I5301">
        <v>4824</v>
      </c>
      <c r="J5301" s="134">
        <v>0.28312901681082558</v>
      </c>
    </row>
    <row r="5302" spans="3:10" x14ac:dyDescent="0.3">
      <c r="C5302">
        <v>4825</v>
      </c>
      <c r="D5302" s="40">
        <v>2.0867895283330409</v>
      </c>
      <c r="I5302">
        <v>4825</v>
      </c>
      <c r="J5302" s="134">
        <v>0.27318440025753388</v>
      </c>
    </row>
    <row r="5303" spans="3:10" x14ac:dyDescent="0.3">
      <c r="C5303">
        <v>4826</v>
      </c>
      <c r="D5303" s="40">
        <v>2.2650427788312051</v>
      </c>
      <c r="I5303">
        <v>4826</v>
      </c>
      <c r="J5303" s="134">
        <v>0.17146480062511449</v>
      </c>
    </row>
    <row r="5304" spans="3:10" x14ac:dyDescent="0.3">
      <c r="C5304">
        <v>4827</v>
      </c>
      <c r="D5304" s="40">
        <v>2.7126448089617039</v>
      </c>
      <c r="I5304">
        <v>4827</v>
      </c>
      <c r="J5304" s="134">
        <v>0.1781711539523414</v>
      </c>
    </row>
    <row r="5305" spans="3:10" x14ac:dyDescent="0.3">
      <c r="C5305">
        <v>4828</v>
      </c>
      <c r="D5305" s="40">
        <v>2.8834188709254533</v>
      </c>
      <c r="I5305">
        <v>4828</v>
      </c>
      <c r="J5305" s="134">
        <v>0.26736317768397533</v>
      </c>
    </row>
    <row r="5306" spans="3:10" x14ac:dyDescent="0.3">
      <c r="C5306">
        <v>4829</v>
      </c>
      <c r="D5306" s="40">
        <v>2.1923795061537623</v>
      </c>
      <c r="I5306">
        <v>4829</v>
      </c>
      <c r="J5306" s="134">
        <v>0.20348200661293681</v>
      </c>
    </row>
    <row r="5307" spans="3:10" x14ac:dyDescent="0.3">
      <c r="C5307">
        <v>4830</v>
      </c>
      <c r="D5307" s="40">
        <v>3.5817453311256551</v>
      </c>
      <c r="I5307">
        <v>4830</v>
      </c>
      <c r="J5307" s="134">
        <v>0.36475646160584518</v>
      </c>
    </row>
    <row r="5308" spans="3:10" x14ac:dyDescent="0.3">
      <c r="C5308">
        <v>4831</v>
      </c>
      <c r="D5308" s="40">
        <v>2.5478206680274988</v>
      </c>
      <c r="I5308">
        <v>4831</v>
      </c>
      <c r="J5308" s="134">
        <v>0.26251911590733235</v>
      </c>
    </row>
    <row r="5309" spans="3:10" x14ac:dyDescent="0.3">
      <c r="C5309">
        <v>4832</v>
      </c>
      <c r="D5309" s="40">
        <v>1.6702996566458199</v>
      </c>
      <c r="I5309">
        <v>4832</v>
      </c>
      <c r="J5309" s="134">
        <v>0.37505487062320353</v>
      </c>
    </row>
    <row r="5310" spans="3:10" x14ac:dyDescent="0.3">
      <c r="C5310">
        <v>4833</v>
      </c>
      <c r="D5310" s="40">
        <v>2.9051784360090149</v>
      </c>
      <c r="I5310">
        <v>4833</v>
      </c>
      <c r="J5310" s="134">
        <v>0.18220981391161151</v>
      </c>
    </row>
    <row r="5311" spans="3:10" x14ac:dyDescent="0.3">
      <c r="C5311">
        <v>4834</v>
      </c>
      <c r="D5311" s="40">
        <v>1.6752129183465727</v>
      </c>
      <c r="I5311">
        <v>4834</v>
      </c>
      <c r="J5311" s="134">
        <v>0.27235944512148613</v>
      </c>
    </row>
    <row r="5312" spans="3:10" x14ac:dyDescent="0.3">
      <c r="C5312">
        <v>4835</v>
      </c>
      <c r="D5312" s="40">
        <v>2.4775455736353531</v>
      </c>
      <c r="I5312">
        <v>4835</v>
      </c>
      <c r="J5312" s="134">
        <v>0.21490380325873137</v>
      </c>
    </row>
    <row r="5313" spans="3:10" x14ac:dyDescent="0.3">
      <c r="C5313">
        <v>4836</v>
      </c>
      <c r="D5313" s="40">
        <v>2.2710448417520648</v>
      </c>
      <c r="I5313">
        <v>4836</v>
      </c>
      <c r="J5313" s="134">
        <v>0.29961458613561964</v>
      </c>
    </row>
    <row r="5314" spans="3:10" x14ac:dyDescent="0.3">
      <c r="C5314">
        <v>4837</v>
      </c>
      <c r="D5314" s="40">
        <v>2.7718710100163966</v>
      </c>
      <c r="I5314">
        <v>4837</v>
      </c>
      <c r="J5314" s="134">
        <v>0.2949869280191435</v>
      </c>
    </row>
    <row r="5315" spans="3:10" x14ac:dyDescent="0.3">
      <c r="C5315">
        <v>4838</v>
      </c>
      <c r="D5315" s="40">
        <v>2.4439413276114439</v>
      </c>
      <c r="I5315">
        <v>4838</v>
      </c>
      <c r="J5315" s="134">
        <v>0.17679829352422294</v>
      </c>
    </row>
    <row r="5316" spans="3:10" x14ac:dyDescent="0.3">
      <c r="C5316">
        <v>4839</v>
      </c>
      <c r="D5316" s="40">
        <v>1.614375534957821</v>
      </c>
      <c r="I5316">
        <v>4839</v>
      </c>
      <c r="J5316" s="134">
        <v>0.37182103017397194</v>
      </c>
    </row>
    <row r="5317" spans="3:10" x14ac:dyDescent="0.3">
      <c r="C5317">
        <v>4840</v>
      </c>
      <c r="D5317" s="40">
        <v>2.1954642557433894</v>
      </c>
      <c r="I5317">
        <v>4840</v>
      </c>
      <c r="J5317" s="134">
        <v>0.26075813585041607</v>
      </c>
    </row>
    <row r="5318" spans="3:10" x14ac:dyDescent="0.3">
      <c r="C5318">
        <v>4841</v>
      </c>
      <c r="D5318" s="40">
        <v>3.1655022205823338</v>
      </c>
      <c r="I5318">
        <v>4841</v>
      </c>
      <c r="J5318" s="134">
        <v>0.38496217906386376</v>
      </c>
    </row>
    <row r="5319" spans="3:10" x14ac:dyDescent="0.3">
      <c r="C5319">
        <v>4842</v>
      </c>
      <c r="D5319" s="40">
        <v>2.051336644786665</v>
      </c>
      <c r="I5319">
        <v>4842</v>
      </c>
      <c r="J5319" s="134">
        <v>0.36291390797266976</v>
      </c>
    </row>
    <row r="5320" spans="3:10" x14ac:dyDescent="0.3">
      <c r="C5320">
        <v>4843</v>
      </c>
      <c r="D5320" s="40">
        <v>3.3790950934720008</v>
      </c>
      <c r="I5320">
        <v>4843</v>
      </c>
      <c r="J5320" s="134">
        <v>0.37252421886275933</v>
      </c>
    </row>
    <row r="5321" spans="3:10" x14ac:dyDescent="0.3">
      <c r="C5321">
        <v>4844</v>
      </c>
      <c r="D5321" s="40">
        <v>2.3568614420012666</v>
      </c>
      <c r="I5321">
        <v>4844</v>
      </c>
      <c r="J5321" s="134">
        <v>0.24125274182090894</v>
      </c>
    </row>
    <row r="5322" spans="3:10" x14ac:dyDescent="0.3">
      <c r="C5322">
        <v>4845</v>
      </c>
      <c r="D5322" s="40">
        <v>2.3645404077675796</v>
      </c>
      <c r="I5322">
        <v>4845</v>
      </c>
      <c r="J5322" s="134">
        <v>0.1698821417724139</v>
      </c>
    </row>
    <row r="5323" spans="3:10" x14ac:dyDescent="0.3">
      <c r="C5323">
        <v>4846</v>
      </c>
      <c r="D5323" s="40">
        <v>1.8851188488927835</v>
      </c>
      <c r="I5323">
        <v>4846</v>
      </c>
      <c r="J5323" s="134">
        <v>0.32320263415004735</v>
      </c>
    </row>
    <row r="5324" spans="3:10" x14ac:dyDescent="0.3">
      <c r="C5324">
        <v>4847</v>
      </c>
      <c r="D5324" s="40">
        <v>2.162291136808296</v>
      </c>
      <c r="I5324">
        <v>4847</v>
      </c>
      <c r="J5324" s="134">
        <v>0.23922549506312385</v>
      </c>
    </row>
    <row r="5325" spans="3:10" x14ac:dyDescent="0.3">
      <c r="C5325">
        <v>4848</v>
      </c>
      <c r="D5325" s="40">
        <v>2.2791458037955152</v>
      </c>
      <c r="I5325">
        <v>4848</v>
      </c>
      <c r="J5325" s="134">
        <v>0.23548299367990055</v>
      </c>
    </row>
    <row r="5326" spans="3:10" x14ac:dyDescent="0.3">
      <c r="C5326">
        <v>4849</v>
      </c>
      <c r="D5326" s="40">
        <v>2.6380780050961077</v>
      </c>
      <c r="I5326">
        <v>4849</v>
      </c>
      <c r="J5326" s="134">
        <v>0.25825091494969898</v>
      </c>
    </row>
    <row r="5327" spans="3:10" x14ac:dyDescent="0.3">
      <c r="C5327">
        <v>4850</v>
      </c>
      <c r="D5327" s="40">
        <v>2.6059665459169148</v>
      </c>
      <c r="I5327">
        <v>4850</v>
      </c>
      <c r="J5327" s="134">
        <v>0.29699380581393053</v>
      </c>
    </row>
    <row r="5328" spans="3:10" x14ac:dyDescent="0.3">
      <c r="C5328">
        <v>4851</v>
      </c>
      <c r="D5328" s="40">
        <v>2.979318139837591</v>
      </c>
      <c r="I5328">
        <v>4851</v>
      </c>
      <c r="J5328" s="134">
        <v>0.23543301121342708</v>
      </c>
    </row>
    <row r="5329" spans="3:10" x14ac:dyDescent="0.3">
      <c r="C5329">
        <v>4852</v>
      </c>
      <c r="D5329" s="40">
        <v>2.8297240055190032</v>
      </c>
      <c r="I5329">
        <v>4852</v>
      </c>
      <c r="J5329" s="134">
        <v>0.2815196583671209</v>
      </c>
    </row>
    <row r="5330" spans="3:10" x14ac:dyDescent="0.3">
      <c r="C5330">
        <v>4853</v>
      </c>
      <c r="D5330" s="40">
        <v>2.4501791993460729</v>
      </c>
      <c r="I5330">
        <v>4853</v>
      </c>
      <c r="J5330" s="134">
        <v>0.12498508711978995</v>
      </c>
    </row>
    <row r="5331" spans="3:10" x14ac:dyDescent="0.3">
      <c r="C5331">
        <v>4854</v>
      </c>
      <c r="D5331" s="40">
        <v>2.4142068032064072</v>
      </c>
      <c r="I5331">
        <v>4854</v>
      </c>
      <c r="J5331" s="134">
        <v>0.28011915702416035</v>
      </c>
    </row>
    <row r="5332" spans="3:10" x14ac:dyDescent="0.3">
      <c r="C5332">
        <v>4855</v>
      </c>
      <c r="D5332" s="40">
        <v>2.4170410264800721</v>
      </c>
      <c r="I5332">
        <v>4855</v>
      </c>
      <c r="J5332" s="134">
        <v>0.17577986565514037</v>
      </c>
    </row>
    <row r="5333" spans="3:10" x14ac:dyDescent="0.3">
      <c r="C5333">
        <v>4856</v>
      </c>
      <c r="D5333" s="40">
        <v>2.0385543549961258</v>
      </c>
      <c r="I5333">
        <v>4856</v>
      </c>
      <c r="J5333" s="134">
        <v>0.1597977465852487</v>
      </c>
    </row>
    <row r="5334" spans="3:10" x14ac:dyDescent="0.3">
      <c r="C5334">
        <v>4857</v>
      </c>
      <c r="D5334" s="40">
        <v>2.7679811310689071</v>
      </c>
      <c r="I5334">
        <v>4857</v>
      </c>
      <c r="J5334" s="134">
        <v>0.15813441600480416</v>
      </c>
    </row>
    <row r="5335" spans="3:10" x14ac:dyDescent="0.3">
      <c r="C5335">
        <v>4858</v>
      </c>
      <c r="D5335" s="40">
        <v>2.6897674488679568</v>
      </c>
      <c r="I5335">
        <v>4858</v>
      </c>
      <c r="J5335" s="134">
        <v>0.21840393205077846</v>
      </c>
    </row>
    <row r="5336" spans="3:10" x14ac:dyDescent="0.3">
      <c r="C5336">
        <v>4859</v>
      </c>
      <c r="D5336" s="40">
        <v>2.3234770584585132</v>
      </c>
      <c r="I5336">
        <v>4859</v>
      </c>
      <c r="J5336" s="134">
        <v>0.32201297079508651</v>
      </c>
    </row>
    <row r="5337" spans="3:10" x14ac:dyDescent="0.3">
      <c r="C5337">
        <v>4860</v>
      </c>
      <c r="D5337" s="40">
        <v>2.4520393486248402</v>
      </c>
      <c r="I5337">
        <v>4860</v>
      </c>
      <c r="J5337" s="134">
        <v>0.18778451495748949</v>
      </c>
    </row>
    <row r="5338" spans="3:10" x14ac:dyDescent="0.3">
      <c r="C5338">
        <v>4861</v>
      </c>
      <c r="D5338" s="40">
        <v>1.7142631155523951</v>
      </c>
      <c r="I5338">
        <v>4861</v>
      </c>
      <c r="J5338" s="134">
        <v>0.26102758368624612</v>
      </c>
    </row>
    <row r="5339" spans="3:10" x14ac:dyDescent="0.3">
      <c r="C5339">
        <v>4862</v>
      </c>
      <c r="D5339" s="40">
        <v>2.939088748487527</v>
      </c>
      <c r="I5339">
        <v>4862</v>
      </c>
      <c r="J5339" s="134">
        <v>0.15581955715228957</v>
      </c>
    </row>
    <row r="5340" spans="3:10" x14ac:dyDescent="0.3">
      <c r="C5340">
        <v>4863</v>
      </c>
      <c r="D5340" s="40">
        <v>2.4154814543722205</v>
      </c>
      <c r="I5340">
        <v>4863</v>
      </c>
      <c r="J5340" s="134">
        <v>0.19770715857396204</v>
      </c>
    </row>
    <row r="5341" spans="3:10" x14ac:dyDescent="0.3">
      <c r="C5341">
        <v>4864</v>
      </c>
      <c r="D5341" s="40">
        <v>2.7939442366188363</v>
      </c>
      <c r="I5341">
        <v>4864</v>
      </c>
      <c r="J5341" s="134">
        <v>0.25929245719151783</v>
      </c>
    </row>
    <row r="5342" spans="3:10" x14ac:dyDescent="0.3">
      <c r="C5342">
        <v>4865</v>
      </c>
      <c r="D5342" s="40">
        <v>3.1609186333987367</v>
      </c>
      <c r="I5342">
        <v>4865</v>
      </c>
      <c r="J5342" s="134">
        <v>0.22700366368134772</v>
      </c>
    </row>
    <row r="5343" spans="3:10" x14ac:dyDescent="0.3">
      <c r="C5343">
        <v>4866</v>
      </c>
      <c r="D5343" s="40">
        <v>1.9259067833548662</v>
      </c>
      <c r="I5343">
        <v>4866</v>
      </c>
      <c r="J5343" s="134">
        <v>0.1457270929550174</v>
      </c>
    </row>
    <row r="5344" spans="3:10" x14ac:dyDescent="0.3">
      <c r="C5344">
        <v>4867</v>
      </c>
      <c r="D5344" s="40">
        <v>2.6019899927614722</v>
      </c>
      <c r="I5344">
        <v>4867</v>
      </c>
      <c r="J5344" s="134">
        <v>0.15071410523243656</v>
      </c>
    </row>
    <row r="5345" spans="3:10" x14ac:dyDescent="0.3">
      <c r="C5345">
        <v>4868</v>
      </c>
      <c r="D5345" s="40">
        <v>1.5296936161453467</v>
      </c>
      <c r="I5345">
        <v>4868</v>
      </c>
      <c r="J5345" s="134">
        <v>0.32598119079413768</v>
      </c>
    </row>
    <row r="5346" spans="3:10" x14ac:dyDescent="0.3">
      <c r="C5346">
        <v>4869</v>
      </c>
      <c r="D5346" s="40">
        <v>1.8401418094303519</v>
      </c>
      <c r="I5346">
        <v>4869</v>
      </c>
      <c r="J5346" s="134">
        <v>0.24501744549124704</v>
      </c>
    </row>
    <row r="5347" spans="3:10" x14ac:dyDescent="0.3">
      <c r="C5347">
        <v>4870</v>
      </c>
      <c r="D5347" s="40">
        <v>3.5243403701932756</v>
      </c>
      <c r="I5347">
        <v>4870</v>
      </c>
      <c r="J5347" s="134">
        <v>0.31626683884528273</v>
      </c>
    </row>
    <row r="5348" spans="3:10" x14ac:dyDescent="0.3">
      <c r="C5348">
        <v>4871</v>
      </c>
      <c r="D5348" s="40">
        <v>2.0450050405749876</v>
      </c>
      <c r="I5348">
        <v>4871</v>
      </c>
      <c r="J5348" s="134">
        <v>0.22296760406709648</v>
      </c>
    </row>
    <row r="5349" spans="3:10" x14ac:dyDescent="0.3">
      <c r="C5349">
        <v>4872</v>
      </c>
      <c r="D5349" s="40">
        <v>2.2960904613291833</v>
      </c>
      <c r="I5349">
        <v>4872</v>
      </c>
      <c r="J5349" s="134">
        <v>0.27687555064344949</v>
      </c>
    </row>
    <row r="5350" spans="3:10" x14ac:dyDescent="0.3">
      <c r="C5350">
        <v>4873</v>
      </c>
      <c r="D5350" s="40">
        <v>2.5845869272125919</v>
      </c>
      <c r="I5350">
        <v>4873</v>
      </c>
      <c r="J5350" s="134">
        <v>0.3473070318110032</v>
      </c>
    </row>
    <row r="5351" spans="3:10" x14ac:dyDescent="0.3">
      <c r="C5351">
        <v>4874</v>
      </c>
      <c r="D5351" s="40">
        <v>2.2866556589371321</v>
      </c>
      <c r="I5351">
        <v>4874</v>
      </c>
      <c r="J5351" s="134">
        <v>0.35367472388419596</v>
      </c>
    </row>
    <row r="5352" spans="3:10" x14ac:dyDescent="0.3">
      <c r="C5352">
        <v>4875</v>
      </c>
      <c r="D5352" s="40">
        <v>3.4735501100723063</v>
      </c>
      <c r="I5352">
        <v>4875</v>
      </c>
      <c r="J5352" s="134">
        <v>0.16644862069147814</v>
      </c>
    </row>
    <row r="5353" spans="3:10" x14ac:dyDescent="0.3">
      <c r="C5353">
        <v>4876</v>
      </c>
      <c r="D5353" s="40">
        <v>3.1266128977813237</v>
      </c>
      <c r="I5353">
        <v>4876</v>
      </c>
      <c r="J5353" s="134">
        <v>0.36080515988274464</v>
      </c>
    </row>
    <row r="5354" spans="3:10" x14ac:dyDescent="0.3">
      <c r="C5354">
        <v>4877</v>
      </c>
      <c r="D5354" s="40">
        <v>1.8472899050631437</v>
      </c>
      <c r="I5354">
        <v>4877</v>
      </c>
      <c r="J5354" s="134">
        <v>0.16164573307863583</v>
      </c>
    </row>
    <row r="5355" spans="3:10" x14ac:dyDescent="0.3">
      <c r="C5355">
        <v>4878</v>
      </c>
      <c r="D5355" s="40">
        <v>2.005570282181417</v>
      </c>
      <c r="I5355">
        <v>4878</v>
      </c>
      <c r="J5355" s="134">
        <v>0.24298743267986556</v>
      </c>
    </row>
    <row r="5356" spans="3:10" x14ac:dyDescent="0.3">
      <c r="C5356">
        <v>4879</v>
      </c>
      <c r="D5356" s="40">
        <v>2.4548456284694913</v>
      </c>
      <c r="I5356">
        <v>4879</v>
      </c>
      <c r="J5356" s="134">
        <v>0.23582071835742391</v>
      </c>
    </row>
    <row r="5357" spans="3:10" x14ac:dyDescent="0.3">
      <c r="C5357">
        <v>4880</v>
      </c>
      <c r="D5357" s="40">
        <v>3.2761174957620498</v>
      </c>
      <c r="I5357">
        <v>4880</v>
      </c>
      <c r="J5357" s="134">
        <v>0.31235643375596078</v>
      </c>
    </row>
    <row r="5358" spans="3:10" x14ac:dyDescent="0.3">
      <c r="C5358">
        <v>4881</v>
      </c>
      <c r="D5358" s="40">
        <v>2.3431948496850739</v>
      </c>
      <c r="I5358">
        <v>4881</v>
      </c>
      <c r="J5358" s="134">
        <v>0.17658263588007617</v>
      </c>
    </row>
    <row r="5359" spans="3:10" x14ac:dyDescent="0.3">
      <c r="C5359">
        <v>4882</v>
      </c>
      <c r="D5359" s="40">
        <v>3.5635808824180328</v>
      </c>
      <c r="I5359">
        <v>4882</v>
      </c>
      <c r="J5359" s="134">
        <v>0.18314943863480804</v>
      </c>
    </row>
    <row r="5360" spans="3:10" x14ac:dyDescent="0.3">
      <c r="C5360">
        <v>4883</v>
      </c>
      <c r="D5360" s="40">
        <v>1.5467462154853842</v>
      </c>
      <c r="I5360">
        <v>4883</v>
      </c>
      <c r="J5360" s="134">
        <v>0.12904937253079085</v>
      </c>
    </row>
    <row r="5361" spans="3:10" x14ac:dyDescent="0.3">
      <c r="C5361">
        <v>4884</v>
      </c>
      <c r="D5361" s="40">
        <v>2.7996630444857087</v>
      </c>
      <c r="I5361">
        <v>4884</v>
      </c>
      <c r="J5361" s="134">
        <v>0.21798127068714868</v>
      </c>
    </row>
    <row r="5362" spans="3:10" x14ac:dyDescent="0.3">
      <c r="C5362">
        <v>4885</v>
      </c>
      <c r="D5362" s="40">
        <v>2.052179077501008</v>
      </c>
      <c r="I5362">
        <v>4885</v>
      </c>
      <c r="J5362" s="134">
        <v>0.376347285750398</v>
      </c>
    </row>
    <row r="5363" spans="3:10" x14ac:dyDescent="0.3">
      <c r="C5363">
        <v>4886</v>
      </c>
      <c r="D5363" s="40">
        <v>2.6516340050712017</v>
      </c>
      <c r="I5363">
        <v>4886</v>
      </c>
      <c r="J5363" s="134">
        <v>0.20175108962048238</v>
      </c>
    </row>
    <row r="5364" spans="3:10" x14ac:dyDescent="0.3">
      <c r="C5364">
        <v>4887</v>
      </c>
      <c r="D5364" s="40">
        <v>2.3760384412502011</v>
      </c>
      <c r="I5364">
        <v>4887</v>
      </c>
      <c r="J5364" s="134">
        <v>0.23351187842712329</v>
      </c>
    </row>
    <row r="5365" spans="3:10" x14ac:dyDescent="0.3">
      <c r="C5365">
        <v>4888</v>
      </c>
      <c r="D5365" s="40">
        <v>2.3099934376425315</v>
      </c>
      <c r="I5365">
        <v>4888</v>
      </c>
      <c r="J5365" s="134">
        <v>0.15940348089907386</v>
      </c>
    </row>
    <row r="5366" spans="3:10" x14ac:dyDescent="0.3">
      <c r="C5366">
        <v>4889</v>
      </c>
      <c r="D5366" s="40">
        <v>2.9441026921625331</v>
      </c>
      <c r="I5366">
        <v>4889</v>
      </c>
      <c r="J5366" s="134">
        <v>0.31985509371906562</v>
      </c>
    </row>
    <row r="5367" spans="3:10" x14ac:dyDescent="0.3">
      <c r="C5367">
        <v>4890</v>
      </c>
      <c r="D5367" s="40">
        <v>2.0043152687862782</v>
      </c>
      <c r="I5367">
        <v>4890</v>
      </c>
      <c r="J5367" s="134">
        <v>0.23738120141349617</v>
      </c>
    </row>
    <row r="5368" spans="3:10" x14ac:dyDescent="0.3">
      <c r="C5368">
        <v>4891</v>
      </c>
      <c r="D5368" s="40">
        <v>3.013867359742485</v>
      </c>
      <c r="I5368">
        <v>4891</v>
      </c>
      <c r="J5368" s="134">
        <v>0.30754480475899704</v>
      </c>
    </row>
    <row r="5369" spans="3:10" x14ac:dyDescent="0.3">
      <c r="C5369">
        <v>4892</v>
      </c>
      <c r="D5369" s="40">
        <v>3.1171476927779884</v>
      </c>
      <c r="I5369">
        <v>4892</v>
      </c>
      <c r="J5369" s="134">
        <v>0.31442896462953285</v>
      </c>
    </row>
    <row r="5370" spans="3:10" x14ac:dyDescent="0.3">
      <c r="C5370">
        <v>4893</v>
      </c>
      <c r="D5370" s="40">
        <v>2.803911010281503</v>
      </c>
      <c r="I5370">
        <v>4893</v>
      </c>
      <c r="J5370" s="134">
        <v>0.21200390911182554</v>
      </c>
    </row>
    <row r="5371" spans="3:10" x14ac:dyDescent="0.3">
      <c r="C5371">
        <v>4894</v>
      </c>
      <c r="D5371" s="40">
        <v>2.2587453193272249</v>
      </c>
      <c r="I5371">
        <v>4894</v>
      </c>
      <c r="J5371" s="134">
        <v>0.23085113229216758</v>
      </c>
    </row>
    <row r="5372" spans="3:10" x14ac:dyDescent="0.3">
      <c r="C5372">
        <v>4895</v>
      </c>
      <c r="D5372" s="40">
        <v>1.5721327351389029</v>
      </c>
      <c r="I5372">
        <v>4895</v>
      </c>
      <c r="J5372" s="134">
        <v>0.18000081737000073</v>
      </c>
    </row>
    <row r="5373" spans="3:10" x14ac:dyDescent="0.3">
      <c r="C5373">
        <v>4896</v>
      </c>
      <c r="D5373" s="40">
        <v>1.8860330473838576</v>
      </c>
      <c r="I5373">
        <v>4896</v>
      </c>
      <c r="J5373" s="134">
        <v>0.25691360395991292</v>
      </c>
    </row>
    <row r="5374" spans="3:10" x14ac:dyDescent="0.3">
      <c r="C5374">
        <v>4897</v>
      </c>
      <c r="D5374" s="40">
        <v>2.0445148957839301</v>
      </c>
      <c r="I5374">
        <v>4897</v>
      </c>
      <c r="J5374" s="134">
        <v>0.15492767508603378</v>
      </c>
    </row>
    <row r="5375" spans="3:10" x14ac:dyDescent="0.3">
      <c r="C5375">
        <v>4898</v>
      </c>
      <c r="D5375" s="40">
        <v>3.1824967373756179</v>
      </c>
      <c r="I5375">
        <v>4898</v>
      </c>
      <c r="J5375" s="134">
        <v>0.16292533769840967</v>
      </c>
    </row>
    <row r="5376" spans="3:10" x14ac:dyDescent="0.3">
      <c r="C5376">
        <v>4899</v>
      </c>
      <c r="D5376" s="40">
        <v>2.4530778964469198</v>
      </c>
      <c r="I5376">
        <v>4899</v>
      </c>
      <c r="J5376" s="134">
        <v>0.17319749202880175</v>
      </c>
    </row>
    <row r="5377" spans="3:10" x14ac:dyDescent="0.3">
      <c r="C5377">
        <v>4900</v>
      </c>
      <c r="D5377" s="40">
        <v>2.4547678888661282</v>
      </c>
      <c r="I5377">
        <v>4900</v>
      </c>
      <c r="J5377" s="134">
        <v>0.14806418371723651</v>
      </c>
    </row>
    <row r="5378" spans="3:10" x14ac:dyDescent="0.3">
      <c r="C5378">
        <v>4901</v>
      </c>
      <c r="D5378" s="40">
        <v>2.275988923798661</v>
      </c>
      <c r="I5378">
        <v>4901</v>
      </c>
      <c r="J5378" s="134">
        <v>0.38669596511465953</v>
      </c>
    </row>
    <row r="5379" spans="3:10" x14ac:dyDescent="0.3">
      <c r="C5379">
        <v>4902</v>
      </c>
      <c r="D5379" s="40">
        <v>2.0007536095069072</v>
      </c>
      <c r="I5379">
        <v>4902</v>
      </c>
      <c r="J5379" s="134">
        <v>0.36514413976867632</v>
      </c>
    </row>
    <row r="5380" spans="3:10" x14ac:dyDescent="0.3">
      <c r="C5380">
        <v>4903</v>
      </c>
      <c r="D5380" s="40">
        <v>2.7683251512364877</v>
      </c>
      <c r="I5380">
        <v>4903</v>
      </c>
      <c r="J5380" s="134">
        <v>0.18601580013770058</v>
      </c>
    </row>
    <row r="5381" spans="3:10" x14ac:dyDescent="0.3">
      <c r="C5381">
        <v>4904</v>
      </c>
      <c r="D5381" s="40">
        <v>2.8944000904519913</v>
      </c>
      <c r="I5381">
        <v>4904</v>
      </c>
      <c r="J5381" s="134">
        <v>0.36970098593541501</v>
      </c>
    </row>
    <row r="5382" spans="3:10" x14ac:dyDescent="0.3">
      <c r="C5382">
        <v>4905</v>
      </c>
      <c r="D5382" s="40">
        <v>2.2526092220502401</v>
      </c>
      <c r="I5382">
        <v>4905</v>
      </c>
      <c r="J5382" s="134">
        <v>0.21622472147167526</v>
      </c>
    </row>
    <row r="5383" spans="3:10" x14ac:dyDescent="0.3">
      <c r="C5383">
        <v>4906</v>
      </c>
      <c r="D5383" s="40">
        <v>3.0147860829448225</v>
      </c>
      <c r="I5383">
        <v>4906</v>
      </c>
      <c r="J5383" s="134">
        <v>0.30741754647050556</v>
      </c>
    </row>
    <row r="5384" spans="3:10" x14ac:dyDescent="0.3">
      <c r="C5384">
        <v>4907</v>
      </c>
      <c r="D5384" s="40">
        <v>1.6954395485079115</v>
      </c>
      <c r="I5384">
        <v>4907</v>
      </c>
      <c r="J5384" s="134">
        <v>0.17448578679092219</v>
      </c>
    </row>
    <row r="5385" spans="3:10" x14ac:dyDescent="0.3">
      <c r="C5385">
        <v>4908</v>
      </c>
      <c r="D5385" s="40">
        <v>2.7356360375078732</v>
      </c>
      <c r="I5385">
        <v>4908</v>
      </c>
      <c r="J5385" s="134">
        <v>0.2396634641042712</v>
      </c>
    </row>
    <row r="5386" spans="3:10" x14ac:dyDescent="0.3">
      <c r="C5386">
        <v>4909</v>
      </c>
      <c r="D5386" s="40">
        <v>2.5258350001045171</v>
      </c>
      <c r="I5386">
        <v>4909</v>
      </c>
      <c r="J5386" s="134">
        <v>0.28421924453729264</v>
      </c>
    </row>
    <row r="5387" spans="3:10" x14ac:dyDescent="0.3">
      <c r="C5387">
        <v>4910</v>
      </c>
      <c r="D5387" s="40">
        <v>2.4174231095929097</v>
      </c>
      <c r="I5387">
        <v>4910</v>
      </c>
      <c r="J5387" s="134">
        <v>7.9304556901688583E-2</v>
      </c>
    </row>
    <row r="5388" spans="3:10" x14ac:dyDescent="0.3">
      <c r="C5388">
        <v>4911</v>
      </c>
      <c r="D5388" s="40">
        <v>1.8315958288808343</v>
      </c>
      <c r="I5388">
        <v>4911</v>
      </c>
      <c r="J5388" s="134">
        <v>0.26793357553762887</v>
      </c>
    </row>
    <row r="5389" spans="3:10" x14ac:dyDescent="0.3">
      <c r="C5389">
        <v>4912</v>
      </c>
      <c r="D5389" s="40">
        <v>2.0749102210131576</v>
      </c>
      <c r="I5389">
        <v>4912</v>
      </c>
      <c r="J5389" s="134">
        <v>0.14216977008223841</v>
      </c>
    </row>
    <row r="5390" spans="3:10" x14ac:dyDescent="0.3">
      <c r="C5390">
        <v>4913</v>
      </c>
      <c r="D5390" s="40">
        <v>3.2731897167183588</v>
      </c>
      <c r="I5390">
        <v>4913</v>
      </c>
      <c r="J5390" s="134">
        <v>0.21424634037344759</v>
      </c>
    </row>
    <row r="5391" spans="3:10" x14ac:dyDescent="0.3">
      <c r="C5391">
        <v>4914</v>
      </c>
      <c r="D5391" s="40">
        <v>2.9269001275517432</v>
      </c>
      <c r="I5391">
        <v>4914</v>
      </c>
      <c r="J5391" s="134">
        <v>0.33407406509105741</v>
      </c>
    </row>
    <row r="5392" spans="3:10" x14ac:dyDescent="0.3">
      <c r="C5392">
        <v>4915</v>
      </c>
      <c r="D5392" s="40">
        <v>2.3013020957683152</v>
      </c>
      <c r="I5392">
        <v>4915</v>
      </c>
      <c r="J5392" s="134">
        <v>0.28501351995404312</v>
      </c>
    </row>
    <row r="5393" spans="3:10" x14ac:dyDescent="0.3">
      <c r="C5393">
        <v>4916</v>
      </c>
      <c r="D5393" s="40">
        <v>3.1360069896394718</v>
      </c>
      <c r="I5393">
        <v>4916</v>
      </c>
      <c r="J5393" s="134">
        <v>0.29626240149649985</v>
      </c>
    </row>
    <row r="5394" spans="3:10" x14ac:dyDescent="0.3">
      <c r="C5394">
        <v>4917</v>
      </c>
      <c r="D5394" s="40">
        <v>2.5328236514728442</v>
      </c>
      <c r="I5394">
        <v>4917</v>
      </c>
      <c r="J5394" s="134">
        <v>0.23116999231022439</v>
      </c>
    </row>
    <row r="5395" spans="3:10" x14ac:dyDescent="0.3">
      <c r="C5395">
        <v>4918</v>
      </c>
      <c r="D5395" s="40">
        <v>3.5328706653458211</v>
      </c>
      <c r="I5395">
        <v>4918</v>
      </c>
      <c r="J5395" s="134">
        <v>0.31735882056820297</v>
      </c>
    </row>
    <row r="5396" spans="3:10" x14ac:dyDescent="0.3">
      <c r="C5396">
        <v>4919</v>
      </c>
      <c r="D5396" s="40">
        <v>1.9952574859812706</v>
      </c>
      <c r="I5396">
        <v>4919</v>
      </c>
      <c r="J5396" s="134">
        <v>0.27322508981990823</v>
      </c>
    </row>
    <row r="5397" spans="3:10" x14ac:dyDescent="0.3">
      <c r="C5397">
        <v>4920</v>
      </c>
      <c r="D5397" s="40">
        <v>2.9112969350618396</v>
      </c>
      <c r="I5397">
        <v>4920</v>
      </c>
      <c r="J5397" s="134">
        <v>0.19372205526473718</v>
      </c>
    </row>
    <row r="5398" spans="3:10" x14ac:dyDescent="0.3">
      <c r="C5398">
        <v>4921</v>
      </c>
      <c r="D5398" s="40">
        <v>2.0775243760193751</v>
      </c>
      <c r="I5398">
        <v>4921</v>
      </c>
      <c r="J5398" s="134">
        <v>0.2256365754146521</v>
      </c>
    </row>
    <row r="5399" spans="3:10" x14ac:dyDescent="0.3">
      <c r="C5399">
        <v>4922</v>
      </c>
      <c r="D5399" s="40">
        <v>1.9955759165689142</v>
      </c>
      <c r="I5399">
        <v>4922</v>
      </c>
      <c r="J5399" s="134">
        <v>0.28833813861240221</v>
      </c>
    </row>
    <row r="5400" spans="3:10" x14ac:dyDescent="0.3">
      <c r="C5400">
        <v>4923</v>
      </c>
      <c r="D5400" s="40">
        <v>2.0718364563754683</v>
      </c>
      <c r="I5400">
        <v>4923</v>
      </c>
      <c r="J5400" s="134">
        <v>0.18957469823761541</v>
      </c>
    </row>
    <row r="5401" spans="3:10" x14ac:dyDescent="0.3">
      <c r="C5401">
        <v>4924</v>
      </c>
      <c r="D5401" s="40">
        <v>2.9497233551195343</v>
      </c>
      <c r="I5401">
        <v>4924</v>
      </c>
      <c r="J5401" s="134">
        <v>0.24767377270218782</v>
      </c>
    </row>
    <row r="5402" spans="3:10" x14ac:dyDescent="0.3">
      <c r="C5402">
        <v>4925</v>
      </c>
      <c r="D5402" s="40">
        <v>2.8760024335253265</v>
      </c>
      <c r="I5402">
        <v>4925</v>
      </c>
      <c r="J5402" s="134">
        <v>0.32120088871704167</v>
      </c>
    </row>
    <row r="5403" spans="3:10" x14ac:dyDescent="0.3">
      <c r="C5403">
        <v>4926</v>
      </c>
      <c r="D5403" s="40">
        <v>2.2139162273958202</v>
      </c>
      <c r="I5403">
        <v>4926</v>
      </c>
      <c r="J5403" s="134">
        <v>0.19304375577631183</v>
      </c>
    </row>
    <row r="5404" spans="3:10" x14ac:dyDescent="0.3">
      <c r="C5404">
        <v>4927</v>
      </c>
      <c r="D5404" s="40">
        <v>1.7299157331005008</v>
      </c>
      <c r="I5404">
        <v>4927</v>
      </c>
      <c r="J5404" s="134">
        <v>0.19092525299812868</v>
      </c>
    </row>
    <row r="5405" spans="3:10" x14ac:dyDescent="0.3">
      <c r="C5405">
        <v>4928</v>
      </c>
      <c r="D5405" s="40">
        <v>2.8979754749172244</v>
      </c>
      <c r="I5405">
        <v>4928</v>
      </c>
      <c r="J5405" s="134">
        <v>0.19072015877787241</v>
      </c>
    </row>
    <row r="5406" spans="3:10" x14ac:dyDescent="0.3">
      <c r="C5406">
        <v>4929</v>
      </c>
      <c r="D5406" s="40">
        <v>2.9958937251743225</v>
      </c>
      <c r="I5406">
        <v>4929</v>
      </c>
      <c r="J5406" s="134">
        <v>0.25975553226218095</v>
      </c>
    </row>
    <row r="5407" spans="3:10" x14ac:dyDescent="0.3">
      <c r="C5407">
        <v>4930</v>
      </c>
      <c r="D5407" s="40">
        <v>1.8068276462770438</v>
      </c>
      <c r="I5407">
        <v>4930</v>
      </c>
      <c r="J5407" s="134">
        <v>0.14419794737643632</v>
      </c>
    </row>
    <row r="5408" spans="3:10" x14ac:dyDescent="0.3">
      <c r="C5408">
        <v>4931</v>
      </c>
      <c r="D5408" s="40">
        <v>3.0903558258366348</v>
      </c>
      <c r="I5408">
        <v>4931</v>
      </c>
      <c r="J5408" s="134">
        <v>0.20603292309210253</v>
      </c>
    </row>
    <row r="5409" spans="3:10" x14ac:dyDescent="0.3">
      <c r="C5409">
        <v>4932</v>
      </c>
      <c r="D5409" s="40">
        <v>2.3035150271280038</v>
      </c>
      <c r="I5409">
        <v>4932</v>
      </c>
      <c r="J5409" s="134">
        <v>0.23117838377157729</v>
      </c>
    </row>
    <row r="5410" spans="3:10" x14ac:dyDescent="0.3">
      <c r="C5410">
        <v>4933</v>
      </c>
      <c r="D5410" s="40">
        <v>3.2634040332164838</v>
      </c>
      <c r="I5410">
        <v>4933</v>
      </c>
      <c r="J5410" s="134">
        <v>0.34555908816764447</v>
      </c>
    </row>
    <row r="5411" spans="3:10" x14ac:dyDescent="0.3">
      <c r="C5411">
        <v>4934</v>
      </c>
      <c r="D5411" s="40">
        <v>2.9155660801063497</v>
      </c>
      <c r="I5411">
        <v>4934</v>
      </c>
      <c r="J5411" s="134">
        <v>0.13311075729194921</v>
      </c>
    </row>
    <row r="5412" spans="3:10" x14ac:dyDescent="0.3">
      <c r="C5412">
        <v>4935</v>
      </c>
      <c r="D5412" s="40">
        <v>2.3351174426518435</v>
      </c>
      <c r="I5412">
        <v>4935</v>
      </c>
      <c r="J5412" s="134">
        <v>0.35685152459248259</v>
      </c>
    </row>
    <row r="5413" spans="3:10" x14ac:dyDescent="0.3">
      <c r="C5413">
        <v>4936</v>
      </c>
      <c r="D5413" s="40">
        <v>3.0899051916362419</v>
      </c>
      <c r="I5413">
        <v>4936</v>
      </c>
      <c r="J5413" s="134">
        <v>0.26196800809787812</v>
      </c>
    </row>
    <row r="5414" spans="3:10" x14ac:dyDescent="0.3">
      <c r="C5414">
        <v>4937</v>
      </c>
      <c r="D5414" s="40">
        <v>2.2284598413948729</v>
      </c>
      <c r="I5414">
        <v>4937</v>
      </c>
      <c r="J5414" s="134">
        <v>9.4641139690071929E-2</v>
      </c>
    </row>
    <row r="5415" spans="3:10" x14ac:dyDescent="0.3">
      <c r="C5415">
        <v>4938</v>
      </c>
      <c r="D5415" s="40">
        <v>2.1652127730279327</v>
      </c>
      <c r="I5415">
        <v>4938</v>
      </c>
      <c r="J5415" s="134">
        <v>0.24029887849279108</v>
      </c>
    </row>
    <row r="5416" spans="3:10" x14ac:dyDescent="0.3">
      <c r="C5416">
        <v>4939</v>
      </c>
      <c r="D5416" s="40">
        <v>2.2208445108938184</v>
      </c>
      <c r="I5416">
        <v>4939</v>
      </c>
      <c r="J5416" s="134">
        <v>0.29446820364499215</v>
      </c>
    </row>
    <row r="5417" spans="3:10" x14ac:dyDescent="0.3">
      <c r="C5417">
        <v>4940</v>
      </c>
      <c r="D5417" s="40">
        <v>2.2608230348705964</v>
      </c>
      <c r="I5417">
        <v>4940</v>
      </c>
      <c r="J5417" s="134">
        <v>0.14949214743703498</v>
      </c>
    </row>
    <row r="5418" spans="3:10" x14ac:dyDescent="0.3">
      <c r="C5418">
        <v>4941</v>
      </c>
      <c r="D5418" s="40">
        <v>1.9391336169439</v>
      </c>
      <c r="I5418">
        <v>4941</v>
      </c>
      <c r="J5418" s="134">
        <v>0.15917469442077548</v>
      </c>
    </row>
    <row r="5419" spans="3:10" x14ac:dyDescent="0.3">
      <c r="C5419">
        <v>4942</v>
      </c>
      <c r="D5419" s="40">
        <v>1.8809510503153017</v>
      </c>
      <c r="I5419">
        <v>4942</v>
      </c>
      <c r="J5419" s="134">
        <v>0.19148465200685516</v>
      </c>
    </row>
    <row r="5420" spans="3:10" x14ac:dyDescent="0.3">
      <c r="C5420">
        <v>4943</v>
      </c>
      <c r="D5420" s="40">
        <v>3.2938181555113539</v>
      </c>
      <c r="I5420">
        <v>4943</v>
      </c>
      <c r="J5420" s="134">
        <v>0.21005805007765699</v>
      </c>
    </row>
    <row r="5421" spans="3:10" x14ac:dyDescent="0.3">
      <c r="C5421">
        <v>4944</v>
      </c>
      <c r="D5421" s="40">
        <v>3.2178517077886175</v>
      </c>
      <c r="I5421">
        <v>4944</v>
      </c>
      <c r="J5421" s="134">
        <v>0.26075997365738979</v>
      </c>
    </row>
    <row r="5422" spans="3:10" x14ac:dyDescent="0.3">
      <c r="C5422">
        <v>4945</v>
      </c>
      <c r="D5422" s="40">
        <v>2.1601063619123795</v>
      </c>
      <c r="I5422">
        <v>4945</v>
      </c>
      <c r="J5422" s="134">
        <v>0.23389182425164057</v>
      </c>
    </row>
    <row r="5423" spans="3:10" x14ac:dyDescent="0.3">
      <c r="C5423">
        <v>4946</v>
      </c>
      <c r="D5423" s="40">
        <v>1.8861959760580262</v>
      </c>
      <c r="I5423">
        <v>4946</v>
      </c>
      <c r="J5423" s="134">
        <v>0.18015253914503582</v>
      </c>
    </row>
    <row r="5424" spans="3:10" x14ac:dyDescent="0.3">
      <c r="C5424">
        <v>4947</v>
      </c>
      <c r="D5424" s="40">
        <v>3.4147714778648757</v>
      </c>
      <c r="I5424">
        <v>4947</v>
      </c>
      <c r="J5424" s="134">
        <v>0.30748669371892023</v>
      </c>
    </row>
    <row r="5425" spans="3:10" x14ac:dyDescent="0.3">
      <c r="C5425">
        <v>4948</v>
      </c>
      <c r="D5425" s="40">
        <v>3.2913669183864491</v>
      </c>
      <c r="I5425">
        <v>4948</v>
      </c>
      <c r="J5425" s="134">
        <v>0.30014080691886003</v>
      </c>
    </row>
    <row r="5426" spans="3:10" x14ac:dyDescent="0.3">
      <c r="C5426">
        <v>4949</v>
      </c>
      <c r="D5426" s="40">
        <v>1.8817060388850186</v>
      </c>
      <c r="I5426">
        <v>4949</v>
      </c>
      <c r="J5426" s="134">
        <v>0.24834417459349756</v>
      </c>
    </row>
    <row r="5427" spans="3:10" x14ac:dyDescent="0.3">
      <c r="C5427">
        <v>4950</v>
      </c>
      <c r="D5427" s="40">
        <v>1.9030056913138025</v>
      </c>
      <c r="I5427">
        <v>4950</v>
      </c>
      <c r="J5427" s="134">
        <v>0.15962333336487333</v>
      </c>
    </row>
    <row r="5428" spans="3:10" x14ac:dyDescent="0.3">
      <c r="C5428">
        <v>4951</v>
      </c>
      <c r="D5428" s="40">
        <v>2.0956168736885674</v>
      </c>
      <c r="I5428">
        <v>4951</v>
      </c>
      <c r="J5428" s="134">
        <v>0.29367955377174382</v>
      </c>
    </row>
    <row r="5429" spans="3:10" x14ac:dyDescent="0.3">
      <c r="C5429">
        <v>4952</v>
      </c>
      <c r="D5429" s="40">
        <v>2.5444056900310401</v>
      </c>
      <c r="I5429">
        <v>4952</v>
      </c>
      <c r="J5429" s="134">
        <v>0.23849123995669408</v>
      </c>
    </row>
    <row r="5430" spans="3:10" x14ac:dyDescent="0.3">
      <c r="C5430">
        <v>4953</v>
      </c>
      <c r="D5430" s="40">
        <v>2.137556626495797</v>
      </c>
      <c r="I5430">
        <v>4953</v>
      </c>
      <c r="J5430" s="134">
        <v>0.28617125025771117</v>
      </c>
    </row>
    <row r="5431" spans="3:10" x14ac:dyDescent="0.3">
      <c r="C5431">
        <v>4954</v>
      </c>
      <c r="D5431" s="40">
        <v>2.6061528093875621</v>
      </c>
      <c r="I5431">
        <v>4954</v>
      </c>
      <c r="J5431" s="134">
        <v>0.30490876443461401</v>
      </c>
    </row>
    <row r="5432" spans="3:10" x14ac:dyDescent="0.3">
      <c r="C5432">
        <v>4955</v>
      </c>
      <c r="D5432" s="40">
        <v>2.0631481472292998</v>
      </c>
      <c r="I5432">
        <v>4955</v>
      </c>
      <c r="J5432" s="134">
        <v>0.17818075525741106</v>
      </c>
    </row>
    <row r="5433" spans="3:10" x14ac:dyDescent="0.3">
      <c r="C5433">
        <v>4956</v>
      </c>
      <c r="D5433" s="40">
        <v>2.4406702426151083</v>
      </c>
      <c r="I5433">
        <v>4956</v>
      </c>
      <c r="J5433" s="134">
        <v>0.26249065312565056</v>
      </c>
    </row>
    <row r="5434" spans="3:10" x14ac:dyDescent="0.3">
      <c r="C5434">
        <v>4957</v>
      </c>
      <c r="D5434" s="40">
        <v>2.5155916873823347</v>
      </c>
      <c r="I5434">
        <v>4957</v>
      </c>
      <c r="J5434" s="134">
        <v>0.26314417711428129</v>
      </c>
    </row>
    <row r="5435" spans="3:10" x14ac:dyDescent="0.3">
      <c r="C5435">
        <v>4958</v>
      </c>
      <c r="D5435" s="40">
        <v>2.554090520735826</v>
      </c>
      <c r="I5435">
        <v>4958</v>
      </c>
      <c r="J5435" s="134">
        <v>0.17858537257473373</v>
      </c>
    </row>
    <row r="5436" spans="3:10" x14ac:dyDescent="0.3">
      <c r="C5436">
        <v>4959</v>
      </c>
      <c r="D5436" s="40">
        <v>2.1183432326489204</v>
      </c>
      <c r="I5436">
        <v>4959</v>
      </c>
      <c r="J5436" s="134">
        <v>5.9716361566156007E-2</v>
      </c>
    </row>
    <row r="5437" spans="3:10" x14ac:dyDescent="0.3">
      <c r="C5437">
        <v>4960</v>
      </c>
      <c r="D5437" s="40">
        <v>1.9805136978904057</v>
      </c>
      <c r="I5437">
        <v>4960</v>
      </c>
      <c r="J5437" s="134">
        <v>0.21728234116169287</v>
      </c>
    </row>
    <row r="5438" spans="3:10" x14ac:dyDescent="0.3">
      <c r="C5438">
        <v>4961</v>
      </c>
      <c r="D5438" s="40">
        <v>2.2288620341435581</v>
      </c>
      <c r="I5438">
        <v>4961</v>
      </c>
      <c r="J5438" s="134">
        <v>0.24916794553662291</v>
      </c>
    </row>
    <row r="5439" spans="3:10" x14ac:dyDescent="0.3">
      <c r="C5439">
        <v>4962</v>
      </c>
      <c r="D5439" s="40">
        <v>2.3982569863149488</v>
      </c>
      <c r="I5439">
        <v>4962</v>
      </c>
      <c r="J5439" s="134">
        <v>0.22108442116869687</v>
      </c>
    </row>
    <row r="5440" spans="3:10" x14ac:dyDescent="0.3">
      <c r="C5440">
        <v>4963</v>
      </c>
      <c r="D5440" s="40">
        <v>2.9449095627591468</v>
      </c>
      <c r="I5440">
        <v>4963</v>
      </c>
      <c r="J5440" s="134">
        <v>0.18004399310824759</v>
      </c>
    </row>
    <row r="5441" spans="3:10" x14ac:dyDescent="0.3">
      <c r="C5441">
        <v>4964</v>
      </c>
      <c r="D5441" s="40">
        <v>2.9956287214404473</v>
      </c>
      <c r="I5441">
        <v>4964</v>
      </c>
      <c r="J5441" s="134">
        <v>0.2465183674681517</v>
      </c>
    </row>
    <row r="5442" spans="3:10" x14ac:dyDescent="0.3">
      <c r="C5442">
        <v>4965</v>
      </c>
      <c r="D5442" s="40">
        <v>2.7134963837272617</v>
      </c>
      <c r="I5442">
        <v>4965</v>
      </c>
      <c r="J5442" s="134">
        <v>0.36606766621969067</v>
      </c>
    </row>
    <row r="5443" spans="3:10" x14ac:dyDescent="0.3">
      <c r="C5443">
        <v>4966</v>
      </c>
      <c r="D5443" s="40">
        <v>2.1451488543414206</v>
      </c>
      <c r="I5443">
        <v>4966</v>
      </c>
      <c r="J5443" s="134">
        <v>0.28453630899233362</v>
      </c>
    </row>
    <row r="5444" spans="3:10" x14ac:dyDescent="0.3">
      <c r="C5444">
        <v>4967</v>
      </c>
      <c r="D5444" s="40">
        <v>2.5162700217311533</v>
      </c>
      <c r="I5444">
        <v>4967</v>
      </c>
      <c r="J5444" s="134">
        <v>8.7010858277832392E-2</v>
      </c>
    </row>
    <row r="5445" spans="3:10" x14ac:dyDescent="0.3">
      <c r="C5445">
        <v>4968</v>
      </c>
      <c r="D5445" s="40">
        <v>3.1214405599996549</v>
      </c>
      <c r="I5445">
        <v>4968</v>
      </c>
      <c r="J5445" s="134">
        <v>0.2435418391030475</v>
      </c>
    </row>
    <row r="5446" spans="3:10" x14ac:dyDescent="0.3">
      <c r="C5446">
        <v>4969</v>
      </c>
      <c r="D5446" s="40">
        <v>3.4265938322041789</v>
      </c>
      <c r="I5446">
        <v>4969</v>
      </c>
      <c r="J5446" s="134">
        <v>0.19224062457289071</v>
      </c>
    </row>
    <row r="5447" spans="3:10" x14ac:dyDescent="0.3">
      <c r="C5447">
        <v>4970</v>
      </c>
      <c r="D5447" s="40">
        <v>1.8838934730649985</v>
      </c>
      <c r="I5447">
        <v>4970</v>
      </c>
      <c r="J5447" s="134">
        <v>0.18831423946130532</v>
      </c>
    </row>
    <row r="5448" spans="3:10" x14ac:dyDescent="0.3">
      <c r="C5448">
        <v>4971</v>
      </c>
      <c r="D5448" s="40">
        <v>2.8546684232407906</v>
      </c>
      <c r="I5448">
        <v>4971</v>
      </c>
      <c r="J5448" s="134">
        <v>0.37904535268765605</v>
      </c>
    </row>
    <row r="5449" spans="3:10" x14ac:dyDescent="0.3">
      <c r="C5449">
        <v>4972</v>
      </c>
      <c r="D5449" s="40">
        <v>2.8458848082209034</v>
      </c>
      <c r="I5449">
        <v>4972</v>
      </c>
      <c r="J5449" s="134">
        <v>0.26253520452479417</v>
      </c>
    </row>
    <row r="5450" spans="3:10" x14ac:dyDescent="0.3">
      <c r="C5450">
        <v>4973</v>
      </c>
      <c r="D5450" s="40">
        <v>2.9082039658723069</v>
      </c>
      <c r="I5450">
        <v>4973</v>
      </c>
      <c r="J5450" s="134">
        <v>0.21319158186008202</v>
      </c>
    </row>
    <row r="5451" spans="3:10" x14ac:dyDescent="0.3">
      <c r="C5451">
        <v>4974</v>
      </c>
      <c r="D5451" s="40">
        <v>2.3352243854833787</v>
      </c>
      <c r="I5451">
        <v>4974</v>
      </c>
      <c r="J5451" s="134">
        <v>0.22670239830400662</v>
      </c>
    </row>
    <row r="5452" spans="3:10" x14ac:dyDescent="0.3">
      <c r="C5452">
        <v>4975</v>
      </c>
      <c r="D5452" s="40">
        <v>3.4688437588639318</v>
      </c>
      <c r="I5452">
        <v>4975</v>
      </c>
      <c r="J5452" s="134">
        <v>0.16391933665473291</v>
      </c>
    </row>
    <row r="5453" spans="3:10" x14ac:dyDescent="0.3">
      <c r="C5453">
        <v>4976</v>
      </c>
      <c r="D5453" s="40">
        <v>2.908601120531864</v>
      </c>
      <c r="I5453">
        <v>4976</v>
      </c>
      <c r="J5453" s="134">
        <v>0.23281572497046055</v>
      </c>
    </row>
    <row r="5454" spans="3:10" x14ac:dyDescent="0.3">
      <c r="C5454">
        <v>4977</v>
      </c>
      <c r="D5454" s="40">
        <v>3.1620424988263705</v>
      </c>
      <c r="I5454">
        <v>4977</v>
      </c>
      <c r="J5454" s="134">
        <v>0.2160428963240284</v>
      </c>
    </row>
    <row r="5455" spans="3:10" x14ac:dyDescent="0.3">
      <c r="C5455">
        <v>4978</v>
      </c>
      <c r="D5455" s="40">
        <v>2.51176436012515</v>
      </c>
      <c r="I5455">
        <v>4978</v>
      </c>
      <c r="J5455" s="134">
        <v>0.27439687026220394</v>
      </c>
    </row>
    <row r="5456" spans="3:10" x14ac:dyDescent="0.3">
      <c r="C5456">
        <v>4979</v>
      </c>
      <c r="D5456" s="40">
        <v>1.8840312778988024</v>
      </c>
      <c r="I5456">
        <v>4979</v>
      </c>
      <c r="J5456" s="134">
        <v>0.28222368504190665</v>
      </c>
    </row>
    <row r="5457" spans="3:10" x14ac:dyDescent="0.3">
      <c r="C5457">
        <v>4980</v>
      </c>
      <c r="D5457" s="40">
        <v>2.3750823792184041</v>
      </c>
      <c r="I5457">
        <v>4980</v>
      </c>
      <c r="J5457" s="134">
        <v>0.25463566339647858</v>
      </c>
    </row>
    <row r="5458" spans="3:10" x14ac:dyDescent="0.3">
      <c r="C5458">
        <v>4981</v>
      </c>
      <c r="D5458" s="40">
        <v>2.3782051460994014</v>
      </c>
      <c r="I5458">
        <v>4981</v>
      </c>
      <c r="J5458" s="134">
        <v>0.34315519991766408</v>
      </c>
    </row>
    <row r="5459" spans="3:10" x14ac:dyDescent="0.3">
      <c r="C5459">
        <v>4982</v>
      </c>
      <c r="D5459" s="40">
        <v>2.0143797513501922</v>
      </c>
      <c r="I5459">
        <v>4982</v>
      </c>
      <c r="J5459" s="134">
        <v>0.20903628523917694</v>
      </c>
    </row>
    <row r="5460" spans="3:10" x14ac:dyDescent="0.3">
      <c r="C5460">
        <v>4983</v>
      </c>
      <c r="D5460" s="40">
        <v>2.0671608426985508</v>
      </c>
      <c r="I5460">
        <v>4983</v>
      </c>
      <c r="J5460" s="134">
        <v>0.2314680103827127</v>
      </c>
    </row>
    <row r="5461" spans="3:10" x14ac:dyDescent="0.3">
      <c r="C5461">
        <v>4984</v>
      </c>
      <c r="D5461" s="40">
        <v>2.1009516377840449</v>
      </c>
      <c r="I5461">
        <v>4984</v>
      </c>
      <c r="J5461" s="134">
        <v>0.33342820964191477</v>
      </c>
    </row>
    <row r="5462" spans="3:10" x14ac:dyDescent="0.3">
      <c r="C5462">
        <v>4985</v>
      </c>
      <c r="D5462" s="40">
        <v>3.2698677163415466</v>
      </c>
      <c r="I5462">
        <v>4985</v>
      </c>
      <c r="J5462" s="134">
        <v>0.26464000128473275</v>
      </c>
    </row>
    <row r="5463" spans="3:10" x14ac:dyDescent="0.3">
      <c r="C5463">
        <v>4986</v>
      </c>
      <c r="D5463" s="40">
        <v>2.8713973013914709</v>
      </c>
      <c r="I5463">
        <v>4986</v>
      </c>
      <c r="J5463" s="134">
        <v>0.20576139730616094</v>
      </c>
    </row>
    <row r="5464" spans="3:10" x14ac:dyDescent="0.3">
      <c r="C5464">
        <v>4987</v>
      </c>
      <c r="D5464" s="40">
        <v>2.5127869898145154</v>
      </c>
      <c r="I5464">
        <v>4987</v>
      </c>
      <c r="J5464" s="134">
        <v>0.19129563555590812</v>
      </c>
    </row>
    <row r="5465" spans="3:10" x14ac:dyDescent="0.3">
      <c r="C5465">
        <v>4988</v>
      </c>
      <c r="D5465" s="40">
        <v>2.5634633163903975</v>
      </c>
      <c r="I5465">
        <v>4988</v>
      </c>
      <c r="J5465" s="134">
        <v>0.33323559002445502</v>
      </c>
    </row>
    <row r="5466" spans="3:10" x14ac:dyDescent="0.3">
      <c r="C5466">
        <v>4989</v>
      </c>
      <c r="D5466" s="40">
        <v>2.9312790461069556</v>
      </c>
      <c r="I5466">
        <v>4989</v>
      </c>
      <c r="J5466" s="134">
        <v>0.28629526321984811</v>
      </c>
    </row>
    <row r="5467" spans="3:10" x14ac:dyDescent="0.3">
      <c r="C5467">
        <v>4990</v>
      </c>
      <c r="D5467" s="40">
        <v>2.5407324173832366</v>
      </c>
      <c r="I5467">
        <v>4990</v>
      </c>
      <c r="J5467" s="134">
        <v>0.20529446712116761</v>
      </c>
    </row>
    <row r="5468" spans="3:10" x14ac:dyDescent="0.3">
      <c r="C5468">
        <v>4991</v>
      </c>
      <c r="D5468" s="40">
        <v>2.5035933291677903</v>
      </c>
      <c r="I5468">
        <v>4991</v>
      </c>
      <c r="J5468" s="134">
        <v>0.16982405028604686</v>
      </c>
    </row>
    <row r="5469" spans="3:10" x14ac:dyDescent="0.3">
      <c r="C5469">
        <v>4992</v>
      </c>
      <c r="D5469" s="40">
        <v>2.8604808900991374</v>
      </c>
      <c r="I5469">
        <v>4992</v>
      </c>
      <c r="J5469" s="134">
        <v>0.34919562106335689</v>
      </c>
    </row>
    <row r="5470" spans="3:10" x14ac:dyDescent="0.3">
      <c r="C5470">
        <v>4993</v>
      </c>
      <c r="D5470" s="40">
        <v>2.7002271534215754</v>
      </c>
      <c r="I5470">
        <v>4993</v>
      </c>
      <c r="J5470" s="134">
        <v>0.27904059838404538</v>
      </c>
    </row>
    <row r="5471" spans="3:10" x14ac:dyDescent="0.3">
      <c r="C5471">
        <v>4994</v>
      </c>
      <c r="D5471" s="40">
        <v>2.7716312937180563</v>
      </c>
      <c r="I5471">
        <v>4994</v>
      </c>
      <c r="J5471" s="134">
        <v>0.27690316784040014</v>
      </c>
    </row>
    <row r="5472" spans="3:10" x14ac:dyDescent="0.3">
      <c r="C5472">
        <v>4995</v>
      </c>
      <c r="D5472" s="40">
        <v>3.1051771234966927</v>
      </c>
      <c r="I5472">
        <v>4995</v>
      </c>
      <c r="J5472" s="134">
        <v>0.25804742586652485</v>
      </c>
    </row>
    <row r="5473" spans="3:10" x14ac:dyDescent="0.3">
      <c r="C5473">
        <v>4996</v>
      </c>
      <c r="D5473" s="40">
        <v>2.0448454317293252</v>
      </c>
      <c r="I5473">
        <v>4996</v>
      </c>
      <c r="J5473" s="134">
        <v>0.22868548473329975</v>
      </c>
    </row>
    <row r="5474" spans="3:10" x14ac:dyDescent="0.3">
      <c r="C5474">
        <v>4997</v>
      </c>
      <c r="D5474" s="40">
        <v>2.529418711059443</v>
      </c>
      <c r="I5474">
        <v>4997</v>
      </c>
      <c r="J5474" s="134">
        <v>0.17271747795153147</v>
      </c>
    </row>
    <row r="5475" spans="3:10" x14ac:dyDescent="0.3">
      <c r="C5475">
        <v>4998</v>
      </c>
      <c r="D5475" s="40">
        <v>2.7948275788085644</v>
      </c>
      <c r="I5475">
        <v>4998</v>
      </c>
      <c r="J5475" s="134">
        <v>0.35882436698656517</v>
      </c>
    </row>
    <row r="5476" spans="3:10" x14ac:dyDescent="0.3">
      <c r="C5476">
        <v>4999</v>
      </c>
      <c r="D5476" s="40">
        <v>2.1194097319097183</v>
      </c>
      <c r="I5476">
        <v>4999</v>
      </c>
      <c r="J5476" s="134">
        <v>0.12239874286628583</v>
      </c>
    </row>
    <row r="5477" spans="3:10" x14ac:dyDescent="0.3">
      <c r="C5477">
        <v>5000</v>
      </c>
      <c r="D5477" s="40">
        <v>2.1994398929820682</v>
      </c>
      <c r="I5477">
        <v>5000</v>
      </c>
      <c r="J5477" s="134">
        <v>0.34852834728494053</v>
      </c>
    </row>
    <row r="5478" spans="3:10" x14ac:dyDescent="0.3">
      <c r="C5478">
        <v>5001</v>
      </c>
      <c r="D5478" s="40">
        <v>3.1236158238548564</v>
      </c>
      <c r="I5478">
        <v>5001</v>
      </c>
      <c r="J5478" s="134">
        <v>0.14150406202203536</v>
      </c>
    </row>
    <row r="5479" spans="3:10" x14ac:dyDescent="0.3">
      <c r="C5479">
        <v>5002</v>
      </c>
      <c r="D5479" s="40">
        <v>2.1053592160146812</v>
      </c>
      <c r="I5479">
        <v>5002</v>
      </c>
      <c r="J5479" s="134">
        <v>0.12157712349320282</v>
      </c>
    </row>
    <row r="5480" spans="3:10" x14ac:dyDescent="0.3">
      <c r="C5480">
        <v>5003</v>
      </c>
      <c r="D5480" s="40">
        <v>1.8746690380179047</v>
      </c>
      <c r="I5480">
        <v>5003</v>
      </c>
      <c r="J5480" s="134">
        <v>0.35201654953289307</v>
      </c>
    </row>
    <row r="5481" spans="3:10" x14ac:dyDescent="0.3">
      <c r="C5481">
        <v>5004</v>
      </c>
      <c r="D5481" s="40">
        <v>2.3436966398712311</v>
      </c>
      <c r="I5481">
        <v>5004</v>
      </c>
      <c r="J5481" s="134">
        <v>0.18416116596739918</v>
      </c>
    </row>
    <row r="5482" spans="3:10" x14ac:dyDescent="0.3">
      <c r="C5482">
        <v>5005</v>
      </c>
      <c r="D5482" s="40">
        <v>2.1933822701505288</v>
      </c>
      <c r="I5482">
        <v>5005</v>
      </c>
      <c r="J5482" s="134">
        <v>0.29299396166667813</v>
      </c>
    </row>
    <row r="5483" spans="3:10" x14ac:dyDescent="0.3">
      <c r="C5483">
        <v>5006</v>
      </c>
      <c r="D5483" s="40">
        <v>2.0812288035823356</v>
      </c>
      <c r="I5483">
        <v>5006</v>
      </c>
      <c r="J5483" s="134">
        <v>0.11126964954485685</v>
      </c>
    </row>
    <row r="5484" spans="3:10" x14ac:dyDescent="0.3">
      <c r="C5484">
        <v>5007</v>
      </c>
      <c r="D5484" s="40">
        <v>2.4326455937055949</v>
      </c>
      <c r="I5484">
        <v>5007</v>
      </c>
      <c r="J5484" s="134">
        <v>0.17228229355845692</v>
      </c>
    </row>
    <row r="5485" spans="3:10" x14ac:dyDescent="0.3">
      <c r="C5485">
        <v>5008</v>
      </c>
      <c r="D5485" s="40">
        <v>2.9360872423983766</v>
      </c>
      <c r="I5485">
        <v>5008</v>
      </c>
      <c r="J5485" s="134">
        <v>0.32741272332422611</v>
      </c>
    </row>
    <row r="5486" spans="3:10" x14ac:dyDescent="0.3">
      <c r="C5486">
        <v>5009</v>
      </c>
      <c r="D5486" s="40">
        <v>2.4641006815985942</v>
      </c>
      <c r="I5486">
        <v>5009</v>
      </c>
      <c r="J5486" s="134">
        <v>0.14051739335453384</v>
      </c>
    </row>
    <row r="5487" spans="3:10" x14ac:dyDescent="0.3">
      <c r="C5487">
        <v>5010</v>
      </c>
      <c r="D5487" s="40">
        <v>1.7744563792607841</v>
      </c>
      <c r="I5487">
        <v>5010</v>
      </c>
      <c r="J5487" s="134">
        <v>0.3483902085986037</v>
      </c>
    </row>
    <row r="5488" spans="3:10" x14ac:dyDescent="0.3">
      <c r="C5488">
        <v>5011</v>
      </c>
      <c r="D5488" s="40">
        <v>2.2227953512686449</v>
      </c>
      <c r="I5488">
        <v>5011</v>
      </c>
      <c r="J5488" s="134">
        <v>0.28062182503002031</v>
      </c>
    </row>
    <row r="5489" spans="3:10" x14ac:dyDescent="0.3">
      <c r="C5489">
        <v>5012</v>
      </c>
      <c r="D5489" s="40">
        <v>3.1905450467071734</v>
      </c>
      <c r="I5489">
        <v>5012</v>
      </c>
      <c r="J5489" s="134">
        <v>0.14258121440886873</v>
      </c>
    </row>
    <row r="5490" spans="3:10" x14ac:dyDescent="0.3">
      <c r="C5490">
        <v>5013</v>
      </c>
      <c r="D5490" s="40">
        <v>2.6721535394424825</v>
      </c>
      <c r="I5490">
        <v>5013</v>
      </c>
      <c r="J5490" s="134">
        <v>0.27555051114820994</v>
      </c>
    </row>
    <row r="5491" spans="3:10" x14ac:dyDescent="0.3">
      <c r="C5491">
        <v>5014</v>
      </c>
      <c r="D5491" s="40">
        <v>2.8817098324454467</v>
      </c>
      <c r="I5491">
        <v>5014</v>
      </c>
      <c r="J5491" s="134">
        <v>0.18578309704962637</v>
      </c>
    </row>
    <row r="5492" spans="3:10" x14ac:dyDescent="0.3">
      <c r="C5492">
        <v>5015</v>
      </c>
      <c r="D5492" s="40">
        <v>3.0023714864743614</v>
      </c>
      <c r="I5492">
        <v>5015</v>
      </c>
      <c r="J5492" s="134">
        <v>0.28892057585799469</v>
      </c>
    </row>
    <row r="5493" spans="3:10" x14ac:dyDescent="0.3">
      <c r="C5493">
        <v>5016</v>
      </c>
      <c r="D5493" s="40">
        <v>2.732131449579696</v>
      </c>
      <c r="I5493">
        <v>5016</v>
      </c>
      <c r="J5493" s="134">
        <v>0.10705165490574564</v>
      </c>
    </row>
    <row r="5494" spans="3:10" x14ac:dyDescent="0.3">
      <c r="C5494">
        <v>5017</v>
      </c>
      <c r="D5494" s="40">
        <v>2.200139499734882</v>
      </c>
      <c r="I5494">
        <v>5017</v>
      </c>
      <c r="J5494" s="134">
        <v>0.29900607152272851</v>
      </c>
    </row>
    <row r="5495" spans="3:10" x14ac:dyDescent="0.3">
      <c r="C5495">
        <v>5018</v>
      </c>
      <c r="D5495" s="40">
        <v>2.545327616825289</v>
      </c>
      <c r="I5495">
        <v>5018</v>
      </c>
      <c r="J5495" s="134">
        <v>0.29272795186730938</v>
      </c>
    </row>
    <row r="5496" spans="3:10" x14ac:dyDescent="0.3">
      <c r="C5496">
        <v>5019</v>
      </c>
      <c r="D5496" s="40">
        <v>2.4843491329243719</v>
      </c>
      <c r="I5496">
        <v>5019</v>
      </c>
      <c r="J5496" s="134">
        <v>0.34429208297802161</v>
      </c>
    </row>
    <row r="5497" spans="3:10" x14ac:dyDescent="0.3">
      <c r="C5497">
        <v>5020</v>
      </c>
      <c r="D5497" s="40">
        <v>3.5970342270568296</v>
      </c>
      <c r="I5497">
        <v>5020</v>
      </c>
      <c r="J5497" s="134">
        <v>0.20879623504073197</v>
      </c>
    </row>
    <row r="5498" spans="3:10" x14ac:dyDescent="0.3">
      <c r="C5498">
        <v>5021</v>
      </c>
      <c r="D5498" s="40">
        <v>2.8210206240814371</v>
      </c>
      <c r="I5498">
        <v>5021</v>
      </c>
      <c r="J5498" s="134">
        <v>0.14987262166611282</v>
      </c>
    </row>
    <row r="5499" spans="3:10" x14ac:dyDescent="0.3">
      <c r="C5499">
        <v>5022</v>
      </c>
      <c r="D5499" s="40">
        <v>3.4805474583430289</v>
      </c>
      <c r="I5499">
        <v>5022</v>
      </c>
      <c r="J5499" s="134">
        <v>0.12935527323825613</v>
      </c>
    </row>
    <row r="5500" spans="3:10" x14ac:dyDescent="0.3">
      <c r="C5500">
        <v>5023</v>
      </c>
      <c r="D5500" s="40">
        <v>3.2103858317759792</v>
      </c>
      <c r="I5500">
        <v>5023</v>
      </c>
      <c r="J5500" s="134">
        <v>0.27940451297887603</v>
      </c>
    </row>
    <row r="5501" spans="3:10" x14ac:dyDescent="0.3">
      <c r="C5501">
        <v>5024</v>
      </c>
      <c r="D5501" s="40">
        <v>2.5598897615126344</v>
      </c>
      <c r="I5501">
        <v>5024</v>
      </c>
      <c r="J5501" s="134">
        <v>0.31592934159517561</v>
      </c>
    </row>
    <row r="5502" spans="3:10" x14ac:dyDescent="0.3">
      <c r="C5502">
        <v>5025</v>
      </c>
      <c r="D5502" s="40">
        <v>3.4697732551958893</v>
      </c>
      <c r="I5502">
        <v>5025</v>
      </c>
      <c r="J5502" s="134">
        <v>0.22509139211429363</v>
      </c>
    </row>
    <row r="5503" spans="3:10" x14ac:dyDescent="0.3">
      <c r="C5503">
        <v>5026</v>
      </c>
      <c r="D5503" s="40">
        <v>3.0304050921384129</v>
      </c>
      <c r="I5503">
        <v>5026</v>
      </c>
      <c r="J5503" s="134">
        <v>0.2086857855749551</v>
      </c>
    </row>
    <row r="5504" spans="3:10" x14ac:dyDescent="0.3">
      <c r="C5504">
        <v>5027</v>
      </c>
      <c r="D5504" s="40">
        <v>2.02828888946603</v>
      </c>
      <c r="I5504">
        <v>5027</v>
      </c>
      <c r="J5504" s="134">
        <v>0.16469165500687333</v>
      </c>
    </row>
    <row r="5505" spans="3:10" x14ac:dyDescent="0.3">
      <c r="C5505">
        <v>5028</v>
      </c>
      <c r="D5505" s="40">
        <v>2.9686394915377674</v>
      </c>
      <c r="I5505">
        <v>5028</v>
      </c>
      <c r="J5505" s="134">
        <v>0.29615258905706887</v>
      </c>
    </row>
    <row r="5506" spans="3:10" x14ac:dyDescent="0.3">
      <c r="C5506">
        <v>5029</v>
      </c>
      <c r="D5506" s="40">
        <v>2.7322703961483592</v>
      </c>
      <c r="I5506">
        <v>5029</v>
      </c>
      <c r="J5506" s="134">
        <v>0.19030612221814502</v>
      </c>
    </row>
    <row r="5507" spans="3:10" x14ac:dyDescent="0.3">
      <c r="C5507">
        <v>5030</v>
      </c>
      <c r="D5507" s="40">
        <v>3.2546515936340299</v>
      </c>
      <c r="I5507">
        <v>5030</v>
      </c>
      <c r="J5507" s="134">
        <v>0.22314804923674503</v>
      </c>
    </row>
    <row r="5508" spans="3:10" x14ac:dyDescent="0.3">
      <c r="C5508">
        <v>5031</v>
      </c>
      <c r="D5508" s="40">
        <v>2.2362678210688203</v>
      </c>
      <c r="I5508">
        <v>5031</v>
      </c>
      <c r="J5508" s="134">
        <v>0.38189428974065165</v>
      </c>
    </row>
    <row r="5509" spans="3:10" x14ac:dyDescent="0.3">
      <c r="C5509">
        <v>5032</v>
      </c>
      <c r="D5509" s="40">
        <v>2.6399243208662457</v>
      </c>
      <c r="I5509">
        <v>5032</v>
      </c>
      <c r="J5509" s="134">
        <v>0.16520161275369549</v>
      </c>
    </row>
    <row r="5510" spans="3:10" x14ac:dyDescent="0.3">
      <c r="C5510">
        <v>5033</v>
      </c>
      <c r="D5510" s="40">
        <v>2.2333079071298698</v>
      </c>
      <c r="I5510">
        <v>5033</v>
      </c>
      <c r="J5510" s="134">
        <v>0.32035155581591068</v>
      </c>
    </row>
    <row r="5511" spans="3:10" x14ac:dyDescent="0.3">
      <c r="C5511">
        <v>5034</v>
      </c>
      <c r="D5511" s="40">
        <v>2.8033539724998189</v>
      </c>
      <c r="I5511">
        <v>5034</v>
      </c>
      <c r="J5511" s="134">
        <v>0.34410537840121469</v>
      </c>
    </row>
    <row r="5512" spans="3:10" x14ac:dyDescent="0.3">
      <c r="C5512">
        <v>5035</v>
      </c>
      <c r="D5512" s="40">
        <v>2.596482588705376</v>
      </c>
      <c r="I5512">
        <v>5035</v>
      </c>
      <c r="J5512" s="134">
        <v>0.29295776524764361</v>
      </c>
    </row>
    <row r="5513" spans="3:10" x14ac:dyDescent="0.3">
      <c r="C5513">
        <v>5036</v>
      </c>
      <c r="D5513" s="40">
        <v>2.1563834903919976</v>
      </c>
      <c r="I5513">
        <v>5036</v>
      </c>
      <c r="J5513" s="134">
        <v>0.22557102655610262</v>
      </c>
    </row>
    <row r="5514" spans="3:10" x14ac:dyDescent="0.3">
      <c r="C5514">
        <v>5037</v>
      </c>
      <c r="D5514" s="40">
        <v>2.6695116201266793</v>
      </c>
      <c r="I5514">
        <v>5037</v>
      </c>
      <c r="J5514" s="134">
        <v>0.21789575131346739</v>
      </c>
    </row>
    <row r="5515" spans="3:10" x14ac:dyDescent="0.3">
      <c r="C5515">
        <v>5038</v>
      </c>
      <c r="D5515" s="40">
        <v>3.2594560532728964</v>
      </c>
      <c r="I5515">
        <v>5038</v>
      </c>
      <c r="J5515" s="134">
        <v>0.31478388188313811</v>
      </c>
    </row>
    <row r="5516" spans="3:10" x14ac:dyDescent="0.3">
      <c r="C5516">
        <v>5039</v>
      </c>
      <c r="D5516" s="40">
        <v>2.676845085727054</v>
      </c>
      <c r="I5516">
        <v>5039</v>
      </c>
      <c r="J5516" s="134">
        <v>0.2800545564348742</v>
      </c>
    </row>
    <row r="5517" spans="3:10" x14ac:dyDescent="0.3">
      <c r="C5517">
        <v>5040</v>
      </c>
      <c r="D5517" s="40">
        <v>1.8486992207521431</v>
      </c>
      <c r="I5517">
        <v>5040</v>
      </c>
      <c r="J5517" s="134">
        <v>0.19867585226431483</v>
      </c>
    </row>
    <row r="5518" spans="3:10" x14ac:dyDescent="0.3">
      <c r="C5518">
        <v>5041</v>
      </c>
      <c r="D5518" s="40">
        <v>1.6415960641903333</v>
      </c>
      <c r="I5518">
        <v>5041</v>
      </c>
      <c r="J5518" s="134">
        <v>0.17499181124186713</v>
      </c>
    </row>
    <row r="5519" spans="3:10" x14ac:dyDescent="0.3">
      <c r="C5519">
        <v>5042</v>
      </c>
      <c r="D5519" s="40">
        <v>1.8921942796926146</v>
      </c>
      <c r="I5519">
        <v>5042</v>
      </c>
      <c r="J5519" s="134">
        <v>0.24736475458879958</v>
      </c>
    </row>
    <row r="5520" spans="3:10" x14ac:dyDescent="0.3">
      <c r="C5520">
        <v>5043</v>
      </c>
      <c r="D5520" s="40">
        <v>2.4490150718193417</v>
      </c>
      <c r="I5520">
        <v>5043</v>
      </c>
      <c r="J5520" s="134">
        <v>0.26655944139886123</v>
      </c>
    </row>
    <row r="5521" spans="3:10" x14ac:dyDescent="0.3">
      <c r="C5521">
        <v>5044</v>
      </c>
      <c r="D5521" s="40">
        <v>3.0247918143898209</v>
      </c>
      <c r="I5521">
        <v>5044</v>
      </c>
      <c r="J5521" s="134">
        <v>0.2958398251309442</v>
      </c>
    </row>
    <row r="5522" spans="3:10" x14ac:dyDescent="0.3">
      <c r="C5522">
        <v>5045</v>
      </c>
      <c r="D5522" s="40">
        <v>3.2749394011961726</v>
      </c>
      <c r="I5522">
        <v>5045</v>
      </c>
      <c r="J5522" s="134">
        <v>7.3744092958113683E-2</v>
      </c>
    </row>
    <row r="5523" spans="3:10" x14ac:dyDescent="0.3">
      <c r="C5523">
        <v>5046</v>
      </c>
      <c r="D5523" s="40">
        <v>3.2164068502876817</v>
      </c>
      <c r="I5523">
        <v>5046</v>
      </c>
      <c r="J5523" s="134">
        <v>0.13478891703826834</v>
      </c>
    </row>
    <row r="5524" spans="3:10" x14ac:dyDescent="0.3">
      <c r="C5524">
        <v>5047</v>
      </c>
      <c r="D5524" s="40">
        <v>2.3030236988842434</v>
      </c>
      <c r="I5524">
        <v>5047</v>
      </c>
      <c r="J5524" s="134">
        <v>0.26800149631784143</v>
      </c>
    </row>
    <row r="5525" spans="3:10" x14ac:dyDescent="0.3">
      <c r="C5525">
        <v>5048</v>
      </c>
      <c r="D5525" s="40">
        <v>3.1921063706388186</v>
      </c>
      <c r="I5525">
        <v>5048</v>
      </c>
      <c r="J5525" s="134">
        <v>0.25063546908257361</v>
      </c>
    </row>
    <row r="5526" spans="3:10" x14ac:dyDescent="0.3">
      <c r="C5526">
        <v>5049</v>
      </c>
      <c r="D5526" s="40">
        <v>2.5086560567715219</v>
      </c>
      <c r="I5526">
        <v>5049</v>
      </c>
      <c r="J5526" s="134">
        <v>0.29016549187885365</v>
      </c>
    </row>
    <row r="5527" spans="3:10" x14ac:dyDescent="0.3">
      <c r="C5527">
        <v>5050</v>
      </c>
      <c r="D5527" s="40">
        <v>2.619817292675886</v>
      </c>
      <c r="I5527">
        <v>5050</v>
      </c>
      <c r="J5527" s="134">
        <v>0.24386843425304527</v>
      </c>
    </row>
    <row r="5528" spans="3:10" x14ac:dyDescent="0.3">
      <c r="C5528">
        <v>5051</v>
      </c>
      <c r="D5528" s="40">
        <v>2.472470853400794</v>
      </c>
      <c r="I5528">
        <v>5051</v>
      </c>
      <c r="J5528" s="134">
        <v>0.17842689169018433</v>
      </c>
    </row>
    <row r="5529" spans="3:10" x14ac:dyDescent="0.3">
      <c r="C5529">
        <v>5052</v>
      </c>
      <c r="D5529" s="40">
        <v>1.7637057413977868</v>
      </c>
      <c r="I5529">
        <v>5052</v>
      </c>
      <c r="J5529" s="134">
        <v>0.30446724100980638</v>
      </c>
    </row>
    <row r="5530" spans="3:10" x14ac:dyDescent="0.3">
      <c r="C5530">
        <v>5053</v>
      </c>
      <c r="D5530" s="40">
        <v>2.3042441954439665</v>
      </c>
      <c r="I5530">
        <v>5053</v>
      </c>
      <c r="J5530" s="134">
        <v>0.3593563349740776</v>
      </c>
    </row>
    <row r="5531" spans="3:10" x14ac:dyDescent="0.3">
      <c r="C5531">
        <v>5054</v>
      </c>
      <c r="D5531" s="40">
        <v>2.5115242116230214</v>
      </c>
      <c r="I5531">
        <v>5054</v>
      </c>
      <c r="J5531" s="134">
        <v>0.13952169253716429</v>
      </c>
    </row>
    <row r="5532" spans="3:10" x14ac:dyDescent="0.3">
      <c r="C5532">
        <v>5055</v>
      </c>
      <c r="D5532" s="40">
        <v>3.0580143749030659</v>
      </c>
      <c r="I5532">
        <v>5055</v>
      </c>
      <c r="J5532" s="134">
        <v>0.22512481622713887</v>
      </c>
    </row>
    <row r="5533" spans="3:10" x14ac:dyDescent="0.3">
      <c r="C5533">
        <v>5056</v>
      </c>
      <c r="D5533" s="40">
        <v>2.0872826349788238</v>
      </c>
      <c r="I5533">
        <v>5056</v>
      </c>
      <c r="J5533" s="134">
        <v>0.21596275710590596</v>
      </c>
    </row>
    <row r="5534" spans="3:10" x14ac:dyDescent="0.3">
      <c r="C5534">
        <v>5057</v>
      </c>
      <c r="D5534" s="40">
        <v>1.888772674209823</v>
      </c>
      <c r="I5534">
        <v>5057</v>
      </c>
      <c r="J5534" s="134">
        <v>0.21962761777981643</v>
      </c>
    </row>
    <row r="5535" spans="3:10" x14ac:dyDescent="0.3">
      <c r="C5535">
        <v>5058</v>
      </c>
      <c r="D5535" s="40">
        <v>3.2285550990687613</v>
      </c>
      <c r="I5535">
        <v>5058</v>
      </c>
      <c r="J5535" s="134">
        <v>0.20305622880683627</v>
      </c>
    </row>
    <row r="5536" spans="3:10" x14ac:dyDescent="0.3">
      <c r="C5536">
        <v>5059</v>
      </c>
      <c r="D5536" s="40">
        <v>3.343821081516551</v>
      </c>
      <c r="I5536">
        <v>5059</v>
      </c>
      <c r="J5536" s="134">
        <v>0.23674933268746168</v>
      </c>
    </row>
    <row r="5537" spans="3:10" x14ac:dyDescent="0.3">
      <c r="C5537">
        <v>5060</v>
      </c>
      <c r="D5537" s="40">
        <v>3.1587946961178326</v>
      </c>
      <c r="I5537">
        <v>5060</v>
      </c>
      <c r="J5537" s="134">
        <v>0.26066596625669569</v>
      </c>
    </row>
    <row r="5538" spans="3:10" x14ac:dyDescent="0.3">
      <c r="C5538">
        <v>5061</v>
      </c>
      <c r="D5538" s="40">
        <v>2.5578497261926114</v>
      </c>
      <c r="I5538">
        <v>5061</v>
      </c>
      <c r="J5538" s="134">
        <v>0.1217044429619194</v>
      </c>
    </row>
    <row r="5539" spans="3:10" x14ac:dyDescent="0.3">
      <c r="C5539">
        <v>5062</v>
      </c>
      <c r="D5539" s="40">
        <v>3.0119977182416426</v>
      </c>
      <c r="I5539">
        <v>5062</v>
      </c>
      <c r="J5539" s="134">
        <v>0.32999246072608912</v>
      </c>
    </row>
    <row r="5540" spans="3:10" x14ac:dyDescent="0.3">
      <c r="C5540">
        <v>5063</v>
      </c>
      <c r="D5540" s="40">
        <v>2.7730451703174475</v>
      </c>
      <c r="I5540">
        <v>5063</v>
      </c>
      <c r="J5540" s="134">
        <v>0.32056401385681599</v>
      </c>
    </row>
    <row r="5541" spans="3:10" x14ac:dyDescent="0.3">
      <c r="C5541">
        <v>5064</v>
      </c>
      <c r="D5541" s="40">
        <v>3.0092913695818178</v>
      </c>
      <c r="I5541">
        <v>5064</v>
      </c>
      <c r="J5541" s="134">
        <v>0.25913360086437409</v>
      </c>
    </row>
    <row r="5542" spans="3:10" x14ac:dyDescent="0.3">
      <c r="C5542">
        <v>5065</v>
      </c>
      <c r="D5542" s="40">
        <v>2.2049153816433251</v>
      </c>
      <c r="I5542">
        <v>5065</v>
      </c>
      <c r="J5542" s="134">
        <v>0.27606299936352774</v>
      </c>
    </row>
    <row r="5543" spans="3:10" x14ac:dyDescent="0.3">
      <c r="C5543">
        <v>5066</v>
      </c>
      <c r="D5543" s="40">
        <v>2.8784924557413949</v>
      </c>
      <c r="I5543">
        <v>5066</v>
      </c>
      <c r="J5543" s="134">
        <v>0.1968956405346578</v>
      </c>
    </row>
    <row r="5544" spans="3:10" x14ac:dyDescent="0.3">
      <c r="C5544">
        <v>5067</v>
      </c>
      <c r="D5544" s="40">
        <v>2.6186479643905116</v>
      </c>
      <c r="I5544">
        <v>5067</v>
      </c>
      <c r="J5544" s="134">
        <v>0.10507268401381809</v>
      </c>
    </row>
    <row r="5545" spans="3:10" x14ac:dyDescent="0.3">
      <c r="C5545">
        <v>5068</v>
      </c>
      <c r="D5545" s="40">
        <v>2.9934623202622945</v>
      </c>
      <c r="I5545">
        <v>5068</v>
      </c>
      <c r="J5545" s="134">
        <v>0.2909867105953492</v>
      </c>
    </row>
    <row r="5546" spans="3:10" x14ac:dyDescent="0.3">
      <c r="C5546">
        <v>5069</v>
      </c>
      <c r="D5546" s="40">
        <v>1.976985869387665</v>
      </c>
      <c r="I5546">
        <v>5069</v>
      </c>
      <c r="J5546" s="134">
        <v>0.17787473343003946</v>
      </c>
    </row>
    <row r="5547" spans="3:10" x14ac:dyDescent="0.3">
      <c r="C5547">
        <v>5070</v>
      </c>
      <c r="D5547" s="40">
        <v>1.7757124748740403</v>
      </c>
      <c r="I5547">
        <v>5070</v>
      </c>
      <c r="J5547" s="134">
        <v>0.37607025607744027</v>
      </c>
    </row>
    <row r="5548" spans="3:10" x14ac:dyDescent="0.3">
      <c r="C5548">
        <v>5071</v>
      </c>
      <c r="D5548" s="40">
        <v>2.7219586456717817</v>
      </c>
      <c r="I5548">
        <v>5071</v>
      </c>
      <c r="J5548" s="134">
        <v>0.36721975545602192</v>
      </c>
    </row>
    <row r="5549" spans="3:10" x14ac:dyDescent="0.3">
      <c r="C5549">
        <v>5072</v>
      </c>
      <c r="D5549" s="40">
        <v>1.9694467127383863</v>
      </c>
      <c r="I5549">
        <v>5072</v>
      </c>
      <c r="J5549" s="134">
        <v>0.25715972884847216</v>
      </c>
    </row>
    <row r="5550" spans="3:10" x14ac:dyDescent="0.3">
      <c r="C5550">
        <v>5073</v>
      </c>
      <c r="D5550" s="40">
        <v>2.6518224648623452</v>
      </c>
      <c r="I5550">
        <v>5073</v>
      </c>
      <c r="J5550" s="134">
        <v>0.36418774668799658</v>
      </c>
    </row>
    <row r="5551" spans="3:10" x14ac:dyDescent="0.3">
      <c r="C5551">
        <v>5074</v>
      </c>
      <c r="D5551" s="40">
        <v>3.0504543272689686</v>
      </c>
      <c r="I5551">
        <v>5074</v>
      </c>
      <c r="J5551" s="134">
        <v>0.36394544794964667</v>
      </c>
    </row>
    <row r="5552" spans="3:10" x14ac:dyDescent="0.3">
      <c r="C5552">
        <v>5075</v>
      </c>
      <c r="D5552" s="40">
        <v>1.8223787222755423</v>
      </c>
      <c r="I5552">
        <v>5075</v>
      </c>
      <c r="J5552" s="134">
        <v>6.8173530927137849E-2</v>
      </c>
    </row>
    <row r="5553" spans="3:10" x14ac:dyDescent="0.3">
      <c r="C5553">
        <v>5076</v>
      </c>
      <c r="D5553" s="40">
        <v>2.6785895265748518</v>
      </c>
      <c r="I5553">
        <v>5076</v>
      </c>
      <c r="J5553" s="134">
        <v>0.2515540444471982</v>
      </c>
    </row>
    <row r="5554" spans="3:10" x14ac:dyDescent="0.3">
      <c r="C5554">
        <v>5077</v>
      </c>
      <c r="D5554" s="40">
        <v>2.2359589381271516</v>
      </c>
      <c r="I5554">
        <v>5077</v>
      </c>
      <c r="J5554" s="134">
        <v>0.11023549237288033</v>
      </c>
    </row>
    <row r="5555" spans="3:10" x14ac:dyDescent="0.3">
      <c r="C5555">
        <v>5078</v>
      </c>
      <c r="D5555" s="40">
        <v>2.9428093136649442</v>
      </c>
      <c r="I5555">
        <v>5078</v>
      </c>
      <c r="J5555" s="134">
        <v>0.23508224908766473</v>
      </c>
    </row>
    <row r="5556" spans="3:10" x14ac:dyDescent="0.3">
      <c r="C5556">
        <v>5079</v>
      </c>
      <c r="D5556" s="40">
        <v>2.5207628763256742</v>
      </c>
      <c r="I5556">
        <v>5079</v>
      </c>
      <c r="J5556" s="134">
        <v>0.29560933807761325</v>
      </c>
    </row>
    <row r="5557" spans="3:10" x14ac:dyDescent="0.3">
      <c r="C5557">
        <v>5080</v>
      </c>
      <c r="D5557" s="40">
        <v>3.1285624807098094</v>
      </c>
      <c r="I5557">
        <v>5080</v>
      </c>
      <c r="J5557" s="134">
        <v>0.18317320678209392</v>
      </c>
    </row>
    <row r="5558" spans="3:10" x14ac:dyDescent="0.3">
      <c r="C5558">
        <v>5081</v>
      </c>
      <c r="D5558" s="40">
        <v>2.1418184428164686</v>
      </c>
      <c r="I5558">
        <v>5081</v>
      </c>
      <c r="J5558" s="134">
        <v>0.33766174812105598</v>
      </c>
    </row>
    <row r="5559" spans="3:10" x14ac:dyDescent="0.3">
      <c r="C5559">
        <v>5082</v>
      </c>
      <c r="D5559" s="40">
        <v>1.6752501841805376</v>
      </c>
      <c r="I5559">
        <v>5082</v>
      </c>
      <c r="J5559" s="134">
        <v>0.23730103361174315</v>
      </c>
    </row>
    <row r="5560" spans="3:10" x14ac:dyDescent="0.3">
      <c r="C5560">
        <v>5083</v>
      </c>
      <c r="D5560" s="40">
        <v>3.0816656824139996</v>
      </c>
      <c r="I5560">
        <v>5083</v>
      </c>
      <c r="J5560" s="134">
        <v>8.5760469178029819E-2</v>
      </c>
    </row>
    <row r="5561" spans="3:10" x14ac:dyDescent="0.3">
      <c r="C5561">
        <v>5084</v>
      </c>
      <c r="D5561" s="40">
        <v>2.8230996333308513</v>
      </c>
      <c r="I5561">
        <v>5084</v>
      </c>
      <c r="J5561" s="134">
        <v>0.36862172985815378</v>
      </c>
    </row>
    <row r="5562" spans="3:10" x14ac:dyDescent="0.3">
      <c r="C5562">
        <v>5085</v>
      </c>
      <c r="D5562" s="40">
        <v>1.8871112378804162</v>
      </c>
      <c r="I5562">
        <v>5085</v>
      </c>
      <c r="J5562" s="134">
        <v>0.37192855953763115</v>
      </c>
    </row>
    <row r="5563" spans="3:10" x14ac:dyDescent="0.3">
      <c r="C5563">
        <v>5086</v>
      </c>
      <c r="D5563" s="40">
        <v>1.7980263473590334</v>
      </c>
      <c r="I5563">
        <v>5086</v>
      </c>
      <c r="J5563" s="134">
        <v>0.19669874416726207</v>
      </c>
    </row>
    <row r="5564" spans="3:10" x14ac:dyDescent="0.3">
      <c r="C5564">
        <v>5087</v>
      </c>
      <c r="D5564" s="40">
        <v>2.330512854437524</v>
      </c>
      <c r="I5564">
        <v>5087</v>
      </c>
      <c r="J5564" s="134">
        <v>0.36530326444101724</v>
      </c>
    </row>
    <row r="5565" spans="3:10" x14ac:dyDescent="0.3">
      <c r="C5565">
        <v>5088</v>
      </c>
      <c r="D5565" s="40">
        <v>1.8125014572446212</v>
      </c>
      <c r="I5565">
        <v>5088</v>
      </c>
      <c r="J5565" s="134">
        <v>0.21157616815717928</v>
      </c>
    </row>
    <row r="5566" spans="3:10" x14ac:dyDescent="0.3">
      <c r="C5566">
        <v>5089</v>
      </c>
      <c r="D5566" s="40">
        <v>1.8464700237940019</v>
      </c>
      <c r="I5566">
        <v>5089</v>
      </c>
      <c r="J5566" s="134">
        <v>0.3065475629135257</v>
      </c>
    </row>
    <row r="5567" spans="3:10" x14ac:dyDescent="0.3">
      <c r="C5567">
        <v>5090</v>
      </c>
      <c r="D5567" s="40">
        <v>2.0794928379868076</v>
      </c>
      <c r="I5567">
        <v>5090</v>
      </c>
      <c r="J5567" s="134">
        <v>0.28045184896219122</v>
      </c>
    </row>
    <row r="5568" spans="3:10" x14ac:dyDescent="0.3">
      <c r="C5568">
        <v>5091</v>
      </c>
      <c r="D5568" s="40">
        <v>2.440396182365121</v>
      </c>
      <c r="I5568">
        <v>5091</v>
      </c>
      <c r="J5568" s="134">
        <v>0.15653787156664833</v>
      </c>
    </row>
    <row r="5569" spans="3:10" x14ac:dyDescent="0.3">
      <c r="C5569">
        <v>5092</v>
      </c>
      <c r="D5569" s="40">
        <v>2.5477615567202072</v>
      </c>
      <c r="I5569">
        <v>5092</v>
      </c>
      <c r="J5569" s="134">
        <v>0.20807107829517424</v>
      </c>
    </row>
    <row r="5570" spans="3:10" x14ac:dyDescent="0.3">
      <c r="C5570">
        <v>5093</v>
      </c>
      <c r="D5570" s="40">
        <v>2.7717293729519055</v>
      </c>
      <c r="I5570">
        <v>5093</v>
      </c>
      <c r="J5570" s="134">
        <v>0.2068028834265796</v>
      </c>
    </row>
    <row r="5571" spans="3:10" x14ac:dyDescent="0.3">
      <c r="C5571">
        <v>5094</v>
      </c>
      <c r="D5571" s="40">
        <v>2.8518766816921821</v>
      </c>
      <c r="I5571">
        <v>5094</v>
      </c>
      <c r="J5571" s="134">
        <v>0.19571641530809258</v>
      </c>
    </row>
    <row r="5572" spans="3:10" x14ac:dyDescent="0.3">
      <c r="C5572">
        <v>5095</v>
      </c>
      <c r="D5572" s="40">
        <v>1.9416834665018172</v>
      </c>
      <c r="I5572">
        <v>5095</v>
      </c>
      <c r="J5572" s="134">
        <v>0.3952005764819102</v>
      </c>
    </row>
    <row r="5573" spans="3:10" x14ac:dyDescent="0.3">
      <c r="C5573">
        <v>5096</v>
      </c>
      <c r="D5573" s="40">
        <v>2.5900985988933853</v>
      </c>
      <c r="I5573">
        <v>5096</v>
      </c>
      <c r="J5573" s="134">
        <v>0.30133642783464798</v>
      </c>
    </row>
    <row r="5574" spans="3:10" x14ac:dyDescent="0.3">
      <c r="C5574">
        <v>5097</v>
      </c>
      <c r="D5574" s="40">
        <v>2.0378311315496762</v>
      </c>
      <c r="I5574">
        <v>5097</v>
      </c>
      <c r="J5574" s="134">
        <v>0.15807723477665214</v>
      </c>
    </row>
    <row r="5575" spans="3:10" x14ac:dyDescent="0.3">
      <c r="C5575">
        <v>5098</v>
      </c>
      <c r="D5575" s="40">
        <v>2.6024400349578594</v>
      </c>
      <c r="I5575">
        <v>5098</v>
      </c>
      <c r="J5575" s="134">
        <v>0.27146686396817699</v>
      </c>
    </row>
    <row r="5576" spans="3:10" x14ac:dyDescent="0.3">
      <c r="C5576">
        <v>5099</v>
      </c>
      <c r="D5576" s="40">
        <v>3.089010807365093</v>
      </c>
      <c r="I5576">
        <v>5099</v>
      </c>
      <c r="J5576" s="134">
        <v>0.33724538382194491</v>
      </c>
    </row>
    <row r="5577" spans="3:10" x14ac:dyDescent="0.3">
      <c r="C5577">
        <v>5100</v>
      </c>
      <c r="D5577" s="40">
        <v>3.0770277870805804</v>
      </c>
      <c r="I5577">
        <v>5100</v>
      </c>
      <c r="J5577" s="134">
        <v>0.3362988640213902</v>
      </c>
    </row>
    <row r="5578" spans="3:10" x14ac:dyDescent="0.3">
      <c r="C5578">
        <v>5101</v>
      </c>
      <c r="D5578" s="40">
        <v>3.0262236288950581</v>
      </c>
      <c r="I5578">
        <v>5101</v>
      </c>
      <c r="J5578" s="134">
        <v>9.4933328267804651E-2</v>
      </c>
    </row>
    <row r="5579" spans="3:10" x14ac:dyDescent="0.3">
      <c r="C5579">
        <v>5102</v>
      </c>
      <c r="D5579" s="40">
        <v>2.30772095748521</v>
      </c>
      <c r="I5579">
        <v>5102</v>
      </c>
      <c r="J5579" s="134">
        <v>0.21320685494816982</v>
      </c>
    </row>
    <row r="5580" spans="3:10" x14ac:dyDescent="0.3">
      <c r="C5580">
        <v>5103</v>
      </c>
      <c r="D5580" s="40">
        <v>2.6727829179955211</v>
      </c>
      <c r="I5580">
        <v>5103</v>
      </c>
      <c r="J5580" s="134">
        <v>0.3402047049647734</v>
      </c>
    </row>
    <row r="5581" spans="3:10" x14ac:dyDescent="0.3">
      <c r="C5581">
        <v>5104</v>
      </c>
      <c r="D5581" s="40">
        <v>1.8462223626782233</v>
      </c>
      <c r="I5581">
        <v>5104</v>
      </c>
      <c r="J5581" s="134">
        <v>0.27669820878242235</v>
      </c>
    </row>
    <row r="5582" spans="3:10" x14ac:dyDescent="0.3">
      <c r="C5582">
        <v>5105</v>
      </c>
      <c r="D5582" s="40">
        <v>2.2657428769061059</v>
      </c>
      <c r="I5582">
        <v>5105</v>
      </c>
      <c r="J5582" s="134">
        <v>0.24950098130692355</v>
      </c>
    </row>
    <row r="5583" spans="3:10" x14ac:dyDescent="0.3">
      <c r="C5583">
        <v>5106</v>
      </c>
      <c r="D5583" s="40">
        <v>2.921142724242678</v>
      </c>
      <c r="I5583">
        <v>5106</v>
      </c>
      <c r="J5583" s="134">
        <v>0.34532469545381228</v>
      </c>
    </row>
    <row r="5584" spans="3:10" x14ac:dyDescent="0.3">
      <c r="C5584">
        <v>5107</v>
      </c>
      <c r="D5584" s="40">
        <v>2.7356344905294887</v>
      </c>
      <c r="I5584">
        <v>5107</v>
      </c>
      <c r="J5584" s="134">
        <v>0.10502649406511821</v>
      </c>
    </row>
    <row r="5585" spans="3:10" x14ac:dyDescent="0.3">
      <c r="C5585">
        <v>5108</v>
      </c>
      <c r="D5585" s="40">
        <v>2.2641581594905249</v>
      </c>
      <c r="I5585">
        <v>5108</v>
      </c>
      <c r="J5585" s="134">
        <v>0.33484534533915689</v>
      </c>
    </row>
    <row r="5586" spans="3:10" x14ac:dyDescent="0.3">
      <c r="C5586">
        <v>5109</v>
      </c>
      <c r="D5586" s="40">
        <v>1.6878762579125965</v>
      </c>
      <c r="I5586">
        <v>5109</v>
      </c>
      <c r="J5586" s="134">
        <v>0.28412401528149389</v>
      </c>
    </row>
    <row r="5587" spans="3:10" x14ac:dyDescent="0.3">
      <c r="C5587">
        <v>5110</v>
      </c>
      <c r="D5587" s="40">
        <v>2.2893509674133354</v>
      </c>
      <c r="I5587">
        <v>5110</v>
      </c>
      <c r="J5587" s="134">
        <v>0.23693924541785649</v>
      </c>
    </row>
    <row r="5588" spans="3:10" x14ac:dyDescent="0.3">
      <c r="C5588">
        <v>5111</v>
      </c>
      <c r="D5588" s="40">
        <v>2.1154288151081522</v>
      </c>
      <c r="I5588">
        <v>5111</v>
      </c>
      <c r="J5588" s="134">
        <v>8.6547458934434829E-2</v>
      </c>
    </row>
    <row r="5589" spans="3:10" x14ac:dyDescent="0.3">
      <c r="C5589">
        <v>5112</v>
      </c>
      <c r="D5589" s="40">
        <v>1.8720684048980885</v>
      </c>
      <c r="I5589">
        <v>5112</v>
      </c>
      <c r="J5589" s="134">
        <v>8.3904093997044571E-2</v>
      </c>
    </row>
    <row r="5590" spans="3:10" x14ac:dyDescent="0.3">
      <c r="C5590">
        <v>5113</v>
      </c>
      <c r="D5590" s="40">
        <v>2.1319838341051485</v>
      </c>
      <c r="I5590">
        <v>5113</v>
      </c>
      <c r="J5590" s="134">
        <v>0.20646826460416956</v>
      </c>
    </row>
    <row r="5591" spans="3:10" x14ac:dyDescent="0.3">
      <c r="C5591">
        <v>5114</v>
      </c>
      <c r="D5591" s="40">
        <v>2.2092271178551117</v>
      </c>
      <c r="I5591">
        <v>5114</v>
      </c>
      <c r="J5591" s="134">
        <v>0.32768403257690903</v>
      </c>
    </row>
    <row r="5592" spans="3:10" x14ac:dyDescent="0.3">
      <c r="C5592">
        <v>5115</v>
      </c>
      <c r="D5592" s="40">
        <v>2.7864827065301179</v>
      </c>
      <c r="I5592">
        <v>5115</v>
      </c>
      <c r="J5592" s="134">
        <v>0.22938723130797189</v>
      </c>
    </row>
    <row r="5593" spans="3:10" x14ac:dyDescent="0.3">
      <c r="C5593">
        <v>5116</v>
      </c>
      <c r="D5593" s="40">
        <v>1.8170495840470959</v>
      </c>
      <c r="I5593">
        <v>5116</v>
      </c>
      <c r="J5593" s="134">
        <v>0.23672431008341199</v>
      </c>
    </row>
    <row r="5594" spans="3:10" x14ac:dyDescent="0.3">
      <c r="C5594">
        <v>5117</v>
      </c>
      <c r="D5594" s="40">
        <v>2.9194612161573779</v>
      </c>
      <c r="I5594">
        <v>5117</v>
      </c>
      <c r="J5594" s="134">
        <v>0.26788369854537608</v>
      </c>
    </row>
    <row r="5595" spans="3:10" x14ac:dyDescent="0.3">
      <c r="C5595">
        <v>5118</v>
      </c>
      <c r="D5595" s="40">
        <v>2.6315317692994391</v>
      </c>
      <c r="I5595">
        <v>5118</v>
      </c>
      <c r="J5595" s="134">
        <v>0.11660900626405146</v>
      </c>
    </row>
    <row r="5596" spans="3:10" x14ac:dyDescent="0.3">
      <c r="C5596">
        <v>5119</v>
      </c>
      <c r="D5596" s="40">
        <v>2.932589482307753</v>
      </c>
      <c r="I5596">
        <v>5119</v>
      </c>
      <c r="J5596" s="134">
        <v>0.21165219378920463</v>
      </c>
    </row>
    <row r="5597" spans="3:10" x14ac:dyDescent="0.3">
      <c r="C5597">
        <v>5120</v>
      </c>
      <c r="D5597" s="40">
        <v>2.0287088733665577</v>
      </c>
      <c r="I5597">
        <v>5120</v>
      </c>
      <c r="J5597" s="134">
        <v>0.26767970840220445</v>
      </c>
    </row>
    <row r="5598" spans="3:10" x14ac:dyDescent="0.3">
      <c r="C5598">
        <v>5121</v>
      </c>
      <c r="D5598" s="40">
        <v>2.2411036856692568</v>
      </c>
      <c r="I5598">
        <v>5121</v>
      </c>
      <c r="J5598" s="134">
        <v>0.19565773197990222</v>
      </c>
    </row>
    <row r="5599" spans="3:10" x14ac:dyDescent="0.3">
      <c r="C5599">
        <v>5122</v>
      </c>
      <c r="D5599" s="40">
        <v>3.2867356316753158</v>
      </c>
      <c r="I5599">
        <v>5122</v>
      </c>
      <c r="J5599" s="134">
        <v>0.13137635989543006</v>
      </c>
    </row>
    <row r="5600" spans="3:10" x14ac:dyDescent="0.3">
      <c r="C5600">
        <v>5123</v>
      </c>
      <c r="D5600" s="40">
        <v>2.9767714559078589</v>
      </c>
      <c r="I5600">
        <v>5123</v>
      </c>
      <c r="J5600" s="134">
        <v>0.24352095267164153</v>
      </c>
    </row>
    <row r="5601" spans="3:10" x14ac:dyDescent="0.3">
      <c r="C5601">
        <v>5124</v>
      </c>
      <c r="D5601" s="40">
        <v>1.9732916936078098</v>
      </c>
      <c r="I5601">
        <v>5124</v>
      </c>
      <c r="J5601" s="134">
        <v>0.27357109917587641</v>
      </c>
    </row>
    <row r="5602" spans="3:10" x14ac:dyDescent="0.3">
      <c r="C5602">
        <v>5125</v>
      </c>
      <c r="D5602" s="40">
        <v>2.1328248079823786</v>
      </c>
      <c r="I5602">
        <v>5125</v>
      </c>
      <c r="J5602" s="134">
        <v>0.37584376686550303</v>
      </c>
    </row>
    <row r="5603" spans="3:10" x14ac:dyDescent="0.3">
      <c r="C5603">
        <v>5126</v>
      </c>
      <c r="D5603" s="40">
        <v>1.9583761451589816</v>
      </c>
      <c r="I5603">
        <v>5126</v>
      </c>
      <c r="J5603" s="134">
        <v>0.26191272472260185</v>
      </c>
    </row>
    <row r="5604" spans="3:10" x14ac:dyDescent="0.3">
      <c r="C5604">
        <v>5127</v>
      </c>
      <c r="D5604" s="40">
        <v>2.4619085196077801</v>
      </c>
      <c r="I5604">
        <v>5127</v>
      </c>
      <c r="J5604" s="134">
        <v>0.36940044083593904</v>
      </c>
    </row>
    <row r="5605" spans="3:10" x14ac:dyDescent="0.3">
      <c r="C5605">
        <v>5128</v>
      </c>
      <c r="D5605" s="40">
        <v>2.5765648241351453</v>
      </c>
      <c r="I5605">
        <v>5128</v>
      </c>
      <c r="J5605" s="134">
        <v>0.22258255244088021</v>
      </c>
    </row>
    <row r="5606" spans="3:10" x14ac:dyDescent="0.3">
      <c r="C5606">
        <v>5129</v>
      </c>
      <c r="D5606" s="40">
        <v>2.035333488492487</v>
      </c>
      <c r="I5606">
        <v>5129</v>
      </c>
      <c r="J5606" s="134">
        <v>0.11242604503313314</v>
      </c>
    </row>
    <row r="5607" spans="3:10" x14ac:dyDescent="0.3">
      <c r="C5607">
        <v>5130</v>
      </c>
      <c r="D5607" s="40">
        <v>2.2690902123069034</v>
      </c>
      <c r="I5607">
        <v>5130</v>
      </c>
      <c r="J5607" s="134">
        <v>0.23057289762002031</v>
      </c>
    </row>
    <row r="5608" spans="3:10" x14ac:dyDescent="0.3">
      <c r="C5608">
        <v>5131</v>
      </c>
      <c r="D5608" s="40">
        <v>2.2761206348274596</v>
      </c>
      <c r="I5608">
        <v>5131</v>
      </c>
      <c r="J5608" s="134">
        <v>0.25827951517311676</v>
      </c>
    </row>
    <row r="5609" spans="3:10" x14ac:dyDescent="0.3">
      <c r="C5609">
        <v>5132</v>
      </c>
      <c r="D5609" s="40">
        <v>2.2291771810789802</v>
      </c>
      <c r="I5609">
        <v>5132</v>
      </c>
      <c r="J5609" s="134">
        <v>0.28826199049959467</v>
      </c>
    </row>
    <row r="5610" spans="3:10" x14ac:dyDescent="0.3">
      <c r="C5610">
        <v>5133</v>
      </c>
      <c r="D5610" s="40">
        <v>2.4287936561368815</v>
      </c>
      <c r="I5610">
        <v>5133</v>
      </c>
      <c r="J5610" s="134">
        <v>0.22474987019741199</v>
      </c>
    </row>
    <row r="5611" spans="3:10" x14ac:dyDescent="0.3">
      <c r="C5611">
        <v>5134</v>
      </c>
      <c r="D5611" s="40">
        <v>2.8448437417932277</v>
      </c>
      <c r="I5611">
        <v>5134</v>
      </c>
      <c r="J5611" s="134">
        <v>0.19924707610204861</v>
      </c>
    </row>
    <row r="5612" spans="3:10" x14ac:dyDescent="0.3">
      <c r="C5612">
        <v>5135</v>
      </c>
      <c r="D5612" s="40">
        <v>3.2725096647979433</v>
      </c>
      <c r="I5612">
        <v>5135</v>
      </c>
      <c r="J5612" s="134">
        <v>0.25377333131807145</v>
      </c>
    </row>
    <row r="5613" spans="3:10" x14ac:dyDescent="0.3">
      <c r="C5613">
        <v>5136</v>
      </c>
      <c r="D5613" s="40">
        <v>2.9952353486484236</v>
      </c>
      <c r="I5613">
        <v>5136</v>
      </c>
      <c r="J5613" s="134">
        <v>0.19927550764625823</v>
      </c>
    </row>
    <row r="5614" spans="3:10" x14ac:dyDescent="0.3">
      <c r="C5614">
        <v>5137</v>
      </c>
      <c r="D5614" s="40">
        <v>2.6808513650913861</v>
      </c>
      <c r="I5614">
        <v>5137</v>
      </c>
      <c r="J5614" s="134">
        <v>0.22209059472364712</v>
      </c>
    </row>
    <row r="5615" spans="3:10" x14ac:dyDescent="0.3">
      <c r="C5615">
        <v>5138</v>
      </c>
      <c r="D5615" s="40">
        <v>2.973478480281357</v>
      </c>
      <c r="I5615">
        <v>5138</v>
      </c>
      <c r="J5615" s="134">
        <v>0.27399145736898345</v>
      </c>
    </row>
    <row r="5616" spans="3:10" x14ac:dyDescent="0.3">
      <c r="C5616">
        <v>5139</v>
      </c>
      <c r="D5616" s="40">
        <v>3.6546058156633179</v>
      </c>
      <c r="I5616">
        <v>5139</v>
      </c>
      <c r="J5616" s="134">
        <v>0.29806244676694682</v>
      </c>
    </row>
    <row r="5617" spans="3:10" x14ac:dyDescent="0.3">
      <c r="C5617">
        <v>5140</v>
      </c>
      <c r="D5617" s="40">
        <v>3.4910798671027883</v>
      </c>
      <c r="I5617">
        <v>5140</v>
      </c>
      <c r="J5617" s="134">
        <v>0.3789187083684924</v>
      </c>
    </row>
    <row r="5618" spans="3:10" x14ac:dyDescent="0.3">
      <c r="C5618">
        <v>5141</v>
      </c>
      <c r="D5618" s="40">
        <v>2.7845492803014933</v>
      </c>
      <c r="I5618">
        <v>5141</v>
      </c>
      <c r="J5618" s="134">
        <v>0.25901547978949235</v>
      </c>
    </row>
    <row r="5619" spans="3:10" x14ac:dyDescent="0.3">
      <c r="C5619">
        <v>5142</v>
      </c>
      <c r="D5619" s="40">
        <v>2.7812203897562364</v>
      </c>
      <c r="I5619">
        <v>5142</v>
      </c>
      <c r="J5619" s="134">
        <v>0.25059373798094575</v>
      </c>
    </row>
    <row r="5620" spans="3:10" x14ac:dyDescent="0.3">
      <c r="C5620">
        <v>5143</v>
      </c>
      <c r="D5620" s="40">
        <v>2.2075784082092644</v>
      </c>
      <c r="I5620">
        <v>5143</v>
      </c>
      <c r="J5620" s="134">
        <v>0.26001851781905039</v>
      </c>
    </row>
    <row r="5621" spans="3:10" x14ac:dyDescent="0.3">
      <c r="C5621">
        <v>5144</v>
      </c>
      <c r="D5621" s="40">
        <v>2.8956370625689738</v>
      </c>
      <c r="I5621">
        <v>5144</v>
      </c>
      <c r="J5621" s="134">
        <v>0.356246478877003</v>
      </c>
    </row>
    <row r="5622" spans="3:10" x14ac:dyDescent="0.3">
      <c r="C5622">
        <v>5145</v>
      </c>
      <c r="D5622" s="40">
        <v>2.258555177779876</v>
      </c>
      <c r="I5622">
        <v>5145</v>
      </c>
      <c r="J5622" s="134">
        <v>0.32617747310197598</v>
      </c>
    </row>
    <row r="5623" spans="3:10" x14ac:dyDescent="0.3">
      <c r="C5623">
        <v>5146</v>
      </c>
      <c r="D5623" s="40">
        <v>2.4628729195445351</v>
      </c>
      <c r="I5623">
        <v>5146</v>
      </c>
      <c r="J5623" s="134">
        <v>0.20805962204116812</v>
      </c>
    </row>
    <row r="5624" spans="3:10" x14ac:dyDescent="0.3">
      <c r="C5624">
        <v>5147</v>
      </c>
      <c r="D5624" s="40">
        <v>2.6568157626698485</v>
      </c>
      <c r="I5624">
        <v>5147</v>
      </c>
      <c r="J5624" s="134">
        <v>0.19356307750410329</v>
      </c>
    </row>
    <row r="5625" spans="3:10" x14ac:dyDescent="0.3">
      <c r="C5625">
        <v>5148</v>
      </c>
      <c r="D5625" s="40">
        <v>2.4429825719727578</v>
      </c>
      <c r="I5625">
        <v>5148</v>
      </c>
      <c r="J5625" s="134">
        <v>0.24382180002741571</v>
      </c>
    </row>
    <row r="5626" spans="3:10" x14ac:dyDescent="0.3">
      <c r="C5626">
        <v>5149</v>
      </c>
      <c r="D5626" s="40">
        <v>2.4584118936453647</v>
      </c>
      <c r="I5626">
        <v>5149</v>
      </c>
      <c r="J5626" s="134">
        <v>0.29861460220548097</v>
      </c>
    </row>
    <row r="5627" spans="3:10" x14ac:dyDescent="0.3">
      <c r="C5627">
        <v>5150</v>
      </c>
      <c r="D5627" s="40">
        <v>2.2745634143104398</v>
      </c>
      <c r="I5627">
        <v>5150</v>
      </c>
      <c r="J5627" s="134">
        <v>0.21407021852055053</v>
      </c>
    </row>
    <row r="5628" spans="3:10" x14ac:dyDescent="0.3">
      <c r="C5628">
        <v>5151</v>
      </c>
      <c r="D5628" s="40">
        <v>2.998217650683566</v>
      </c>
      <c r="I5628">
        <v>5151</v>
      </c>
      <c r="J5628" s="134">
        <v>0.36123004479405796</v>
      </c>
    </row>
    <row r="5629" spans="3:10" x14ac:dyDescent="0.3">
      <c r="C5629">
        <v>5152</v>
      </c>
      <c r="D5629" s="40">
        <v>1.8135855909286913</v>
      </c>
      <c r="I5629">
        <v>5152</v>
      </c>
      <c r="J5629" s="134">
        <v>0.26748583957834993</v>
      </c>
    </row>
    <row r="5630" spans="3:10" x14ac:dyDescent="0.3">
      <c r="C5630">
        <v>5153</v>
      </c>
      <c r="D5630" s="40">
        <v>2.7544678094007713</v>
      </c>
      <c r="I5630">
        <v>5153</v>
      </c>
      <c r="J5630" s="134">
        <v>0.16879366699083787</v>
      </c>
    </row>
    <row r="5631" spans="3:10" x14ac:dyDescent="0.3">
      <c r="C5631">
        <v>5154</v>
      </c>
      <c r="D5631" s="40">
        <v>2.2801529438002053</v>
      </c>
      <c r="I5631">
        <v>5154</v>
      </c>
      <c r="J5631" s="134">
        <v>0.25758912259759859</v>
      </c>
    </row>
    <row r="5632" spans="3:10" x14ac:dyDescent="0.3">
      <c r="C5632">
        <v>5155</v>
      </c>
      <c r="D5632" s="40">
        <v>2.4918769744472984</v>
      </c>
      <c r="I5632">
        <v>5155</v>
      </c>
      <c r="J5632" s="134">
        <v>0.1118896597733996</v>
      </c>
    </row>
    <row r="5633" spans="3:10" x14ac:dyDescent="0.3">
      <c r="C5633">
        <v>5156</v>
      </c>
      <c r="D5633" s="40">
        <v>3.4338227546517617</v>
      </c>
      <c r="I5633">
        <v>5156</v>
      </c>
      <c r="J5633" s="134">
        <v>0.23860930834301097</v>
      </c>
    </row>
    <row r="5634" spans="3:10" x14ac:dyDescent="0.3">
      <c r="C5634">
        <v>5157</v>
      </c>
      <c r="D5634" s="40">
        <v>2.8307137473288497</v>
      </c>
      <c r="I5634">
        <v>5157</v>
      </c>
      <c r="J5634" s="134">
        <v>0.30014773102384673</v>
      </c>
    </row>
    <row r="5635" spans="3:10" x14ac:dyDescent="0.3">
      <c r="C5635">
        <v>5158</v>
      </c>
      <c r="D5635" s="40">
        <v>3.5374408859758786</v>
      </c>
      <c r="I5635">
        <v>5158</v>
      </c>
      <c r="J5635" s="134">
        <v>0.2096760814743448</v>
      </c>
    </row>
    <row r="5636" spans="3:10" x14ac:dyDescent="0.3">
      <c r="C5636">
        <v>5159</v>
      </c>
      <c r="D5636" s="40">
        <v>2.9127090175809496</v>
      </c>
      <c r="I5636">
        <v>5159</v>
      </c>
      <c r="J5636" s="134">
        <v>0.11288848384337968</v>
      </c>
    </row>
    <row r="5637" spans="3:10" x14ac:dyDescent="0.3">
      <c r="C5637">
        <v>5160</v>
      </c>
      <c r="D5637" s="40">
        <v>3.3635134261659694</v>
      </c>
      <c r="I5637">
        <v>5160</v>
      </c>
      <c r="J5637" s="134">
        <v>0.24026697310517786</v>
      </c>
    </row>
    <row r="5638" spans="3:10" x14ac:dyDescent="0.3">
      <c r="C5638">
        <v>5161</v>
      </c>
      <c r="D5638" s="40">
        <v>2.3884223730709291</v>
      </c>
      <c r="I5638">
        <v>5161</v>
      </c>
      <c r="J5638" s="134">
        <v>0.38492889500524607</v>
      </c>
    </row>
    <row r="5639" spans="3:10" x14ac:dyDescent="0.3">
      <c r="C5639">
        <v>5162</v>
      </c>
      <c r="D5639" s="40">
        <v>2.5430634488522754</v>
      </c>
      <c r="I5639">
        <v>5162</v>
      </c>
      <c r="J5639" s="134">
        <v>0.36612899603788085</v>
      </c>
    </row>
    <row r="5640" spans="3:10" x14ac:dyDescent="0.3">
      <c r="C5640">
        <v>5163</v>
      </c>
      <c r="D5640" s="40">
        <v>1.7644851807625692</v>
      </c>
      <c r="I5640">
        <v>5163</v>
      </c>
      <c r="J5640" s="134">
        <v>6.4978889559618391E-2</v>
      </c>
    </row>
    <row r="5641" spans="3:10" x14ac:dyDescent="0.3">
      <c r="C5641">
        <v>5164</v>
      </c>
      <c r="D5641" s="40">
        <v>3.0616728640608288</v>
      </c>
      <c r="I5641">
        <v>5164</v>
      </c>
      <c r="J5641" s="134">
        <v>0.21236081826368158</v>
      </c>
    </row>
    <row r="5642" spans="3:10" x14ac:dyDescent="0.3">
      <c r="C5642">
        <v>5165</v>
      </c>
      <c r="D5642" s="40">
        <v>1.5386071638578915</v>
      </c>
      <c r="I5642">
        <v>5165</v>
      </c>
      <c r="J5642" s="134">
        <v>0.32256385531754073</v>
      </c>
    </row>
    <row r="5643" spans="3:10" x14ac:dyDescent="0.3">
      <c r="C5643">
        <v>5166</v>
      </c>
      <c r="D5643" s="40">
        <v>3.3445143706616194</v>
      </c>
      <c r="I5643">
        <v>5166</v>
      </c>
      <c r="J5643" s="134">
        <v>0.32337910560362815</v>
      </c>
    </row>
    <row r="5644" spans="3:10" x14ac:dyDescent="0.3">
      <c r="C5644">
        <v>5167</v>
      </c>
      <c r="D5644" s="40">
        <v>3.2450919040790809</v>
      </c>
      <c r="I5644">
        <v>5167</v>
      </c>
      <c r="J5644" s="134">
        <v>0.18457569666669893</v>
      </c>
    </row>
    <row r="5645" spans="3:10" x14ac:dyDescent="0.3">
      <c r="C5645">
        <v>5168</v>
      </c>
      <c r="D5645" s="40">
        <v>2.0764281000427944</v>
      </c>
      <c r="I5645">
        <v>5168</v>
      </c>
      <c r="J5645" s="134">
        <v>0.25029758590222007</v>
      </c>
    </row>
    <row r="5646" spans="3:10" x14ac:dyDescent="0.3">
      <c r="C5646">
        <v>5169</v>
      </c>
      <c r="D5646" s="40">
        <v>2.3742726209662934</v>
      </c>
      <c r="I5646">
        <v>5169</v>
      </c>
      <c r="J5646" s="134">
        <v>0.11706446307245244</v>
      </c>
    </row>
    <row r="5647" spans="3:10" x14ac:dyDescent="0.3">
      <c r="C5647">
        <v>5170</v>
      </c>
      <c r="D5647" s="40">
        <v>2.935736975973501</v>
      </c>
      <c r="I5647">
        <v>5170</v>
      </c>
      <c r="J5647" s="134">
        <v>0.24443212497987776</v>
      </c>
    </row>
    <row r="5648" spans="3:10" x14ac:dyDescent="0.3">
      <c r="C5648">
        <v>5171</v>
      </c>
      <c r="D5648" s="40">
        <v>2.7229798031049719</v>
      </c>
      <c r="I5648">
        <v>5171</v>
      </c>
      <c r="J5648" s="134">
        <v>0.28842089877817845</v>
      </c>
    </row>
    <row r="5649" spans="3:10" x14ac:dyDescent="0.3">
      <c r="C5649">
        <v>5172</v>
      </c>
      <c r="D5649" s="40">
        <v>2.9271263344332352</v>
      </c>
      <c r="I5649">
        <v>5172</v>
      </c>
      <c r="J5649" s="134">
        <v>0.1631992407394276</v>
      </c>
    </row>
    <row r="5650" spans="3:10" x14ac:dyDescent="0.3">
      <c r="C5650">
        <v>5173</v>
      </c>
      <c r="D5650" s="40">
        <v>2.9714014068098953</v>
      </c>
      <c r="I5650">
        <v>5173</v>
      </c>
      <c r="J5650" s="134">
        <v>9.1598788634916106E-2</v>
      </c>
    </row>
    <row r="5651" spans="3:10" x14ac:dyDescent="0.3">
      <c r="C5651">
        <v>5174</v>
      </c>
      <c r="D5651" s="40">
        <v>2.9268987937079411</v>
      </c>
      <c r="I5651">
        <v>5174</v>
      </c>
      <c r="J5651" s="134">
        <v>0.15743561722972355</v>
      </c>
    </row>
    <row r="5652" spans="3:10" x14ac:dyDescent="0.3">
      <c r="C5652">
        <v>5175</v>
      </c>
      <c r="D5652" s="40">
        <v>2.165964446903577</v>
      </c>
      <c r="I5652">
        <v>5175</v>
      </c>
      <c r="J5652" s="134">
        <v>0.30260347438263069</v>
      </c>
    </row>
    <row r="5653" spans="3:10" x14ac:dyDescent="0.3">
      <c r="C5653">
        <v>5176</v>
      </c>
      <c r="D5653" s="40">
        <v>3.0258924486873062</v>
      </c>
      <c r="I5653">
        <v>5176</v>
      </c>
      <c r="J5653" s="134">
        <v>0.1347474827219115</v>
      </c>
    </row>
    <row r="5654" spans="3:10" x14ac:dyDescent="0.3">
      <c r="C5654">
        <v>5177</v>
      </c>
      <c r="D5654" s="40">
        <v>2.2452955179596112</v>
      </c>
      <c r="I5654">
        <v>5177</v>
      </c>
      <c r="J5654" s="134">
        <v>0.15106377877751176</v>
      </c>
    </row>
    <row r="5655" spans="3:10" x14ac:dyDescent="0.3">
      <c r="C5655">
        <v>5178</v>
      </c>
      <c r="D5655" s="40">
        <v>3.0220484631740336</v>
      </c>
      <c r="I5655">
        <v>5178</v>
      </c>
      <c r="J5655" s="134">
        <v>0.33709330666806947</v>
      </c>
    </row>
    <row r="5656" spans="3:10" x14ac:dyDescent="0.3">
      <c r="C5656">
        <v>5179</v>
      </c>
      <c r="D5656" s="40">
        <v>2.6282655916447553</v>
      </c>
      <c r="I5656">
        <v>5179</v>
      </c>
      <c r="J5656" s="134">
        <v>0.31107647132956973</v>
      </c>
    </row>
    <row r="5657" spans="3:10" x14ac:dyDescent="0.3">
      <c r="C5657">
        <v>5180</v>
      </c>
      <c r="D5657" s="40">
        <v>2.3307439647814467</v>
      </c>
      <c r="I5657">
        <v>5180</v>
      </c>
      <c r="J5657" s="134">
        <v>0.29780579439220878</v>
      </c>
    </row>
    <row r="5658" spans="3:10" x14ac:dyDescent="0.3">
      <c r="C5658">
        <v>5181</v>
      </c>
      <c r="D5658" s="40">
        <v>2.7100548079737528</v>
      </c>
      <c r="I5658">
        <v>5181</v>
      </c>
      <c r="J5658" s="134">
        <v>0.1816584659063758</v>
      </c>
    </row>
    <row r="5659" spans="3:10" x14ac:dyDescent="0.3">
      <c r="C5659">
        <v>5182</v>
      </c>
      <c r="D5659" s="40">
        <v>1.5583187599467008</v>
      </c>
      <c r="I5659">
        <v>5182</v>
      </c>
      <c r="J5659" s="134">
        <v>0.25022187954199282</v>
      </c>
    </row>
    <row r="5660" spans="3:10" x14ac:dyDescent="0.3">
      <c r="C5660">
        <v>5183</v>
      </c>
      <c r="D5660" s="40">
        <v>2.338563710014931</v>
      </c>
      <c r="I5660">
        <v>5183</v>
      </c>
      <c r="J5660" s="134">
        <v>0.31942940844946999</v>
      </c>
    </row>
    <row r="5661" spans="3:10" x14ac:dyDescent="0.3">
      <c r="C5661">
        <v>5184</v>
      </c>
      <c r="D5661" s="40">
        <v>2.8409022754068345</v>
      </c>
      <c r="I5661">
        <v>5184</v>
      </c>
      <c r="J5661" s="134">
        <v>0.25116483139682377</v>
      </c>
    </row>
    <row r="5662" spans="3:10" x14ac:dyDescent="0.3">
      <c r="C5662">
        <v>5185</v>
      </c>
      <c r="D5662" s="40">
        <v>2.2338252576614801</v>
      </c>
      <c r="I5662">
        <v>5185</v>
      </c>
      <c r="J5662" s="134">
        <v>0.11645591132878685</v>
      </c>
    </row>
    <row r="5663" spans="3:10" x14ac:dyDescent="0.3">
      <c r="C5663">
        <v>5186</v>
      </c>
      <c r="D5663" s="40">
        <v>2.3095879726486941</v>
      </c>
      <c r="I5663">
        <v>5186</v>
      </c>
      <c r="J5663" s="134">
        <v>0.18013316850280914</v>
      </c>
    </row>
    <row r="5664" spans="3:10" x14ac:dyDescent="0.3">
      <c r="C5664">
        <v>5187</v>
      </c>
      <c r="D5664" s="40">
        <v>2.2237691523429097</v>
      </c>
      <c r="I5664">
        <v>5187</v>
      </c>
      <c r="J5664" s="134">
        <v>0.31071966229107462</v>
      </c>
    </row>
    <row r="5665" spans="3:10" x14ac:dyDescent="0.3">
      <c r="C5665">
        <v>5188</v>
      </c>
      <c r="D5665" s="40">
        <v>3.0540050585754415</v>
      </c>
      <c r="I5665">
        <v>5188</v>
      </c>
      <c r="J5665" s="134">
        <v>0.31686255988096201</v>
      </c>
    </row>
    <row r="5666" spans="3:10" x14ac:dyDescent="0.3">
      <c r="C5666">
        <v>5189</v>
      </c>
      <c r="D5666" s="40">
        <v>2.4741959301118919</v>
      </c>
      <c r="I5666">
        <v>5189</v>
      </c>
      <c r="J5666" s="134">
        <v>0.35426421574830158</v>
      </c>
    </row>
    <row r="5667" spans="3:10" x14ac:dyDescent="0.3">
      <c r="C5667">
        <v>5190</v>
      </c>
      <c r="D5667" s="40">
        <v>2.4152221037061756</v>
      </c>
      <c r="I5667">
        <v>5190</v>
      </c>
      <c r="J5667" s="134">
        <v>0.18201410417992259</v>
      </c>
    </row>
    <row r="5668" spans="3:10" x14ac:dyDescent="0.3">
      <c r="C5668">
        <v>5191</v>
      </c>
      <c r="D5668" s="40">
        <v>2.8683177090041143</v>
      </c>
      <c r="I5668">
        <v>5191</v>
      </c>
      <c r="J5668" s="134">
        <v>0.13075662045982717</v>
      </c>
    </row>
    <row r="5669" spans="3:10" x14ac:dyDescent="0.3">
      <c r="C5669">
        <v>5192</v>
      </c>
      <c r="D5669" s="40">
        <v>2.6688540549625177</v>
      </c>
      <c r="I5669">
        <v>5192</v>
      </c>
      <c r="J5669" s="134">
        <v>9.317661518897391E-2</v>
      </c>
    </row>
    <row r="5670" spans="3:10" x14ac:dyDescent="0.3">
      <c r="C5670">
        <v>5193</v>
      </c>
      <c r="D5670" s="40">
        <v>2.2339053384475487</v>
      </c>
      <c r="I5670">
        <v>5193</v>
      </c>
      <c r="J5670" s="134">
        <v>0.30578806864706132</v>
      </c>
    </row>
    <row r="5671" spans="3:10" x14ac:dyDescent="0.3">
      <c r="C5671">
        <v>5194</v>
      </c>
      <c r="D5671" s="40">
        <v>1.8380488370280408</v>
      </c>
      <c r="I5671">
        <v>5194</v>
      </c>
      <c r="J5671" s="134">
        <v>0.30394633480668531</v>
      </c>
    </row>
    <row r="5672" spans="3:10" x14ac:dyDescent="0.3">
      <c r="C5672">
        <v>5195</v>
      </c>
      <c r="D5672" s="40">
        <v>2.6118508830165155</v>
      </c>
      <c r="I5672">
        <v>5195</v>
      </c>
      <c r="J5672" s="134">
        <v>0.29706833204130767</v>
      </c>
    </row>
    <row r="5673" spans="3:10" x14ac:dyDescent="0.3">
      <c r="C5673">
        <v>5196</v>
      </c>
      <c r="D5673" s="40">
        <v>2.4715764939386577</v>
      </c>
      <c r="I5673">
        <v>5196</v>
      </c>
      <c r="J5673" s="134">
        <v>0.18526998262539096</v>
      </c>
    </row>
    <row r="5674" spans="3:10" x14ac:dyDescent="0.3">
      <c r="C5674">
        <v>5197</v>
      </c>
      <c r="D5674" s="40">
        <v>2.7748498446800838</v>
      </c>
      <c r="I5674">
        <v>5197</v>
      </c>
      <c r="J5674" s="134">
        <v>0.19289544914670453</v>
      </c>
    </row>
    <row r="5675" spans="3:10" x14ac:dyDescent="0.3">
      <c r="C5675">
        <v>5198</v>
      </c>
      <c r="D5675" s="40">
        <v>2.6224054286726686</v>
      </c>
      <c r="I5675">
        <v>5198</v>
      </c>
      <c r="J5675" s="134">
        <v>7.9970064746198943E-2</v>
      </c>
    </row>
    <row r="5676" spans="3:10" x14ac:dyDescent="0.3">
      <c r="C5676">
        <v>5199</v>
      </c>
      <c r="D5676" s="40">
        <v>2.5978657852716833</v>
      </c>
      <c r="I5676">
        <v>5199</v>
      </c>
      <c r="J5676" s="134">
        <v>0.29985173978699753</v>
      </c>
    </row>
    <row r="5677" spans="3:10" x14ac:dyDescent="0.3">
      <c r="C5677">
        <v>5200</v>
      </c>
      <c r="D5677" s="40">
        <v>2.761052393916021</v>
      </c>
      <c r="I5677">
        <v>5200</v>
      </c>
      <c r="J5677" s="134">
        <v>0.29592530455468502</v>
      </c>
    </row>
    <row r="5678" spans="3:10" x14ac:dyDescent="0.3">
      <c r="C5678">
        <v>5201</v>
      </c>
      <c r="D5678" s="40">
        <v>2.0745127665390912</v>
      </c>
      <c r="I5678">
        <v>5201</v>
      </c>
      <c r="J5678" s="134">
        <v>0.28823197793388133</v>
      </c>
    </row>
    <row r="5679" spans="3:10" x14ac:dyDescent="0.3">
      <c r="C5679">
        <v>5202</v>
      </c>
      <c r="D5679" s="40">
        <v>3.2678979692563197</v>
      </c>
      <c r="I5679">
        <v>5202</v>
      </c>
      <c r="J5679" s="134">
        <v>0.23332473085997374</v>
      </c>
    </row>
    <row r="5680" spans="3:10" x14ac:dyDescent="0.3">
      <c r="C5680">
        <v>5203</v>
      </c>
      <c r="D5680" s="40">
        <v>2.1967345009689767</v>
      </c>
      <c r="I5680">
        <v>5203</v>
      </c>
      <c r="J5680" s="134">
        <v>0.12235996503259838</v>
      </c>
    </row>
    <row r="5681" spans="3:10" x14ac:dyDescent="0.3">
      <c r="C5681">
        <v>5204</v>
      </c>
      <c r="D5681" s="40">
        <v>2.5609611218433406</v>
      </c>
      <c r="I5681">
        <v>5204</v>
      </c>
      <c r="J5681" s="134">
        <v>0.24416862533502526</v>
      </c>
    </row>
    <row r="5682" spans="3:10" x14ac:dyDescent="0.3">
      <c r="C5682">
        <v>5205</v>
      </c>
      <c r="D5682" s="40">
        <v>2.8602254257998374</v>
      </c>
      <c r="I5682">
        <v>5205</v>
      </c>
      <c r="J5682" s="134">
        <v>0.2460794820278509</v>
      </c>
    </row>
    <row r="5683" spans="3:10" x14ac:dyDescent="0.3">
      <c r="C5683">
        <v>5206</v>
      </c>
      <c r="D5683" s="40">
        <v>2.7432136568850813</v>
      </c>
      <c r="I5683">
        <v>5206</v>
      </c>
      <c r="J5683" s="134">
        <v>0.25273144336846221</v>
      </c>
    </row>
    <row r="5684" spans="3:10" x14ac:dyDescent="0.3">
      <c r="C5684">
        <v>5207</v>
      </c>
      <c r="D5684" s="40">
        <v>2.2826961633285885</v>
      </c>
      <c r="I5684">
        <v>5207</v>
      </c>
      <c r="J5684" s="134">
        <v>0.20975806668989883</v>
      </c>
    </row>
    <row r="5685" spans="3:10" x14ac:dyDescent="0.3">
      <c r="C5685">
        <v>5208</v>
      </c>
      <c r="D5685" s="40">
        <v>3.3105784610027484</v>
      </c>
      <c r="I5685">
        <v>5208</v>
      </c>
      <c r="J5685" s="134">
        <v>0.27760171346686935</v>
      </c>
    </row>
    <row r="5686" spans="3:10" x14ac:dyDescent="0.3">
      <c r="C5686">
        <v>5209</v>
      </c>
      <c r="D5686" s="40">
        <v>2.5915004032805458</v>
      </c>
      <c r="I5686">
        <v>5209</v>
      </c>
      <c r="J5686" s="134">
        <v>0.16542723666910408</v>
      </c>
    </row>
    <row r="5687" spans="3:10" x14ac:dyDescent="0.3">
      <c r="C5687">
        <v>5210</v>
      </c>
      <c r="D5687" s="40">
        <v>2.8845765395943515</v>
      </c>
      <c r="I5687">
        <v>5210</v>
      </c>
      <c r="J5687" s="134">
        <v>0.32002649128027971</v>
      </c>
    </row>
    <row r="5688" spans="3:10" x14ac:dyDescent="0.3">
      <c r="C5688">
        <v>5211</v>
      </c>
      <c r="D5688" s="40">
        <v>2.5212392119939828</v>
      </c>
      <c r="I5688">
        <v>5211</v>
      </c>
      <c r="J5688" s="134">
        <v>0.3223153045249818</v>
      </c>
    </row>
    <row r="5689" spans="3:10" x14ac:dyDescent="0.3">
      <c r="C5689">
        <v>5212</v>
      </c>
      <c r="D5689" s="40">
        <v>2.3723077293979138</v>
      </c>
      <c r="I5689">
        <v>5212</v>
      </c>
      <c r="J5689" s="134">
        <v>0.18378840020651821</v>
      </c>
    </row>
    <row r="5690" spans="3:10" x14ac:dyDescent="0.3">
      <c r="C5690">
        <v>5213</v>
      </c>
      <c r="D5690" s="40">
        <v>2.1716179359120114</v>
      </c>
      <c r="I5690">
        <v>5213</v>
      </c>
      <c r="J5690" s="134">
        <v>0.17868780282771524</v>
      </c>
    </row>
    <row r="5691" spans="3:10" x14ac:dyDescent="0.3">
      <c r="C5691">
        <v>5214</v>
      </c>
      <c r="D5691" s="40">
        <v>2.6820420557225533</v>
      </c>
      <c r="I5691">
        <v>5214</v>
      </c>
      <c r="J5691" s="134">
        <v>0.31920330830889454</v>
      </c>
    </row>
    <row r="5692" spans="3:10" x14ac:dyDescent="0.3">
      <c r="C5692">
        <v>5215</v>
      </c>
      <c r="D5692" s="40">
        <v>2.8332802110862167</v>
      </c>
      <c r="I5692">
        <v>5215</v>
      </c>
      <c r="J5692" s="134">
        <v>0.12197250138108862</v>
      </c>
    </row>
    <row r="5693" spans="3:10" x14ac:dyDescent="0.3">
      <c r="C5693">
        <v>5216</v>
      </c>
      <c r="D5693" s="40">
        <v>3.1252154804378485</v>
      </c>
      <c r="I5693">
        <v>5216</v>
      </c>
      <c r="J5693" s="134">
        <v>0.30925196996335158</v>
      </c>
    </row>
    <row r="5694" spans="3:10" x14ac:dyDescent="0.3">
      <c r="C5694">
        <v>5217</v>
      </c>
      <c r="D5694" s="40">
        <v>3.3282655912082766</v>
      </c>
      <c r="I5694">
        <v>5217</v>
      </c>
      <c r="J5694" s="134">
        <v>0.1811014750735136</v>
      </c>
    </row>
    <row r="5695" spans="3:10" x14ac:dyDescent="0.3">
      <c r="C5695">
        <v>5218</v>
      </c>
      <c r="D5695" s="40">
        <v>2.8152543667785599</v>
      </c>
      <c r="I5695">
        <v>5218</v>
      </c>
      <c r="J5695" s="134">
        <v>0.33277217531484093</v>
      </c>
    </row>
    <row r="5696" spans="3:10" x14ac:dyDescent="0.3">
      <c r="C5696">
        <v>5219</v>
      </c>
      <c r="D5696" s="40">
        <v>2.3469799405962859</v>
      </c>
      <c r="I5696">
        <v>5219</v>
      </c>
      <c r="J5696" s="134">
        <v>0.27554244067273803</v>
      </c>
    </row>
    <row r="5697" spans="3:10" x14ac:dyDescent="0.3">
      <c r="C5697">
        <v>5220</v>
      </c>
      <c r="D5697" s="40">
        <v>3.1664156063076843</v>
      </c>
      <c r="I5697">
        <v>5220</v>
      </c>
      <c r="J5697" s="134">
        <v>0.33565140437794483</v>
      </c>
    </row>
    <row r="5698" spans="3:10" x14ac:dyDescent="0.3">
      <c r="C5698">
        <v>5221</v>
      </c>
      <c r="D5698" s="40">
        <v>2.1120084018158054</v>
      </c>
      <c r="I5698">
        <v>5221</v>
      </c>
      <c r="J5698" s="134">
        <v>0.18928378799587575</v>
      </c>
    </row>
    <row r="5699" spans="3:10" x14ac:dyDescent="0.3">
      <c r="C5699">
        <v>5222</v>
      </c>
      <c r="D5699" s="40">
        <v>2.5457589862289196</v>
      </c>
      <c r="I5699">
        <v>5222</v>
      </c>
      <c r="J5699" s="134">
        <v>0.27729223955774129</v>
      </c>
    </row>
    <row r="5700" spans="3:10" x14ac:dyDescent="0.3">
      <c r="C5700">
        <v>5223</v>
      </c>
      <c r="D5700" s="40">
        <v>3.4893475742577342</v>
      </c>
      <c r="I5700">
        <v>5223</v>
      </c>
      <c r="J5700" s="134">
        <v>0.19089029569588534</v>
      </c>
    </row>
    <row r="5701" spans="3:10" x14ac:dyDescent="0.3">
      <c r="C5701">
        <v>5224</v>
      </c>
      <c r="D5701" s="40">
        <v>1.9609230076423085</v>
      </c>
      <c r="I5701">
        <v>5224</v>
      </c>
      <c r="J5701" s="134">
        <v>0.15960996560101459</v>
      </c>
    </row>
    <row r="5702" spans="3:10" x14ac:dyDescent="0.3">
      <c r="C5702">
        <v>5225</v>
      </c>
      <c r="D5702" s="40">
        <v>1.8517786874959032</v>
      </c>
      <c r="I5702">
        <v>5225</v>
      </c>
      <c r="J5702" s="134">
        <v>0.32674573380302796</v>
      </c>
    </row>
    <row r="5703" spans="3:10" x14ac:dyDescent="0.3">
      <c r="C5703">
        <v>5226</v>
      </c>
      <c r="D5703" s="40">
        <v>3.1718528871758802</v>
      </c>
      <c r="I5703">
        <v>5226</v>
      </c>
      <c r="J5703" s="134">
        <v>0.30430678725497118</v>
      </c>
    </row>
    <row r="5704" spans="3:10" x14ac:dyDescent="0.3">
      <c r="C5704">
        <v>5227</v>
      </c>
      <c r="D5704" s="40">
        <v>2.2923430342401767</v>
      </c>
      <c r="I5704">
        <v>5227</v>
      </c>
      <c r="J5704" s="134">
        <v>0.24449204862427454</v>
      </c>
    </row>
    <row r="5705" spans="3:10" x14ac:dyDescent="0.3">
      <c r="C5705">
        <v>5228</v>
      </c>
      <c r="D5705" s="40">
        <v>2.2412172989676193</v>
      </c>
      <c r="I5705">
        <v>5228</v>
      </c>
      <c r="J5705" s="134">
        <v>8.0346729594302113E-2</v>
      </c>
    </row>
    <row r="5706" spans="3:10" x14ac:dyDescent="0.3">
      <c r="C5706">
        <v>5229</v>
      </c>
      <c r="D5706" s="40">
        <v>2.1873585378236848</v>
      </c>
      <c r="I5706">
        <v>5229</v>
      </c>
      <c r="J5706" s="134">
        <v>0.24473945009811282</v>
      </c>
    </row>
    <row r="5707" spans="3:10" x14ac:dyDescent="0.3">
      <c r="C5707">
        <v>5230</v>
      </c>
      <c r="D5707" s="40">
        <v>2.2766017685479865</v>
      </c>
      <c r="I5707">
        <v>5230</v>
      </c>
      <c r="J5707" s="134">
        <v>0.20916210748840514</v>
      </c>
    </row>
    <row r="5708" spans="3:10" x14ac:dyDescent="0.3">
      <c r="C5708">
        <v>5231</v>
      </c>
      <c r="D5708" s="40">
        <v>2.1532837926325441</v>
      </c>
      <c r="I5708">
        <v>5231</v>
      </c>
      <c r="J5708" s="134">
        <v>0.11242720909044657</v>
      </c>
    </row>
    <row r="5709" spans="3:10" x14ac:dyDescent="0.3">
      <c r="C5709">
        <v>5232</v>
      </c>
      <c r="D5709" s="40">
        <v>2.276871031460213</v>
      </c>
      <c r="I5709">
        <v>5232</v>
      </c>
      <c r="J5709" s="134">
        <v>0.12899793844111751</v>
      </c>
    </row>
    <row r="5710" spans="3:10" x14ac:dyDescent="0.3">
      <c r="C5710">
        <v>5233</v>
      </c>
      <c r="D5710" s="40">
        <v>3.2290449930220193</v>
      </c>
      <c r="I5710">
        <v>5233</v>
      </c>
      <c r="J5710" s="134">
        <v>0.34882514036900991</v>
      </c>
    </row>
    <row r="5711" spans="3:10" x14ac:dyDescent="0.3">
      <c r="C5711">
        <v>5234</v>
      </c>
      <c r="D5711" s="40">
        <v>1.816404820917058</v>
      </c>
      <c r="I5711">
        <v>5234</v>
      </c>
      <c r="J5711" s="134">
        <v>0.36883850661430362</v>
      </c>
    </row>
    <row r="5712" spans="3:10" x14ac:dyDescent="0.3">
      <c r="C5712">
        <v>5235</v>
      </c>
      <c r="D5712" s="40">
        <v>2.2635549868856586</v>
      </c>
      <c r="I5712">
        <v>5235</v>
      </c>
      <c r="J5712" s="134">
        <v>0.20224265191306201</v>
      </c>
    </row>
    <row r="5713" spans="3:10" x14ac:dyDescent="0.3">
      <c r="C5713">
        <v>5236</v>
      </c>
      <c r="D5713" s="40">
        <v>1.7320647188316129</v>
      </c>
      <c r="I5713">
        <v>5236</v>
      </c>
      <c r="J5713" s="134">
        <v>0.17798984740342227</v>
      </c>
    </row>
    <row r="5714" spans="3:10" x14ac:dyDescent="0.3">
      <c r="C5714">
        <v>5237</v>
      </c>
      <c r="D5714" s="40">
        <v>1.9107363376534532</v>
      </c>
      <c r="I5714">
        <v>5237</v>
      </c>
      <c r="J5714" s="134">
        <v>0.22186926183938938</v>
      </c>
    </row>
    <row r="5715" spans="3:10" x14ac:dyDescent="0.3">
      <c r="C5715">
        <v>5238</v>
      </c>
      <c r="D5715" s="40">
        <v>2.3988837426431653</v>
      </c>
      <c r="I5715">
        <v>5238</v>
      </c>
      <c r="J5715" s="134">
        <v>0.19909296076718119</v>
      </c>
    </row>
    <row r="5716" spans="3:10" x14ac:dyDescent="0.3">
      <c r="C5716">
        <v>5239</v>
      </c>
      <c r="D5716" s="40">
        <v>2.9902047023867064</v>
      </c>
      <c r="I5716">
        <v>5239</v>
      </c>
      <c r="J5716" s="134">
        <v>0.33217498020596814</v>
      </c>
    </row>
    <row r="5717" spans="3:10" x14ac:dyDescent="0.3">
      <c r="C5717">
        <v>5240</v>
      </c>
      <c r="D5717" s="40">
        <v>2.2036544880540179</v>
      </c>
      <c r="I5717">
        <v>5240</v>
      </c>
      <c r="J5717" s="134">
        <v>0.34017794436064119</v>
      </c>
    </row>
    <row r="5718" spans="3:10" x14ac:dyDescent="0.3">
      <c r="C5718">
        <v>5241</v>
      </c>
      <c r="D5718" s="40">
        <v>1.53495615353531</v>
      </c>
      <c r="I5718">
        <v>5241</v>
      </c>
      <c r="J5718" s="134">
        <v>0.23000262888737288</v>
      </c>
    </row>
    <row r="5719" spans="3:10" x14ac:dyDescent="0.3">
      <c r="C5719">
        <v>5242</v>
      </c>
      <c r="D5719" s="40">
        <v>1.8594742410167366</v>
      </c>
      <c r="I5719">
        <v>5242</v>
      </c>
      <c r="J5719" s="134">
        <v>0.18037371875295505</v>
      </c>
    </row>
    <row r="5720" spans="3:10" x14ac:dyDescent="0.3">
      <c r="C5720">
        <v>5243</v>
      </c>
      <c r="D5720" s="40">
        <v>2.2756678126253562</v>
      </c>
      <c r="I5720">
        <v>5243</v>
      </c>
      <c r="J5720" s="134">
        <v>0.22885276191385762</v>
      </c>
    </row>
    <row r="5721" spans="3:10" x14ac:dyDescent="0.3">
      <c r="C5721">
        <v>5244</v>
      </c>
      <c r="D5721" s="40">
        <v>2.5469158031700267</v>
      </c>
      <c r="I5721">
        <v>5244</v>
      </c>
      <c r="J5721" s="134">
        <v>0.14408827264058077</v>
      </c>
    </row>
    <row r="5722" spans="3:10" x14ac:dyDescent="0.3">
      <c r="C5722">
        <v>5245</v>
      </c>
      <c r="D5722" s="40">
        <v>1.8173991621459957</v>
      </c>
      <c r="I5722">
        <v>5245</v>
      </c>
      <c r="J5722" s="134">
        <v>0.12119201583023553</v>
      </c>
    </row>
    <row r="5723" spans="3:10" x14ac:dyDescent="0.3">
      <c r="C5723">
        <v>5246</v>
      </c>
      <c r="D5723" s="40">
        <v>2.6484826778283406</v>
      </c>
      <c r="I5723">
        <v>5246</v>
      </c>
      <c r="J5723" s="134">
        <v>0.2521014880659076</v>
      </c>
    </row>
    <row r="5724" spans="3:10" x14ac:dyDescent="0.3">
      <c r="C5724">
        <v>5247</v>
      </c>
      <c r="D5724" s="40">
        <v>1.6508040768362506</v>
      </c>
      <c r="I5724">
        <v>5247</v>
      </c>
      <c r="J5724" s="134">
        <v>0.32439736251558182</v>
      </c>
    </row>
    <row r="5725" spans="3:10" x14ac:dyDescent="0.3">
      <c r="C5725">
        <v>5248</v>
      </c>
      <c r="D5725" s="40">
        <v>2.701412810307164</v>
      </c>
      <c r="I5725">
        <v>5248</v>
      </c>
      <c r="J5725" s="134">
        <v>0.22760155475041333</v>
      </c>
    </row>
    <row r="5726" spans="3:10" x14ac:dyDescent="0.3">
      <c r="C5726">
        <v>5249</v>
      </c>
      <c r="D5726" s="40">
        <v>2.3099220722455334</v>
      </c>
      <c r="I5726">
        <v>5249</v>
      </c>
      <c r="J5726" s="134">
        <v>0.32287620734439915</v>
      </c>
    </row>
    <row r="5727" spans="3:10" x14ac:dyDescent="0.3">
      <c r="C5727">
        <v>5250</v>
      </c>
      <c r="D5727" s="40">
        <v>1.5821863358674109</v>
      </c>
      <c r="I5727">
        <v>5250</v>
      </c>
      <c r="J5727" s="134">
        <v>0.32072986033512318</v>
      </c>
    </row>
    <row r="5728" spans="3:10" x14ac:dyDescent="0.3">
      <c r="C5728">
        <v>5251</v>
      </c>
      <c r="D5728" s="40">
        <v>2.3747338965004294</v>
      </c>
      <c r="I5728">
        <v>5251</v>
      </c>
      <c r="J5728" s="134">
        <v>0.26410649931526486</v>
      </c>
    </row>
    <row r="5729" spans="3:10" x14ac:dyDescent="0.3">
      <c r="C5729">
        <v>5252</v>
      </c>
      <c r="D5729" s="40">
        <v>1.7176301202458923</v>
      </c>
      <c r="I5729">
        <v>5252</v>
      </c>
      <c r="J5729" s="134">
        <v>0.3714389380873766</v>
      </c>
    </row>
    <row r="5730" spans="3:10" x14ac:dyDescent="0.3">
      <c r="C5730">
        <v>5253</v>
      </c>
      <c r="D5730" s="40">
        <v>2.3617254021532696</v>
      </c>
      <c r="I5730">
        <v>5253</v>
      </c>
      <c r="J5730" s="134">
        <v>0.23555693372974695</v>
      </c>
    </row>
    <row r="5731" spans="3:10" x14ac:dyDescent="0.3">
      <c r="C5731">
        <v>5254</v>
      </c>
      <c r="D5731" s="40">
        <v>3.3820083767197806</v>
      </c>
      <c r="I5731">
        <v>5254</v>
      </c>
      <c r="J5731" s="134">
        <v>0.34811119506368216</v>
      </c>
    </row>
    <row r="5732" spans="3:10" x14ac:dyDescent="0.3">
      <c r="C5732">
        <v>5255</v>
      </c>
      <c r="D5732" s="40">
        <v>3.1262673636323313</v>
      </c>
      <c r="I5732">
        <v>5255</v>
      </c>
      <c r="J5732" s="134">
        <v>0.20323117493898923</v>
      </c>
    </row>
    <row r="5733" spans="3:10" x14ac:dyDescent="0.3">
      <c r="C5733">
        <v>5256</v>
      </c>
      <c r="D5733" s="40">
        <v>2.717119445274716</v>
      </c>
      <c r="I5733">
        <v>5256</v>
      </c>
      <c r="J5733" s="134">
        <v>0.17191721146380479</v>
      </c>
    </row>
    <row r="5734" spans="3:10" x14ac:dyDescent="0.3">
      <c r="C5734">
        <v>5257</v>
      </c>
      <c r="D5734" s="40">
        <v>2.5815898890941118</v>
      </c>
      <c r="I5734">
        <v>5257</v>
      </c>
      <c r="J5734" s="134">
        <v>0.25410954990939705</v>
      </c>
    </row>
    <row r="5735" spans="3:10" x14ac:dyDescent="0.3">
      <c r="C5735">
        <v>5258</v>
      </c>
      <c r="D5735" s="40">
        <v>3.1898803905031858</v>
      </c>
      <c r="I5735">
        <v>5258</v>
      </c>
      <c r="J5735" s="134">
        <v>0.25884405156736978</v>
      </c>
    </row>
    <row r="5736" spans="3:10" x14ac:dyDescent="0.3">
      <c r="C5736">
        <v>5259</v>
      </c>
      <c r="D5736" s="40">
        <v>2.4530463205283155</v>
      </c>
      <c r="I5736">
        <v>5259</v>
      </c>
      <c r="J5736" s="134">
        <v>0.31587869975639205</v>
      </c>
    </row>
    <row r="5737" spans="3:10" x14ac:dyDescent="0.3">
      <c r="C5737">
        <v>5260</v>
      </c>
      <c r="D5737" s="40">
        <v>2.3333734167683442</v>
      </c>
      <c r="I5737">
        <v>5260</v>
      </c>
      <c r="J5737" s="134">
        <v>0.16384322230967796</v>
      </c>
    </row>
    <row r="5738" spans="3:10" x14ac:dyDescent="0.3">
      <c r="C5738">
        <v>5261</v>
      </c>
      <c r="D5738" s="40">
        <v>1.6636487546985408</v>
      </c>
      <c r="I5738">
        <v>5261</v>
      </c>
      <c r="J5738" s="134">
        <v>0.17748890712873333</v>
      </c>
    </row>
    <row r="5739" spans="3:10" x14ac:dyDescent="0.3">
      <c r="C5739">
        <v>5262</v>
      </c>
      <c r="D5739" s="40">
        <v>2.7650598907064574</v>
      </c>
      <c r="I5739">
        <v>5262</v>
      </c>
      <c r="J5739" s="134">
        <v>0.30552762971168979</v>
      </c>
    </row>
    <row r="5740" spans="3:10" x14ac:dyDescent="0.3">
      <c r="C5740">
        <v>5263</v>
      </c>
      <c r="D5740" s="40">
        <v>2.8815624795091006</v>
      </c>
      <c r="I5740">
        <v>5263</v>
      </c>
      <c r="J5740" s="134">
        <v>0.17438528967011924</v>
      </c>
    </row>
    <row r="5741" spans="3:10" x14ac:dyDescent="0.3">
      <c r="C5741">
        <v>5264</v>
      </c>
      <c r="D5741" s="40">
        <v>3.1705087347447036</v>
      </c>
      <c r="I5741">
        <v>5264</v>
      </c>
      <c r="J5741" s="134">
        <v>0.14345592414417485</v>
      </c>
    </row>
    <row r="5742" spans="3:10" x14ac:dyDescent="0.3">
      <c r="C5742">
        <v>5265</v>
      </c>
      <c r="D5742" s="40">
        <v>1.5286420623443384</v>
      </c>
      <c r="I5742">
        <v>5265</v>
      </c>
      <c r="J5742" s="134">
        <v>0.29299292101318475</v>
      </c>
    </row>
    <row r="5743" spans="3:10" x14ac:dyDescent="0.3">
      <c r="C5743">
        <v>5266</v>
      </c>
      <c r="D5743" s="40">
        <v>2.2541684531573081</v>
      </c>
      <c r="I5743">
        <v>5266</v>
      </c>
      <c r="J5743" s="134">
        <v>0.22288021193903296</v>
      </c>
    </row>
    <row r="5744" spans="3:10" x14ac:dyDescent="0.3">
      <c r="C5744">
        <v>5267</v>
      </c>
      <c r="D5744" s="40">
        <v>2.1432117702420683</v>
      </c>
      <c r="I5744">
        <v>5267</v>
      </c>
      <c r="J5744" s="134">
        <v>0.29000046548877156</v>
      </c>
    </row>
    <row r="5745" spans="3:10" x14ac:dyDescent="0.3">
      <c r="C5745">
        <v>5268</v>
      </c>
      <c r="D5745" s="40">
        <v>3.1368714519946659</v>
      </c>
      <c r="I5745">
        <v>5268</v>
      </c>
      <c r="J5745" s="134">
        <v>9.2257603973666669E-2</v>
      </c>
    </row>
    <row r="5746" spans="3:10" x14ac:dyDescent="0.3">
      <c r="C5746">
        <v>5269</v>
      </c>
      <c r="D5746" s="40">
        <v>2.6934948819656332</v>
      </c>
      <c r="I5746">
        <v>5269</v>
      </c>
      <c r="J5746" s="134">
        <v>0.2703140565866855</v>
      </c>
    </row>
    <row r="5747" spans="3:10" x14ac:dyDescent="0.3">
      <c r="C5747">
        <v>5270</v>
      </c>
      <c r="D5747" s="40">
        <v>2.3771749570313996</v>
      </c>
      <c r="I5747">
        <v>5270</v>
      </c>
      <c r="J5747" s="134">
        <v>0.20033988369394895</v>
      </c>
    </row>
    <row r="5748" spans="3:10" x14ac:dyDescent="0.3">
      <c r="C5748">
        <v>5271</v>
      </c>
      <c r="D5748" s="40">
        <v>2.2037134104035268</v>
      </c>
      <c r="I5748">
        <v>5271</v>
      </c>
      <c r="J5748" s="134">
        <v>0.10073705227395013</v>
      </c>
    </row>
    <row r="5749" spans="3:10" x14ac:dyDescent="0.3">
      <c r="C5749">
        <v>5272</v>
      </c>
      <c r="D5749" s="40">
        <v>2.1802937273520913</v>
      </c>
      <c r="I5749">
        <v>5272</v>
      </c>
      <c r="J5749" s="134">
        <v>0.19975540859225038</v>
      </c>
    </row>
    <row r="5750" spans="3:10" x14ac:dyDescent="0.3">
      <c r="C5750">
        <v>5273</v>
      </c>
      <c r="D5750" s="40">
        <v>2.7526370697556812</v>
      </c>
      <c r="I5750">
        <v>5273</v>
      </c>
      <c r="J5750" s="134">
        <v>0.23942850817658057</v>
      </c>
    </row>
    <row r="5751" spans="3:10" x14ac:dyDescent="0.3">
      <c r="C5751">
        <v>5274</v>
      </c>
      <c r="D5751" s="40">
        <v>2.4898932562036054</v>
      </c>
      <c r="I5751">
        <v>5274</v>
      </c>
      <c r="J5751" s="134">
        <v>0.37151682299741129</v>
      </c>
    </row>
    <row r="5752" spans="3:10" x14ac:dyDescent="0.3">
      <c r="C5752">
        <v>5275</v>
      </c>
      <c r="D5752" s="40">
        <v>2.1818861744746525</v>
      </c>
      <c r="I5752">
        <v>5275</v>
      </c>
      <c r="J5752" s="134">
        <v>0.31552390565923649</v>
      </c>
    </row>
    <row r="5753" spans="3:10" x14ac:dyDescent="0.3">
      <c r="C5753">
        <v>5276</v>
      </c>
      <c r="D5753" s="40">
        <v>1.9836242430123161</v>
      </c>
      <c r="I5753">
        <v>5276</v>
      </c>
      <c r="J5753" s="134">
        <v>0.33510644178652549</v>
      </c>
    </row>
    <row r="5754" spans="3:10" x14ac:dyDescent="0.3">
      <c r="C5754">
        <v>5277</v>
      </c>
      <c r="D5754" s="40">
        <v>2.1693594920550536</v>
      </c>
      <c r="I5754">
        <v>5277</v>
      </c>
      <c r="J5754" s="134">
        <v>0.26967137180666456</v>
      </c>
    </row>
    <row r="5755" spans="3:10" x14ac:dyDescent="0.3">
      <c r="C5755">
        <v>5278</v>
      </c>
      <c r="D5755" s="40">
        <v>1.8895699757685041</v>
      </c>
      <c r="I5755">
        <v>5278</v>
      </c>
      <c r="J5755" s="134">
        <v>0.2662888415365039</v>
      </c>
    </row>
    <row r="5756" spans="3:10" x14ac:dyDescent="0.3">
      <c r="C5756">
        <v>5279</v>
      </c>
      <c r="D5756" s="40">
        <v>2.2854017700961657</v>
      </c>
      <c r="I5756">
        <v>5279</v>
      </c>
      <c r="J5756" s="134">
        <v>0.19426910955108978</v>
      </c>
    </row>
    <row r="5757" spans="3:10" x14ac:dyDescent="0.3">
      <c r="C5757">
        <v>5280</v>
      </c>
      <c r="D5757" s="40">
        <v>2.1035970055260638</v>
      </c>
      <c r="I5757">
        <v>5280</v>
      </c>
      <c r="J5757" s="134">
        <v>0.12591255913197807</v>
      </c>
    </row>
    <row r="5758" spans="3:10" x14ac:dyDescent="0.3">
      <c r="C5758">
        <v>5281</v>
      </c>
      <c r="D5758" s="40">
        <v>3.0788869471356377</v>
      </c>
      <c r="I5758">
        <v>5281</v>
      </c>
      <c r="J5758" s="134">
        <v>0.28076891631356582</v>
      </c>
    </row>
    <row r="5759" spans="3:10" x14ac:dyDescent="0.3">
      <c r="C5759">
        <v>5282</v>
      </c>
      <c r="D5759" s="40">
        <v>2.1310696273284448</v>
      </c>
      <c r="I5759">
        <v>5282</v>
      </c>
      <c r="J5759" s="134">
        <v>0.14673451488027389</v>
      </c>
    </row>
    <row r="5760" spans="3:10" x14ac:dyDescent="0.3">
      <c r="C5760">
        <v>5283</v>
      </c>
      <c r="D5760" s="40">
        <v>2.7977270138153352</v>
      </c>
      <c r="I5760">
        <v>5283</v>
      </c>
      <c r="J5760" s="134">
        <v>9.5246162797887335E-2</v>
      </c>
    </row>
    <row r="5761" spans="3:10" x14ac:dyDescent="0.3">
      <c r="C5761">
        <v>5284</v>
      </c>
      <c r="D5761" s="40">
        <v>2.9640712755520982</v>
      </c>
      <c r="I5761">
        <v>5284</v>
      </c>
      <c r="J5761" s="134">
        <v>0.32526511207305187</v>
      </c>
    </row>
    <row r="5762" spans="3:10" x14ac:dyDescent="0.3">
      <c r="C5762">
        <v>5285</v>
      </c>
      <c r="D5762" s="40">
        <v>2.8457230528553579</v>
      </c>
      <c r="I5762">
        <v>5285</v>
      </c>
      <c r="J5762" s="134">
        <v>0.32205122490222871</v>
      </c>
    </row>
    <row r="5763" spans="3:10" x14ac:dyDescent="0.3">
      <c r="C5763">
        <v>5286</v>
      </c>
      <c r="D5763" s="40">
        <v>3.0207754053568516</v>
      </c>
      <c r="I5763">
        <v>5286</v>
      </c>
      <c r="J5763" s="134">
        <v>8.2629651340954124E-2</v>
      </c>
    </row>
    <row r="5764" spans="3:10" x14ac:dyDescent="0.3">
      <c r="C5764">
        <v>5287</v>
      </c>
      <c r="D5764" s="40">
        <v>3.5441686228533009</v>
      </c>
      <c r="I5764">
        <v>5287</v>
      </c>
      <c r="J5764" s="134">
        <v>0.31588128207825417</v>
      </c>
    </row>
    <row r="5765" spans="3:10" x14ac:dyDescent="0.3">
      <c r="C5765">
        <v>5288</v>
      </c>
      <c r="D5765" s="40">
        <v>3.4226602595741129</v>
      </c>
      <c r="I5765">
        <v>5288</v>
      </c>
      <c r="J5765" s="134">
        <v>0.1282971033985516</v>
      </c>
    </row>
    <row r="5766" spans="3:10" x14ac:dyDescent="0.3">
      <c r="C5766">
        <v>5289</v>
      </c>
      <c r="D5766" s="40">
        <v>2.2695866204665101</v>
      </c>
      <c r="I5766">
        <v>5289</v>
      </c>
      <c r="J5766" s="134">
        <v>0.34435834920229413</v>
      </c>
    </row>
    <row r="5767" spans="3:10" x14ac:dyDescent="0.3">
      <c r="C5767">
        <v>5290</v>
      </c>
      <c r="D5767" s="40">
        <v>3.3722128422967046</v>
      </c>
      <c r="I5767">
        <v>5290</v>
      </c>
      <c r="J5767" s="134">
        <v>0.17426647106708049</v>
      </c>
    </row>
    <row r="5768" spans="3:10" x14ac:dyDescent="0.3">
      <c r="C5768">
        <v>5291</v>
      </c>
      <c r="D5768" s="40">
        <v>2.2238292925896124</v>
      </c>
      <c r="I5768">
        <v>5291</v>
      </c>
      <c r="J5768" s="134">
        <v>0.28890566243112414</v>
      </c>
    </row>
    <row r="5769" spans="3:10" x14ac:dyDescent="0.3">
      <c r="C5769">
        <v>5292</v>
      </c>
      <c r="D5769" s="40">
        <v>3.0408656292045722</v>
      </c>
      <c r="I5769">
        <v>5292</v>
      </c>
      <c r="J5769" s="134">
        <v>0.11418778664832296</v>
      </c>
    </row>
    <row r="5770" spans="3:10" x14ac:dyDescent="0.3">
      <c r="C5770">
        <v>5293</v>
      </c>
      <c r="D5770" s="40">
        <v>2.021560925483719</v>
      </c>
      <c r="I5770">
        <v>5293</v>
      </c>
      <c r="J5770" s="134">
        <v>0.32266117631860358</v>
      </c>
    </row>
    <row r="5771" spans="3:10" x14ac:dyDescent="0.3">
      <c r="C5771">
        <v>5294</v>
      </c>
      <c r="D5771" s="40">
        <v>2.0484880764846602</v>
      </c>
      <c r="I5771">
        <v>5294</v>
      </c>
      <c r="J5771" s="134">
        <v>0.23908514528207214</v>
      </c>
    </row>
    <row r="5772" spans="3:10" x14ac:dyDescent="0.3">
      <c r="C5772">
        <v>5295</v>
      </c>
      <c r="D5772" s="40">
        <v>2.010878435786394</v>
      </c>
      <c r="I5772">
        <v>5295</v>
      </c>
      <c r="J5772" s="134">
        <v>0.20857777412646494</v>
      </c>
    </row>
    <row r="5773" spans="3:10" x14ac:dyDescent="0.3">
      <c r="C5773">
        <v>5296</v>
      </c>
      <c r="D5773" s="40">
        <v>3.0755128441615236</v>
      </c>
      <c r="I5773">
        <v>5296</v>
      </c>
      <c r="J5773" s="134">
        <v>0.30400812261945664</v>
      </c>
    </row>
    <row r="5774" spans="3:10" x14ac:dyDescent="0.3">
      <c r="C5774">
        <v>5297</v>
      </c>
      <c r="D5774" s="40">
        <v>2.8297096649769378</v>
      </c>
      <c r="I5774">
        <v>5297</v>
      </c>
      <c r="J5774" s="134">
        <v>0.12244091764583076</v>
      </c>
    </row>
    <row r="5775" spans="3:10" x14ac:dyDescent="0.3">
      <c r="C5775">
        <v>5298</v>
      </c>
      <c r="D5775" s="40">
        <v>2.7180026874142813</v>
      </c>
      <c r="I5775">
        <v>5298</v>
      </c>
      <c r="J5775" s="134">
        <v>0.30013450362864824</v>
      </c>
    </row>
    <row r="5776" spans="3:10" x14ac:dyDescent="0.3">
      <c r="C5776">
        <v>5299</v>
      </c>
      <c r="D5776" s="40">
        <v>2.2808716159581324</v>
      </c>
      <c r="I5776">
        <v>5299</v>
      </c>
      <c r="J5776" s="134">
        <v>0.25194631059975081</v>
      </c>
    </row>
    <row r="5777" spans="3:10" x14ac:dyDescent="0.3">
      <c r="C5777">
        <v>5300</v>
      </c>
      <c r="D5777" s="40">
        <v>2.1549031587967815</v>
      </c>
      <c r="I5777">
        <v>5300</v>
      </c>
      <c r="J5777" s="134">
        <v>0.28405255889368486</v>
      </c>
    </row>
    <row r="5778" spans="3:10" x14ac:dyDescent="0.3">
      <c r="C5778">
        <v>5301</v>
      </c>
      <c r="D5778" s="40">
        <v>1.8748100267406336</v>
      </c>
      <c r="I5778">
        <v>5301</v>
      </c>
      <c r="J5778" s="134">
        <v>0.36501600471828732</v>
      </c>
    </row>
    <row r="5779" spans="3:10" x14ac:dyDescent="0.3">
      <c r="C5779">
        <v>5302</v>
      </c>
      <c r="D5779" s="40">
        <v>2.1790130096235876</v>
      </c>
      <c r="I5779">
        <v>5302</v>
      </c>
      <c r="J5779" s="134">
        <v>0.32355769495037801</v>
      </c>
    </row>
    <row r="5780" spans="3:10" x14ac:dyDescent="0.3">
      <c r="C5780">
        <v>5303</v>
      </c>
      <c r="D5780" s="40">
        <v>2.5399696574247681</v>
      </c>
      <c r="I5780">
        <v>5303</v>
      </c>
      <c r="J5780" s="134">
        <v>0.30362990793952482</v>
      </c>
    </row>
    <row r="5781" spans="3:10" x14ac:dyDescent="0.3">
      <c r="C5781">
        <v>5304</v>
      </c>
      <c r="D5781" s="40">
        <v>3.1002826856672931</v>
      </c>
      <c r="I5781">
        <v>5304</v>
      </c>
      <c r="J5781" s="134">
        <v>0.15768677509536189</v>
      </c>
    </row>
    <row r="5782" spans="3:10" x14ac:dyDescent="0.3">
      <c r="C5782">
        <v>5305</v>
      </c>
      <c r="D5782" s="40">
        <v>2.0748684801573747</v>
      </c>
      <c r="I5782">
        <v>5305</v>
      </c>
      <c r="J5782" s="134">
        <v>0.27629595580650923</v>
      </c>
    </row>
    <row r="5783" spans="3:10" x14ac:dyDescent="0.3">
      <c r="C5783">
        <v>5306</v>
      </c>
      <c r="D5783" s="40">
        <v>1.5797429439633934</v>
      </c>
      <c r="I5783">
        <v>5306</v>
      </c>
      <c r="J5783" s="134">
        <v>0.32725459522020817</v>
      </c>
    </row>
    <row r="5784" spans="3:10" x14ac:dyDescent="0.3">
      <c r="C5784">
        <v>5307</v>
      </c>
      <c r="D5784" s="40">
        <v>3.4550310750751421</v>
      </c>
      <c r="I5784">
        <v>5307</v>
      </c>
      <c r="J5784" s="134">
        <v>0.2849990503401203</v>
      </c>
    </row>
    <row r="5785" spans="3:10" x14ac:dyDescent="0.3">
      <c r="C5785">
        <v>5308</v>
      </c>
      <c r="D5785" s="40">
        <v>3.0496584285810107</v>
      </c>
      <c r="I5785">
        <v>5308</v>
      </c>
      <c r="J5785" s="134">
        <v>0.16913748194073763</v>
      </c>
    </row>
    <row r="5786" spans="3:10" x14ac:dyDescent="0.3">
      <c r="C5786">
        <v>5309</v>
      </c>
      <c r="D5786" s="40">
        <v>1.8428543351588942</v>
      </c>
      <c r="I5786">
        <v>5309</v>
      </c>
      <c r="J5786" s="134">
        <v>0.25283605463620851</v>
      </c>
    </row>
    <row r="5787" spans="3:10" x14ac:dyDescent="0.3">
      <c r="C5787">
        <v>5310</v>
      </c>
      <c r="D5787" s="40">
        <v>2.1344936227507025</v>
      </c>
      <c r="I5787">
        <v>5310</v>
      </c>
      <c r="J5787" s="134">
        <v>0.18973812460590067</v>
      </c>
    </row>
    <row r="5788" spans="3:10" x14ac:dyDescent="0.3">
      <c r="C5788">
        <v>5311</v>
      </c>
      <c r="D5788" s="40">
        <v>2.6185605300806145</v>
      </c>
      <c r="I5788">
        <v>5311</v>
      </c>
      <c r="J5788" s="134">
        <v>0.31533060128792756</v>
      </c>
    </row>
    <row r="5789" spans="3:10" x14ac:dyDescent="0.3">
      <c r="C5789">
        <v>5312</v>
      </c>
      <c r="D5789" s="40">
        <v>2.5874363298684551</v>
      </c>
      <c r="I5789">
        <v>5312</v>
      </c>
      <c r="J5789" s="134">
        <v>0.24219667491207408</v>
      </c>
    </row>
    <row r="5790" spans="3:10" x14ac:dyDescent="0.3">
      <c r="C5790">
        <v>5313</v>
      </c>
      <c r="D5790" s="40">
        <v>1.7754699151892783</v>
      </c>
      <c r="I5790">
        <v>5313</v>
      </c>
      <c r="J5790" s="134">
        <v>0.37849329421304234</v>
      </c>
    </row>
    <row r="5791" spans="3:10" x14ac:dyDescent="0.3">
      <c r="C5791">
        <v>5314</v>
      </c>
      <c r="D5791" s="40">
        <v>2.7590103205215342</v>
      </c>
      <c r="I5791">
        <v>5314</v>
      </c>
      <c r="J5791" s="134">
        <v>0.17680351856994725</v>
      </c>
    </row>
    <row r="5792" spans="3:10" x14ac:dyDescent="0.3">
      <c r="C5792">
        <v>5315</v>
      </c>
      <c r="D5792" s="40">
        <v>2.8115592639689586</v>
      </c>
      <c r="I5792">
        <v>5315</v>
      </c>
      <c r="J5792" s="134">
        <v>0.18945809837507177</v>
      </c>
    </row>
    <row r="5793" spans="3:10" x14ac:dyDescent="0.3">
      <c r="C5793">
        <v>5316</v>
      </c>
      <c r="D5793" s="40">
        <v>2.7581878392654291</v>
      </c>
      <c r="I5793">
        <v>5316</v>
      </c>
      <c r="J5793" s="134">
        <v>0.29281606621571421</v>
      </c>
    </row>
    <row r="5794" spans="3:10" x14ac:dyDescent="0.3">
      <c r="C5794">
        <v>5317</v>
      </c>
      <c r="D5794" s="40">
        <v>2.5590405233483557</v>
      </c>
      <c r="I5794">
        <v>5317</v>
      </c>
      <c r="J5794" s="134">
        <v>0.34944185419634799</v>
      </c>
    </row>
    <row r="5795" spans="3:10" x14ac:dyDescent="0.3">
      <c r="C5795">
        <v>5318</v>
      </c>
      <c r="D5795" s="40">
        <v>2.5568239473045322</v>
      </c>
      <c r="I5795">
        <v>5318</v>
      </c>
      <c r="J5795" s="134">
        <v>0.35679764530673386</v>
      </c>
    </row>
    <row r="5796" spans="3:10" x14ac:dyDescent="0.3">
      <c r="C5796">
        <v>5319</v>
      </c>
      <c r="D5796" s="40">
        <v>2.6547056179527329</v>
      </c>
      <c r="I5796">
        <v>5319</v>
      </c>
      <c r="J5796" s="134">
        <v>0.36044032789086411</v>
      </c>
    </row>
    <row r="5797" spans="3:10" x14ac:dyDescent="0.3">
      <c r="C5797">
        <v>5320</v>
      </c>
      <c r="D5797" s="40">
        <v>3.1674123890527905</v>
      </c>
      <c r="I5797">
        <v>5320</v>
      </c>
      <c r="J5797" s="134">
        <v>0.25583242932105099</v>
      </c>
    </row>
    <row r="5798" spans="3:10" x14ac:dyDescent="0.3">
      <c r="C5798">
        <v>5321</v>
      </c>
      <c r="D5798" s="40">
        <v>1.7263632903207273</v>
      </c>
      <c r="I5798">
        <v>5321</v>
      </c>
      <c r="J5798" s="134">
        <v>0.28694815572071253</v>
      </c>
    </row>
    <row r="5799" spans="3:10" x14ac:dyDescent="0.3">
      <c r="C5799">
        <v>5322</v>
      </c>
      <c r="D5799" s="40">
        <v>3.427988268454778</v>
      </c>
      <c r="I5799">
        <v>5322</v>
      </c>
      <c r="J5799" s="134">
        <v>0.27240298355756254</v>
      </c>
    </row>
    <row r="5800" spans="3:10" x14ac:dyDescent="0.3">
      <c r="C5800">
        <v>5323</v>
      </c>
      <c r="D5800" s="40">
        <v>2.4065297756217161</v>
      </c>
      <c r="I5800">
        <v>5323</v>
      </c>
      <c r="J5800" s="134">
        <v>0.23620870185080656</v>
      </c>
    </row>
    <row r="5801" spans="3:10" x14ac:dyDescent="0.3">
      <c r="C5801">
        <v>5324</v>
      </c>
      <c r="D5801" s="40">
        <v>1.6903848269295338</v>
      </c>
      <c r="I5801">
        <v>5324</v>
      </c>
      <c r="J5801" s="134">
        <v>0.18599773848709411</v>
      </c>
    </row>
    <row r="5802" spans="3:10" x14ac:dyDescent="0.3">
      <c r="C5802">
        <v>5325</v>
      </c>
      <c r="D5802" s="40">
        <v>2.0020166837691491</v>
      </c>
      <c r="I5802">
        <v>5325</v>
      </c>
      <c r="J5802" s="134">
        <v>0.21382477806098366</v>
      </c>
    </row>
    <row r="5803" spans="3:10" x14ac:dyDescent="0.3">
      <c r="C5803">
        <v>5326</v>
      </c>
      <c r="D5803" s="40">
        <v>2.8121344237222061</v>
      </c>
      <c r="I5803">
        <v>5326</v>
      </c>
      <c r="J5803" s="134">
        <v>0.28269781763305546</v>
      </c>
    </row>
    <row r="5804" spans="3:10" x14ac:dyDescent="0.3">
      <c r="C5804">
        <v>5327</v>
      </c>
      <c r="D5804" s="40">
        <v>1.8338463028827967</v>
      </c>
      <c r="I5804">
        <v>5327</v>
      </c>
      <c r="J5804" s="134">
        <v>0.22179349689850758</v>
      </c>
    </row>
    <row r="5805" spans="3:10" x14ac:dyDescent="0.3">
      <c r="C5805">
        <v>5328</v>
      </c>
      <c r="D5805" s="40">
        <v>2.8055867767673313</v>
      </c>
      <c r="I5805">
        <v>5328</v>
      </c>
      <c r="J5805" s="134">
        <v>0.12799679478656545</v>
      </c>
    </row>
    <row r="5806" spans="3:10" x14ac:dyDescent="0.3">
      <c r="C5806">
        <v>5329</v>
      </c>
      <c r="D5806" s="40">
        <v>2.4041867288360081</v>
      </c>
      <c r="I5806">
        <v>5329</v>
      </c>
      <c r="J5806" s="134">
        <v>0.31346649272721527</v>
      </c>
    </row>
    <row r="5807" spans="3:10" x14ac:dyDescent="0.3">
      <c r="C5807">
        <v>5330</v>
      </c>
      <c r="D5807" s="40">
        <v>3.272092071325873</v>
      </c>
      <c r="I5807">
        <v>5330</v>
      </c>
      <c r="J5807" s="134">
        <v>6.8598916904360152E-2</v>
      </c>
    </row>
    <row r="5808" spans="3:10" x14ac:dyDescent="0.3">
      <c r="C5808">
        <v>5331</v>
      </c>
      <c r="D5808" s="40">
        <v>2.4414603836458921</v>
      </c>
      <c r="I5808">
        <v>5331</v>
      </c>
      <c r="J5808" s="134">
        <v>0.18823878297294039</v>
      </c>
    </row>
    <row r="5809" spans="3:10" x14ac:dyDescent="0.3">
      <c r="C5809">
        <v>5332</v>
      </c>
      <c r="D5809" s="40">
        <v>3.0283169350740593</v>
      </c>
      <c r="I5809">
        <v>5332</v>
      </c>
      <c r="J5809" s="134">
        <v>0.25738977594856438</v>
      </c>
    </row>
    <row r="5810" spans="3:10" x14ac:dyDescent="0.3">
      <c r="C5810">
        <v>5333</v>
      </c>
      <c r="D5810" s="40">
        <v>2.2937452748729363</v>
      </c>
      <c r="I5810">
        <v>5333</v>
      </c>
      <c r="J5810" s="134">
        <v>0.20554799669769896</v>
      </c>
    </row>
    <row r="5811" spans="3:10" x14ac:dyDescent="0.3">
      <c r="C5811">
        <v>5334</v>
      </c>
      <c r="D5811" s="40">
        <v>2.1520447600022665</v>
      </c>
      <c r="I5811">
        <v>5334</v>
      </c>
      <c r="J5811" s="134">
        <v>0.19903568773192348</v>
      </c>
    </row>
    <row r="5812" spans="3:10" x14ac:dyDescent="0.3">
      <c r="C5812">
        <v>5335</v>
      </c>
      <c r="D5812" s="40">
        <v>1.7943296126964963</v>
      </c>
      <c r="I5812">
        <v>5335</v>
      </c>
      <c r="J5812" s="134">
        <v>0.29587406732048471</v>
      </c>
    </row>
    <row r="5813" spans="3:10" x14ac:dyDescent="0.3">
      <c r="C5813">
        <v>5336</v>
      </c>
      <c r="D5813" s="40">
        <v>2.1699108453601683</v>
      </c>
      <c r="I5813">
        <v>5336</v>
      </c>
      <c r="J5813" s="134">
        <v>0.33477987759803662</v>
      </c>
    </row>
    <row r="5814" spans="3:10" x14ac:dyDescent="0.3">
      <c r="C5814">
        <v>5337</v>
      </c>
      <c r="D5814" s="40">
        <v>1.7451752570407166</v>
      </c>
      <c r="I5814">
        <v>5337</v>
      </c>
      <c r="J5814" s="134">
        <v>0.21860697746675806</v>
      </c>
    </row>
    <row r="5815" spans="3:10" x14ac:dyDescent="0.3">
      <c r="C5815">
        <v>5338</v>
      </c>
      <c r="D5815" s="40">
        <v>2.1311445644059694</v>
      </c>
      <c r="I5815">
        <v>5338</v>
      </c>
      <c r="J5815" s="134">
        <v>0.14982144925544283</v>
      </c>
    </row>
    <row r="5816" spans="3:10" x14ac:dyDescent="0.3">
      <c r="C5816">
        <v>5339</v>
      </c>
      <c r="D5816" s="40">
        <v>1.7784385609878275</v>
      </c>
      <c r="I5816">
        <v>5339</v>
      </c>
      <c r="J5816" s="134">
        <v>0.25829643269832658</v>
      </c>
    </row>
    <row r="5817" spans="3:10" x14ac:dyDescent="0.3">
      <c r="C5817">
        <v>5340</v>
      </c>
      <c r="D5817" s="40">
        <v>1.8623347150135678</v>
      </c>
      <c r="I5817">
        <v>5340</v>
      </c>
      <c r="J5817" s="134">
        <v>0.28706951768929989</v>
      </c>
    </row>
    <row r="5818" spans="3:10" x14ac:dyDescent="0.3">
      <c r="C5818">
        <v>5341</v>
      </c>
      <c r="D5818" s="40">
        <v>3.6388304082827752</v>
      </c>
      <c r="I5818">
        <v>5341</v>
      </c>
      <c r="J5818" s="134">
        <v>0.29409416030313951</v>
      </c>
    </row>
    <row r="5819" spans="3:10" x14ac:dyDescent="0.3">
      <c r="C5819">
        <v>5342</v>
      </c>
      <c r="D5819" s="40">
        <v>3.2741437099484991</v>
      </c>
      <c r="I5819">
        <v>5342</v>
      </c>
      <c r="J5819" s="134">
        <v>0.23319584731641019</v>
      </c>
    </row>
    <row r="5820" spans="3:10" x14ac:dyDescent="0.3">
      <c r="C5820">
        <v>5343</v>
      </c>
      <c r="D5820" s="40">
        <v>2.145737868225142</v>
      </c>
      <c r="I5820">
        <v>5343</v>
      </c>
      <c r="J5820" s="134">
        <v>0.13277863017739566</v>
      </c>
    </row>
    <row r="5821" spans="3:10" x14ac:dyDescent="0.3">
      <c r="C5821">
        <v>5344</v>
      </c>
      <c r="D5821" s="40">
        <v>3.167148090792804</v>
      </c>
      <c r="I5821">
        <v>5344</v>
      </c>
      <c r="J5821" s="134">
        <v>0.25092912560212266</v>
      </c>
    </row>
    <row r="5822" spans="3:10" x14ac:dyDescent="0.3">
      <c r="C5822">
        <v>5345</v>
      </c>
      <c r="D5822" s="40">
        <v>2.8660889938649525</v>
      </c>
      <c r="I5822">
        <v>5345</v>
      </c>
      <c r="J5822" s="134">
        <v>0.200332291726669</v>
      </c>
    </row>
    <row r="5823" spans="3:10" x14ac:dyDescent="0.3">
      <c r="C5823">
        <v>5346</v>
      </c>
      <c r="D5823" s="40">
        <v>2.0873800116860806</v>
      </c>
      <c r="I5823">
        <v>5346</v>
      </c>
      <c r="J5823" s="134">
        <v>7.2977308221869874E-2</v>
      </c>
    </row>
    <row r="5824" spans="3:10" x14ac:dyDescent="0.3">
      <c r="C5824">
        <v>5347</v>
      </c>
      <c r="D5824" s="40">
        <v>2.4173579687467495</v>
      </c>
      <c r="I5824">
        <v>5347</v>
      </c>
      <c r="J5824" s="134">
        <v>0.20132539405674788</v>
      </c>
    </row>
    <row r="5825" spans="3:10" x14ac:dyDescent="0.3">
      <c r="C5825">
        <v>5348</v>
      </c>
      <c r="D5825" s="40">
        <v>2.503577260941745</v>
      </c>
      <c r="I5825">
        <v>5348</v>
      </c>
      <c r="J5825" s="134">
        <v>0.32186726431269785</v>
      </c>
    </row>
    <row r="5826" spans="3:10" x14ac:dyDescent="0.3">
      <c r="C5826">
        <v>5349</v>
      </c>
      <c r="D5826" s="40">
        <v>2.4153467021195842</v>
      </c>
      <c r="I5826">
        <v>5349</v>
      </c>
      <c r="J5826" s="134">
        <v>0.12897546899488499</v>
      </c>
    </row>
    <row r="5827" spans="3:10" x14ac:dyDescent="0.3">
      <c r="C5827">
        <v>5350</v>
      </c>
      <c r="D5827" s="40">
        <v>2.7029614317891864</v>
      </c>
      <c r="I5827">
        <v>5350</v>
      </c>
      <c r="J5827" s="134">
        <v>0.27614227241186873</v>
      </c>
    </row>
    <row r="5828" spans="3:10" x14ac:dyDescent="0.3">
      <c r="C5828">
        <v>5351</v>
      </c>
      <c r="D5828" s="40">
        <v>2.579015949937431</v>
      </c>
      <c r="I5828">
        <v>5351</v>
      </c>
      <c r="J5828" s="134">
        <v>0.24613369853688338</v>
      </c>
    </row>
    <row r="5829" spans="3:10" x14ac:dyDescent="0.3">
      <c r="C5829">
        <v>5352</v>
      </c>
      <c r="D5829" s="40">
        <v>2.6218116398567934</v>
      </c>
      <c r="I5829">
        <v>5352</v>
      </c>
      <c r="J5829" s="134">
        <v>0.22288386662643478</v>
      </c>
    </row>
    <row r="5830" spans="3:10" x14ac:dyDescent="0.3">
      <c r="C5830">
        <v>5353</v>
      </c>
      <c r="D5830" s="40">
        <v>1.7432400108073274</v>
      </c>
      <c r="I5830">
        <v>5353</v>
      </c>
      <c r="J5830" s="134">
        <v>0.27116306005516866</v>
      </c>
    </row>
    <row r="5831" spans="3:10" x14ac:dyDescent="0.3">
      <c r="C5831">
        <v>5354</v>
      </c>
      <c r="D5831" s="40">
        <v>2.8580295036010477</v>
      </c>
      <c r="I5831">
        <v>5354</v>
      </c>
      <c r="J5831" s="134">
        <v>0.22376020310380951</v>
      </c>
    </row>
    <row r="5832" spans="3:10" x14ac:dyDescent="0.3">
      <c r="C5832">
        <v>5355</v>
      </c>
      <c r="D5832" s="40">
        <v>2.3244603058715607</v>
      </c>
      <c r="I5832">
        <v>5355</v>
      </c>
      <c r="J5832" s="134">
        <v>0.22034044840191203</v>
      </c>
    </row>
    <row r="5833" spans="3:10" x14ac:dyDescent="0.3">
      <c r="C5833">
        <v>5356</v>
      </c>
      <c r="D5833" s="40">
        <v>2.7217099947586338</v>
      </c>
      <c r="I5833">
        <v>5356</v>
      </c>
      <c r="J5833" s="134">
        <v>0.32487533011678438</v>
      </c>
    </row>
    <row r="5834" spans="3:10" x14ac:dyDescent="0.3">
      <c r="C5834">
        <v>5357</v>
      </c>
      <c r="D5834" s="40">
        <v>2.5891662377149927</v>
      </c>
      <c r="I5834">
        <v>5357</v>
      </c>
      <c r="J5834" s="134">
        <v>0.28233056206900309</v>
      </c>
    </row>
    <row r="5835" spans="3:10" x14ac:dyDescent="0.3">
      <c r="C5835">
        <v>5358</v>
      </c>
      <c r="D5835" s="40">
        <v>3.3488723171577655</v>
      </c>
      <c r="I5835">
        <v>5358</v>
      </c>
      <c r="J5835" s="134">
        <v>0.2170794123195392</v>
      </c>
    </row>
    <row r="5836" spans="3:10" x14ac:dyDescent="0.3">
      <c r="C5836">
        <v>5359</v>
      </c>
      <c r="D5836" s="40">
        <v>2.6148548493472097</v>
      </c>
      <c r="I5836">
        <v>5359</v>
      </c>
      <c r="J5836" s="134">
        <v>0.19840732491253465</v>
      </c>
    </row>
    <row r="5837" spans="3:10" x14ac:dyDescent="0.3">
      <c r="C5837">
        <v>5360</v>
      </c>
      <c r="D5837" s="40">
        <v>2.9727046287400496</v>
      </c>
      <c r="I5837">
        <v>5360</v>
      </c>
      <c r="J5837" s="134">
        <v>0.24372980776898046</v>
      </c>
    </row>
    <row r="5838" spans="3:10" x14ac:dyDescent="0.3">
      <c r="C5838">
        <v>5361</v>
      </c>
      <c r="D5838" s="40">
        <v>3.2808613754858555</v>
      </c>
      <c r="I5838">
        <v>5361</v>
      </c>
      <c r="J5838" s="134">
        <v>0.10341783798469706</v>
      </c>
    </row>
    <row r="5839" spans="3:10" x14ac:dyDescent="0.3">
      <c r="C5839">
        <v>5362</v>
      </c>
      <c r="D5839" s="40">
        <v>3.0350115486846225</v>
      </c>
      <c r="I5839">
        <v>5362</v>
      </c>
      <c r="J5839" s="134">
        <v>0.12105073522602083</v>
      </c>
    </row>
    <row r="5840" spans="3:10" x14ac:dyDescent="0.3">
      <c r="C5840">
        <v>5363</v>
      </c>
      <c r="D5840" s="40">
        <v>2.231232099772086</v>
      </c>
      <c r="I5840">
        <v>5363</v>
      </c>
      <c r="J5840" s="134">
        <v>0.20141393607743252</v>
      </c>
    </row>
    <row r="5841" spans="3:10" x14ac:dyDescent="0.3">
      <c r="C5841">
        <v>5364</v>
      </c>
      <c r="D5841" s="40">
        <v>2.6977330400294783</v>
      </c>
      <c r="I5841">
        <v>5364</v>
      </c>
      <c r="J5841" s="134">
        <v>0.253541372190772</v>
      </c>
    </row>
    <row r="5842" spans="3:10" x14ac:dyDescent="0.3">
      <c r="C5842">
        <v>5365</v>
      </c>
      <c r="D5842" s="40">
        <v>2.3716987199508841</v>
      </c>
      <c r="I5842">
        <v>5365</v>
      </c>
      <c r="J5842" s="134">
        <v>0.22294649135364097</v>
      </c>
    </row>
    <row r="5843" spans="3:10" x14ac:dyDescent="0.3">
      <c r="C5843">
        <v>5366</v>
      </c>
      <c r="D5843" s="40">
        <v>2.9655492503574252</v>
      </c>
      <c r="I5843">
        <v>5366</v>
      </c>
      <c r="J5843" s="134">
        <v>0.29095038309460342</v>
      </c>
    </row>
    <row r="5844" spans="3:10" x14ac:dyDescent="0.3">
      <c r="C5844">
        <v>5367</v>
      </c>
      <c r="D5844" s="40">
        <v>2.8840082119216532</v>
      </c>
      <c r="I5844">
        <v>5367</v>
      </c>
      <c r="J5844" s="134">
        <v>0.32868493746925487</v>
      </c>
    </row>
    <row r="5845" spans="3:10" x14ac:dyDescent="0.3">
      <c r="C5845">
        <v>5368</v>
      </c>
      <c r="D5845" s="40">
        <v>2.4649048429150926</v>
      </c>
      <c r="I5845">
        <v>5368</v>
      </c>
      <c r="J5845" s="134">
        <v>0.34051090095430392</v>
      </c>
    </row>
    <row r="5846" spans="3:10" x14ac:dyDescent="0.3">
      <c r="C5846">
        <v>5369</v>
      </c>
      <c r="D5846" s="40">
        <v>3.0821119853029821</v>
      </c>
      <c r="I5846">
        <v>5369</v>
      </c>
      <c r="J5846" s="134">
        <v>0.16210456244067517</v>
      </c>
    </row>
    <row r="5847" spans="3:10" x14ac:dyDescent="0.3">
      <c r="C5847">
        <v>5370</v>
      </c>
      <c r="D5847" s="40">
        <v>2.0709207774427427</v>
      </c>
      <c r="I5847">
        <v>5370</v>
      </c>
      <c r="J5847" s="134">
        <v>0.21429333540356477</v>
      </c>
    </row>
    <row r="5848" spans="3:10" x14ac:dyDescent="0.3">
      <c r="C5848">
        <v>5371</v>
      </c>
      <c r="D5848" s="40">
        <v>2.7393561532858079</v>
      </c>
      <c r="I5848">
        <v>5371</v>
      </c>
      <c r="J5848" s="134">
        <v>0.32519136492057732</v>
      </c>
    </row>
    <row r="5849" spans="3:10" x14ac:dyDescent="0.3">
      <c r="C5849">
        <v>5372</v>
      </c>
      <c r="D5849" s="40">
        <v>2.7039794727822084</v>
      </c>
      <c r="I5849">
        <v>5372</v>
      </c>
      <c r="J5849" s="134">
        <v>0.31033035630139327</v>
      </c>
    </row>
    <row r="5850" spans="3:10" x14ac:dyDescent="0.3">
      <c r="C5850">
        <v>5373</v>
      </c>
      <c r="D5850" s="40">
        <v>1.868798884055267</v>
      </c>
      <c r="I5850">
        <v>5373</v>
      </c>
      <c r="J5850" s="134">
        <v>0.11863537807759084</v>
      </c>
    </row>
    <row r="5851" spans="3:10" x14ac:dyDescent="0.3">
      <c r="C5851">
        <v>5374</v>
      </c>
      <c r="D5851" s="40">
        <v>2.4484096462741283</v>
      </c>
      <c r="I5851">
        <v>5374</v>
      </c>
      <c r="J5851" s="134">
        <v>0.16472076948957559</v>
      </c>
    </row>
    <row r="5852" spans="3:10" x14ac:dyDescent="0.3">
      <c r="C5852">
        <v>5375</v>
      </c>
      <c r="D5852" s="40">
        <v>3.1897091909862789</v>
      </c>
      <c r="I5852">
        <v>5375</v>
      </c>
      <c r="J5852" s="134">
        <v>0.13173687080077001</v>
      </c>
    </row>
    <row r="5853" spans="3:10" x14ac:dyDescent="0.3">
      <c r="C5853">
        <v>5376</v>
      </c>
      <c r="D5853" s="40">
        <v>2.7902614513447661</v>
      </c>
      <c r="I5853">
        <v>5376</v>
      </c>
      <c r="J5853" s="134">
        <v>0.33900792938293156</v>
      </c>
    </row>
    <row r="5854" spans="3:10" x14ac:dyDescent="0.3">
      <c r="C5854">
        <v>5377</v>
      </c>
      <c r="D5854" s="40">
        <v>2.3551080077719866</v>
      </c>
      <c r="I5854">
        <v>5377</v>
      </c>
      <c r="J5854" s="134">
        <v>0.34157944457419087</v>
      </c>
    </row>
    <row r="5855" spans="3:10" x14ac:dyDescent="0.3">
      <c r="C5855">
        <v>5378</v>
      </c>
      <c r="D5855" s="40">
        <v>2.0394712526348058</v>
      </c>
      <c r="I5855">
        <v>5378</v>
      </c>
      <c r="J5855" s="134">
        <v>0.18738750219525335</v>
      </c>
    </row>
    <row r="5856" spans="3:10" x14ac:dyDescent="0.3">
      <c r="C5856">
        <v>5379</v>
      </c>
      <c r="D5856" s="40">
        <v>3.5782088895722537</v>
      </c>
      <c r="I5856">
        <v>5379</v>
      </c>
      <c r="J5856" s="134">
        <v>0.26000742390568243</v>
      </c>
    </row>
    <row r="5857" spans="3:10" x14ac:dyDescent="0.3">
      <c r="C5857">
        <v>5380</v>
      </c>
      <c r="D5857" s="40">
        <v>2.2677185772184152</v>
      </c>
      <c r="I5857">
        <v>5380</v>
      </c>
      <c r="J5857" s="134">
        <v>0.31322885979375692</v>
      </c>
    </row>
    <row r="5858" spans="3:10" x14ac:dyDescent="0.3">
      <c r="C5858">
        <v>5381</v>
      </c>
      <c r="D5858" s="40">
        <v>3.0877586757246021</v>
      </c>
      <c r="I5858">
        <v>5381</v>
      </c>
      <c r="J5858" s="134">
        <v>0.15434992212238852</v>
      </c>
    </row>
    <row r="5859" spans="3:10" x14ac:dyDescent="0.3">
      <c r="C5859">
        <v>5382</v>
      </c>
      <c r="D5859" s="40">
        <v>2.7603891998463381</v>
      </c>
      <c r="I5859">
        <v>5382</v>
      </c>
      <c r="J5859" s="134">
        <v>0.31876126768317836</v>
      </c>
    </row>
    <row r="5860" spans="3:10" x14ac:dyDescent="0.3">
      <c r="C5860">
        <v>5383</v>
      </c>
      <c r="D5860" s="40">
        <v>2.2342099087382774</v>
      </c>
      <c r="I5860">
        <v>5383</v>
      </c>
      <c r="J5860" s="134">
        <v>0.2283787754066684</v>
      </c>
    </row>
    <row r="5861" spans="3:10" x14ac:dyDescent="0.3">
      <c r="C5861">
        <v>5384</v>
      </c>
      <c r="D5861" s="40">
        <v>1.8061714007804579</v>
      </c>
      <c r="I5861">
        <v>5384</v>
      </c>
      <c r="J5861" s="134">
        <v>0.30530603314811811</v>
      </c>
    </row>
    <row r="5862" spans="3:10" x14ac:dyDescent="0.3">
      <c r="C5862">
        <v>5385</v>
      </c>
      <c r="D5862" s="40">
        <v>3.1176146289670634</v>
      </c>
      <c r="I5862">
        <v>5385</v>
      </c>
      <c r="J5862" s="134">
        <v>0.11458065977330478</v>
      </c>
    </row>
    <row r="5863" spans="3:10" x14ac:dyDescent="0.3">
      <c r="C5863">
        <v>5386</v>
      </c>
      <c r="D5863" s="40">
        <v>2.9933352018266461</v>
      </c>
      <c r="I5863">
        <v>5386</v>
      </c>
      <c r="J5863" s="134">
        <v>0.30842724413339195</v>
      </c>
    </row>
    <row r="5864" spans="3:10" x14ac:dyDescent="0.3">
      <c r="C5864">
        <v>5387</v>
      </c>
      <c r="D5864" s="40">
        <v>2.4024716412478648</v>
      </c>
      <c r="I5864">
        <v>5387</v>
      </c>
      <c r="J5864" s="134">
        <v>0.26848911827352362</v>
      </c>
    </row>
    <row r="5865" spans="3:10" x14ac:dyDescent="0.3">
      <c r="C5865">
        <v>5388</v>
      </c>
      <c r="D5865" s="40">
        <v>2.8051568529561091</v>
      </c>
      <c r="I5865">
        <v>5388</v>
      </c>
      <c r="J5865" s="134">
        <v>0.34400514253744641</v>
      </c>
    </row>
    <row r="5866" spans="3:10" x14ac:dyDescent="0.3">
      <c r="C5866">
        <v>5389</v>
      </c>
      <c r="D5866" s="40">
        <v>1.7957924280001918</v>
      </c>
      <c r="I5866">
        <v>5389</v>
      </c>
      <c r="J5866" s="134">
        <v>0.2099774280601423</v>
      </c>
    </row>
    <row r="5867" spans="3:10" x14ac:dyDescent="0.3">
      <c r="C5867">
        <v>5390</v>
      </c>
      <c r="D5867" s="40">
        <v>1.581877368675491</v>
      </c>
      <c r="I5867">
        <v>5390</v>
      </c>
      <c r="J5867" s="134">
        <v>0.34260285228361975</v>
      </c>
    </row>
    <row r="5868" spans="3:10" x14ac:dyDescent="0.3">
      <c r="C5868">
        <v>5391</v>
      </c>
      <c r="D5868" s="40">
        <v>2.4058965616606685</v>
      </c>
      <c r="I5868">
        <v>5391</v>
      </c>
      <c r="J5868" s="134">
        <v>0.12200548507383902</v>
      </c>
    </row>
    <row r="5869" spans="3:10" x14ac:dyDescent="0.3">
      <c r="C5869">
        <v>5392</v>
      </c>
      <c r="D5869" s="40">
        <v>2.3448387574118397</v>
      </c>
      <c r="I5869">
        <v>5392</v>
      </c>
      <c r="J5869" s="134">
        <v>0.23171978653908254</v>
      </c>
    </row>
    <row r="5870" spans="3:10" x14ac:dyDescent="0.3">
      <c r="C5870">
        <v>5393</v>
      </c>
      <c r="D5870" s="40">
        <v>2.7533253950753922</v>
      </c>
      <c r="I5870">
        <v>5393</v>
      </c>
      <c r="J5870" s="134">
        <v>0.34745774401641816</v>
      </c>
    </row>
    <row r="5871" spans="3:10" x14ac:dyDescent="0.3">
      <c r="C5871">
        <v>5394</v>
      </c>
      <c r="D5871" s="40">
        <v>2.610214452532774</v>
      </c>
      <c r="I5871">
        <v>5394</v>
      </c>
      <c r="J5871" s="134">
        <v>0.21928654774507694</v>
      </c>
    </row>
    <row r="5872" spans="3:10" x14ac:dyDescent="0.3">
      <c r="C5872">
        <v>5395</v>
      </c>
      <c r="D5872" s="40">
        <v>3.1274256949965027</v>
      </c>
      <c r="I5872">
        <v>5395</v>
      </c>
      <c r="J5872" s="134">
        <v>0.19653057825273756</v>
      </c>
    </row>
    <row r="5873" spans="3:10" x14ac:dyDescent="0.3">
      <c r="C5873">
        <v>5396</v>
      </c>
      <c r="D5873" s="40">
        <v>2.1887832821325821</v>
      </c>
      <c r="I5873">
        <v>5396</v>
      </c>
      <c r="J5873" s="134">
        <v>0.35708640830834004</v>
      </c>
    </row>
    <row r="5874" spans="3:10" x14ac:dyDescent="0.3">
      <c r="C5874">
        <v>5397</v>
      </c>
      <c r="D5874" s="40">
        <v>2.7048398502524122</v>
      </c>
      <c r="I5874">
        <v>5397</v>
      </c>
      <c r="J5874" s="134">
        <v>0.19927187539166868</v>
      </c>
    </row>
    <row r="5875" spans="3:10" x14ac:dyDescent="0.3">
      <c r="C5875">
        <v>5398</v>
      </c>
      <c r="D5875" s="40">
        <v>1.9475715979602146</v>
      </c>
      <c r="I5875">
        <v>5398</v>
      </c>
      <c r="J5875" s="134">
        <v>0.13402574528864419</v>
      </c>
    </row>
    <row r="5876" spans="3:10" x14ac:dyDescent="0.3">
      <c r="C5876">
        <v>5399</v>
      </c>
      <c r="D5876" s="40">
        <v>2.4176043157759262</v>
      </c>
      <c r="I5876">
        <v>5399</v>
      </c>
      <c r="J5876" s="134">
        <v>0.22800180644364776</v>
      </c>
    </row>
    <row r="5877" spans="3:10" x14ac:dyDescent="0.3">
      <c r="C5877">
        <v>5400</v>
      </c>
      <c r="D5877" s="40">
        <v>2.2258021150024296</v>
      </c>
      <c r="I5877">
        <v>5400</v>
      </c>
      <c r="J5877" s="134">
        <v>0.39218509490594999</v>
      </c>
    </row>
    <row r="5878" spans="3:10" x14ac:dyDescent="0.3">
      <c r="C5878">
        <v>5401</v>
      </c>
      <c r="D5878" s="40">
        <v>2.8470643769726292</v>
      </c>
      <c r="I5878">
        <v>5401</v>
      </c>
      <c r="J5878" s="134">
        <v>0.27128849593925031</v>
      </c>
    </row>
    <row r="5879" spans="3:10" x14ac:dyDescent="0.3">
      <c r="C5879">
        <v>5402</v>
      </c>
      <c r="D5879" s="40">
        <v>3.0413427075402537</v>
      </c>
      <c r="I5879">
        <v>5402</v>
      </c>
      <c r="J5879" s="134">
        <v>0.17298570832837856</v>
      </c>
    </row>
    <row r="5880" spans="3:10" x14ac:dyDescent="0.3">
      <c r="C5880">
        <v>5403</v>
      </c>
      <c r="D5880" s="40">
        <v>1.7440277691042152</v>
      </c>
      <c r="I5880">
        <v>5403</v>
      </c>
      <c r="J5880" s="134">
        <v>0.32312315313517193</v>
      </c>
    </row>
    <row r="5881" spans="3:10" x14ac:dyDescent="0.3">
      <c r="C5881">
        <v>5404</v>
      </c>
      <c r="D5881" s="40">
        <v>3.1077965613447054</v>
      </c>
      <c r="I5881">
        <v>5404</v>
      </c>
      <c r="J5881" s="134">
        <v>0.30414544388871523</v>
      </c>
    </row>
    <row r="5882" spans="3:10" x14ac:dyDescent="0.3">
      <c r="C5882">
        <v>5405</v>
      </c>
      <c r="D5882" s="40">
        <v>3.0275694139249216</v>
      </c>
      <c r="I5882">
        <v>5405</v>
      </c>
      <c r="J5882" s="134">
        <v>0.16691421019901154</v>
      </c>
    </row>
    <row r="5883" spans="3:10" x14ac:dyDescent="0.3">
      <c r="C5883">
        <v>5406</v>
      </c>
      <c r="D5883" s="40">
        <v>2.7515079692376196</v>
      </c>
      <c r="I5883">
        <v>5406</v>
      </c>
      <c r="J5883" s="134">
        <v>0.19621291567890942</v>
      </c>
    </row>
    <row r="5884" spans="3:10" x14ac:dyDescent="0.3">
      <c r="C5884">
        <v>5407</v>
      </c>
      <c r="D5884" s="40">
        <v>2.8462960386881564</v>
      </c>
      <c r="I5884">
        <v>5407</v>
      </c>
      <c r="J5884" s="134">
        <v>0.27602520740344128</v>
      </c>
    </row>
    <row r="5885" spans="3:10" x14ac:dyDescent="0.3">
      <c r="C5885">
        <v>5408</v>
      </c>
      <c r="D5885" s="40">
        <v>1.9529028001672686</v>
      </c>
      <c r="I5885">
        <v>5408</v>
      </c>
      <c r="J5885" s="134">
        <v>0.25112931700603425</v>
      </c>
    </row>
    <row r="5886" spans="3:10" x14ac:dyDescent="0.3">
      <c r="C5886">
        <v>5409</v>
      </c>
      <c r="D5886" s="40">
        <v>2.7837290730905391</v>
      </c>
      <c r="I5886">
        <v>5409</v>
      </c>
      <c r="J5886" s="134">
        <v>0.18997078272745394</v>
      </c>
    </row>
    <row r="5887" spans="3:10" x14ac:dyDescent="0.3">
      <c r="C5887">
        <v>5410</v>
      </c>
      <c r="D5887" s="40">
        <v>1.7226423895555487</v>
      </c>
      <c r="I5887">
        <v>5410</v>
      </c>
      <c r="J5887" s="134">
        <v>0.26093994608334925</v>
      </c>
    </row>
    <row r="5888" spans="3:10" x14ac:dyDescent="0.3">
      <c r="C5888">
        <v>5411</v>
      </c>
      <c r="D5888" s="40">
        <v>3.2514514940061665</v>
      </c>
      <c r="I5888">
        <v>5411</v>
      </c>
      <c r="J5888" s="134">
        <v>0.21425880290033272</v>
      </c>
    </row>
    <row r="5889" spans="3:10" x14ac:dyDescent="0.3">
      <c r="C5889">
        <v>5412</v>
      </c>
      <c r="D5889" s="40">
        <v>2.8529912176103824</v>
      </c>
      <c r="I5889">
        <v>5412</v>
      </c>
      <c r="J5889" s="134">
        <v>0.26535175985733717</v>
      </c>
    </row>
    <row r="5890" spans="3:10" x14ac:dyDescent="0.3">
      <c r="C5890">
        <v>5413</v>
      </c>
      <c r="D5890" s="40">
        <v>2.5601253439750438</v>
      </c>
      <c r="I5890">
        <v>5413</v>
      </c>
      <c r="J5890" s="134">
        <v>0.28075445739741123</v>
      </c>
    </row>
    <row r="5891" spans="3:10" x14ac:dyDescent="0.3">
      <c r="C5891">
        <v>5414</v>
      </c>
      <c r="D5891" s="40">
        <v>2.5742910205370881</v>
      </c>
      <c r="I5891">
        <v>5414</v>
      </c>
      <c r="J5891" s="134">
        <v>0.27439531301306275</v>
      </c>
    </row>
    <row r="5892" spans="3:10" x14ac:dyDescent="0.3">
      <c r="C5892">
        <v>5415</v>
      </c>
      <c r="D5892" s="40">
        <v>2.2629208818196864</v>
      </c>
      <c r="I5892">
        <v>5415</v>
      </c>
      <c r="J5892" s="134">
        <v>0.16504526321572377</v>
      </c>
    </row>
    <row r="5893" spans="3:10" x14ac:dyDescent="0.3">
      <c r="C5893">
        <v>5416</v>
      </c>
      <c r="D5893" s="40">
        <v>1.8344989032795198</v>
      </c>
      <c r="I5893">
        <v>5416</v>
      </c>
      <c r="J5893" s="134">
        <v>6.465094196603971E-2</v>
      </c>
    </row>
    <row r="5894" spans="3:10" x14ac:dyDescent="0.3">
      <c r="C5894">
        <v>5417</v>
      </c>
      <c r="D5894" s="40">
        <v>2.5609154281079323</v>
      </c>
      <c r="I5894">
        <v>5417</v>
      </c>
      <c r="J5894" s="134">
        <v>0.2802826039499855</v>
      </c>
    </row>
    <row r="5895" spans="3:10" x14ac:dyDescent="0.3">
      <c r="C5895">
        <v>5418</v>
      </c>
      <c r="D5895" s="40">
        <v>2.0124546290468155</v>
      </c>
      <c r="I5895">
        <v>5418</v>
      </c>
      <c r="J5895" s="134">
        <v>0.21557777127751931</v>
      </c>
    </row>
    <row r="5896" spans="3:10" x14ac:dyDescent="0.3">
      <c r="C5896">
        <v>5419</v>
      </c>
      <c r="D5896" s="40">
        <v>2.0462833844079564</v>
      </c>
      <c r="I5896">
        <v>5419</v>
      </c>
      <c r="J5896" s="134">
        <v>0.16510998497722795</v>
      </c>
    </row>
    <row r="5897" spans="3:10" x14ac:dyDescent="0.3">
      <c r="C5897">
        <v>5420</v>
      </c>
      <c r="D5897" s="40">
        <v>2.6206121301727148</v>
      </c>
      <c r="I5897">
        <v>5420</v>
      </c>
      <c r="J5897" s="134">
        <v>0.10005593135211654</v>
      </c>
    </row>
    <row r="5898" spans="3:10" x14ac:dyDescent="0.3">
      <c r="C5898">
        <v>5421</v>
      </c>
      <c r="D5898" s="40">
        <v>3.1007226927280795</v>
      </c>
      <c r="I5898">
        <v>5421</v>
      </c>
      <c r="J5898" s="134">
        <v>0.27330368156235374</v>
      </c>
    </row>
    <row r="5899" spans="3:10" x14ac:dyDescent="0.3">
      <c r="C5899">
        <v>5422</v>
      </c>
      <c r="D5899" s="40">
        <v>2.4424529512795976</v>
      </c>
      <c r="I5899">
        <v>5422</v>
      </c>
      <c r="J5899" s="134">
        <v>0.36021777871066107</v>
      </c>
    </row>
    <row r="5900" spans="3:10" x14ac:dyDescent="0.3">
      <c r="C5900">
        <v>5423</v>
      </c>
      <c r="D5900" s="40">
        <v>1.9848526028641889</v>
      </c>
      <c r="I5900">
        <v>5423</v>
      </c>
      <c r="J5900" s="134">
        <v>0.13622819899345506</v>
      </c>
    </row>
    <row r="5901" spans="3:10" x14ac:dyDescent="0.3">
      <c r="C5901">
        <v>5424</v>
      </c>
      <c r="D5901" s="40">
        <v>2.3851146736705249</v>
      </c>
      <c r="I5901">
        <v>5424</v>
      </c>
      <c r="J5901" s="134">
        <v>9.2160189092111322E-2</v>
      </c>
    </row>
    <row r="5902" spans="3:10" x14ac:dyDescent="0.3">
      <c r="C5902">
        <v>5425</v>
      </c>
      <c r="D5902" s="40">
        <v>2.6037363001975047</v>
      </c>
      <c r="I5902">
        <v>5425</v>
      </c>
      <c r="J5902" s="134">
        <v>0.17944821644389219</v>
      </c>
    </row>
    <row r="5903" spans="3:10" x14ac:dyDescent="0.3">
      <c r="C5903">
        <v>5426</v>
      </c>
      <c r="D5903" s="40">
        <v>2.4812495084156958</v>
      </c>
      <c r="I5903">
        <v>5426</v>
      </c>
      <c r="J5903" s="134">
        <v>0.31351092758280363</v>
      </c>
    </row>
    <row r="5904" spans="3:10" x14ac:dyDescent="0.3">
      <c r="C5904">
        <v>5427</v>
      </c>
      <c r="D5904" s="40">
        <v>2.268560726373154</v>
      </c>
      <c r="I5904">
        <v>5427</v>
      </c>
      <c r="J5904" s="134">
        <v>0.27548134135804281</v>
      </c>
    </row>
    <row r="5905" spans="3:10" x14ac:dyDescent="0.3">
      <c r="C5905">
        <v>5428</v>
      </c>
      <c r="D5905" s="40">
        <v>2.869410532213938</v>
      </c>
      <c r="I5905">
        <v>5428</v>
      </c>
      <c r="J5905" s="134">
        <v>0.23494048520849464</v>
      </c>
    </row>
    <row r="5906" spans="3:10" x14ac:dyDescent="0.3">
      <c r="C5906">
        <v>5429</v>
      </c>
      <c r="D5906" s="40">
        <v>2.7470212759526476</v>
      </c>
      <c r="I5906">
        <v>5429</v>
      </c>
      <c r="J5906" s="134">
        <v>0.2451642696994718</v>
      </c>
    </row>
    <row r="5907" spans="3:10" x14ac:dyDescent="0.3">
      <c r="C5907">
        <v>5430</v>
      </c>
      <c r="D5907" s="40">
        <v>2.4704195399132116</v>
      </c>
      <c r="I5907">
        <v>5430</v>
      </c>
      <c r="J5907" s="134">
        <v>0.16208379538755513</v>
      </c>
    </row>
    <row r="5908" spans="3:10" x14ac:dyDescent="0.3">
      <c r="C5908">
        <v>5431</v>
      </c>
      <c r="D5908" s="40">
        <v>3.1741267201279881</v>
      </c>
      <c r="I5908">
        <v>5431</v>
      </c>
      <c r="J5908" s="134">
        <v>0.31928364540699583</v>
      </c>
    </row>
    <row r="5909" spans="3:10" x14ac:dyDescent="0.3">
      <c r="C5909">
        <v>5432</v>
      </c>
      <c r="D5909" s="40">
        <v>3.2179001658829192</v>
      </c>
      <c r="I5909">
        <v>5432</v>
      </c>
      <c r="J5909" s="134">
        <v>0.31342323522611371</v>
      </c>
    </row>
    <row r="5910" spans="3:10" x14ac:dyDescent="0.3">
      <c r="C5910">
        <v>5433</v>
      </c>
      <c r="D5910" s="40">
        <v>3.3505595260608616</v>
      </c>
      <c r="I5910">
        <v>5433</v>
      </c>
      <c r="J5910" s="134">
        <v>0.15133890286558582</v>
      </c>
    </row>
    <row r="5911" spans="3:10" x14ac:dyDescent="0.3">
      <c r="C5911">
        <v>5434</v>
      </c>
      <c r="D5911" s="40">
        <v>3.2809629443804811</v>
      </c>
      <c r="I5911">
        <v>5434</v>
      </c>
      <c r="J5911" s="134">
        <v>0.27579445943808123</v>
      </c>
    </row>
    <row r="5912" spans="3:10" x14ac:dyDescent="0.3">
      <c r="C5912">
        <v>5435</v>
      </c>
      <c r="D5912" s="40">
        <v>2.6324513626775108</v>
      </c>
      <c r="I5912">
        <v>5435</v>
      </c>
      <c r="J5912" s="134">
        <v>0.26788141135693277</v>
      </c>
    </row>
    <row r="5913" spans="3:10" x14ac:dyDescent="0.3">
      <c r="C5913">
        <v>5436</v>
      </c>
      <c r="D5913" s="40">
        <v>2.2442100431458143</v>
      </c>
      <c r="I5913">
        <v>5436</v>
      </c>
      <c r="J5913" s="134">
        <v>0.25811366273063485</v>
      </c>
    </row>
    <row r="5914" spans="3:10" x14ac:dyDescent="0.3">
      <c r="C5914">
        <v>5437</v>
      </c>
      <c r="D5914" s="40">
        <v>2.1374814966137494</v>
      </c>
      <c r="I5914">
        <v>5437</v>
      </c>
      <c r="J5914" s="134">
        <v>0.29178437658334144</v>
      </c>
    </row>
    <row r="5915" spans="3:10" x14ac:dyDescent="0.3">
      <c r="C5915">
        <v>5438</v>
      </c>
      <c r="D5915" s="40">
        <v>1.9698453840722567</v>
      </c>
      <c r="I5915">
        <v>5438</v>
      </c>
      <c r="J5915" s="134">
        <v>0.11545508449279351</v>
      </c>
    </row>
    <row r="5916" spans="3:10" x14ac:dyDescent="0.3">
      <c r="C5916">
        <v>5439</v>
      </c>
      <c r="D5916" s="40">
        <v>3.3654152385188665</v>
      </c>
      <c r="I5916">
        <v>5439</v>
      </c>
      <c r="J5916" s="134">
        <v>0.22490870086696391</v>
      </c>
    </row>
    <row r="5917" spans="3:10" x14ac:dyDescent="0.3">
      <c r="C5917">
        <v>5440</v>
      </c>
      <c r="D5917" s="40">
        <v>2.0582408951508464</v>
      </c>
      <c r="I5917">
        <v>5440</v>
      </c>
      <c r="J5917" s="134">
        <v>0.2813893847523552</v>
      </c>
    </row>
    <row r="5918" spans="3:10" x14ac:dyDescent="0.3">
      <c r="C5918">
        <v>5441</v>
      </c>
      <c r="D5918" s="40">
        <v>2.8340475078724099</v>
      </c>
      <c r="I5918">
        <v>5441</v>
      </c>
      <c r="J5918" s="134">
        <v>0.29351386731246776</v>
      </c>
    </row>
    <row r="5919" spans="3:10" x14ac:dyDescent="0.3">
      <c r="C5919">
        <v>5442</v>
      </c>
      <c r="D5919" s="40">
        <v>2.9064378449389059</v>
      </c>
      <c r="I5919">
        <v>5442</v>
      </c>
      <c r="J5919" s="134">
        <v>0.2591723653783975</v>
      </c>
    </row>
    <row r="5920" spans="3:10" x14ac:dyDescent="0.3">
      <c r="C5920">
        <v>5443</v>
      </c>
      <c r="D5920" s="40">
        <v>2.5675701626976819</v>
      </c>
      <c r="I5920">
        <v>5443</v>
      </c>
      <c r="J5920" s="134">
        <v>0.31230410230126227</v>
      </c>
    </row>
    <row r="5921" spans="3:10" x14ac:dyDescent="0.3">
      <c r="C5921">
        <v>5444</v>
      </c>
      <c r="D5921" s="40">
        <v>2.3634839500651634</v>
      </c>
      <c r="I5921">
        <v>5444</v>
      </c>
      <c r="J5921" s="134">
        <v>0.22971745516142428</v>
      </c>
    </row>
    <row r="5922" spans="3:10" x14ac:dyDescent="0.3">
      <c r="C5922">
        <v>5445</v>
      </c>
      <c r="D5922" s="40">
        <v>2.3859723735959975</v>
      </c>
      <c r="I5922">
        <v>5445</v>
      </c>
      <c r="J5922" s="134">
        <v>0.13758282794431564</v>
      </c>
    </row>
    <row r="5923" spans="3:10" x14ac:dyDescent="0.3">
      <c r="C5923">
        <v>5446</v>
      </c>
      <c r="D5923" s="40">
        <v>2.8927424453554833</v>
      </c>
      <c r="I5923">
        <v>5446</v>
      </c>
      <c r="J5923" s="134">
        <v>0.37818675652706601</v>
      </c>
    </row>
    <row r="5924" spans="3:10" x14ac:dyDescent="0.3">
      <c r="C5924">
        <v>5447</v>
      </c>
      <c r="D5924" s="40">
        <v>2.3906852552505269</v>
      </c>
      <c r="I5924">
        <v>5447</v>
      </c>
      <c r="J5924" s="134">
        <v>0.30035531378856639</v>
      </c>
    </row>
    <row r="5925" spans="3:10" x14ac:dyDescent="0.3">
      <c r="C5925">
        <v>5448</v>
      </c>
      <c r="D5925" s="40">
        <v>1.9219734855464672</v>
      </c>
      <c r="I5925">
        <v>5448</v>
      </c>
      <c r="J5925" s="134">
        <v>0.33295927793944191</v>
      </c>
    </row>
    <row r="5926" spans="3:10" x14ac:dyDescent="0.3">
      <c r="C5926">
        <v>5449</v>
      </c>
      <c r="D5926" s="40">
        <v>2.779098357164004</v>
      </c>
      <c r="I5926">
        <v>5449</v>
      </c>
      <c r="J5926" s="134">
        <v>0.38895590561015347</v>
      </c>
    </row>
    <row r="5927" spans="3:10" x14ac:dyDescent="0.3">
      <c r="C5927">
        <v>5450</v>
      </c>
      <c r="D5927" s="40">
        <v>1.664654642516832</v>
      </c>
      <c r="I5927">
        <v>5450</v>
      </c>
      <c r="J5927" s="134">
        <v>0.26420246244245482</v>
      </c>
    </row>
    <row r="5928" spans="3:10" x14ac:dyDescent="0.3">
      <c r="C5928">
        <v>5451</v>
      </c>
      <c r="D5928" s="40">
        <v>2.6415077093235646</v>
      </c>
      <c r="I5928">
        <v>5451</v>
      </c>
      <c r="J5928" s="134">
        <v>0.13606940407179779</v>
      </c>
    </row>
    <row r="5929" spans="3:10" x14ac:dyDescent="0.3">
      <c r="C5929">
        <v>5452</v>
      </c>
      <c r="D5929" s="40">
        <v>3.0550970952928069</v>
      </c>
      <c r="I5929">
        <v>5452</v>
      </c>
      <c r="J5929" s="134">
        <v>0.10351667259336228</v>
      </c>
    </row>
    <row r="5930" spans="3:10" x14ac:dyDescent="0.3">
      <c r="C5930">
        <v>5453</v>
      </c>
      <c r="D5930" s="40">
        <v>3.3982250812819901</v>
      </c>
      <c r="I5930">
        <v>5453</v>
      </c>
      <c r="J5930" s="134">
        <v>0.20753476510276081</v>
      </c>
    </row>
    <row r="5931" spans="3:10" x14ac:dyDescent="0.3">
      <c r="C5931">
        <v>5454</v>
      </c>
      <c r="D5931" s="40">
        <v>3.1203102860103633</v>
      </c>
      <c r="I5931">
        <v>5454</v>
      </c>
      <c r="J5931" s="134">
        <v>0.28397161859098441</v>
      </c>
    </row>
    <row r="5932" spans="3:10" x14ac:dyDescent="0.3">
      <c r="C5932">
        <v>5455</v>
      </c>
      <c r="D5932" s="40">
        <v>2.5458079143924728</v>
      </c>
      <c r="I5932">
        <v>5455</v>
      </c>
      <c r="J5932" s="134">
        <v>0.14601145289534134</v>
      </c>
    </row>
    <row r="5933" spans="3:10" x14ac:dyDescent="0.3">
      <c r="C5933">
        <v>5456</v>
      </c>
      <c r="D5933" s="40">
        <v>3.0322152001118909</v>
      </c>
      <c r="I5933">
        <v>5456</v>
      </c>
      <c r="J5933" s="134">
        <v>0.19737696067280508</v>
      </c>
    </row>
    <row r="5934" spans="3:10" x14ac:dyDescent="0.3">
      <c r="C5934">
        <v>5457</v>
      </c>
      <c r="D5934" s="40">
        <v>2.7140830223065606</v>
      </c>
      <c r="I5934">
        <v>5457</v>
      </c>
      <c r="J5934" s="134">
        <v>0.21061098826309155</v>
      </c>
    </row>
    <row r="5935" spans="3:10" x14ac:dyDescent="0.3">
      <c r="C5935">
        <v>5458</v>
      </c>
      <c r="D5935" s="40">
        <v>3.1897092895504402</v>
      </c>
      <c r="I5935">
        <v>5458</v>
      </c>
      <c r="J5935" s="134">
        <v>0.28242641882263775</v>
      </c>
    </row>
    <row r="5936" spans="3:10" x14ac:dyDescent="0.3">
      <c r="C5936">
        <v>5459</v>
      </c>
      <c r="D5936" s="40">
        <v>1.9004818813384623</v>
      </c>
      <c r="I5936">
        <v>5459</v>
      </c>
      <c r="J5936" s="134">
        <v>0.20603697660923892</v>
      </c>
    </row>
    <row r="5937" spans="3:10" x14ac:dyDescent="0.3">
      <c r="C5937">
        <v>5460</v>
      </c>
      <c r="D5937" s="40">
        <v>2.9821315486772444</v>
      </c>
      <c r="I5937">
        <v>5460</v>
      </c>
      <c r="J5937" s="134">
        <v>0.27882897730432399</v>
      </c>
    </row>
    <row r="5938" spans="3:10" x14ac:dyDescent="0.3">
      <c r="C5938">
        <v>5461</v>
      </c>
      <c r="D5938" s="40">
        <v>2.5405167018800219</v>
      </c>
      <c r="I5938">
        <v>5461</v>
      </c>
      <c r="J5938" s="134">
        <v>0.13584167060906349</v>
      </c>
    </row>
    <row r="5939" spans="3:10" x14ac:dyDescent="0.3">
      <c r="C5939">
        <v>5462</v>
      </c>
      <c r="D5939" s="40">
        <v>1.9028941080678936</v>
      </c>
      <c r="I5939">
        <v>5462</v>
      </c>
      <c r="J5939" s="134">
        <v>0.21393382677471262</v>
      </c>
    </row>
    <row r="5940" spans="3:10" x14ac:dyDescent="0.3">
      <c r="C5940">
        <v>5463</v>
      </c>
      <c r="D5940" s="40">
        <v>2.3587739420315801</v>
      </c>
      <c r="I5940">
        <v>5463</v>
      </c>
      <c r="J5940" s="134">
        <v>0.14489528643309701</v>
      </c>
    </row>
    <row r="5941" spans="3:10" x14ac:dyDescent="0.3">
      <c r="C5941">
        <v>5464</v>
      </c>
      <c r="D5941" s="40">
        <v>2.0037052448151353</v>
      </c>
      <c r="I5941">
        <v>5464</v>
      </c>
      <c r="J5941" s="134">
        <v>0.32457044183753658</v>
      </c>
    </row>
    <row r="5942" spans="3:10" x14ac:dyDescent="0.3">
      <c r="C5942">
        <v>5465</v>
      </c>
      <c r="D5942" s="40">
        <v>2.348309488000246</v>
      </c>
      <c r="I5942">
        <v>5465</v>
      </c>
      <c r="J5942" s="134">
        <v>0.38799063692025171</v>
      </c>
    </row>
    <row r="5943" spans="3:10" x14ac:dyDescent="0.3">
      <c r="C5943">
        <v>5466</v>
      </c>
      <c r="D5943" s="40">
        <v>1.7289451325178551</v>
      </c>
      <c r="I5943">
        <v>5466</v>
      </c>
      <c r="J5943" s="134">
        <v>0.21201816698732534</v>
      </c>
    </row>
    <row r="5944" spans="3:10" x14ac:dyDescent="0.3">
      <c r="C5944">
        <v>5467</v>
      </c>
      <c r="D5944" s="40">
        <v>2.6248550681320735</v>
      </c>
      <c r="I5944">
        <v>5467</v>
      </c>
      <c r="J5944" s="134">
        <v>0.19673220601527097</v>
      </c>
    </row>
    <row r="5945" spans="3:10" x14ac:dyDescent="0.3">
      <c r="C5945">
        <v>5468</v>
      </c>
      <c r="D5945" s="40">
        <v>3.5125901511212718</v>
      </c>
      <c r="I5945">
        <v>5468</v>
      </c>
      <c r="J5945" s="134">
        <v>0.30665925251536263</v>
      </c>
    </row>
    <row r="5946" spans="3:10" x14ac:dyDescent="0.3">
      <c r="C5946">
        <v>5469</v>
      </c>
      <c r="D5946" s="40">
        <v>3.5433660672283467</v>
      </c>
      <c r="I5946">
        <v>5469</v>
      </c>
      <c r="J5946" s="134">
        <v>0.23315593059666462</v>
      </c>
    </row>
    <row r="5947" spans="3:10" x14ac:dyDescent="0.3">
      <c r="C5947">
        <v>5470</v>
      </c>
      <c r="D5947" s="40">
        <v>3.2589332325545959</v>
      </c>
      <c r="I5947">
        <v>5470</v>
      </c>
      <c r="J5947" s="134">
        <v>0.23152070761425603</v>
      </c>
    </row>
    <row r="5948" spans="3:10" x14ac:dyDescent="0.3">
      <c r="C5948">
        <v>5471</v>
      </c>
      <c r="D5948" s="40">
        <v>2.7201892979180977</v>
      </c>
      <c r="I5948">
        <v>5471</v>
      </c>
      <c r="J5948" s="134">
        <v>0.3666397775930974</v>
      </c>
    </row>
    <row r="5949" spans="3:10" x14ac:dyDescent="0.3">
      <c r="C5949">
        <v>5472</v>
      </c>
      <c r="D5949" s="40">
        <v>2.7306725323377208</v>
      </c>
      <c r="I5949">
        <v>5472</v>
      </c>
      <c r="J5949" s="134">
        <v>0.24118378144892394</v>
      </c>
    </row>
    <row r="5950" spans="3:10" x14ac:dyDescent="0.3">
      <c r="C5950">
        <v>5473</v>
      </c>
      <c r="D5950" s="40">
        <v>2.3468172659071325</v>
      </c>
      <c r="I5950">
        <v>5473</v>
      </c>
      <c r="J5950" s="134">
        <v>0.35565641491769728</v>
      </c>
    </row>
    <row r="5951" spans="3:10" x14ac:dyDescent="0.3">
      <c r="C5951">
        <v>5474</v>
      </c>
      <c r="D5951" s="40">
        <v>2.4187289519668971</v>
      </c>
      <c r="I5951">
        <v>5474</v>
      </c>
      <c r="J5951" s="134">
        <v>0.24643489884646685</v>
      </c>
    </row>
    <row r="5952" spans="3:10" x14ac:dyDescent="0.3">
      <c r="C5952">
        <v>5475</v>
      </c>
      <c r="D5952" s="40">
        <v>2.6832123001453576</v>
      </c>
      <c r="I5952">
        <v>5475</v>
      </c>
      <c r="J5952" s="134">
        <v>0.22822457617163461</v>
      </c>
    </row>
    <row r="5953" spans="3:10" x14ac:dyDescent="0.3">
      <c r="C5953">
        <v>5476</v>
      </c>
      <c r="D5953" s="40">
        <v>3.6089940435771544</v>
      </c>
      <c r="I5953">
        <v>5476</v>
      </c>
      <c r="J5953" s="134">
        <v>0.34492941634680485</v>
      </c>
    </row>
    <row r="5954" spans="3:10" x14ac:dyDescent="0.3">
      <c r="C5954">
        <v>5477</v>
      </c>
      <c r="D5954" s="40">
        <v>2.3497137646521691</v>
      </c>
      <c r="I5954">
        <v>5477</v>
      </c>
      <c r="J5954" s="134">
        <v>0.2816962840722419</v>
      </c>
    </row>
    <row r="5955" spans="3:10" x14ac:dyDescent="0.3">
      <c r="C5955">
        <v>5478</v>
      </c>
      <c r="D5955" s="40">
        <v>2.2291472961818353</v>
      </c>
      <c r="I5955">
        <v>5478</v>
      </c>
      <c r="J5955" s="134">
        <v>0.30928917661369426</v>
      </c>
    </row>
    <row r="5956" spans="3:10" x14ac:dyDescent="0.3">
      <c r="C5956">
        <v>5479</v>
      </c>
      <c r="D5956" s="40">
        <v>3.1240225909276043</v>
      </c>
      <c r="I5956">
        <v>5479</v>
      </c>
      <c r="J5956" s="134">
        <v>0.30389691205733205</v>
      </c>
    </row>
    <row r="5957" spans="3:10" x14ac:dyDescent="0.3">
      <c r="C5957">
        <v>5480</v>
      </c>
      <c r="D5957" s="40">
        <v>2.6821584936463276</v>
      </c>
      <c r="I5957">
        <v>5480</v>
      </c>
      <c r="J5957" s="134">
        <v>0.10336315202168933</v>
      </c>
    </row>
    <row r="5958" spans="3:10" x14ac:dyDescent="0.3">
      <c r="C5958">
        <v>5481</v>
      </c>
      <c r="D5958" s="40">
        <v>2.2924484857497851</v>
      </c>
      <c r="I5958">
        <v>5481</v>
      </c>
      <c r="J5958" s="134">
        <v>0.30902451104179063</v>
      </c>
    </row>
    <row r="5959" spans="3:10" x14ac:dyDescent="0.3">
      <c r="C5959">
        <v>5482</v>
      </c>
      <c r="D5959" s="40">
        <v>2.4206850555656327</v>
      </c>
      <c r="I5959">
        <v>5482</v>
      </c>
      <c r="J5959" s="134">
        <v>0.34359749484499047</v>
      </c>
    </row>
    <row r="5960" spans="3:10" x14ac:dyDescent="0.3">
      <c r="C5960">
        <v>5483</v>
      </c>
      <c r="D5960" s="40">
        <v>2.531047663135761</v>
      </c>
      <c r="I5960">
        <v>5483</v>
      </c>
      <c r="J5960" s="134">
        <v>0.27587589628777076</v>
      </c>
    </row>
    <row r="5961" spans="3:10" x14ac:dyDescent="0.3">
      <c r="C5961">
        <v>5484</v>
      </c>
      <c r="D5961" s="40">
        <v>2.7655715447351095</v>
      </c>
      <c r="I5961">
        <v>5484</v>
      </c>
      <c r="J5961" s="134">
        <v>0.18413105011588304</v>
      </c>
    </row>
    <row r="5962" spans="3:10" x14ac:dyDescent="0.3">
      <c r="C5962">
        <v>5485</v>
      </c>
      <c r="D5962" s="40">
        <v>2.446805768886986</v>
      </c>
      <c r="I5962">
        <v>5485</v>
      </c>
      <c r="J5962" s="134">
        <v>0.22906584819968834</v>
      </c>
    </row>
    <row r="5963" spans="3:10" x14ac:dyDescent="0.3">
      <c r="C5963">
        <v>5486</v>
      </c>
      <c r="D5963" s="40">
        <v>2.1547189343920143</v>
      </c>
      <c r="I5963">
        <v>5486</v>
      </c>
      <c r="J5963" s="134">
        <v>0.29378355417504975</v>
      </c>
    </row>
    <row r="5964" spans="3:10" x14ac:dyDescent="0.3">
      <c r="C5964">
        <v>5487</v>
      </c>
      <c r="D5964" s="40">
        <v>2.2893929414378595</v>
      </c>
      <c r="I5964">
        <v>5487</v>
      </c>
      <c r="J5964" s="134">
        <v>0.20841775541085061</v>
      </c>
    </row>
    <row r="5965" spans="3:10" x14ac:dyDescent="0.3">
      <c r="C5965">
        <v>5488</v>
      </c>
      <c r="D5965" s="40">
        <v>1.7537894319801723</v>
      </c>
      <c r="I5965">
        <v>5488</v>
      </c>
      <c r="J5965" s="134">
        <v>0.13969972083465865</v>
      </c>
    </row>
    <row r="5966" spans="3:10" x14ac:dyDescent="0.3">
      <c r="C5966">
        <v>5489</v>
      </c>
      <c r="D5966" s="40">
        <v>3.2611406507054612</v>
      </c>
      <c r="I5966">
        <v>5489</v>
      </c>
      <c r="J5966" s="134">
        <v>0.32056658866869947</v>
      </c>
    </row>
    <row r="5967" spans="3:10" x14ac:dyDescent="0.3">
      <c r="C5967">
        <v>5490</v>
      </c>
      <c r="D5967" s="40">
        <v>2.3281513408726129</v>
      </c>
      <c r="I5967">
        <v>5490</v>
      </c>
      <c r="J5967" s="134">
        <v>0.11635596021920436</v>
      </c>
    </row>
    <row r="5968" spans="3:10" x14ac:dyDescent="0.3">
      <c r="C5968">
        <v>5491</v>
      </c>
      <c r="D5968" s="40">
        <v>3.213633150475391</v>
      </c>
      <c r="I5968">
        <v>5491</v>
      </c>
      <c r="J5968" s="134">
        <v>0.27230753401937924</v>
      </c>
    </row>
    <row r="5969" spans="3:10" x14ac:dyDescent="0.3">
      <c r="C5969">
        <v>5492</v>
      </c>
      <c r="D5969" s="40">
        <v>3.4050568786465192</v>
      </c>
      <c r="I5969">
        <v>5492</v>
      </c>
      <c r="J5969" s="134">
        <v>0.10555247049432737</v>
      </c>
    </row>
    <row r="5970" spans="3:10" x14ac:dyDescent="0.3">
      <c r="C5970">
        <v>5493</v>
      </c>
      <c r="D5970" s="40">
        <v>2.2061895318584717</v>
      </c>
      <c r="I5970">
        <v>5493</v>
      </c>
      <c r="J5970" s="134">
        <v>0.12037341163116766</v>
      </c>
    </row>
    <row r="5971" spans="3:10" x14ac:dyDescent="0.3">
      <c r="C5971">
        <v>5494</v>
      </c>
      <c r="D5971" s="40">
        <v>2.7671812765138841</v>
      </c>
      <c r="I5971">
        <v>5494</v>
      </c>
      <c r="J5971" s="134">
        <v>0.32056891701143408</v>
      </c>
    </row>
    <row r="5972" spans="3:10" x14ac:dyDescent="0.3">
      <c r="C5972">
        <v>5495</v>
      </c>
      <c r="D5972" s="40">
        <v>2.8186039007224499</v>
      </c>
      <c r="I5972">
        <v>5495</v>
      </c>
      <c r="J5972" s="134">
        <v>0.23171291205781097</v>
      </c>
    </row>
    <row r="5973" spans="3:10" x14ac:dyDescent="0.3">
      <c r="C5973">
        <v>5496</v>
      </c>
      <c r="D5973" s="40">
        <v>1.7174031379166892</v>
      </c>
      <c r="I5973">
        <v>5496</v>
      </c>
      <c r="J5973" s="134">
        <v>0.1814189549420584</v>
      </c>
    </row>
    <row r="5974" spans="3:10" x14ac:dyDescent="0.3">
      <c r="C5974">
        <v>5497</v>
      </c>
      <c r="D5974" s="40">
        <v>3.0196165033193174</v>
      </c>
      <c r="I5974">
        <v>5497</v>
      </c>
      <c r="J5974" s="134">
        <v>0.23838860808129625</v>
      </c>
    </row>
    <row r="5975" spans="3:10" x14ac:dyDescent="0.3">
      <c r="C5975">
        <v>5498</v>
      </c>
      <c r="D5975" s="40">
        <v>2.6604295902941919</v>
      </c>
      <c r="I5975">
        <v>5498</v>
      </c>
      <c r="J5975" s="134">
        <v>0.11244702764228043</v>
      </c>
    </row>
    <row r="5976" spans="3:10" x14ac:dyDescent="0.3">
      <c r="C5976">
        <v>5499</v>
      </c>
      <c r="D5976" s="40">
        <v>2.7613880568707421</v>
      </c>
      <c r="I5976">
        <v>5499</v>
      </c>
      <c r="J5976" s="134">
        <v>0.22752628285798693</v>
      </c>
    </row>
    <row r="5977" spans="3:10" x14ac:dyDescent="0.3">
      <c r="C5977">
        <v>5500</v>
      </c>
      <c r="D5977" s="40">
        <v>1.9756240511238157</v>
      </c>
      <c r="I5977">
        <v>5500</v>
      </c>
      <c r="J5977" s="134">
        <v>6.7861853939198413E-2</v>
      </c>
    </row>
    <row r="5978" spans="3:10" x14ac:dyDescent="0.3">
      <c r="C5978">
        <v>5501</v>
      </c>
      <c r="D5978" s="40">
        <v>2.0626237567907357</v>
      </c>
      <c r="I5978">
        <v>5501</v>
      </c>
      <c r="J5978" s="134">
        <v>0.26358869098372262</v>
      </c>
    </row>
    <row r="5979" spans="3:10" x14ac:dyDescent="0.3">
      <c r="C5979">
        <v>5502</v>
      </c>
      <c r="D5979" s="40">
        <v>2.4426636013042566</v>
      </c>
      <c r="I5979">
        <v>5502</v>
      </c>
      <c r="J5979" s="134">
        <v>0.24652695882375664</v>
      </c>
    </row>
    <row r="5980" spans="3:10" x14ac:dyDescent="0.3">
      <c r="C5980">
        <v>5503</v>
      </c>
      <c r="D5980" s="40">
        <v>2.8701638590032785</v>
      </c>
      <c r="I5980">
        <v>5503</v>
      </c>
      <c r="J5980" s="134">
        <v>0.19170460475662554</v>
      </c>
    </row>
    <row r="5981" spans="3:10" x14ac:dyDescent="0.3">
      <c r="C5981">
        <v>5504</v>
      </c>
      <c r="D5981" s="40">
        <v>2.6965924852611818</v>
      </c>
      <c r="I5981">
        <v>5504</v>
      </c>
      <c r="J5981" s="134">
        <v>0.19141617240595821</v>
      </c>
    </row>
    <row r="5982" spans="3:10" x14ac:dyDescent="0.3">
      <c r="C5982">
        <v>5505</v>
      </c>
      <c r="D5982" s="40">
        <v>2.8690927275885931</v>
      </c>
      <c r="I5982">
        <v>5505</v>
      </c>
      <c r="J5982" s="134">
        <v>0.2808567766319523</v>
      </c>
    </row>
    <row r="5983" spans="3:10" x14ac:dyDescent="0.3">
      <c r="C5983">
        <v>5506</v>
      </c>
      <c r="D5983" s="40">
        <v>3.0603741112923668</v>
      </c>
      <c r="I5983">
        <v>5506</v>
      </c>
      <c r="J5983" s="134">
        <v>9.0410914396837239E-2</v>
      </c>
    </row>
    <row r="5984" spans="3:10" x14ac:dyDescent="0.3">
      <c r="C5984">
        <v>5507</v>
      </c>
      <c r="D5984" s="40">
        <v>2.6554229929940467</v>
      </c>
      <c r="I5984">
        <v>5507</v>
      </c>
      <c r="J5984" s="134">
        <v>0.37780280934652422</v>
      </c>
    </row>
    <row r="5985" spans="3:10" x14ac:dyDescent="0.3">
      <c r="C5985">
        <v>5508</v>
      </c>
      <c r="D5985" s="40">
        <v>2.0752222351497407</v>
      </c>
      <c r="I5985">
        <v>5508</v>
      </c>
      <c r="J5985" s="134">
        <v>0.24699526136972128</v>
      </c>
    </row>
    <row r="5986" spans="3:10" x14ac:dyDescent="0.3">
      <c r="C5986">
        <v>5509</v>
      </c>
      <c r="D5986" s="40">
        <v>2.476725233640876</v>
      </c>
      <c r="I5986">
        <v>5509</v>
      </c>
      <c r="J5986" s="134">
        <v>0.23622133492090414</v>
      </c>
    </row>
    <row r="5987" spans="3:10" x14ac:dyDescent="0.3">
      <c r="C5987">
        <v>5510</v>
      </c>
      <c r="D5987" s="40">
        <v>1.8991731782851733</v>
      </c>
      <c r="I5987">
        <v>5510</v>
      </c>
      <c r="J5987" s="134">
        <v>0.29008855320308014</v>
      </c>
    </row>
    <row r="5988" spans="3:10" x14ac:dyDescent="0.3">
      <c r="C5988">
        <v>5511</v>
      </c>
      <c r="D5988" s="40">
        <v>2.4338413586628205</v>
      </c>
      <c r="I5988">
        <v>5511</v>
      </c>
      <c r="J5988" s="134">
        <v>0.32971267849952013</v>
      </c>
    </row>
    <row r="5989" spans="3:10" x14ac:dyDescent="0.3">
      <c r="C5989">
        <v>5512</v>
      </c>
      <c r="D5989" s="40">
        <v>2.0634523887099556</v>
      </c>
      <c r="I5989">
        <v>5512</v>
      </c>
      <c r="J5989" s="134">
        <v>0.27431131236041861</v>
      </c>
    </row>
    <row r="5990" spans="3:10" x14ac:dyDescent="0.3">
      <c r="C5990">
        <v>5513</v>
      </c>
      <c r="D5990" s="40">
        <v>2.752528002771879</v>
      </c>
      <c r="I5990">
        <v>5513</v>
      </c>
      <c r="J5990" s="134">
        <v>0.21575297845671826</v>
      </c>
    </row>
    <row r="5991" spans="3:10" x14ac:dyDescent="0.3">
      <c r="C5991">
        <v>5514</v>
      </c>
      <c r="D5991" s="40">
        <v>2.0854002675626369</v>
      </c>
      <c r="I5991">
        <v>5514</v>
      </c>
      <c r="J5991" s="134">
        <v>0.14990085175431189</v>
      </c>
    </row>
    <row r="5992" spans="3:10" x14ac:dyDescent="0.3">
      <c r="C5992">
        <v>5515</v>
      </c>
      <c r="D5992" s="40">
        <v>2.6292731561688765</v>
      </c>
      <c r="I5992">
        <v>5515</v>
      </c>
      <c r="J5992" s="134">
        <v>0.29348936354253974</v>
      </c>
    </row>
    <row r="5993" spans="3:10" x14ac:dyDescent="0.3">
      <c r="C5993">
        <v>5516</v>
      </c>
      <c r="D5993" s="40">
        <v>2.9627224334481905</v>
      </c>
      <c r="I5993">
        <v>5516</v>
      </c>
      <c r="J5993" s="134">
        <v>0.23997156431518163</v>
      </c>
    </row>
    <row r="5994" spans="3:10" x14ac:dyDescent="0.3">
      <c r="C5994">
        <v>5517</v>
      </c>
      <c r="D5994" s="40">
        <v>3.343584125184202</v>
      </c>
      <c r="I5994">
        <v>5517</v>
      </c>
      <c r="J5994" s="134">
        <v>9.8918481391368829E-2</v>
      </c>
    </row>
    <row r="5995" spans="3:10" x14ac:dyDescent="0.3">
      <c r="C5995">
        <v>5518</v>
      </c>
      <c r="D5995" s="40">
        <v>2.9828985990377026</v>
      </c>
      <c r="I5995">
        <v>5518</v>
      </c>
      <c r="J5995" s="134">
        <v>0.18442948363021361</v>
      </c>
    </row>
    <row r="5996" spans="3:10" x14ac:dyDescent="0.3">
      <c r="C5996">
        <v>5519</v>
      </c>
      <c r="D5996" s="40">
        <v>2.1648423883404546</v>
      </c>
      <c r="I5996">
        <v>5519</v>
      </c>
      <c r="J5996" s="134">
        <v>0.37070179955600979</v>
      </c>
    </row>
    <row r="5997" spans="3:10" x14ac:dyDescent="0.3">
      <c r="C5997">
        <v>5520</v>
      </c>
      <c r="D5997" s="40">
        <v>2.8744702407455995</v>
      </c>
      <c r="I5997">
        <v>5520</v>
      </c>
      <c r="J5997" s="134">
        <v>0.10426701592056364</v>
      </c>
    </row>
    <row r="5998" spans="3:10" x14ac:dyDescent="0.3">
      <c r="C5998">
        <v>5521</v>
      </c>
      <c r="D5998" s="40">
        <v>3.6104707577225108</v>
      </c>
      <c r="I5998">
        <v>5521</v>
      </c>
      <c r="J5998" s="134">
        <v>0.33292077341984938</v>
      </c>
    </row>
    <row r="5999" spans="3:10" x14ac:dyDescent="0.3">
      <c r="C5999">
        <v>5522</v>
      </c>
      <c r="D5999" s="40">
        <v>1.9454036850723722</v>
      </c>
      <c r="I5999">
        <v>5522</v>
      </c>
      <c r="J5999" s="134">
        <v>0.27043121485257737</v>
      </c>
    </row>
    <row r="6000" spans="3:10" x14ac:dyDescent="0.3">
      <c r="C6000">
        <v>5523</v>
      </c>
      <c r="D6000" s="40">
        <v>2.5610652754325853</v>
      </c>
      <c r="I6000">
        <v>5523</v>
      </c>
      <c r="J6000" s="134">
        <v>0.17137032024226317</v>
      </c>
    </row>
    <row r="6001" spans="3:10" x14ac:dyDescent="0.3">
      <c r="C6001">
        <v>5524</v>
      </c>
      <c r="D6001" s="40">
        <v>1.9681979668760428</v>
      </c>
      <c r="I6001">
        <v>5524</v>
      </c>
      <c r="J6001" s="134">
        <v>0.27377616747855504</v>
      </c>
    </row>
    <row r="6002" spans="3:10" x14ac:dyDescent="0.3">
      <c r="C6002">
        <v>5525</v>
      </c>
      <c r="D6002" s="40">
        <v>2.0380694978580314</v>
      </c>
      <c r="I6002">
        <v>5525</v>
      </c>
      <c r="J6002" s="134">
        <v>0.20376818511179162</v>
      </c>
    </row>
    <row r="6003" spans="3:10" x14ac:dyDescent="0.3">
      <c r="C6003">
        <v>5526</v>
      </c>
      <c r="D6003" s="40">
        <v>3.5077874191776863</v>
      </c>
      <c r="I6003">
        <v>5526</v>
      </c>
      <c r="J6003" s="134">
        <v>0.23702928102703491</v>
      </c>
    </row>
    <row r="6004" spans="3:10" x14ac:dyDescent="0.3">
      <c r="C6004">
        <v>5527</v>
      </c>
      <c r="D6004" s="40">
        <v>3.1249136750050939</v>
      </c>
      <c r="I6004">
        <v>5527</v>
      </c>
      <c r="J6004" s="134">
        <v>0.3081296782048859</v>
      </c>
    </row>
    <row r="6005" spans="3:10" x14ac:dyDescent="0.3">
      <c r="C6005">
        <v>5528</v>
      </c>
      <c r="D6005" s="40">
        <v>2.3281388641615632</v>
      </c>
      <c r="I6005">
        <v>5528</v>
      </c>
      <c r="J6005" s="134">
        <v>0.26540869711031845</v>
      </c>
    </row>
    <row r="6006" spans="3:10" x14ac:dyDescent="0.3">
      <c r="C6006">
        <v>5529</v>
      </c>
      <c r="D6006" s="40">
        <v>3.2543748210881303</v>
      </c>
      <c r="I6006">
        <v>5529</v>
      </c>
      <c r="J6006" s="134">
        <v>8.9429152468527118E-2</v>
      </c>
    </row>
    <row r="6007" spans="3:10" x14ac:dyDescent="0.3">
      <c r="C6007">
        <v>5530</v>
      </c>
      <c r="D6007" s="40">
        <v>2.7558956288687075</v>
      </c>
      <c r="I6007">
        <v>5530</v>
      </c>
      <c r="J6007" s="134">
        <v>8.1113630346626442E-2</v>
      </c>
    </row>
    <row r="6008" spans="3:10" x14ac:dyDescent="0.3">
      <c r="C6008">
        <v>5531</v>
      </c>
      <c r="D6008" s="40">
        <v>2.5891732951814315</v>
      </c>
      <c r="I6008">
        <v>5531</v>
      </c>
      <c r="J6008" s="134">
        <v>0.26562595187842453</v>
      </c>
    </row>
    <row r="6009" spans="3:10" x14ac:dyDescent="0.3">
      <c r="C6009">
        <v>5532</v>
      </c>
      <c r="D6009" s="40">
        <v>2.1394369155680488</v>
      </c>
      <c r="I6009">
        <v>5532</v>
      </c>
      <c r="J6009" s="134">
        <v>0.23595487957157957</v>
      </c>
    </row>
    <row r="6010" spans="3:10" x14ac:dyDescent="0.3">
      <c r="C6010">
        <v>5533</v>
      </c>
      <c r="D6010" s="40">
        <v>2.428170961941059</v>
      </c>
      <c r="I6010">
        <v>5533</v>
      </c>
      <c r="J6010" s="134">
        <v>0.10773675684466344</v>
      </c>
    </row>
    <row r="6011" spans="3:10" x14ac:dyDescent="0.3">
      <c r="C6011">
        <v>5534</v>
      </c>
      <c r="D6011" s="40">
        <v>3.0287367426582605</v>
      </c>
      <c r="I6011">
        <v>5534</v>
      </c>
      <c r="J6011" s="134">
        <v>0.22662535448463972</v>
      </c>
    </row>
    <row r="6012" spans="3:10" x14ac:dyDescent="0.3">
      <c r="C6012">
        <v>5535</v>
      </c>
      <c r="D6012" s="40">
        <v>2.6324735783343955</v>
      </c>
      <c r="I6012">
        <v>5535</v>
      </c>
      <c r="J6012" s="134">
        <v>0.28802408751266917</v>
      </c>
    </row>
    <row r="6013" spans="3:10" x14ac:dyDescent="0.3">
      <c r="C6013">
        <v>5536</v>
      </c>
      <c r="D6013" s="40">
        <v>2.4842800008871824</v>
      </c>
      <c r="I6013">
        <v>5536</v>
      </c>
      <c r="J6013" s="134">
        <v>0.25880151262526518</v>
      </c>
    </row>
    <row r="6014" spans="3:10" x14ac:dyDescent="0.3">
      <c r="C6014">
        <v>5537</v>
      </c>
      <c r="D6014" s="40">
        <v>2.2795792881145909</v>
      </c>
      <c r="I6014">
        <v>5537</v>
      </c>
      <c r="J6014" s="134">
        <v>0.16728288050870121</v>
      </c>
    </row>
    <row r="6015" spans="3:10" x14ac:dyDescent="0.3">
      <c r="C6015">
        <v>5538</v>
      </c>
      <c r="D6015" s="40">
        <v>2.5891937549278667</v>
      </c>
      <c r="I6015">
        <v>5538</v>
      </c>
      <c r="J6015" s="134">
        <v>0.21716414741137124</v>
      </c>
    </row>
    <row r="6016" spans="3:10" x14ac:dyDescent="0.3">
      <c r="C6016">
        <v>5539</v>
      </c>
      <c r="D6016" s="40">
        <v>1.9778928712943049</v>
      </c>
      <c r="I6016">
        <v>5539</v>
      </c>
      <c r="J6016" s="134">
        <v>0.31167551612770628</v>
      </c>
    </row>
    <row r="6017" spans="3:10" x14ac:dyDescent="0.3">
      <c r="C6017">
        <v>5540</v>
      </c>
      <c r="D6017" s="40">
        <v>2.755680445823995</v>
      </c>
      <c r="I6017">
        <v>5540</v>
      </c>
      <c r="J6017" s="134">
        <v>0.36275840941719895</v>
      </c>
    </row>
    <row r="6018" spans="3:10" x14ac:dyDescent="0.3">
      <c r="C6018">
        <v>5541</v>
      </c>
      <c r="D6018" s="40">
        <v>2.4883693886054949</v>
      </c>
      <c r="I6018">
        <v>5541</v>
      </c>
      <c r="J6018" s="134">
        <v>0.17980255872619533</v>
      </c>
    </row>
    <row r="6019" spans="3:10" x14ac:dyDescent="0.3">
      <c r="C6019">
        <v>5542</v>
      </c>
      <c r="D6019" s="40">
        <v>1.8197423465387126</v>
      </c>
      <c r="I6019">
        <v>5542</v>
      </c>
      <c r="J6019" s="134">
        <v>0.13969582589271745</v>
      </c>
    </row>
    <row r="6020" spans="3:10" x14ac:dyDescent="0.3">
      <c r="C6020">
        <v>5543</v>
      </c>
      <c r="D6020" s="40">
        <v>1.827681150884795</v>
      </c>
      <c r="I6020">
        <v>5543</v>
      </c>
      <c r="J6020" s="134">
        <v>0.26408053982092228</v>
      </c>
    </row>
    <row r="6021" spans="3:10" x14ac:dyDescent="0.3">
      <c r="C6021">
        <v>5544</v>
      </c>
      <c r="D6021" s="40">
        <v>2.3816830450863682</v>
      </c>
      <c r="I6021">
        <v>5544</v>
      </c>
      <c r="J6021" s="134">
        <v>0.21620108882981315</v>
      </c>
    </row>
    <row r="6022" spans="3:10" x14ac:dyDescent="0.3">
      <c r="C6022">
        <v>5545</v>
      </c>
      <c r="D6022" s="40">
        <v>3.2199561528539844</v>
      </c>
      <c r="I6022">
        <v>5545</v>
      </c>
      <c r="J6022" s="134">
        <v>6.8226804902617344E-2</v>
      </c>
    </row>
    <row r="6023" spans="3:10" x14ac:dyDescent="0.3">
      <c r="C6023">
        <v>5546</v>
      </c>
      <c r="D6023" s="40">
        <v>2.7161392846254362</v>
      </c>
      <c r="I6023">
        <v>5546</v>
      </c>
      <c r="J6023" s="134">
        <v>5.5765737567176732E-2</v>
      </c>
    </row>
    <row r="6024" spans="3:10" x14ac:dyDescent="0.3">
      <c r="C6024">
        <v>5547</v>
      </c>
      <c r="D6024" s="40">
        <v>2.0165724487805479</v>
      </c>
      <c r="I6024">
        <v>5547</v>
      </c>
      <c r="J6024" s="134">
        <v>0.26343479120788982</v>
      </c>
    </row>
    <row r="6025" spans="3:10" x14ac:dyDescent="0.3">
      <c r="C6025">
        <v>5548</v>
      </c>
      <c r="D6025" s="40">
        <v>2.932640231905411</v>
      </c>
      <c r="I6025">
        <v>5548</v>
      </c>
      <c r="J6025" s="134">
        <v>0.36411889596647917</v>
      </c>
    </row>
    <row r="6026" spans="3:10" x14ac:dyDescent="0.3">
      <c r="C6026">
        <v>5549</v>
      </c>
      <c r="D6026" s="40">
        <v>2.2549395193892332</v>
      </c>
      <c r="I6026">
        <v>5549</v>
      </c>
      <c r="J6026" s="134">
        <v>0.21726372395868387</v>
      </c>
    </row>
    <row r="6027" spans="3:10" x14ac:dyDescent="0.3">
      <c r="C6027">
        <v>5550</v>
      </c>
      <c r="D6027" s="40">
        <v>2.6215707837338273</v>
      </c>
      <c r="I6027">
        <v>5550</v>
      </c>
      <c r="J6027" s="134">
        <v>0.23795834741509592</v>
      </c>
    </row>
    <row r="6028" spans="3:10" x14ac:dyDescent="0.3">
      <c r="C6028">
        <v>5551</v>
      </c>
      <c r="D6028" s="40">
        <v>2.6926309909973392</v>
      </c>
      <c r="I6028">
        <v>5551</v>
      </c>
      <c r="J6028" s="134">
        <v>0.10733882734689293</v>
      </c>
    </row>
    <row r="6029" spans="3:10" x14ac:dyDescent="0.3">
      <c r="C6029">
        <v>5552</v>
      </c>
      <c r="D6029" s="40">
        <v>2.3947599839512912</v>
      </c>
      <c r="I6029">
        <v>5552</v>
      </c>
      <c r="J6029" s="134">
        <v>0.24850885696791258</v>
      </c>
    </row>
    <row r="6030" spans="3:10" x14ac:dyDescent="0.3">
      <c r="C6030">
        <v>5553</v>
      </c>
      <c r="D6030" s="40">
        <v>2.2363888486587884</v>
      </c>
      <c r="I6030">
        <v>5553</v>
      </c>
      <c r="J6030" s="134">
        <v>0.24263241174914074</v>
      </c>
    </row>
    <row r="6031" spans="3:10" x14ac:dyDescent="0.3">
      <c r="C6031">
        <v>5554</v>
      </c>
      <c r="D6031" s="40">
        <v>3.5439265447243029</v>
      </c>
      <c r="I6031">
        <v>5554</v>
      </c>
      <c r="J6031" s="134">
        <v>0.33018932202019724</v>
      </c>
    </row>
    <row r="6032" spans="3:10" x14ac:dyDescent="0.3">
      <c r="C6032">
        <v>5555</v>
      </c>
      <c r="D6032" s="40">
        <v>2.7060721786377968</v>
      </c>
      <c r="I6032">
        <v>5555</v>
      </c>
      <c r="J6032" s="134">
        <v>0.28936392479282458</v>
      </c>
    </row>
    <row r="6033" spans="3:10" x14ac:dyDescent="0.3">
      <c r="C6033">
        <v>5556</v>
      </c>
      <c r="D6033" s="40">
        <v>2.7379497465741851</v>
      </c>
      <c r="I6033">
        <v>5556</v>
      </c>
      <c r="J6033" s="134">
        <v>0.1000689068587719</v>
      </c>
    </row>
    <row r="6034" spans="3:10" x14ac:dyDescent="0.3">
      <c r="C6034">
        <v>5557</v>
      </c>
      <c r="D6034" s="40">
        <v>1.8307842294073051</v>
      </c>
      <c r="I6034">
        <v>5557</v>
      </c>
      <c r="J6034" s="134">
        <v>0.23052371380579917</v>
      </c>
    </row>
    <row r="6035" spans="3:10" x14ac:dyDescent="0.3">
      <c r="C6035">
        <v>5558</v>
      </c>
      <c r="D6035" s="40">
        <v>2.2753807118317853</v>
      </c>
      <c r="I6035">
        <v>5558</v>
      </c>
      <c r="J6035" s="134">
        <v>0.37381240433024088</v>
      </c>
    </row>
    <row r="6036" spans="3:10" x14ac:dyDescent="0.3">
      <c r="C6036">
        <v>5559</v>
      </c>
      <c r="D6036" s="40">
        <v>2.363161949483938</v>
      </c>
      <c r="I6036">
        <v>5559</v>
      </c>
      <c r="J6036" s="134">
        <v>7.0553071951155344E-2</v>
      </c>
    </row>
    <row r="6037" spans="3:10" x14ac:dyDescent="0.3">
      <c r="C6037">
        <v>5560</v>
      </c>
      <c r="D6037" s="40">
        <v>1.8247751997112993</v>
      </c>
      <c r="I6037">
        <v>5560</v>
      </c>
      <c r="J6037" s="134">
        <v>0.21104828349250093</v>
      </c>
    </row>
    <row r="6038" spans="3:10" x14ac:dyDescent="0.3">
      <c r="C6038">
        <v>5561</v>
      </c>
      <c r="D6038" s="40">
        <v>1.6244911526128416</v>
      </c>
      <c r="I6038">
        <v>5561</v>
      </c>
      <c r="J6038" s="134">
        <v>0.12958695238302931</v>
      </c>
    </row>
    <row r="6039" spans="3:10" x14ac:dyDescent="0.3">
      <c r="C6039">
        <v>5562</v>
      </c>
      <c r="D6039" s="40">
        <v>2.8530202587491957</v>
      </c>
      <c r="I6039">
        <v>5562</v>
      </c>
      <c r="J6039" s="134">
        <v>0.33212449057868798</v>
      </c>
    </row>
    <row r="6040" spans="3:10" x14ac:dyDescent="0.3">
      <c r="C6040">
        <v>5563</v>
      </c>
      <c r="D6040" s="40">
        <v>1.8251701457560674</v>
      </c>
      <c r="I6040">
        <v>5563</v>
      </c>
      <c r="J6040" s="134">
        <v>0.37050234068089249</v>
      </c>
    </row>
    <row r="6041" spans="3:10" x14ac:dyDescent="0.3">
      <c r="C6041">
        <v>5564</v>
      </c>
      <c r="D6041" s="40">
        <v>2.1660590123077266</v>
      </c>
      <c r="I6041">
        <v>5564</v>
      </c>
      <c r="J6041" s="134">
        <v>0.10041163459229252</v>
      </c>
    </row>
    <row r="6042" spans="3:10" x14ac:dyDescent="0.3">
      <c r="C6042">
        <v>5565</v>
      </c>
      <c r="D6042" s="40">
        <v>2.9109695563468998</v>
      </c>
      <c r="I6042">
        <v>5565</v>
      </c>
      <c r="J6042" s="134">
        <v>8.979304587241721E-2</v>
      </c>
    </row>
    <row r="6043" spans="3:10" x14ac:dyDescent="0.3">
      <c r="C6043">
        <v>5566</v>
      </c>
      <c r="D6043" s="40">
        <v>2.3015115096096315</v>
      </c>
      <c r="I6043">
        <v>5566</v>
      </c>
      <c r="J6043" s="134">
        <v>0.20752101645773458</v>
      </c>
    </row>
    <row r="6044" spans="3:10" x14ac:dyDescent="0.3">
      <c r="C6044">
        <v>5567</v>
      </c>
      <c r="D6044" s="40">
        <v>2.9699002768524188</v>
      </c>
      <c r="I6044">
        <v>5567</v>
      </c>
      <c r="J6044" s="134">
        <v>0.33987878943209937</v>
      </c>
    </row>
    <row r="6045" spans="3:10" x14ac:dyDescent="0.3">
      <c r="C6045">
        <v>5568</v>
      </c>
      <c r="D6045" s="40">
        <v>2.9260659091372569</v>
      </c>
      <c r="I6045">
        <v>5568</v>
      </c>
      <c r="J6045" s="134">
        <v>0.33776235230709051</v>
      </c>
    </row>
    <row r="6046" spans="3:10" x14ac:dyDescent="0.3">
      <c r="C6046">
        <v>5569</v>
      </c>
      <c r="D6046" s="40">
        <v>2.6809378620147055</v>
      </c>
      <c r="I6046">
        <v>5569</v>
      </c>
      <c r="J6046" s="134">
        <v>0.12555151493348826</v>
      </c>
    </row>
    <row r="6047" spans="3:10" x14ac:dyDescent="0.3">
      <c r="C6047">
        <v>5570</v>
      </c>
      <c r="D6047" s="40">
        <v>2.2108091511655172</v>
      </c>
      <c r="I6047">
        <v>5570</v>
      </c>
      <c r="J6047" s="134">
        <v>0.32827564787710006</v>
      </c>
    </row>
    <row r="6048" spans="3:10" x14ac:dyDescent="0.3">
      <c r="C6048">
        <v>5571</v>
      </c>
      <c r="D6048" s="40">
        <v>3.3729344414063149</v>
      </c>
      <c r="I6048">
        <v>5571</v>
      </c>
      <c r="J6048" s="134">
        <v>0.2627342678315252</v>
      </c>
    </row>
    <row r="6049" spans="3:10" x14ac:dyDescent="0.3">
      <c r="C6049">
        <v>5572</v>
      </c>
      <c r="D6049" s="40">
        <v>2.1182499561180235</v>
      </c>
      <c r="I6049">
        <v>5572</v>
      </c>
      <c r="J6049" s="134">
        <v>0.14679347156115097</v>
      </c>
    </row>
    <row r="6050" spans="3:10" x14ac:dyDescent="0.3">
      <c r="C6050">
        <v>5573</v>
      </c>
      <c r="D6050" s="40">
        <v>3.4421810119857361</v>
      </c>
      <c r="I6050">
        <v>5573</v>
      </c>
      <c r="J6050" s="134">
        <v>0.24735013247726934</v>
      </c>
    </row>
    <row r="6051" spans="3:10" x14ac:dyDescent="0.3">
      <c r="C6051">
        <v>5574</v>
      </c>
      <c r="D6051" s="40">
        <v>2.1009293655014263</v>
      </c>
      <c r="I6051">
        <v>5574</v>
      </c>
      <c r="J6051" s="134">
        <v>0.26807387822642825</v>
      </c>
    </row>
    <row r="6052" spans="3:10" x14ac:dyDescent="0.3">
      <c r="C6052">
        <v>5575</v>
      </c>
      <c r="D6052" s="40">
        <v>1.6963183026943944</v>
      </c>
      <c r="I6052">
        <v>5575</v>
      </c>
      <c r="J6052" s="134">
        <v>0.21963148379156427</v>
      </c>
    </row>
    <row r="6053" spans="3:10" x14ac:dyDescent="0.3">
      <c r="C6053">
        <v>5576</v>
      </c>
      <c r="D6053" s="40">
        <v>2.2542865296517562</v>
      </c>
      <c r="I6053">
        <v>5576</v>
      </c>
      <c r="J6053" s="134">
        <v>0.22151650982578519</v>
      </c>
    </row>
    <row r="6054" spans="3:10" x14ac:dyDescent="0.3">
      <c r="C6054">
        <v>5577</v>
      </c>
      <c r="D6054" s="40">
        <v>3.2557392541518455</v>
      </c>
      <c r="I6054">
        <v>5577</v>
      </c>
      <c r="J6054" s="134">
        <v>0.28393613299641007</v>
      </c>
    </row>
    <row r="6055" spans="3:10" x14ac:dyDescent="0.3">
      <c r="C6055">
        <v>5578</v>
      </c>
      <c r="D6055" s="40">
        <v>3.5887051328224731</v>
      </c>
      <c r="I6055">
        <v>5578</v>
      </c>
      <c r="J6055" s="134">
        <v>0.15032185838313672</v>
      </c>
    </row>
    <row r="6056" spans="3:10" x14ac:dyDescent="0.3">
      <c r="C6056">
        <v>5579</v>
      </c>
      <c r="D6056" s="40">
        <v>2.5792047201150554</v>
      </c>
      <c r="I6056">
        <v>5579</v>
      </c>
      <c r="J6056" s="134">
        <v>0.33367234995380168</v>
      </c>
    </row>
    <row r="6057" spans="3:10" x14ac:dyDescent="0.3">
      <c r="C6057">
        <v>5580</v>
      </c>
      <c r="D6057" s="40">
        <v>1.8569166448676746</v>
      </c>
      <c r="I6057">
        <v>5580</v>
      </c>
      <c r="J6057" s="134">
        <v>0.14005840010382364</v>
      </c>
    </row>
    <row r="6058" spans="3:10" x14ac:dyDescent="0.3">
      <c r="C6058">
        <v>5581</v>
      </c>
      <c r="D6058" s="40">
        <v>2.3698704670564039</v>
      </c>
      <c r="I6058">
        <v>5581</v>
      </c>
      <c r="J6058" s="134">
        <v>0.26119898558774945</v>
      </c>
    </row>
    <row r="6059" spans="3:10" x14ac:dyDescent="0.3">
      <c r="C6059">
        <v>5582</v>
      </c>
      <c r="D6059" s="40">
        <v>2.6027926372914445</v>
      </c>
      <c r="I6059">
        <v>5582</v>
      </c>
      <c r="J6059" s="134">
        <v>0.14209204167720357</v>
      </c>
    </row>
    <row r="6060" spans="3:10" x14ac:dyDescent="0.3">
      <c r="C6060">
        <v>5583</v>
      </c>
      <c r="D6060" s="40">
        <v>2.638453705923538</v>
      </c>
      <c r="I6060">
        <v>5583</v>
      </c>
      <c r="J6060" s="134">
        <v>0.17910895729071896</v>
      </c>
    </row>
    <row r="6061" spans="3:10" x14ac:dyDescent="0.3">
      <c r="C6061">
        <v>5584</v>
      </c>
      <c r="D6061" s="40">
        <v>3.2719552337199511</v>
      </c>
      <c r="I6061">
        <v>5584</v>
      </c>
      <c r="J6061" s="134">
        <v>0.40469571134111204</v>
      </c>
    </row>
    <row r="6062" spans="3:10" x14ac:dyDescent="0.3">
      <c r="C6062">
        <v>5585</v>
      </c>
      <c r="D6062" s="40">
        <v>3.2134039402665699</v>
      </c>
      <c r="I6062">
        <v>5585</v>
      </c>
      <c r="J6062" s="134">
        <v>0.38650976480165111</v>
      </c>
    </row>
    <row r="6063" spans="3:10" x14ac:dyDescent="0.3">
      <c r="C6063">
        <v>5586</v>
      </c>
      <c r="D6063" s="40">
        <v>2.225722597831147</v>
      </c>
      <c r="I6063">
        <v>5586</v>
      </c>
      <c r="J6063" s="134">
        <v>0.33021489821294225</v>
      </c>
    </row>
    <row r="6064" spans="3:10" x14ac:dyDescent="0.3">
      <c r="C6064">
        <v>5587</v>
      </c>
      <c r="D6064" s="40">
        <v>2.0683450823709832</v>
      </c>
      <c r="I6064">
        <v>5587</v>
      </c>
      <c r="J6064" s="134">
        <v>0.27590053990112562</v>
      </c>
    </row>
    <row r="6065" spans="3:10" x14ac:dyDescent="0.3">
      <c r="C6065">
        <v>5588</v>
      </c>
      <c r="D6065" s="40">
        <v>2.9796464582264628</v>
      </c>
      <c r="I6065">
        <v>5588</v>
      </c>
      <c r="J6065" s="134">
        <v>0.16039449242436365</v>
      </c>
    </row>
    <row r="6066" spans="3:10" x14ac:dyDescent="0.3">
      <c r="C6066">
        <v>5589</v>
      </c>
      <c r="D6066" s="40">
        <v>1.6935686048561052</v>
      </c>
      <c r="I6066">
        <v>5589</v>
      </c>
      <c r="J6066" s="134">
        <v>0.17241665745443147</v>
      </c>
    </row>
    <row r="6067" spans="3:10" x14ac:dyDescent="0.3">
      <c r="C6067">
        <v>5590</v>
      </c>
      <c r="D6067" s="40">
        <v>2.1978946528777512</v>
      </c>
      <c r="I6067">
        <v>5590</v>
      </c>
      <c r="J6067" s="134">
        <v>0.1914346607968489</v>
      </c>
    </row>
    <row r="6068" spans="3:10" x14ac:dyDescent="0.3">
      <c r="C6068">
        <v>5591</v>
      </c>
      <c r="D6068" s="40">
        <v>2.743052675764444</v>
      </c>
      <c r="I6068">
        <v>5591</v>
      </c>
      <c r="J6068" s="134">
        <v>0.32403823767474771</v>
      </c>
    </row>
    <row r="6069" spans="3:10" x14ac:dyDescent="0.3">
      <c r="C6069">
        <v>5592</v>
      </c>
      <c r="D6069" s="40">
        <v>2.508867430491454</v>
      </c>
      <c r="I6069">
        <v>5592</v>
      </c>
      <c r="J6069" s="134">
        <v>0.36758936948705645</v>
      </c>
    </row>
    <row r="6070" spans="3:10" x14ac:dyDescent="0.3">
      <c r="C6070">
        <v>5593</v>
      </c>
      <c r="D6070" s="40">
        <v>3.1258333349988994</v>
      </c>
      <c r="I6070">
        <v>5593</v>
      </c>
      <c r="J6070" s="134">
        <v>0.1112982671715177</v>
      </c>
    </row>
    <row r="6071" spans="3:10" x14ac:dyDescent="0.3">
      <c r="C6071">
        <v>5594</v>
      </c>
      <c r="D6071" s="40">
        <v>2.6170025506291283</v>
      </c>
      <c r="I6071">
        <v>5594</v>
      </c>
      <c r="J6071" s="134">
        <v>0.30428295312117104</v>
      </c>
    </row>
    <row r="6072" spans="3:10" x14ac:dyDescent="0.3">
      <c r="C6072">
        <v>5595</v>
      </c>
      <c r="D6072" s="40">
        <v>3.2187879367165833</v>
      </c>
      <c r="I6072">
        <v>5595</v>
      </c>
      <c r="J6072" s="134">
        <v>0.27341762637893652</v>
      </c>
    </row>
    <row r="6073" spans="3:10" x14ac:dyDescent="0.3">
      <c r="C6073">
        <v>5596</v>
      </c>
      <c r="D6073" s="40">
        <v>2.7696971332862494</v>
      </c>
      <c r="I6073">
        <v>5596</v>
      </c>
      <c r="J6073" s="134">
        <v>0.32374794814092867</v>
      </c>
    </row>
    <row r="6074" spans="3:10" x14ac:dyDescent="0.3">
      <c r="C6074">
        <v>5597</v>
      </c>
      <c r="D6074" s="40">
        <v>2.0741064068324717</v>
      </c>
      <c r="I6074">
        <v>5597</v>
      </c>
      <c r="J6074" s="134">
        <v>0.1522110612267169</v>
      </c>
    </row>
    <row r="6075" spans="3:10" x14ac:dyDescent="0.3">
      <c r="C6075">
        <v>5598</v>
      </c>
      <c r="D6075" s="40">
        <v>2.3638819035484646</v>
      </c>
      <c r="I6075">
        <v>5598</v>
      </c>
      <c r="J6075" s="134">
        <v>0.39137492404877228</v>
      </c>
    </row>
    <row r="6076" spans="3:10" x14ac:dyDescent="0.3">
      <c r="C6076">
        <v>5599</v>
      </c>
      <c r="D6076" s="40">
        <v>1.6995039184449876</v>
      </c>
      <c r="I6076">
        <v>5599</v>
      </c>
      <c r="J6076" s="134">
        <v>0.29814505935450697</v>
      </c>
    </row>
    <row r="6077" spans="3:10" x14ac:dyDescent="0.3">
      <c r="C6077">
        <v>5600</v>
      </c>
      <c r="D6077" s="40">
        <v>3.4398711312097605</v>
      </c>
      <c r="I6077">
        <v>5600</v>
      </c>
      <c r="J6077" s="134">
        <v>0.3501888826977293</v>
      </c>
    </row>
    <row r="6078" spans="3:10" x14ac:dyDescent="0.3">
      <c r="C6078">
        <v>5601</v>
      </c>
      <c r="D6078" s="40">
        <v>3.0451501554982237</v>
      </c>
      <c r="I6078">
        <v>5601</v>
      </c>
      <c r="J6078" s="134">
        <v>0.27389551329932971</v>
      </c>
    </row>
    <row r="6079" spans="3:10" x14ac:dyDescent="0.3">
      <c r="C6079">
        <v>5602</v>
      </c>
      <c r="D6079" s="40">
        <v>3.224384677074235</v>
      </c>
      <c r="I6079">
        <v>5602</v>
      </c>
      <c r="J6079" s="134">
        <v>0.15719106147259176</v>
      </c>
    </row>
    <row r="6080" spans="3:10" x14ac:dyDescent="0.3">
      <c r="C6080">
        <v>5603</v>
      </c>
      <c r="D6080" s="40">
        <v>3.3000073150053346</v>
      </c>
      <c r="I6080">
        <v>5603</v>
      </c>
      <c r="J6080" s="134">
        <v>0.31031366772969382</v>
      </c>
    </row>
    <row r="6081" spans="3:10" x14ac:dyDescent="0.3">
      <c r="C6081">
        <v>5604</v>
      </c>
      <c r="D6081" s="40">
        <v>2.1635802928153307</v>
      </c>
      <c r="I6081">
        <v>5604</v>
      </c>
      <c r="J6081" s="134">
        <v>0.30320983494645581</v>
      </c>
    </row>
    <row r="6082" spans="3:10" x14ac:dyDescent="0.3">
      <c r="C6082">
        <v>5605</v>
      </c>
      <c r="D6082" s="40">
        <v>2.3579193678762254</v>
      </c>
      <c r="I6082">
        <v>5605</v>
      </c>
      <c r="J6082" s="134">
        <v>0.26310321810192416</v>
      </c>
    </row>
    <row r="6083" spans="3:10" x14ac:dyDescent="0.3">
      <c r="C6083">
        <v>5606</v>
      </c>
      <c r="D6083" s="40">
        <v>2.351167264462779</v>
      </c>
      <c r="I6083">
        <v>5606</v>
      </c>
      <c r="J6083" s="134">
        <v>0.23839961806806631</v>
      </c>
    </row>
    <row r="6084" spans="3:10" x14ac:dyDescent="0.3">
      <c r="C6084">
        <v>5607</v>
      </c>
      <c r="D6084" s="40">
        <v>3.0254906807871516</v>
      </c>
      <c r="I6084">
        <v>5607</v>
      </c>
      <c r="J6084" s="134">
        <v>0.29577969498047274</v>
      </c>
    </row>
    <row r="6085" spans="3:10" x14ac:dyDescent="0.3">
      <c r="C6085">
        <v>5608</v>
      </c>
      <c r="D6085" s="40">
        <v>2.7938053051854665</v>
      </c>
      <c r="I6085">
        <v>5608</v>
      </c>
      <c r="J6085" s="134">
        <v>0.19224761720953554</v>
      </c>
    </row>
    <row r="6086" spans="3:10" x14ac:dyDescent="0.3">
      <c r="C6086">
        <v>5609</v>
      </c>
      <c r="D6086" s="40">
        <v>2.5266875892179521</v>
      </c>
      <c r="I6086">
        <v>5609</v>
      </c>
      <c r="J6086" s="134">
        <v>0.26908955322562367</v>
      </c>
    </row>
    <row r="6087" spans="3:10" x14ac:dyDescent="0.3">
      <c r="C6087">
        <v>5610</v>
      </c>
      <c r="D6087" s="40">
        <v>1.6591784512518193</v>
      </c>
      <c r="I6087">
        <v>5610</v>
      </c>
      <c r="J6087" s="134">
        <v>0.22936534960384769</v>
      </c>
    </row>
    <row r="6088" spans="3:10" x14ac:dyDescent="0.3">
      <c r="C6088">
        <v>5611</v>
      </c>
      <c r="D6088" s="40">
        <v>1.4701590634744979</v>
      </c>
      <c r="I6088">
        <v>5611</v>
      </c>
      <c r="J6088" s="134">
        <v>0.17053499702761976</v>
      </c>
    </row>
    <row r="6089" spans="3:10" x14ac:dyDescent="0.3">
      <c r="C6089">
        <v>5612</v>
      </c>
      <c r="D6089" s="40">
        <v>3.6897247968247866</v>
      </c>
      <c r="I6089">
        <v>5612</v>
      </c>
      <c r="J6089" s="134">
        <v>0.2652943184272154</v>
      </c>
    </row>
    <row r="6090" spans="3:10" x14ac:dyDescent="0.3">
      <c r="C6090">
        <v>5613</v>
      </c>
      <c r="D6090" s="40">
        <v>2.9249949204660832</v>
      </c>
      <c r="I6090">
        <v>5613</v>
      </c>
      <c r="J6090" s="134">
        <v>0.28834009710277964</v>
      </c>
    </row>
    <row r="6091" spans="3:10" x14ac:dyDescent="0.3">
      <c r="C6091">
        <v>5614</v>
      </c>
      <c r="D6091" s="40">
        <v>2.8980896238265643</v>
      </c>
      <c r="I6091">
        <v>5614</v>
      </c>
      <c r="J6091" s="134">
        <v>0.24547051045201806</v>
      </c>
    </row>
    <row r="6092" spans="3:10" x14ac:dyDescent="0.3">
      <c r="C6092">
        <v>5615</v>
      </c>
      <c r="D6092" s="40">
        <v>2.8949362343860976</v>
      </c>
      <c r="I6092">
        <v>5615</v>
      </c>
      <c r="J6092" s="134">
        <v>0.23215356209262561</v>
      </c>
    </row>
    <row r="6093" spans="3:10" x14ac:dyDescent="0.3">
      <c r="C6093">
        <v>5616</v>
      </c>
      <c r="D6093" s="40">
        <v>3.088735459304448</v>
      </c>
      <c r="I6093">
        <v>5616</v>
      </c>
      <c r="J6093" s="134">
        <v>0.23473935397721579</v>
      </c>
    </row>
    <row r="6094" spans="3:10" x14ac:dyDescent="0.3">
      <c r="C6094">
        <v>5617</v>
      </c>
      <c r="D6094" s="40">
        <v>2.3595269614346899</v>
      </c>
      <c r="I6094">
        <v>5617</v>
      </c>
      <c r="J6094" s="134">
        <v>0.11954587714903253</v>
      </c>
    </row>
    <row r="6095" spans="3:10" x14ac:dyDescent="0.3">
      <c r="C6095">
        <v>5618</v>
      </c>
      <c r="D6095" s="40">
        <v>2.0227074478026754</v>
      </c>
      <c r="I6095">
        <v>5618</v>
      </c>
      <c r="J6095" s="134">
        <v>0.20667133512337177</v>
      </c>
    </row>
    <row r="6096" spans="3:10" x14ac:dyDescent="0.3">
      <c r="C6096">
        <v>5619</v>
      </c>
      <c r="D6096" s="40">
        <v>3.0036380084218299</v>
      </c>
      <c r="I6096">
        <v>5619</v>
      </c>
      <c r="J6096" s="134">
        <v>0.24301793753171519</v>
      </c>
    </row>
    <row r="6097" spans="3:10" x14ac:dyDescent="0.3">
      <c r="C6097">
        <v>5620</v>
      </c>
      <c r="D6097" s="40">
        <v>2.9920582522731585</v>
      </c>
      <c r="I6097">
        <v>5620</v>
      </c>
      <c r="J6097" s="134">
        <v>0.24125787748378369</v>
      </c>
    </row>
    <row r="6098" spans="3:10" x14ac:dyDescent="0.3">
      <c r="C6098">
        <v>5621</v>
      </c>
      <c r="D6098" s="40">
        <v>1.7717337898150842</v>
      </c>
      <c r="I6098">
        <v>5621</v>
      </c>
      <c r="J6098" s="134">
        <v>0.23077792665168428</v>
      </c>
    </row>
    <row r="6099" spans="3:10" x14ac:dyDescent="0.3">
      <c r="C6099">
        <v>5622</v>
      </c>
      <c r="D6099" s="40">
        <v>2.756192449120654</v>
      </c>
      <c r="I6099">
        <v>5622</v>
      </c>
      <c r="J6099" s="134">
        <v>0.31854901869895258</v>
      </c>
    </row>
    <row r="6100" spans="3:10" x14ac:dyDescent="0.3">
      <c r="C6100">
        <v>5623</v>
      </c>
      <c r="D6100" s="40">
        <v>3.0772714164852872</v>
      </c>
      <c r="I6100">
        <v>5623</v>
      </c>
      <c r="J6100" s="134">
        <v>0.16750681908356935</v>
      </c>
    </row>
    <row r="6101" spans="3:10" x14ac:dyDescent="0.3">
      <c r="C6101">
        <v>5624</v>
      </c>
      <c r="D6101" s="40">
        <v>2.4802825023057808</v>
      </c>
      <c r="I6101">
        <v>5624</v>
      </c>
      <c r="J6101" s="134">
        <v>0.18146955660892106</v>
      </c>
    </row>
    <row r="6102" spans="3:10" x14ac:dyDescent="0.3">
      <c r="C6102">
        <v>5625</v>
      </c>
      <c r="D6102" s="40">
        <v>1.671020381890385</v>
      </c>
      <c r="I6102">
        <v>5625</v>
      </c>
      <c r="J6102" s="134">
        <v>0.13943434551641465</v>
      </c>
    </row>
    <row r="6103" spans="3:10" x14ac:dyDescent="0.3">
      <c r="C6103">
        <v>5626</v>
      </c>
      <c r="D6103" s="40">
        <v>3.2603238627996354</v>
      </c>
      <c r="I6103">
        <v>5626</v>
      </c>
      <c r="J6103" s="134">
        <v>0.32911227184453073</v>
      </c>
    </row>
    <row r="6104" spans="3:10" x14ac:dyDescent="0.3">
      <c r="C6104">
        <v>5627</v>
      </c>
      <c r="D6104" s="40">
        <v>1.9767102852117984</v>
      </c>
      <c r="I6104">
        <v>5627</v>
      </c>
      <c r="J6104" s="134">
        <v>0.10076872111540425</v>
      </c>
    </row>
    <row r="6105" spans="3:10" x14ac:dyDescent="0.3">
      <c r="C6105">
        <v>5628</v>
      </c>
      <c r="D6105" s="40">
        <v>1.5372646116106594</v>
      </c>
      <c r="I6105">
        <v>5628</v>
      </c>
      <c r="J6105" s="134">
        <v>0.24710438506051102</v>
      </c>
    </row>
    <row r="6106" spans="3:10" x14ac:dyDescent="0.3">
      <c r="C6106">
        <v>5629</v>
      </c>
      <c r="D6106" s="40">
        <v>2.3576624046795063</v>
      </c>
      <c r="I6106">
        <v>5629</v>
      </c>
      <c r="J6106" s="134">
        <v>0.24309563711137772</v>
      </c>
    </row>
    <row r="6107" spans="3:10" x14ac:dyDescent="0.3">
      <c r="C6107">
        <v>5630</v>
      </c>
      <c r="D6107" s="40">
        <v>2.6678796151363171</v>
      </c>
      <c r="I6107">
        <v>5630</v>
      </c>
      <c r="J6107" s="134">
        <v>0.19994215525961123</v>
      </c>
    </row>
    <row r="6108" spans="3:10" x14ac:dyDescent="0.3">
      <c r="C6108">
        <v>5631</v>
      </c>
      <c r="D6108" s="40">
        <v>2.852871642098461</v>
      </c>
      <c r="I6108">
        <v>5631</v>
      </c>
      <c r="J6108" s="134">
        <v>0.33624217394342404</v>
      </c>
    </row>
    <row r="6109" spans="3:10" x14ac:dyDescent="0.3">
      <c r="C6109">
        <v>5632</v>
      </c>
      <c r="D6109" s="40">
        <v>2.7251123282561336</v>
      </c>
      <c r="I6109">
        <v>5632</v>
      </c>
      <c r="J6109" s="134">
        <v>0.26071115832956693</v>
      </c>
    </row>
    <row r="6110" spans="3:10" x14ac:dyDescent="0.3">
      <c r="C6110">
        <v>5633</v>
      </c>
      <c r="D6110" s="40">
        <v>2.8158543084909704</v>
      </c>
      <c r="I6110">
        <v>5633</v>
      </c>
      <c r="J6110" s="134">
        <v>0.30513595148304562</v>
      </c>
    </row>
    <row r="6111" spans="3:10" x14ac:dyDescent="0.3">
      <c r="C6111">
        <v>5634</v>
      </c>
      <c r="D6111" s="40">
        <v>2.5387979421392513</v>
      </c>
      <c r="I6111">
        <v>5634</v>
      </c>
      <c r="J6111" s="134">
        <v>0.11834299337406784</v>
      </c>
    </row>
    <row r="6112" spans="3:10" x14ac:dyDescent="0.3">
      <c r="C6112">
        <v>5635</v>
      </c>
      <c r="D6112" s="40">
        <v>3.0433164132248107</v>
      </c>
      <c r="I6112">
        <v>5635</v>
      </c>
      <c r="J6112" s="134">
        <v>0.13702427475346091</v>
      </c>
    </row>
    <row r="6113" spans="3:10" x14ac:dyDescent="0.3">
      <c r="C6113">
        <v>5636</v>
      </c>
      <c r="D6113" s="40">
        <v>2.426124783104064</v>
      </c>
      <c r="I6113">
        <v>5636</v>
      </c>
      <c r="J6113" s="134">
        <v>0.29601369904394037</v>
      </c>
    </row>
    <row r="6114" spans="3:10" x14ac:dyDescent="0.3">
      <c r="C6114">
        <v>5637</v>
      </c>
      <c r="D6114" s="40">
        <v>2.5097393070728904</v>
      </c>
      <c r="I6114">
        <v>5637</v>
      </c>
      <c r="J6114" s="134">
        <v>0.22341470462651203</v>
      </c>
    </row>
    <row r="6115" spans="3:10" x14ac:dyDescent="0.3">
      <c r="C6115">
        <v>5638</v>
      </c>
      <c r="D6115" s="40">
        <v>2.8027472675316618</v>
      </c>
      <c r="I6115">
        <v>5638</v>
      </c>
      <c r="J6115" s="134">
        <v>0.20377496815674845</v>
      </c>
    </row>
    <row r="6116" spans="3:10" x14ac:dyDescent="0.3">
      <c r="C6116">
        <v>5639</v>
      </c>
      <c r="D6116" s="40">
        <v>2.7882894354122549</v>
      </c>
      <c r="I6116">
        <v>5639</v>
      </c>
      <c r="J6116" s="134">
        <v>0.32912879006676299</v>
      </c>
    </row>
    <row r="6117" spans="3:10" x14ac:dyDescent="0.3">
      <c r="C6117">
        <v>5640</v>
      </c>
      <c r="D6117" s="40">
        <v>2.7530811517833018</v>
      </c>
      <c r="I6117">
        <v>5640</v>
      </c>
      <c r="J6117" s="134">
        <v>0.22764793726057575</v>
      </c>
    </row>
    <row r="6118" spans="3:10" x14ac:dyDescent="0.3">
      <c r="C6118">
        <v>5641</v>
      </c>
      <c r="D6118" s="40">
        <v>2.496432578239582</v>
      </c>
      <c r="I6118">
        <v>5641</v>
      </c>
      <c r="J6118" s="134">
        <v>0.2264571938490112</v>
      </c>
    </row>
    <row r="6119" spans="3:10" x14ac:dyDescent="0.3">
      <c r="C6119">
        <v>5642</v>
      </c>
      <c r="D6119" s="40">
        <v>2.7259646872295393</v>
      </c>
      <c r="I6119">
        <v>5642</v>
      </c>
      <c r="J6119" s="134">
        <v>0.2582696547864356</v>
      </c>
    </row>
    <row r="6120" spans="3:10" x14ac:dyDescent="0.3">
      <c r="C6120">
        <v>5643</v>
      </c>
      <c r="D6120" s="40">
        <v>2.8986341907022157</v>
      </c>
      <c r="I6120">
        <v>5643</v>
      </c>
      <c r="J6120" s="134">
        <v>0.20444035549944961</v>
      </c>
    </row>
    <row r="6121" spans="3:10" x14ac:dyDescent="0.3">
      <c r="C6121">
        <v>5644</v>
      </c>
      <c r="D6121" s="40">
        <v>2.5415855557038283</v>
      </c>
      <c r="I6121">
        <v>5644</v>
      </c>
      <c r="J6121" s="134">
        <v>0.22791747398657236</v>
      </c>
    </row>
    <row r="6122" spans="3:10" x14ac:dyDescent="0.3">
      <c r="C6122">
        <v>5645</v>
      </c>
      <c r="D6122" s="40">
        <v>2.2517606178573759</v>
      </c>
      <c r="I6122">
        <v>5645</v>
      </c>
      <c r="J6122" s="134">
        <v>0.23992147531351415</v>
      </c>
    </row>
    <row r="6123" spans="3:10" x14ac:dyDescent="0.3">
      <c r="C6123">
        <v>5646</v>
      </c>
      <c r="D6123" s="40">
        <v>2.3478812876045909</v>
      </c>
      <c r="I6123">
        <v>5646</v>
      </c>
      <c r="J6123" s="134">
        <v>0.15507516102068331</v>
      </c>
    </row>
    <row r="6124" spans="3:10" x14ac:dyDescent="0.3">
      <c r="C6124">
        <v>5647</v>
      </c>
      <c r="D6124" s="40">
        <v>3.1144145261646425</v>
      </c>
      <c r="I6124">
        <v>5647</v>
      </c>
      <c r="J6124" s="134">
        <v>0.28416273760233857</v>
      </c>
    </row>
    <row r="6125" spans="3:10" x14ac:dyDescent="0.3">
      <c r="C6125">
        <v>5648</v>
      </c>
      <c r="D6125" s="40">
        <v>2.6014494904924925</v>
      </c>
      <c r="I6125">
        <v>5648</v>
      </c>
      <c r="J6125" s="134">
        <v>0.28545909038653838</v>
      </c>
    </row>
    <row r="6126" spans="3:10" x14ac:dyDescent="0.3">
      <c r="C6126">
        <v>5649</v>
      </c>
      <c r="D6126" s="40">
        <v>2.7560533646360801</v>
      </c>
      <c r="I6126">
        <v>5649</v>
      </c>
      <c r="J6126" s="134">
        <v>0.29824008680271752</v>
      </c>
    </row>
    <row r="6127" spans="3:10" x14ac:dyDescent="0.3">
      <c r="C6127">
        <v>5650</v>
      </c>
      <c r="D6127" s="40">
        <v>2.2787325676847643</v>
      </c>
      <c r="I6127">
        <v>5650</v>
      </c>
      <c r="J6127" s="134">
        <v>0.34038809384042046</v>
      </c>
    </row>
    <row r="6128" spans="3:10" x14ac:dyDescent="0.3">
      <c r="C6128">
        <v>5651</v>
      </c>
      <c r="D6128" s="40">
        <v>2.1805235162588725</v>
      </c>
      <c r="I6128">
        <v>5651</v>
      </c>
      <c r="J6128" s="134">
        <v>0.31787831951388057</v>
      </c>
    </row>
    <row r="6129" spans="3:10" x14ac:dyDescent="0.3">
      <c r="C6129">
        <v>5652</v>
      </c>
      <c r="D6129" s="40">
        <v>2.6828494963053937</v>
      </c>
      <c r="I6129">
        <v>5652</v>
      </c>
      <c r="J6129" s="134">
        <v>0.20311973223666024</v>
      </c>
    </row>
    <row r="6130" spans="3:10" x14ac:dyDescent="0.3">
      <c r="C6130">
        <v>5653</v>
      </c>
      <c r="D6130" s="40">
        <v>1.7328907212890396</v>
      </c>
      <c r="I6130">
        <v>5653</v>
      </c>
      <c r="J6130" s="134">
        <v>0.26112432649743034</v>
      </c>
    </row>
    <row r="6131" spans="3:10" x14ac:dyDescent="0.3">
      <c r="C6131">
        <v>5654</v>
      </c>
      <c r="D6131" s="40">
        <v>2.3112277705746829</v>
      </c>
      <c r="I6131">
        <v>5654</v>
      </c>
      <c r="J6131" s="134">
        <v>0.18709767523978948</v>
      </c>
    </row>
    <row r="6132" spans="3:10" x14ac:dyDescent="0.3">
      <c r="C6132">
        <v>5655</v>
      </c>
      <c r="D6132" s="40">
        <v>3.2221550791424241</v>
      </c>
      <c r="I6132">
        <v>5655</v>
      </c>
      <c r="J6132" s="134">
        <v>0.1915026230122121</v>
      </c>
    </row>
    <row r="6133" spans="3:10" x14ac:dyDescent="0.3">
      <c r="C6133">
        <v>5656</v>
      </c>
      <c r="D6133" s="40">
        <v>2.8727649662675483</v>
      </c>
      <c r="I6133">
        <v>5656</v>
      </c>
      <c r="J6133" s="134">
        <v>7.7862932505127436E-2</v>
      </c>
    </row>
    <row r="6134" spans="3:10" x14ac:dyDescent="0.3">
      <c r="C6134">
        <v>5657</v>
      </c>
      <c r="D6134" s="40">
        <v>3.1246048848507582</v>
      </c>
      <c r="I6134">
        <v>5657</v>
      </c>
      <c r="J6134" s="134">
        <v>0.34153569206490286</v>
      </c>
    </row>
    <row r="6135" spans="3:10" x14ac:dyDescent="0.3">
      <c r="C6135">
        <v>5658</v>
      </c>
      <c r="D6135" s="40">
        <v>3.281962257416486</v>
      </c>
      <c r="I6135">
        <v>5658</v>
      </c>
      <c r="J6135" s="134">
        <v>0.15254683284977477</v>
      </c>
    </row>
    <row r="6136" spans="3:10" x14ac:dyDescent="0.3">
      <c r="C6136">
        <v>5659</v>
      </c>
      <c r="D6136" s="40">
        <v>2.3782028273190821</v>
      </c>
      <c r="I6136">
        <v>5659</v>
      </c>
      <c r="J6136" s="134">
        <v>0.18516242870629473</v>
      </c>
    </row>
    <row r="6137" spans="3:10" x14ac:dyDescent="0.3">
      <c r="C6137">
        <v>5660</v>
      </c>
      <c r="D6137" s="40">
        <v>2.3521002203189463</v>
      </c>
      <c r="I6137">
        <v>5660</v>
      </c>
      <c r="J6137" s="134">
        <v>0.29589988439822412</v>
      </c>
    </row>
    <row r="6138" spans="3:10" x14ac:dyDescent="0.3">
      <c r="C6138">
        <v>5661</v>
      </c>
      <c r="D6138" s="40">
        <v>2.5049482521557174</v>
      </c>
      <c r="I6138">
        <v>5661</v>
      </c>
      <c r="J6138" s="134">
        <v>9.2020039915597707E-2</v>
      </c>
    </row>
    <row r="6139" spans="3:10" x14ac:dyDescent="0.3">
      <c r="C6139">
        <v>5662</v>
      </c>
      <c r="D6139" s="40">
        <v>1.4760651925836177</v>
      </c>
      <c r="I6139">
        <v>5662</v>
      </c>
      <c r="J6139" s="134">
        <v>0.21719447614470089</v>
      </c>
    </row>
    <row r="6140" spans="3:10" x14ac:dyDescent="0.3">
      <c r="C6140">
        <v>5663</v>
      </c>
      <c r="D6140" s="40">
        <v>2.6749532313941216</v>
      </c>
      <c r="I6140">
        <v>5663</v>
      </c>
      <c r="J6140" s="134">
        <v>0.14194992105528059</v>
      </c>
    </row>
    <row r="6141" spans="3:10" x14ac:dyDescent="0.3">
      <c r="C6141">
        <v>5664</v>
      </c>
      <c r="D6141" s="40">
        <v>1.8866227408281404</v>
      </c>
      <c r="I6141">
        <v>5664</v>
      </c>
      <c r="J6141" s="134">
        <v>0.27356747381572721</v>
      </c>
    </row>
    <row r="6142" spans="3:10" x14ac:dyDescent="0.3">
      <c r="C6142">
        <v>5665</v>
      </c>
      <c r="D6142" s="40">
        <v>2.0620647928579499</v>
      </c>
      <c r="I6142">
        <v>5665</v>
      </c>
      <c r="J6142" s="134">
        <v>0.31623535651304224</v>
      </c>
    </row>
    <row r="6143" spans="3:10" x14ac:dyDescent="0.3">
      <c r="C6143">
        <v>5666</v>
      </c>
      <c r="D6143" s="40">
        <v>2.3791539258188363</v>
      </c>
      <c r="I6143">
        <v>5666</v>
      </c>
      <c r="J6143" s="134">
        <v>0.18869548185478724</v>
      </c>
    </row>
    <row r="6144" spans="3:10" x14ac:dyDescent="0.3">
      <c r="C6144">
        <v>5667</v>
      </c>
      <c r="D6144" s="40">
        <v>2.8608382419179237</v>
      </c>
      <c r="I6144">
        <v>5667</v>
      </c>
      <c r="J6144" s="134">
        <v>0.38225719839005823</v>
      </c>
    </row>
    <row r="6145" spans="3:10" x14ac:dyDescent="0.3">
      <c r="C6145">
        <v>5668</v>
      </c>
      <c r="D6145" s="40">
        <v>2.6454735620551384</v>
      </c>
      <c r="I6145">
        <v>5668</v>
      </c>
      <c r="J6145" s="134">
        <v>0.29580892665538827</v>
      </c>
    </row>
    <row r="6146" spans="3:10" x14ac:dyDescent="0.3">
      <c r="C6146">
        <v>5669</v>
      </c>
      <c r="D6146" s="40">
        <v>3.0394909176013698</v>
      </c>
      <c r="I6146">
        <v>5669</v>
      </c>
      <c r="J6146" s="134">
        <v>0.34627993502116849</v>
      </c>
    </row>
    <row r="6147" spans="3:10" x14ac:dyDescent="0.3">
      <c r="C6147">
        <v>5670</v>
      </c>
      <c r="D6147" s="40">
        <v>1.3814004811217919</v>
      </c>
      <c r="I6147">
        <v>5670</v>
      </c>
      <c r="J6147" s="134">
        <v>0.2524622140734345</v>
      </c>
    </row>
    <row r="6148" spans="3:10" x14ac:dyDescent="0.3">
      <c r="C6148">
        <v>5671</v>
      </c>
      <c r="D6148" s="40">
        <v>2.8111476286204904</v>
      </c>
      <c r="I6148">
        <v>5671</v>
      </c>
      <c r="J6148" s="134">
        <v>0.21761093102851459</v>
      </c>
    </row>
    <row r="6149" spans="3:10" x14ac:dyDescent="0.3">
      <c r="C6149">
        <v>5672</v>
      </c>
      <c r="D6149" s="40">
        <v>1.80205514921349</v>
      </c>
      <c r="I6149">
        <v>5672</v>
      </c>
      <c r="J6149" s="134">
        <v>0.26326903293067883</v>
      </c>
    </row>
    <row r="6150" spans="3:10" x14ac:dyDescent="0.3">
      <c r="C6150">
        <v>5673</v>
      </c>
      <c r="D6150" s="40">
        <v>3.065702582099493</v>
      </c>
      <c r="I6150">
        <v>5673</v>
      </c>
      <c r="J6150" s="134">
        <v>0.1975380413494745</v>
      </c>
    </row>
    <row r="6151" spans="3:10" x14ac:dyDescent="0.3">
      <c r="C6151">
        <v>5674</v>
      </c>
      <c r="D6151" s="40">
        <v>3.1415847378241031</v>
      </c>
      <c r="I6151">
        <v>5674</v>
      </c>
      <c r="J6151" s="134">
        <v>0.22267383848524203</v>
      </c>
    </row>
    <row r="6152" spans="3:10" x14ac:dyDescent="0.3">
      <c r="C6152">
        <v>5675</v>
      </c>
      <c r="D6152" s="40">
        <v>3.561682624129813</v>
      </c>
      <c r="I6152">
        <v>5675</v>
      </c>
      <c r="J6152" s="134">
        <v>0.26901646256777734</v>
      </c>
    </row>
    <row r="6153" spans="3:10" x14ac:dyDescent="0.3">
      <c r="C6153">
        <v>5676</v>
      </c>
      <c r="D6153" s="40">
        <v>2.6936395258191754</v>
      </c>
      <c r="I6153">
        <v>5676</v>
      </c>
      <c r="J6153" s="134">
        <v>0.32659597683676878</v>
      </c>
    </row>
    <row r="6154" spans="3:10" x14ac:dyDescent="0.3">
      <c r="C6154">
        <v>5677</v>
      </c>
      <c r="D6154" s="40">
        <v>3.6762522574974019</v>
      </c>
      <c r="I6154">
        <v>5677</v>
      </c>
      <c r="J6154" s="134">
        <v>0.28958345530044283</v>
      </c>
    </row>
    <row r="6155" spans="3:10" x14ac:dyDescent="0.3">
      <c r="C6155">
        <v>5678</v>
      </c>
      <c r="D6155" s="40">
        <v>2.9105347211032582</v>
      </c>
      <c r="I6155">
        <v>5678</v>
      </c>
      <c r="J6155" s="134">
        <v>0.26997003231521854</v>
      </c>
    </row>
    <row r="6156" spans="3:10" x14ac:dyDescent="0.3">
      <c r="C6156">
        <v>5679</v>
      </c>
      <c r="D6156" s="40">
        <v>2.2307248611578609</v>
      </c>
      <c r="I6156">
        <v>5679</v>
      </c>
      <c r="J6156" s="134">
        <v>5.3013543140709718E-2</v>
      </c>
    </row>
    <row r="6157" spans="3:10" x14ac:dyDescent="0.3">
      <c r="C6157">
        <v>5680</v>
      </c>
      <c r="D6157" s="40">
        <v>2.4288673523009017</v>
      </c>
      <c r="I6157">
        <v>5680</v>
      </c>
      <c r="J6157" s="134">
        <v>0.36102450958635979</v>
      </c>
    </row>
    <row r="6158" spans="3:10" x14ac:dyDescent="0.3">
      <c r="C6158">
        <v>5681</v>
      </c>
      <c r="D6158" s="40">
        <v>2.9815937598856772</v>
      </c>
      <c r="I6158">
        <v>5681</v>
      </c>
      <c r="J6158" s="134">
        <v>0.17734043988423998</v>
      </c>
    </row>
    <row r="6159" spans="3:10" x14ac:dyDescent="0.3">
      <c r="C6159">
        <v>5682</v>
      </c>
      <c r="D6159" s="40">
        <v>2.8804583156923633</v>
      </c>
      <c r="I6159">
        <v>5682</v>
      </c>
      <c r="J6159" s="134">
        <v>0.31849767872831958</v>
      </c>
    </row>
    <row r="6160" spans="3:10" x14ac:dyDescent="0.3">
      <c r="C6160">
        <v>5683</v>
      </c>
      <c r="D6160" s="40">
        <v>3.5488986933954036</v>
      </c>
      <c r="I6160">
        <v>5683</v>
      </c>
      <c r="J6160" s="134">
        <v>0.17341225137806426</v>
      </c>
    </row>
    <row r="6161" spans="3:10" x14ac:dyDescent="0.3">
      <c r="C6161">
        <v>5684</v>
      </c>
      <c r="D6161" s="40">
        <v>3.030590626421684</v>
      </c>
      <c r="I6161">
        <v>5684</v>
      </c>
      <c r="J6161" s="134">
        <v>0.34204090300742274</v>
      </c>
    </row>
    <row r="6162" spans="3:10" x14ac:dyDescent="0.3">
      <c r="C6162">
        <v>5685</v>
      </c>
      <c r="D6162" s="40">
        <v>3.0821610954317746</v>
      </c>
      <c r="I6162">
        <v>5685</v>
      </c>
      <c r="J6162" s="134">
        <v>0.27209584567507905</v>
      </c>
    </row>
    <row r="6163" spans="3:10" x14ac:dyDescent="0.3">
      <c r="C6163">
        <v>5686</v>
      </c>
      <c r="D6163" s="40">
        <v>3.2754998394907462</v>
      </c>
      <c r="I6163">
        <v>5686</v>
      </c>
      <c r="J6163" s="134">
        <v>0.15441871400228102</v>
      </c>
    </row>
    <row r="6164" spans="3:10" x14ac:dyDescent="0.3">
      <c r="C6164">
        <v>5687</v>
      </c>
      <c r="D6164" s="40">
        <v>2.6399009260163977</v>
      </c>
      <c r="I6164">
        <v>5687</v>
      </c>
      <c r="J6164" s="134">
        <v>0.29326440324067682</v>
      </c>
    </row>
    <row r="6165" spans="3:10" x14ac:dyDescent="0.3">
      <c r="C6165">
        <v>5688</v>
      </c>
      <c r="D6165" s="40">
        <v>3.5184436192334076</v>
      </c>
      <c r="I6165">
        <v>5688</v>
      </c>
      <c r="J6165" s="134">
        <v>0.12989536042958094</v>
      </c>
    </row>
    <row r="6166" spans="3:10" x14ac:dyDescent="0.3">
      <c r="C6166">
        <v>5689</v>
      </c>
      <c r="D6166" s="40">
        <v>2.5767497376814132</v>
      </c>
      <c r="I6166">
        <v>5689</v>
      </c>
      <c r="J6166" s="134">
        <v>0.34463451652526644</v>
      </c>
    </row>
    <row r="6167" spans="3:10" x14ac:dyDescent="0.3">
      <c r="C6167">
        <v>5690</v>
      </c>
      <c r="D6167" s="40">
        <v>3.2774301143245261</v>
      </c>
      <c r="I6167">
        <v>5690</v>
      </c>
      <c r="J6167" s="134">
        <v>0.20394693657207319</v>
      </c>
    </row>
    <row r="6168" spans="3:10" x14ac:dyDescent="0.3">
      <c r="C6168">
        <v>5691</v>
      </c>
      <c r="D6168" s="40">
        <v>1.8057798818866033</v>
      </c>
      <c r="I6168">
        <v>5691</v>
      </c>
      <c r="J6168" s="134">
        <v>0.29755016257912814</v>
      </c>
    </row>
    <row r="6169" spans="3:10" x14ac:dyDescent="0.3">
      <c r="C6169">
        <v>5692</v>
      </c>
      <c r="D6169" s="40">
        <v>2.6182505934081393</v>
      </c>
      <c r="I6169">
        <v>5692</v>
      </c>
      <c r="J6169" s="134">
        <v>0.2180143834744579</v>
      </c>
    </row>
    <row r="6170" spans="3:10" x14ac:dyDescent="0.3">
      <c r="C6170">
        <v>5693</v>
      </c>
      <c r="D6170" s="40">
        <v>1.9142897689195575</v>
      </c>
      <c r="I6170">
        <v>5693</v>
      </c>
      <c r="J6170" s="134">
        <v>0.18887186478315598</v>
      </c>
    </row>
    <row r="6171" spans="3:10" x14ac:dyDescent="0.3">
      <c r="C6171">
        <v>5694</v>
      </c>
      <c r="D6171" s="40">
        <v>2.0871587855356095</v>
      </c>
      <c r="I6171">
        <v>5694</v>
      </c>
      <c r="J6171" s="134">
        <v>0.35197313926363982</v>
      </c>
    </row>
    <row r="6172" spans="3:10" x14ac:dyDescent="0.3">
      <c r="C6172">
        <v>5695</v>
      </c>
      <c r="D6172" s="40">
        <v>2.5269432588477239</v>
      </c>
      <c r="I6172">
        <v>5695</v>
      </c>
      <c r="J6172" s="134">
        <v>0.26745024809201268</v>
      </c>
    </row>
    <row r="6173" spans="3:10" x14ac:dyDescent="0.3">
      <c r="C6173">
        <v>5696</v>
      </c>
      <c r="D6173" s="40">
        <v>2.7966889292315753</v>
      </c>
      <c r="I6173">
        <v>5696</v>
      </c>
      <c r="J6173" s="134">
        <v>0.14560619307805522</v>
      </c>
    </row>
    <row r="6174" spans="3:10" x14ac:dyDescent="0.3">
      <c r="C6174">
        <v>5697</v>
      </c>
      <c r="D6174" s="40">
        <v>2.5559359960891159</v>
      </c>
      <c r="I6174">
        <v>5697</v>
      </c>
      <c r="J6174" s="134">
        <v>0.16738654015734822</v>
      </c>
    </row>
    <row r="6175" spans="3:10" x14ac:dyDescent="0.3">
      <c r="C6175">
        <v>5698</v>
      </c>
      <c r="D6175" s="40">
        <v>3.0655142051299875</v>
      </c>
      <c r="I6175">
        <v>5698</v>
      </c>
      <c r="J6175" s="134">
        <v>0.2659460349829168</v>
      </c>
    </row>
    <row r="6176" spans="3:10" x14ac:dyDescent="0.3">
      <c r="C6176">
        <v>5699</v>
      </c>
      <c r="D6176" s="40">
        <v>2.4075831414494613</v>
      </c>
      <c r="I6176">
        <v>5699</v>
      </c>
      <c r="J6176" s="134">
        <v>0.18746794545187417</v>
      </c>
    </row>
    <row r="6177" spans="3:10" x14ac:dyDescent="0.3">
      <c r="C6177">
        <v>5700</v>
      </c>
      <c r="D6177" s="40">
        <v>1.9601130721279723</v>
      </c>
      <c r="I6177">
        <v>5700</v>
      </c>
      <c r="J6177" s="134">
        <v>0.3332957573793176</v>
      </c>
    </row>
    <row r="6178" spans="3:10" x14ac:dyDescent="0.3">
      <c r="C6178">
        <v>5701</v>
      </c>
      <c r="D6178" s="40">
        <v>1.5918814358834674</v>
      </c>
      <c r="I6178">
        <v>5701</v>
      </c>
      <c r="J6178" s="134">
        <v>0.25354754237039323</v>
      </c>
    </row>
    <row r="6179" spans="3:10" x14ac:dyDescent="0.3">
      <c r="C6179">
        <v>5702</v>
      </c>
      <c r="D6179" s="40">
        <v>3.5854175863371696</v>
      </c>
      <c r="I6179">
        <v>5702</v>
      </c>
      <c r="J6179" s="134">
        <v>0.2446115273944327</v>
      </c>
    </row>
    <row r="6180" spans="3:10" x14ac:dyDescent="0.3">
      <c r="C6180">
        <v>5703</v>
      </c>
      <c r="D6180" s="40">
        <v>3.5839055174169721</v>
      </c>
      <c r="I6180">
        <v>5703</v>
      </c>
      <c r="J6180" s="134">
        <v>0.26165925962838865</v>
      </c>
    </row>
    <row r="6181" spans="3:10" x14ac:dyDescent="0.3">
      <c r="C6181">
        <v>5704</v>
      </c>
      <c r="D6181" s="40">
        <v>3.1928808024237254</v>
      </c>
      <c r="I6181">
        <v>5704</v>
      </c>
      <c r="J6181" s="134">
        <v>0.31586324695266343</v>
      </c>
    </row>
    <row r="6182" spans="3:10" x14ac:dyDescent="0.3">
      <c r="C6182">
        <v>5705</v>
      </c>
      <c r="D6182" s="40">
        <v>1.9414824715531451</v>
      </c>
      <c r="I6182">
        <v>5705</v>
      </c>
      <c r="J6182" s="134">
        <v>0.29912014499575634</v>
      </c>
    </row>
    <row r="6183" spans="3:10" x14ac:dyDescent="0.3">
      <c r="C6183">
        <v>5706</v>
      </c>
      <c r="D6183" s="40">
        <v>3.2416645203102923</v>
      </c>
      <c r="I6183">
        <v>5706</v>
      </c>
      <c r="J6183" s="134">
        <v>0.25916954469282905</v>
      </c>
    </row>
    <row r="6184" spans="3:10" x14ac:dyDescent="0.3">
      <c r="C6184">
        <v>5707</v>
      </c>
      <c r="D6184" s="40">
        <v>2.009925233110176</v>
      </c>
      <c r="I6184">
        <v>5707</v>
      </c>
      <c r="J6184" s="134">
        <v>4.657196020501031E-2</v>
      </c>
    </row>
    <row r="6185" spans="3:10" x14ac:dyDescent="0.3">
      <c r="C6185">
        <v>5708</v>
      </c>
      <c r="D6185" s="40">
        <v>3.3444048214482551</v>
      </c>
      <c r="I6185">
        <v>5708</v>
      </c>
      <c r="J6185" s="134">
        <v>0.31794234394514165</v>
      </c>
    </row>
    <row r="6186" spans="3:10" x14ac:dyDescent="0.3">
      <c r="C6186">
        <v>5709</v>
      </c>
      <c r="D6186" s="40">
        <v>2.841205940185406</v>
      </c>
      <c r="I6186">
        <v>5709</v>
      </c>
      <c r="J6186" s="134">
        <v>0.22298893794569818</v>
      </c>
    </row>
    <row r="6187" spans="3:10" x14ac:dyDescent="0.3">
      <c r="C6187">
        <v>5710</v>
      </c>
      <c r="D6187" s="40">
        <v>3.1228713958254963</v>
      </c>
      <c r="I6187">
        <v>5710</v>
      </c>
      <c r="J6187" s="134">
        <v>0.31655320176719126</v>
      </c>
    </row>
    <row r="6188" spans="3:10" x14ac:dyDescent="0.3">
      <c r="C6188">
        <v>5711</v>
      </c>
      <c r="D6188" s="40">
        <v>2.910111102859672</v>
      </c>
      <c r="I6188">
        <v>5711</v>
      </c>
      <c r="J6188" s="134">
        <v>0.39747141737553937</v>
      </c>
    </row>
    <row r="6189" spans="3:10" x14ac:dyDescent="0.3">
      <c r="C6189">
        <v>5712</v>
      </c>
      <c r="D6189" s="40">
        <v>2.9893340980075767</v>
      </c>
      <c r="I6189">
        <v>5712</v>
      </c>
      <c r="J6189" s="134">
        <v>0.19192927211924782</v>
      </c>
    </row>
    <row r="6190" spans="3:10" x14ac:dyDescent="0.3">
      <c r="C6190">
        <v>5713</v>
      </c>
      <c r="D6190" s="40">
        <v>1.4726821369908651</v>
      </c>
      <c r="I6190">
        <v>5713</v>
      </c>
      <c r="J6190" s="134">
        <v>0.22750237114044158</v>
      </c>
    </row>
    <row r="6191" spans="3:10" x14ac:dyDescent="0.3">
      <c r="C6191">
        <v>5714</v>
      </c>
      <c r="D6191" s="40">
        <v>2.5273439255971271</v>
      </c>
      <c r="I6191">
        <v>5714</v>
      </c>
      <c r="J6191" s="134">
        <v>0.3296632173091163</v>
      </c>
    </row>
    <row r="6192" spans="3:10" x14ac:dyDescent="0.3">
      <c r="C6192">
        <v>5715</v>
      </c>
      <c r="D6192" s="40">
        <v>2.9045411106801051</v>
      </c>
      <c r="I6192">
        <v>5715</v>
      </c>
      <c r="J6192" s="134">
        <v>0.2856289716557936</v>
      </c>
    </row>
    <row r="6193" spans="3:10" x14ac:dyDescent="0.3">
      <c r="C6193">
        <v>5716</v>
      </c>
      <c r="D6193" s="40">
        <v>2.5242294093029054</v>
      </c>
      <c r="I6193">
        <v>5716</v>
      </c>
      <c r="J6193" s="134">
        <v>0.18478579924626137</v>
      </c>
    </row>
    <row r="6194" spans="3:10" x14ac:dyDescent="0.3">
      <c r="C6194">
        <v>5717</v>
      </c>
      <c r="D6194" s="40">
        <v>2.2355037450943134</v>
      </c>
      <c r="I6194">
        <v>5717</v>
      </c>
      <c r="J6194" s="134">
        <v>0.33951131319926886</v>
      </c>
    </row>
    <row r="6195" spans="3:10" x14ac:dyDescent="0.3">
      <c r="C6195">
        <v>5718</v>
      </c>
      <c r="D6195" s="40">
        <v>1.7765743060956591</v>
      </c>
      <c r="I6195">
        <v>5718</v>
      </c>
      <c r="J6195" s="134">
        <v>0.17907824929964455</v>
      </c>
    </row>
    <row r="6196" spans="3:10" x14ac:dyDescent="0.3">
      <c r="C6196">
        <v>5719</v>
      </c>
      <c r="D6196" s="40">
        <v>2.5413813201033557</v>
      </c>
      <c r="I6196">
        <v>5719</v>
      </c>
      <c r="J6196" s="134">
        <v>0.20047684204635607</v>
      </c>
    </row>
    <row r="6197" spans="3:10" x14ac:dyDescent="0.3">
      <c r="C6197">
        <v>5720</v>
      </c>
      <c r="D6197" s="40">
        <v>2.4365733039664352</v>
      </c>
      <c r="I6197">
        <v>5720</v>
      </c>
      <c r="J6197" s="134">
        <v>0.17854213112430917</v>
      </c>
    </row>
    <row r="6198" spans="3:10" x14ac:dyDescent="0.3">
      <c r="C6198">
        <v>5721</v>
      </c>
      <c r="D6198" s="40">
        <v>3.2723028974376951</v>
      </c>
      <c r="I6198">
        <v>5721</v>
      </c>
      <c r="J6198" s="134">
        <v>0.21641653165332064</v>
      </c>
    </row>
    <row r="6199" spans="3:10" x14ac:dyDescent="0.3">
      <c r="C6199">
        <v>5722</v>
      </c>
      <c r="D6199" s="40">
        <v>3.2478473572963913</v>
      </c>
      <c r="I6199">
        <v>5722</v>
      </c>
      <c r="J6199" s="134">
        <v>0.23578053051743142</v>
      </c>
    </row>
    <row r="6200" spans="3:10" x14ac:dyDescent="0.3">
      <c r="C6200">
        <v>5723</v>
      </c>
      <c r="D6200" s="40">
        <v>2.7398852042467494</v>
      </c>
      <c r="I6200">
        <v>5723</v>
      </c>
      <c r="J6200" s="134">
        <v>0.29569618866260927</v>
      </c>
    </row>
    <row r="6201" spans="3:10" x14ac:dyDescent="0.3">
      <c r="C6201">
        <v>5724</v>
      </c>
      <c r="D6201" s="40">
        <v>2.6871101460527624</v>
      </c>
      <c r="I6201">
        <v>5724</v>
      </c>
      <c r="J6201" s="134">
        <v>9.8205057028097897E-2</v>
      </c>
    </row>
    <row r="6202" spans="3:10" x14ac:dyDescent="0.3">
      <c r="C6202">
        <v>5725</v>
      </c>
      <c r="D6202" s="40">
        <v>2.8857679977104498</v>
      </c>
      <c r="I6202">
        <v>5725</v>
      </c>
      <c r="J6202" s="134">
        <v>0.25380249468209382</v>
      </c>
    </row>
    <row r="6203" spans="3:10" x14ac:dyDescent="0.3">
      <c r="C6203">
        <v>5726</v>
      </c>
      <c r="D6203" s="40">
        <v>2.0766860431795129</v>
      </c>
      <c r="I6203">
        <v>5726</v>
      </c>
      <c r="J6203" s="134">
        <v>0.26663412276997178</v>
      </c>
    </row>
    <row r="6204" spans="3:10" x14ac:dyDescent="0.3">
      <c r="C6204">
        <v>5727</v>
      </c>
      <c r="D6204" s="40">
        <v>3.2668334606303326</v>
      </c>
      <c r="I6204">
        <v>5727</v>
      </c>
      <c r="J6204" s="134">
        <v>0.29498404267957201</v>
      </c>
    </row>
    <row r="6205" spans="3:10" x14ac:dyDescent="0.3">
      <c r="C6205">
        <v>5728</v>
      </c>
      <c r="D6205" s="40">
        <v>2.170746780974202</v>
      </c>
      <c r="I6205">
        <v>5728</v>
      </c>
      <c r="J6205" s="134">
        <v>0.12068112871526959</v>
      </c>
    </row>
    <row r="6206" spans="3:10" x14ac:dyDescent="0.3">
      <c r="C6206">
        <v>5729</v>
      </c>
      <c r="D6206" s="40">
        <v>1.9155621587291223</v>
      </c>
      <c r="I6206">
        <v>5729</v>
      </c>
      <c r="J6206" s="134">
        <v>7.6595404081412077E-2</v>
      </c>
    </row>
    <row r="6207" spans="3:10" x14ac:dyDescent="0.3">
      <c r="C6207">
        <v>5730</v>
      </c>
      <c r="D6207" s="40">
        <v>2.2037609009949128</v>
      </c>
      <c r="I6207">
        <v>5730</v>
      </c>
      <c r="J6207" s="134">
        <v>0.31196433927941336</v>
      </c>
    </row>
    <row r="6208" spans="3:10" x14ac:dyDescent="0.3">
      <c r="C6208">
        <v>5731</v>
      </c>
      <c r="D6208" s="40">
        <v>2.9088546043592522</v>
      </c>
      <c r="I6208">
        <v>5731</v>
      </c>
      <c r="J6208" s="134">
        <v>0.20283161958143259</v>
      </c>
    </row>
    <row r="6209" spans="3:10" x14ac:dyDescent="0.3">
      <c r="C6209">
        <v>5732</v>
      </c>
      <c r="D6209" s="40">
        <v>2.0642745643944176</v>
      </c>
      <c r="I6209">
        <v>5732</v>
      </c>
      <c r="J6209" s="134">
        <v>0.24399834257024744</v>
      </c>
    </row>
    <row r="6210" spans="3:10" x14ac:dyDescent="0.3">
      <c r="C6210">
        <v>5733</v>
      </c>
      <c r="D6210" s="40">
        <v>2.7594170703275318</v>
      </c>
      <c r="I6210">
        <v>5733</v>
      </c>
      <c r="J6210" s="134">
        <v>0.10569302488872578</v>
      </c>
    </row>
    <row r="6211" spans="3:10" x14ac:dyDescent="0.3">
      <c r="C6211">
        <v>5734</v>
      </c>
      <c r="D6211" s="40">
        <v>2.8951366737990796</v>
      </c>
      <c r="I6211">
        <v>5734</v>
      </c>
      <c r="J6211" s="134">
        <v>0.21942555118587359</v>
      </c>
    </row>
    <row r="6212" spans="3:10" x14ac:dyDescent="0.3">
      <c r="C6212">
        <v>5735</v>
      </c>
      <c r="D6212" s="40">
        <v>2.3368968082392745</v>
      </c>
      <c r="I6212">
        <v>5735</v>
      </c>
      <c r="J6212" s="134">
        <v>0.31730089429637198</v>
      </c>
    </row>
    <row r="6213" spans="3:10" x14ac:dyDescent="0.3">
      <c r="C6213">
        <v>5736</v>
      </c>
      <c r="D6213" s="40">
        <v>1.7974732539914644</v>
      </c>
      <c r="I6213">
        <v>5736</v>
      </c>
      <c r="J6213" s="134">
        <v>0.24040985536736059</v>
      </c>
    </row>
    <row r="6214" spans="3:10" x14ac:dyDescent="0.3">
      <c r="C6214">
        <v>5737</v>
      </c>
      <c r="D6214" s="40">
        <v>2.738399893135095</v>
      </c>
      <c r="I6214">
        <v>5737</v>
      </c>
      <c r="J6214" s="134">
        <v>0.30140117380755371</v>
      </c>
    </row>
    <row r="6215" spans="3:10" x14ac:dyDescent="0.3">
      <c r="C6215">
        <v>5738</v>
      </c>
      <c r="D6215" s="40">
        <v>2.0617314486352574</v>
      </c>
      <c r="I6215">
        <v>5738</v>
      </c>
      <c r="J6215" s="134">
        <v>0.23113211308835901</v>
      </c>
    </row>
    <row r="6216" spans="3:10" x14ac:dyDescent="0.3">
      <c r="C6216">
        <v>5739</v>
      </c>
      <c r="D6216" s="40">
        <v>3.2884629971067385</v>
      </c>
      <c r="I6216">
        <v>5739</v>
      </c>
      <c r="J6216" s="134">
        <v>0.31005948665235228</v>
      </c>
    </row>
    <row r="6217" spans="3:10" x14ac:dyDescent="0.3">
      <c r="C6217">
        <v>5740</v>
      </c>
      <c r="D6217" s="40">
        <v>2.0284667828697858</v>
      </c>
      <c r="I6217">
        <v>5740</v>
      </c>
      <c r="J6217" s="134">
        <v>0.27171618315266244</v>
      </c>
    </row>
    <row r="6218" spans="3:10" x14ac:dyDescent="0.3">
      <c r="C6218">
        <v>5741</v>
      </c>
      <c r="D6218" s="40">
        <v>1.5379159679397354</v>
      </c>
      <c r="I6218">
        <v>5741</v>
      </c>
      <c r="J6218" s="134">
        <v>0.2489388870186835</v>
      </c>
    </row>
    <row r="6219" spans="3:10" x14ac:dyDescent="0.3">
      <c r="C6219">
        <v>5742</v>
      </c>
      <c r="D6219" s="40">
        <v>2.3475133853422379</v>
      </c>
      <c r="I6219">
        <v>5742</v>
      </c>
      <c r="J6219" s="134">
        <v>0.31379908038112481</v>
      </c>
    </row>
    <row r="6220" spans="3:10" x14ac:dyDescent="0.3">
      <c r="C6220">
        <v>5743</v>
      </c>
      <c r="D6220" s="40">
        <v>3.237220323994606</v>
      </c>
      <c r="I6220">
        <v>5743</v>
      </c>
      <c r="J6220" s="134">
        <v>0.18994308061241139</v>
      </c>
    </row>
    <row r="6221" spans="3:10" x14ac:dyDescent="0.3">
      <c r="C6221">
        <v>5744</v>
      </c>
      <c r="D6221" s="40">
        <v>2.5288803973910317</v>
      </c>
      <c r="I6221">
        <v>5744</v>
      </c>
      <c r="J6221" s="134">
        <v>0.26487120044925305</v>
      </c>
    </row>
    <row r="6222" spans="3:10" x14ac:dyDescent="0.3">
      <c r="C6222">
        <v>5745</v>
      </c>
      <c r="D6222" s="40">
        <v>2.1030710579796508</v>
      </c>
      <c r="I6222">
        <v>5745</v>
      </c>
      <c r="J6222" s="134">
        <v>0.29884585643819994</v>
      </c>
    </row>
    <row r="6223" spans="3:10" x14ac:dyDescent="0.3">
      <c r="C6223">
        <v>5746</v>
      </c>
      <c r="D6223" s="40">
        <v>1.8323968109432371</v>
      </c>
      <c r="I6223">
        <v>5746</v>
      </c>
      <c r="J6223" s="134">
        <v>0.26796546229959572</v>
      </c>
    </row>
    <row r="6224" spans="3:10" x14ac:dyDescent="0.3">
      <c r="C6224">
        <v>5747</v>
      </c>
      <c r="D6224" s="40">
        <v>2.565678067691664</v>
      </c>
      <c r="I6224">
        <v>5747</v>
      </c>
      <c r="J6224" s="134">
        <v>0.2848180189585412</v>
      </c>
    </row>
    <row r="6225" spans="3:10" x14ac:dyDescent="0.3">
      <c r="C6225">
        <v>5748</v>
      </c>
      <c r="D6225" s="40">
        <v>2.9859550716490286</v>
      </c>
      <c r="I6225">
        <v>5748</v>
      </c>
      <c r="J6225" s="134">
        <v>0.19950014298262175</v>
      </c>
    </row>
    <row r="6226" spans="3:10" x14ac:dyDescent="0.3">
      <c r="C6226">
        <v>5749</v>
      </c>
      <c r="D6226" s="40">
        <v>3.1104674120923574</v>
      </c>
      <c r="I6226">
        <v>5749</v>
      </c>
      <c r="J6226" s="134">
        <v>0.22477802138727787</v>
      </c>
    </row>
    <row r="6227" spans="3:10" x14ac:dyDescent="0.3">
      <c r="C6227">
        <v>5750</v>
      </c>
      <c r="D6227" s="40">
        <v>2.9885734406280382</v>
      </c>
      <c r="I6227">
        <v>5750</v>
      </c>
      <c r="J6227" s="134">
        <v>0.23536204058044463</v>
      </c>
    </row>
    <row r="6228" spans="3:10" x14ac:dyDescent="0.3">
      <c r="C6228">
        <v>5751</v>
      </c>
      <c r="D6228" s="40">
        <v>2.6212000780550753</v>
      </c>
      <c r="I6228">
        <v>5751</v>
      </c>
      <c r="J6228" s="134">
        <v>0.16334250084191115</v>
      </c>
    </row>
    <row r="6229" spans="3:10" x14ac:dyDescent="0.3">
      <c r="C6229">
        <v>5752</v>
      </c>
      <c r="D6229" s="40">
        <v>2.8526952898182198</v>
      </c>
      <c r="I6229">
        <v>5752</v>
      </c>
      <c r="J6229" s="134">
        <v>0.10758036824302586</v>
      </c>
    </row>
    <row r="6230" spans="3:10" x14ac:dyDescent="0.3">
      <c r="C6230">
        <v>5753</v>
      </c>
      <c r="D6230" s="40">
        <v>2.6525643899794695</v>
      </c>
      <c r="I6230">
        <v>5753</v>
      </c>
      <c r="J6230" s="134">
        <v>0.33412356492904216</v>
      </c>
    </row>
    <row r="6231" spans="3:10" x14ac:dyDescent="0.3">
      <c r="C6231">
        <v>5754</v>
      </c>
      <c r="D6231" s="40">
        <v>3.7176885242842403</v>
      </c>
      <c r="I6231">
        <v>5754</v>
      </c>
      <c r="J6231" s="134">
        <v>0.32977322817487242</v>
      </c>
    </row>
    <row r="6232" spans="3:10" x14ac:dyDescent="0.3">
      <c r="C6232">
        <v>5755</v>
      </c>
      <c r="D6232" s="40">
        <v>3.0242256498682205</v>
      </c>
      <c r="I6232">
        <v>5755</v>
      </c>
      <c r="J6232" s="134">
        <v>0.26172828302843665</v>
      </c>
    </row>
    <row r="6233" spans="3:10" x14ac:dyDescent="0.3">
      <c r="C6233">
        <v>5756</v>
      </c>
      <c r="D6233" s="40">
        <v>2.8575508970724042</v>
      </c>
      <c r="I6233">
        <v>5756</v>
      </c>
      <c r="J6233" s="134">
        <v>0.23983125733535582</v>
      </c>
    </row>
    <row r="6234" spans="3:10" x14ac:dyDescent="0.3">
      <c r="C6234">
        <v>5757</v>
      </c>
      <c r="D6234" s="40">
        <v>2.4319253910088405</v>
      </c>
      <c r="I6234">
        <v>5757</v>
      </c>
      <c r="J6234" s="134">
        <v>0.22575676003697764</v>
      </c>
    </row>
    <row r="6235" spans="3:10" x14ac:dyDescent="0.3">
      <c r="C6235">
        <v>5758</v>
      </c>
      <c r="D6235" s="40">
        <v>2.0689472962437567</v>
      </c>
      <c r="I6235">
        <v>5758</v>
      </c>
      <c r="J6235" s="134">
        <v>0.28553464860158684</v>
      </c>
    </row>
    <row r="6236" spans="3:10" x14ac:dyDescent="0.3">
      <c r="C6236">
        <v>5759</v>
      </c>
      <c r="D6236" s="40">
        <v>3.1073103319340887</v>
      </c>
      <c r="I6236">
        <v>5759</v>
      </c>
      <c r="J6236" s="134">
        <v>0.24371385053401751</v>
      </c>
    </row>
    <row r="6237" spans="3:10" x14ac:dyDescent="0.3">
      <c r="C6237">
        <v>5760</v>
      </c>
      <c r="D6237" s="40">
        <v>2.426558438393887</v>
      </c>
      <c r="I6237">
        <v>5760</v>
      </c>
      <c r="J6237" s="134">
        <v>0.21949948980007616</v>
      </c>
    </row>
    <row r="6238" spans="3:10" x14ac:dyDescent="0.3">
      <c r="C6238">
        <v>5761</v>
      </c>
      <c r="D6238" s="40">
        <v>2.8438839718787756</v>
      </c>
      <c r="I6238">
        <v>5761</v>
      </c>
      <c r="J6238" s="134">
        <v>0.23156387695946856</v>
      </c>
    </row>
    <row r="6239" spans="3:10" x14ac:dyDescent="0.3">
      <c r="C6239">
        <v>5762</v>
      </c>
      <c r="D6239" s="40">
        <v>2.9724317219692526</v>
      </c>
      <c r="I6239">
        <v>5762</v>
      </c>
      <c r="J6239" s="134">
        <v>0.27133701528798193</v>
      </c>
    </row>
    <row r="6240" spans="3:10" x14ac:dyDescent="0.3">
      <c r="C6240">
        <v>5763</v>
      </c>
      <c r="D6240" s="40">
        <v>2.5252732502780759</v>
      </c>
      <c r="I6240">
        <v>5763</v>
      </c>
      <c r="J6240" s="134">
        <v>0.33416865110490357</v>
      </c>
    </row>
    <row r="6241" spans="3:10" x14ac:dyDescent="0.3">
      <c r="C6241">
        <v>5764</v>
      </c>
      <c r="D6241" s="40">
        <v>2.8706031599779811</v>
      </c>
      <c r="I6241">
        <v>5764</v>
      </c>
      <c r="J6241" s="134">
        <v>0.12730804176936794</v>
      </c>
    </row>
    <row r="6242" spans="3:10" x14ac:dyDescent="0.3">
      <c r="C6242">
        <v>5765</v>
      </c>
      <c r="D6242" s="40">
        <v>2.5602798635371831</v>
      </c>
      <c r="I6242">
        <v>5765</v>
      </c>
      <c r="J6242" s="134">
        <v>0.16069095102089803</v>
      </c>
    </row>
    <row r="6243" spans="3:10" x14ac:dyDescent="0.3">
      <c r="C6243">
        <v>5766</v>
      </c>
      <c r="D6243" s="40">
        <v>1.8808820333347291</v>
      </c>
      <c r="I6243">
        <v>5766</v>
      </c>
      <c r="J6243" s="134">
        <v>0.16748441991329455</v>
      </c>
    </row>
    <row r="6244" spans="3:10" x14ac:dyDescent="0.3">
      <c r="C6244">
        <v>5767</v>
      </c>
      <c r="D6244" s="40">
        <v>3.0211116007947565</v>
      </c>
      <c r="I6244">
        <v>5767</v>
      </c>
      <c r="J6244" s="134">
        <v>8.8196432449855866E-2</v>
      </c>
    </row>
    <row r="6245" spans="3:10" x14ac:dyDescent="0.3">
      <c r="C6245">
        <v>5768</v>
      </c>
      <c r="D6245" s="40">
        <v>2.0441117899536985</v>
      </c>
      <c r="I6245">
        <v>5768</v>
      </c>
      <c r="J6245" s="134">
        <v>0.21180444124280062</v>
      </c>
    </row>
    <row r="6246" spans="3:10" x14ac:dyDescent="0.3">
      <c r="C6246">
        <v>5769</v>
      </c>
      <c r="D6246" s="40">
        <v>2.3876057845265004</v>
      </c>
      <c r="I6246">
        <v>5769</v>
      </c>
      <c r="J6246" s="134">
        <v>0.25766727667381106</v>
      </c>
    </row>
    <row r="6247" spans="3:10" x14ac:dyDescent="0.3">
      <c r="C6247">
        <v>5770</v>
      </c>
      <c r="D6247" s="40">
        <v>2.4521486508745949</v>
      </c>
      <c r="I6247">
        <v>5770</v>
      </c>
      <c r="J6247" s="134">
        <v>0.14540285130155062</v>
      </c>
    </row>
    <row r="6248" spans="3:10" x14ac:dyDescent="0.3">
      <c r="C6248">
        <v>5771</v>
      </c>
      <c r="D6248" s="40">
        <v>2.3744562567026151</v>
      </c>
      <c r="I6248">
        <v>5771</v>
      </c>
      <c r="J6248" s="134">
        <v>0.23427737725585929</v>
      </c>
    </row>
    <row r="6249" spans="3:10" x14ac:dyDescent="0.3">
      <c r="C6249">
        <v>5772</v>
      </c>
      <c r="D6249" s="40">
        <v>2.2787064406559541</v>
      </c>
      <c r="I6249">
        <v>5772</v>
      </c>
      <c r="J6249" s="134">
        <v>0.25096222357876163</v>
      </c>
    </row>
    <row r="6250" spans="3:10" x14ac:dyDescent="0.3">
      <c r="C6250">
        <v>5773</v>
      </c>
      <c r="D6250" s="40">
        <v>2.8501801976763304</v>
      </c>
      <c r="I6250">
        <v>5773</v>
      </c>
      <c r="J6250" s="134">
        <v>0.2097067626727418</v>
      </c>
    </row>
    <row r="6251" spans="3:10" x14ac:dyDescent="0.3">
      <c r="C6251">
        <v>5774</v>
      </c>
      <c r="D6251" s="40">
        <v>1.7143624079823343</v>
      </c>
      <c r="I6251">
        <v>5774</v>
      </c>
      <c r="J6251" s="134">
        <v>0.21424784496096616</v>
      </c>
    </row>
    <row r="6252" spans="3:10" x14ac:dyDescent="0.3">
      <c r="C6252">
        <v>5775</v>
      </c>
      <c r="D6252" s="40">
        <v>2.8153231618651899</v>
      </c>
      <c r="I6252">
        <v>5775</v>
      </c>
      <c r="J6252" s="134">
        <v>0.23648618133604993</v>
      </c>
    </row>
    <row r="6253" spans="3:10" x14ac:dyDescent="0.3">
      <c r="C6253">
        <v>5776</v>
      </c>
      <c r="D6253" s="40">
        <v>2.2082900691215155</v>
      </c>
      <c r="I6253">
        <v>5776</v>
      </c>
      <c r="J6253" s="134">
        <v>0.14352864926293862</v>
      </c>
    </row>
    <row r="6254" spans="3:10" x14ac:dyDescent="0.3">
      <c r="C6254">
        <v>5777</v>
      </c>
      <c r="D6254" s="40">
        <v>2.7324321474822462</v>
      </c>
      <c r="I6254">
        <v>5777</v>
      </c>
      <c r="J6254" s="134">
        <v>0.25444945651018691</v>
      </c>
    </row>
    <row r="6255" spans="3:10" x14ac:dyDescent="0.3">
      <c r="C6255">
        <v>5778</v>
      </c>
      <c r="D6255" s="40">
        <v>2.1364513886753276</v>
      </c>
      <c r="I6255">
        <v>5778</v>
      </c>
      <c r="J6255" s="134">
        <v>0.37176591975054829</v>
      </c>
    </row>
    <row r="6256" spans="3:10" x14ac:dyDescent="0.3">
      <c r="C6256">
        <v>5779</v>
      </c>
      <c r="D6256" s="40">
        <v>3.1008627158671942</v>
      </c>
      <c r="I6256">
        <v>5779</v>
      </c>
      <c r="J6256" s="134">
        <v>0.27452504945402612</v>
      </c>
    </row>
    <row r="6257" spans="3:10" x14ac:dyDescent="0.3">
      <c r="C6257">
        <v>5780</v>
      </c>
      <c r="D6257" s="40">
        <v>2.3801037544619303</v>
      </c>
      <c r="I6257">
        <v>5780</v>
      </c>
      <c r="J6257" s="134">
        <v>0.31431458340404794</v>
      </c>
    </row>
    <row r="6258" spans="3:10" x14ac:dyDescent="0.3">
      <c r="C6258">
        <v>5781</v>
      </c>
      <c r="D6258" s="40">
        <v>2.6162121656783341</v>
      </c>
      <c r="I6258">
        <v>5781</v>
      </c>
      <c r="J6258" s="134">
        <v>7.9499545156519913E-2</v>
      </c>
    </row>
    <row r="6259" spans="3:10" x14ac:dyDescent="0.3">
      <c r="C6259">
        <v>5782</v>
      </c>
      <c r="D6259" s="40">
        <v>2.4026084885358401</v>
      </c>
      <c r="I6259">
        <v>5782</v>
      </c>
      <c r="J6259" s="134">
        <v>0.19279084448459205</v>
      </c>
    </row>
    <row r="6260" spans="3:10" x14ac:dyDescent="0.3">
      <c r="C6260">
        <v>5783</v>
      </c>
      <c r="D6260" s="40">
        <v>2.1923395238088541</v>
      </c>
      <c r="I6260">
        <v>5783</v>
      </c>
      <c r="J6260" s="134">
        <v>0.29872063314979824</v>
      </c>
    </row>
    <row r="6261" spans="3:10" x14ac:dyDescent="0.3">
      <c r="C6261">
        <v>5784</v>
      </c>
      <c r="D6261" s="40">
        <v>2.2374201512952849</v>
      </c>
      <c r="I6261">
        <v>5784</v>
      </c>
      <c r="J6261" s="134">
        <v>0.28289116644813284</v>
      </c>
    </row>
    <row r="6262" spans="3:10" x14ac:dyDescent="0.3">
      <c r="C6262">
        <v>5785</v>
      </c>
      <c r="D6262" s="40">
        <v>2.3072059415446207</v>
      </c>
      <c r="I6262">
        <v>5785</v>
      </c>
      <c r="J6262" s="134">
        <v>6.3442857129293984E-2</v>
      </c>
    </row>
    <row r="6263" spans="3:10" x14ac:dyDescent="0.3">
      <c r="C6263">
        <v>5786</v>
      </c>
      <c r="D6263" s="40">
        <v>2.9146717873644232</v>
      </c>
      <c r="I6263">
        <v>5786</v>
      </c>
      <c r="J6263" s="134">
        <v>0.14440624879514008</v>
      </c>
    </row>
    <row r="6264" spans="3:10" x14ac:dyDescent="0.3">
      <c r="C6264">
        <v>5787</v>
      </c>
      <c r="D6264" s="40">
        <v>2.4582133505628563</v>
      </c>
      <c r="I6264">
        <v>5787</v>
      </c>
      <c r="J6264" s="134">
        <v>0.20558568608993832</v>
      </c>
    </row>
    <row r="6265" spans="3:10" x14ac:dyDescent="0.3">
      <c r="C6265">
        <v>5788</v>
      </c>
      <c r="D6265" s="40">
        <v>2.1594538064803226</v>
      </c>
      <c r="I6265">
        <v>5788</v>
      </c>
      <c r="J6265" s="134">
        <v>0.37476051917191477</v>
      </c>
    </row>
    <row r="6266" spans="3:10" x14ac:dyDescent="0.3">
      <c r="C6266">
        <v>5789</v>
      </c>
      <c r="D6266" s="40">
        <v>2.3146433697240196</v>
      </c>
      <c r="I6266">
        <v>5789</v>
      </c>
      <c r="J6266" s="134">
        <v>0.2396069314246243</v>
      </c>
    </row>
    <row r="6267" spans="3:10" x14ac:dyDescent="0.3">
      <c r="C6267">
        <v>5790</v>
      </c>
      <c r="D6267" s="40">
        <v>2.970618701984693</v>
      </c>
      <c r="I6267">
        <v>5790</v>
      </c>
      <c r="J6267" s="134">
        <v>0.2230132311354236</v>
      </c>
    </row>
    <row r="6268" spans="3:10" x14ac:dyDescent="0.3">
      <c r="C6268">
        <v>5791</v>
      </c>
      <c r="D6268" s="40">
        <v>2.6524516849357473</v>
      </c>
      <c r="I6268">
        <v>5791</v>
      </c>
      <c r="J6268" s="134">
        <v>7.2738373145854851E-2</v>
      </c>
    </row>
    <row r="6269" spans="3:10" x14ac:dyDescent="0.3">
      <c r="C6269">
        <v>5792</v>
      </c>
      <c r="D6269" s="40">
        <v>2.4609503449825603</v>
      </c>
      <c r="I6269">
        <v>5792</v>
      </c>
      <c r="J6269" s="134">
        <v>0.22999332210956136</v>
      </c>
    </row>
    <row r="6270" spans="3:10" x14ac:dyDescent="0.3">
      <c r="C6270">
        <v>5793</v>
      </c>
      <c r="D6270" s="40">
        <v>2.8439883615352182</v>
      </c>
      <c r="I6270">
        <v>5793</v>
      </c>
      <c r="J6270" s="134">
        <v>0.24745549745702933</v>
      </c>
    </row>
    <row r="6271" spans="3:10" x14ac:dyDescent="0.3">
      <c r="C6271">
        <v>5794</v>
      </c>
      <c r="D6271" s="40">
        <v>1.6233396339776724</v>
      </c>
      <c r="I6271">
        <v>5794</v>
      </c>
      <c r="J6271" s="134">
        <v>0.39568210734657172</v>
      </c>
    </row>
    <row r="6272" spans="3:10" x14ac:dyDescent="0.3">
      <c r="C6272">
        <v>5795</v>
      </c>
      <c r="D6272" s="40">
        <v>2.5948682753411352</v>
      </c>
      <c r="I6272">
        <v>5795</v>
      </c>
      <c r="J6272" s="134">
        <v>0.27273157272058723</v>
      </c>
    </row>
    <row r="6273" spans="3:10" x14ac:dyDescent="0.3">
      <c r="C6273">
        <v>5796</v>
      </c>
      <c r="D6273" s="40">
        <v>3.1249346422215529</v>
      </c>
      <c r="I6273">
        <v>5796</v>
      </c>
      <c r="J6273" s="134">
        <v>0.22524977768689602</v>
      </c>
    </row>
    <row r="6274" spans="3:10" x14ac:dyDescent="0.3">
      <c r="C6274">
        <v>5797</v>
      </c>
      <c r="D6274" s="40">
        <v>2.3738505030128549</v>
      </c>
      <c r="I6274">
        <v>5797</v>
      </c>
      <c r="J6274" s="134">
        <v>0.2840172004346746</v>
      </c>
    </row>
    <row r="6275" spans="3:10" x14ac:dyDescent="0.3">
      <c r="C6275">
        <v>5798</v>
      </c>
      <c r="D6275" s="40">
        <v>2.3842494892912365</v>
      </c>
      <c r="I6275">
        <v>5798</v>
      </c>
      <c r="J6275" s="134">
        <v>0.25204325735876076</v>
      </c>
    </row>
    <row r="6276" spans="3:10" x14ac:dyDescent="0.3">
      <c r="C6276">
        <v>5799</v>
      </c>
      <c r="D6276" s="40">
        <v>1.8893478715911365</v>
      </c>
      <c r="I6276">
        <v>5799</v>
      </c>
      <c r="J6276" s="134">
        <v>0.32486434818616328</v>
      </c>
    </row>
    <row r="6277" spans="3:10" x14ac:dyDescent="0.3">
      <c r="C6277">
        <v>5800</v>
      </c>
      <c r="D6277" s="40">
        <v>2.0052419407443787</v>
      </c>
      <c r="I6277">
        <v>5800</v>
      </c>
      <c r="J6277" s="134">
        <v>0.22519534320575696</v>
      </c>
    </row>
    <row r="6278" spans="3:10" x14ac:dyDescent="0.3">
      <c r="C6278">
        <v>5801</v>
      </c>
      <c r="D6278" s="40">
        <v>2.8887653698828659</v>
      </c>
      <c r="I6278">
        <v>5801</v>
      </c>
      <c r="J6278" s="134">
        <v>0.30963742030989438</v>
      </c>
    </row>
    <row r="6279" spans="3:10" x14ac:dyDescent="0.3">
      <c r="C6279">
        <v>5802</v>
      </c>
      <c r="D6279" s="40">
        <v>2.6966692946317172</v>
      </c>
      <c r="I6279">
        <v>5802</v>
      </c>
      <c r="J6279" s="134">
        <v>0.27332594871040694</v>
      </c>
    </row>
    <row r="6280" spans="3:10" x14ac:dyDescent="0.3">
      <c r="C6280">
        <v>5803</v>
      </c>
      <c r="D6280" s="40">
        <v>2.4383304588233718</v>
      </c>
      <c r="I6280">
        <v>5803</v>
      </c>
      <c r="J6280" s="134">
        <v>0.28783643461770803</v>
      </c>
    </row>
    <row r="6281" spans="3:10" x14ac:dyDescent="0.3">
      <c r="C6281">
        <v>5804</v>
      </c>
      <c r="D6281" s="40">
        <v>2.5884068645105747</v>
      </c>
      <c r="I6281">
        <v>5804</v>
      </c>
      <c r="J6281" s="134">
        <v>0.35901902939935137</v>
      </c>
    </row>
    <row r="6282" spans="3:10" x14ac:dyDescent="0.3">
      <c r="C6282">
        <v>5805</v>
      </c>
      <c r="D6282" s="40">
        <v>2.888913753672218</v>
      </c>
      <c r="I6282">
        <v>5805</v>
      </c>
      <c r="J6282" s="134">
        <v>0.26351310448578658</v>
      </c>
    </row>
    <row r="6283" spans="3:10" x14ac:dyDescent="0.3">
      <c r="C6283">
        <v>5806</v>
      </c>
      <c r="D6283" s="40">
        <v>2.0639114923344333</v>
      </c>
      <c r="I6283">
        <v>5806</v>
      </c>
      <c r="J6283" s="134">
        <v>0.31272863383892724</v>
      </c>
    </row>
    <row r="6284" spans="3:10" x14ac:dyDescent="0.3">
      <c r="C6284">
        <v>5807</v>
      </c>
      <c r="D6284" s="40">
        <v>2.5633859425852532</v>
      </c>
      <c r="I6284">
        <v>5807</v>
      </c>
      <c r="J6284" s="134">
        <v>0.30834436430069645</v>
      </c>
    </row>
    <row r="6285" spans="3:10" x14ac:dyDescent="0.3">
      <c r="C6285">
        <v>5808</v>
      </c>
      <c r="D6285" s="40">
        <v>2.0785993963379075</v>
      </c>
      <c r="I6285">
        <v>5808</v>
      </c>
      <c r="J6285" s="134">
        <v>0.19489918651540927</v>
      </c>
    </row>
    <row r="6286" spans="3:10" x14ac:dyDescent="0.3">
      <c r="C6286">
        <v>5809</v>
      </c>
      <c r="D6286" s="40">
        <v>2.549677736537709</v>
      </c>
      <c r="I6286">
        <v>5809</v>
      </c>
      <c r="J6286" s="134">
        <v>0.25601965019709394</v>
      </c>
    </row>
    <row r="6287" spans="3:10" x14ac:dyDescent="0.3">
      <c r="C6287">
        <v>5810</v>
      </c>
      <c r="D6287" s="40">
        <v>3.3439766588712154</v>
      </c>
      <c r="I6287">
        <v>5810</v>
      </c>
      <c r="J6287" s="134">
        <v>0.27974312315617111</v>
      </c>
    </row>
    <row r="6288" spans="3:10" x14ac:dyDescent="0.3">
      <c r="C6288">
        <v>5811</v>
      </c>
      <c r="D6288" s="40">
        <v>1.817663061978833</v>
      </c>
      <c r="I6288">
        <v>5811</v>
      </c>
      <c r="J6288" s="134">
        <v>0.19949883431447235</v>
      </c>
    </row>
    <row r="6289" spans="3:10" x14ac:dyDescent="0.3">
      <c r="C6289">
        <v>5812</v>
      </c>
      <c r="D6289" s="40">
        <v>2.2523199951986488</v>
      </c>
      <c r="I6289">
        <v>5812</v>
      </c>
      <c r="J6289" s="134">
        <v>0.292293810421558</v>
      </c>
    </row>
    <row r="6290" spans="3:10" x14ac:dyDescent="0.3">
      <c r="C6290">
        <v>5813</v>
      </c>
      <c r="D6290" s="40">
        <v>3.4079321892384433</v>
      </c>
      <c r="I6290">
        <v>5813</v>
      </c>
      <c r="J6290" s="134">
        <v>0.15464553608054632</v>
      </c>
    </row>
    <row r="6291" spans="3:10" x14ac:dyDescent="0.3">
      <c r="C6291">
        <v>5814</v>
      </c>
      <c r="D6291" s="40">
        <v>2.3095373391502116</v>
      </c>
      <c r="I6291">
        <v>5814</v>
      </c>
      <c r="J6291" s="134">
        <v>0.36117525988638777</v>
      </c>
    </row>
    <row r="6292" spans="3:10" x14ac:dyDescent="0.3">
      <c r="C6292">
        <v>5815</v>
      </c>
      <c r="D6292" s="40">
        <v>1.8222498620223095</v>
      </c>
      <c r="I6292">
        <v>5815</v>
      </c>
      <c r="J6292" s="134">
        <v>0.10214541094480301</v>
      </c>
    </row>
    <row r="6293" spans="3:10" x14ac:dyDescent="0.3">
      <c r="C6293">
        <v>5816</v>
      </c>
      <c r="D6293" s="40">
        <v>1.9926157952297772</v>
      </c>
      <c r="I6293">
        <v>5816</v>
      </c>
      <c r="J6293" s="134">
        <v>0.23719728020081265</v>
      </c>
    </row>
    <row r="6294" spans="3:10" x14ac:dyDescent="0.3">
      <c r="C6294">
        <v>5817</v>
      </c>
      <c r="D6294" s="40">
        <v>2.1469928141724006</v>
      </c>
      <c r="I6294">
        <v>5817</v>
      </c>
      <c r="J6294" s="134">
        <v>0.23300422512556085</v>
      </c>
    </row>
    <row r="6295" spans="3:10" x14ac:dyDescent="0.3">
      <c r="C6295">
        <v>5818</v>
      </c>
      <c r="D6295" s="40">
        <v>3.0887058173834676</v>
      </c>
      <c r="I6295">
        <v>5818</v>
      </c>
      <c r="J6295" s="134">
        <v>0.10193924485048056</v>
      </c>
    </row>
    <row r="6296" spans="3:10" x14ac:dyDescent="0.3">
      <c r="C6296">
        <v>5819</v>
      </c>
      <c r="D6296" s="40">
        <v>2.2582807061310501</v>
      </c>
      <c r="I6296">
        <v>5819</v>
      </c>
      <c r="J6296" s="134">
        <v>0.12243076234251782</v>
      </c>
    </row>
    <row r="6297" spans="3:10" x14ac:dyDescent="0.3">
      <c r="C6297">
        <v>5820</v>
      </c>
      <c r="D6297" s="40">
        <v>2.6208922264183321</v>
      </c>
      <c r="I6297">
        <v>5820</v>
      </c>
      <c r="J6297" s="134">
        <v>0.21756868139494334</v>
      </c>
    </row>
    <row r="6298" spans="3:10" x14ac:dyDescent="0.3">
      <c r="C6298">
        <v>5821</v>
      </c>
      <c r="D6298" s="40">
        <v>1.9147494164194701</v>
      </c>
      <c r="I6298">
        <v>5821</v>
      </c>
      <c r="J6298" s="134">
        <v>0.17147785657903314</v>
      </c>
    </row>
    <row r="6299" spans="3:10" x14ac:dyDescent="0.3">
      <c r="C6299">
        <v>5822</v>
      </c>
      <c r="D6299" s="40">
        <v>2.3617647133369428</v>
      </c>
      <c r="I6299">
        <v>5822</v>
      </c>
      <c r="J6299" s="134">
        <v>0.28743514510600199</v>
      </c>
    </row>
    <row r="6300" spans="3:10" x14ac:dyDescent="0.3">
      <c r="C6300">
        <v>5823</v>
      </c>
      <c r="D6300" s="40">
        <v>2.8291408266898963</v>
      </c>
      <c r="I6300">
        <v>5823</v>
      </c>
      <c r="J6300" s="134">
        <v>0.18753765384360888</v>
      </c>
    </row>
    <row r="6301" spans="3:10" x14ac:dyDescent="0.3">
      <c r="C6301">
        <v>5824</v>
      </c>
      <c r="D6301" s="40">
        <v>3.0409415338660937</v>
      </c>
      <c r="I6301">
        <v>5824</v>
      </c>
      <c r="J6301" s="134">
        <v>0.14769179745545369</v>
      </c>
    </row>
    <row r="6302" spans="3:10" x14ac:dyDescent="0.3">
      <c r="C6302">
        <v>5825</v>
      </c>
      <c r="D6302" s="40">
        <v>2.4245771866567765</v>
      </c>
      <c r="I6302">
        <v>5825</v>
      </c>
      <c r="J6302" s="134">
        <v>0.23190436534215486</v>
      </c>
    </row>
    <row r="6303" spans="3:10" x14ac:dyDescent="0.3">
      <c r="C6303">
        <v>5826</v>
      </c>
      <c r="D6303" s="40">
        <v>3.195775085601352</v>
      </c>
      <c r="I6303">
        <v>5826</v>
      </c>
      <c r="J6303" s="134">
        <v>0.20327357625049047</v>
      </c>
    </row>
    <row r="6304" spans="3:10" x14ac:dyDescent="0.3">
      <c r="C6304">
        <v>5827</v>
      </c>
      <c r="D6304" s="40">
        <v>3.4253981919656007</v>
      </c>
      <c r="I6304">
        <v>5827</v>
      </c>
      <c r="J6304" s="134">
        <v>0.33279515710830432</v>
      </c>
    </row>
    <row r="6305" spans="3:10" x14ac:dyDescent="0.3">
      <c r="C6305">
        <v>5828</v>
      </c>
      <c r="D6305" s="40">
        <v>3.1166341130227981</v>
      </c>
      <c r="I6305">
        <v>5828</v>
      </c>
      <c r="J6305" s="134">
        <v>0.16916381201522213</v>
      </c>
    </row>
    <row r="6306" spans="3:10" x14ac:dyDescent="0.3">
      <c r="C6306">
        <v>5829</v>
      </c>
      <c r="D6306" s="40">
        <v>2.424723897779971</v>
      </c>
      <c r="I6306">
        <v>5829</v>
      </c>
      <c r="J6306" s="134">
        <v>0.22714658230591067</v>
      </c>
    </row>
    <row r="6307" spans="3:10" x14ac:dyDescent="0.3">
      <c r="C6307">
        <v>5830</v>
      </c>
      <c r="D6307" s="40">
        <v>2.5416442106200208</v>
      </c>
      <c r="I6307">
        <v>5830</v>
      </c>
      <c r="J6307" s="134">
        <v>0.2425447355622421</v>
      </c>
    </row>
    <row r="6308" spans="3:10" x14ac:dyDescent="0.3">
      <c r="C6308">
        <v>5831</v>
      </c>
      <c r="D6308" s="40">
        <v>3.0627851914967983</v>
      </c>
      <c r="I6308">
        <v>5831</v>
      </c>
      <c r="J6308" s="134">
        <v>0.20126726919478211</v>
      </c>
    </row>
    <row r="6309" spans="3:10" x14ac:dyDescent="0.3">
      <c r="C6309">
        <v>5832</v>
      </c>
      <c r="D6309" s="40">
        <v>2.7160314000986983</v>
      </c>
      <c r="I6309">
        <v>5832</v>
      </c>
      <c r="J6309" s="134">
        <v>0.27148708476876715</v>
      </c>
    </row>
    <row r="6310" spans="3:10" x14ac:dyDescent="0.3">
      <c r="C6310">
        <v>5833</v>
      </c>
      <c r="D6310" s="40">
        <v>2.2618582005969805</v>
      </c>
      <c r="I6310">
        <v>5833</v>
      </c>
      <c r="J6310" s="134">
        <v>0.31656884993856349</v>
      </c>
    </row>
    <row r="6311" spans="3:10" x14ac:dyDescent="0.3">
      <c r="C6311">
        <v>5834</v>
      </c>
      <c r="D6311" s="40">
        <v>2.7410140057619921</v>
      </c>
      <c r="I6311">
        <v>5834</v>
      </c>
      <c r="J6311" s="134">
        <v>0.34437652244251971</v>
      </c>
    </row>
    <row r="6312" spans="3:10" x14ac:dyDescent="0.3">
      <c r="C6312">
        <v>5835</v>
      </c>
      <c r="D6312" s="40">
        <v>3.355316841691093</v>
      </c>
      <c r="I6312">
        <v>5835</v>
      </c>
      <c r="J6312" s="134">
        <v>0.25907066134857182</v>
      </c>
    </row>
    <row r="6313" spans="3:10" x14ac:dyDescent="0.3">
      <c r="C6313">
        <v>5836</v>
      </c>
      <c r="D6313" s="40">
        <v>1.6829815191689885</v>
      </c>
      <c r="I6313">
        <v>5836</v>
      </c>
      <c r="J6313" s="134">
        <v>0.21079686453062263</v>
      </c>
    </row>
    <row r="6314" spans="3:10" x14ac:dyDescent="0.3">
      <c r="C6314">
        <v>5837</v>
      </c>
      <c r="D6314" s="40">
        <v>3.2437542049985821</v>
      </c>
      <c r="I6314">
        <v>5837</v>
      </c>
      <c r="J6314" s="134">
        <v>0.29696626621343203</v>
      </c>
    </row>
    <row r="6315" spans="3:10" x14ac:dyDescent="0.3">
      <c r="C6315">
        <v>5838</v>
      </c>
      <c r="D6315" s="40">
        <v>3.3926008888325292</v>
      </c>
      <c r="I6315">
        <v>5838</v>
      </c>
      <c r="J6315" s="134">
        <v>0.2394050497157485</v>
      </c>
    </row>
    <row r="6316" spans="3:10" x14ac:dyDescent="0.3">
      <c r="C6316">
        <v>5839</v>
      </c>
      <c r="D6316" s="40">
        <v>1.702243041216553</v>
      </c>
      <c r="I6316">
        <v>5839</v>
      </c>
      <c r="J6316" s="134">
        <v>0.37804575656130024</v>
      </c>
    </row>
    <row r="6317" spans="3:10" x14ac:dyDescent="0.3">
      <c r="C6317">
        <v>5840</v>
      </c>
      <c r="D6317" s="40">
        <v>2.7831000615732129</v>
      </c>
      <c r="I6317">
        <v>5840</v>
      </c>
      <c r="J6317" s="134">
        <v>0.24991827457604199</v>
      </c>
    </row>
    <row r="6318" spans="3:10" x14ac:dyDescent="0.3">
      <c r="C6318">
        <v>5841</v>
      </c>
      <c r="D6318" s="40">
        <v>3.1505340611736208</v>
      </c>
      <c r="I6318">
        <v>5841</v>
      </c>
      <c r="J6318" s="134">
        <v>0.22840090247635625</v>
      </c>
    </row>
    <row r="6319" spans="3:10" x14ac:dyDescent="0.3">
      <c r="C6319">
        <v>5842</v>
      </c>
      <c r="D6319" s="40">
        <v>2.9193683426875681</v>
      </c>
      <c r="I6319">
        <v>5842</v>
      </c>
      <c r="J6319" s="134">
        <v>0.38451894970738443</v>
      </c>
    </row>
    <row r="6320" spans="3:10" x14ac:dyDescent="0.3">
      <c r="C6320">
        <v>5843</v>
      </c>
      <c r="D6320" s="40">
        <v>2.3345582321503797</v>
      </c>
      <c r="I6320">
        <v>5843</v>
      </c>
      <c r="J6320" s="134">
        <v>0.28065786752604582</v>
      </c>
    </row>
    <row r="6321" spans="3:10" x14ac:dyDescent="0.3">
      <c r="C6321">
        <v>5844</v>
      </c>
      <c r="D6321" s="40">
        <v>2.673278825023627</v>
      </c>
      <c r="I6321">
        <v>5844</v>
      </c>
      <c r="J6321" s="134">
        <v>0.18083602660989606</v>
      </c>
    </row>
    <row r="6322" spans="3:10" x14ac:dyDescent="0.3">
      <c r="C6322">
        <v>5845</v>
      </c>
      <c r="D6322" s="40">
        <v>2.3718506134403268</v>
      </c>
      <c r="I6322">
        <v>5845</v>
      </c>
      <c r="J6322" s="134">
        <v>0.14008843937134019</v>
      </c>
    </row>
    <row r="6323" spans="3:10" x14ac:dyDescent="0.3">
      <c r="C6323">
        <v>5846</v>
      </c>
      <c r="D6323" s="40">
        <v>2.0627928028700788</v>
      </c>
      <c r="I6323">
        <v>5846</v>
      </c>
      <c r="J6323" s="134">
        <v>0.23586739701899107</v>
      </c>
    </row>
    <row r="6324" spans="3:10" x14ac:dyDescent="0.3">
      <c r="C6324">
        <v>5847</v>
      </c>
      <c r="D6324" s="40">
        <v>2.2405307008330602</v>
      </c>
      <c r="I6324">
        <v>5847</v>
      </c>
      <c r="J6324" s="134">
        <v>0.35446723775644906</v>
      </c>
    </row>
    <row r="6325" spans="3:10" x14ac:dyDescent="0.3">
      <c r="C6325">
        <v>5848</v>
      </c>
      <c r="D6325" s="40">
        <v>1.9583144795964837</v>
      </c>
      <c r="I6325">
        <v>5848</v>
      </c>
      <c r="J6325" s="134">
        <v>0.27862096315799123</v>
      </c>
    </row>
    <row r="6326" spans="3:10" x14ac:dyDescent="0.3">
      <c r="C6326">
        <v>5849</v>
      </c>
      <c r="D6326" s="40">
        <v>1.5964018454193705</v>
      </c>
      <c r="I6326">
        <v>5849</v>
      </c>
      <c r="J6326" s="134">
        <v>0.21040726996552817</v>
      </c>
    </row>
    <row r="6327" spans="3:10" x14ac:dyDescent="0.3">
      <c r="C6327">
        <v>5850</v>
      </c>
      <c r="D6327" s="40">
        <v>2.5673212412257813</v>
      </c>
      <c r="I6327">
        <v>5850</v>
      </c>
      <c r="J6327" s="134">
        <v>0.23668250394900481</v>
      </c>
    </row>
    <row r="6328" spans="3:10" x14ac:dyDescent="0.3">
      <c r="C6328">
        <v>5851</v>
      </c>
      <c r="D6328" s="40">
        <v>3.1417225642150899</v>
      </c>
      <c r="I6328">
        <v>5851</v>
      </c>
      <c r="J6328" s="134">
        <v>0.30157648044615581</v>
      </c>
    </row>
    <row r="6329" spans="3:10" x14ac:dyDescent="0.3">
      <c r="C6329">
        <v>5852</v>
      </c>
      <c r="D6329" s="40">
        <v>2.4239460782408839</v>
      </c>
      <c r="I6329">
        <v>5852</v>
      </c>
      <c r="J6329" s="134">
        <v>0.36383083675059558</v>
      </c>
    </row>
    <row r="6330" spans="3:10" x14ac:dyDescent="0.3">
      <c r="C6330">
        <v>5853</v>
      </c>
      <c r="D6330" s="40">
        <v>3.0160349097957146</v>
      </c>
      <c r="I6330">
        <v>5853</v>
      </c>
      <c r="J6330" s="134">
        <v>0.20597613553345195</v>
      </c>
    </row>
    <row r="6331" spans="3:10" x14ac:dyDescent="0.3">
      <c r="C6331">
        <v>5854</v>
      </c>
      <c r="D6331" s="40">
        <v>2.6421072907766407</v>
      </c>
      <c r="I6331">
        <v>5854</v>
      </c>
      <c r="J6331" s="134">
        <v>0.13087714531364103</v>
      </c>
    </row>
    <row r="6332" spans="3:10" x14ac:dyDescent="0.3">
      <c r="C6332">
        <v>5855</v>
      </c>
      <c r="D6332" s="40">
        <v>3.1414230111402155</v>
      </c>
      <c r="I6332">
        <v>5855</v>
      </c>
      <c r="J6332" s="134">
        <v>0.26647920766328048</v>
      </c>
    </row>
    <row r="6333" spans="3:10" x14ac:dyDescent="0.3">
      <c r="C6333">
        <v>5856</v>
      </c>
      <c r="D6333" s="40">
        <v>2.0846290549023285</v>
      </c>
      <c r="I6333">
        <v>5856</v>
      </c>
      <c r="J6333" s="134">
        <v>0.32235441242140905</v>
      </c>
    </row>
    <row r="6334" spans="3:10" x14ac:dyDescent="0.3">
      <c r="C6334">
        <v>5857</v>
      </c>
      <c r="D6334" s="40">
        <v>2.5723192315761692</v>
      </c>
      <c r="I6334">
        <v>5857</v>
      </c>
      <c r="J6334" s="134">
        <v>0.12082789032568586</v>
      </c>
    </row>
    <row r="6335" spans="3:10" x14ac:dyDescent="0.3">
      <c r="C6335">
        <v>5858</v>
      </c>
      <c r="D6335" s="40">
        <v>2.4854821408647494</v>
      </c>
      <c r="I6335">
        <v>5858</v>
      </c>
      <c r="J6335" s="134">
        <v>0.31499081321566114</v>
      </c>
    </row>
    <row r="6336" spans="3:10" x14ac:dyDescent="0.3">
      <c r="C6336">
        <v>5859</v>
      </c>
      <c r="D6336" s="40">
        <v>1.9688911679468162</v>
      </c>
      <c r="I6336">
        <v>5859</v>
      </c>
      <c r="J6336" s="134">
        <v>0.19236927021563521</v>
      </c>
    </row>
    <row r="6337" spans="3:10" x14ac:dyDescent="0.3">
      <c r="C6337">
        <v>5860</v>
      </c>
      <c r="D6337" s="40">
        <v>1.7814939853086771</v>
      </c>
      <c r="I6337">
        <v>5860</v>
      </c>
      <c r="J6337" s="134">
        <v>0.12489518675978495</v>
      </c>
    </row>
    <row r="6338" spans="3:10" x14ac:dyDescent="0.3">
      <c r="C6338">
        <v>5861</v>
      </c>
      <c r="D6338" s="40">
        <v>3.2763509715692747</v>
      </c>
      <c r="I6338">
        <v>5861</v>
      </c>
      <c r="J6338" s="134">
        <v>0.17586130698868407</v>
      </c>
    </row>
    <row r="6339" spans="3:10" x14ac:dyDescent="0.3">
      <c r="C6339">
        <v>5862</v>
      </c>
      <c r="D6339" s="40">
        <v>2.2039686102957154</v>
      </c>
      <c r="I6339">
        <v>5862</v>
      </c>
      <c r="J6339" s="134">
        <v>0.27972610918110674</v>
      </c>
    </row>
    <row r="6340" spans="3:10" x14ac:dyDescent="0.3">
      <c r="C6340">
        <v>5863</v>
      </c>
      <c r="D6340" s="40">
        <v>1.5423906941474546</v>
      </c>
      <c r="I6340">
        <v>5863</v>
      </c>
      <c r="J6340" s="134">
        <v>0.15670051925683182</v>
      </c>
    </row>
    <row r="6341" spans="3:10" x14ac:dyDescent="0.3">
      <c r="C6341">
        <v>5864</v>
      </c>
      <c r="D6341" s="40">
        <v>1.8896499142412506</v>
      </c>
      <c r="I6341">
        <v>5864</v>
      </c>
      <c r="J6341" s="134">
        <v>0.3435074130120952</v>
      </c>
    </row>
    <row r="6342" spans="3:10" x14ac:dyDescent="0.3">
      <c r="C6342">
        <v>5865</v>
      </c>
      <c r="D6342" s="40">
        <v>2.1281981024235228</v>
      </c>
      <c r="I6342">
        <v>5865</v>
      </c>
      <c r="J6342" s="134">
        <v>0.27869266514186819</v>
      </c>
    </row>
    <row r="6343" spans="3:10" x14ac:dyDescent="0.3">
      <c r="C6343">
        <v>5866</v>
      </c>
      <c r="D6343" s="40">
        <v>1.8809473416266553</v>
      </c>
      <c r="I6343">
        <v>5866</v>
      </c>
      <c r="J6343" s="134">
        <v>0.19659884205689337</v>
      </c>
    </row>
    <row r="6344" spans="3:10" x14ac:dyDescent="0.3">
      <c r="C6344">
        <v>5867</v>
      </c>
      <c r="D6344" s="40">
        <v>2.3814298224312509</v>
      </c>
      <c r="I6344">
        <v>5867</v>
      </c>
      <c r="J6344" s="134">
        <v>0.14548838487152604</v>
      </c>
    </row>
    <row r="6345" spans="3:10" x14ac:dyDescent="0.3">
      <c r="C6345">
        <v>5868</v>
      </c>
      <c r="D6345" s="40">
        <v>2.5524951108557845</v>
      </c>
      <c r="I6345">
        <v>5868</v>
      </c>
      <c r="J6345" s="134">
        <v>0.28985224223872619</v>
      </c>
    </row>
    <row r="6346" spans="3:10" x14ac:dyDescent="0.3">
      <c r="C6346">
        <v>5869</v>
      </c>
      <c r="D6346" s="40">
        <v>2.5373146202233143</v>
      </c>
      <c r="I6346">
        <v>5869</v>
      </c>
      <c r="J6346" s="134">
        <v>0.25065499477661435</v>
      </c>
    </row>
    <row r="6347" spans="3:10" x14ac:dyDescent="0.3">
      <c r="C6347">
        <v>5870</v>
      </c>
      <c r="D6347" s="40">
        <v>2.4434072737485417</v>
      </c>
      <c r="I6347">
        <v>5870</v>
      </c>
      <c r="J6347" s="134">
        <v>0.27986296873667427</v>
      </c>
    </row>
    <row r="6348" spans="3:10" x14ac:dyDescent="0.3">
      <c r="C6348">
        <v>5871</v>
      </c>
      <c r="D6348" s="40">
        <v>2.9492273213149507</v>
      </c>
      <c r="I6348">
        <v>5871</v>
      </c>
      <c r="J6348" s="134">
        <v>0.2864605488039873</v>
      </c>
    </row>
    <row r="6349" spans="3:10" x14ac:dyDescent="0.3">
      <c r="C6349">
        <v>5872</v>
      </c>
      <c r="D6349" s="40">
        <v>2.258300687453723</v>
      </c>
      <c r="I6349">
        <v>5872</v>
      </c>
      <c r="J6349" s="134">
        <v>0.14333434866572614</v>
      </c>
    </row>
    <row r="6350" spans="3:10" x14ac:dyDescent="0.3">
      <c r="C6350">
        <v>5873</v>
      </c>
      <c r="D6350" s="40">
        <v>2.4756155156193485</v>
      </c>
      <c r="I6350">
        <v>5873</v>
      </c>
      <c r="J6350" s="134">
        <v>0.35472113561414109</v>
      </c>
    </row>
    <row r="6351" spans="3:10" x14ac:dyDescent="0.3">
      <c r="C6351">
        <v>5874</v>
      </c>
      <c r="D6351" s="40">
        <v>3.2779642600434871</v>
      </c>
      <c r="I6351">
        <v>5874</v>
      </c>
      <c r="J6351" s="134">
        <v>0.30585884978861011</v>
      </c>
    </row>
    <row r="6352" spans="3:10" x14ac:dyDescent="0.3">
      <c r="C6352">
        <v>5875</v>
      </c>
      <c r="D6352" s="40">
        <v>3.3555812195768566</v>
      </c>
      <c r="I6352">
        <v>5875</v>
      </c>
      <c r="J6352" s="134">
        <v>0.23358164222340094</v>
      </c>
    </row>
    <row r="6353" spans="3:10" x14ac:dyDescent="0.3">
      <c r="C6353">
        <v>5876</v>
      </c>
      <c r="D6353" s="40">
        <v>2.1829645136397464</v>
      </c>
      <c r="I6353">
        <v>5876</v>
      </c>
      <c r="J6353" s="134">
        <v>0.24308098961893521</v>
      </c>
    </row>
    <row r="6354" spans="3:10" x14ac:dyDescent="0.3">
      <c r="C6354">
        <v>5877</v>
      </c>
      <c r="D6354" s="40">
        <v>2.9433714626682765</v>
      </c>
      <c r="I6354">
        <v>5877</v>
      </c>
      <c r="J6354" s="134">
        <v>0.21035618160832992</v>
      </c>
    </row>
    <row r="6355" spans="3:10" x14ac:dyDescent="0.3">
      <c r="C6355">
        <v>5878</v>
      </c>
      <c r="D6355" s="40">
        <v>3.2648779683373603</v>
      </c>
      <c r="I6355">
        <v>5878</v>
      </c>
      <c r="J6355" s="134">
        <v>0.20434161518324934</v>
      </c>
    </row>
    <row r="6356" spans="3:10" x14ac:dyDescent="0.3">
      <c r="C6356">
        <v>5879</v>
      </c>
      <c r="D6356" s="40">
        <v>2.9016063261499498</v>
      </c>
      <c r="I6356">
        <v>5879</v>
      </c>
      <c r="J6356" s="134">
        <v>0.18554704548919676</v>
      </c>
    </row>
    <row r="6357" spans="3:10" x14ac:dyDescent="0.3">
      <c r="C6357">
        <v>5880</v>
      </c>
      <c r="D6357" s="40">
        <v>1.7373547135387208</v>
      </c>
      <c r="I6357">
        <v>5880</v>
      </c>
      <c r="J6357" s="134">
        <v>0.19396094688600107</v>
      </c>
    </row>
    <row r="6358" spans="3:10" x14ac:dyDescent="0.3">
      <c r="C6358">
        <v>5881</v>
      </c>
      <c r="D6358" s="40">
        <v>2.4143344740918704</v>
      </c>
      <c r="I6358">
        <v>5881</v>
      </c>
      <c r="J6358" s="134">
        <v>0.2412826766693652</v>
      </c>
    </row>
    <row r="6359" spans="3:10" x14ac:dyDescent="0.3">
      <c r="C6359">
        <v>5882</v>
      </c>
      <c r="D6359" s="40">
        <v>3.090976055538698</v>
      </c>
      <c r="I6359">
        <v>5882</v>
      </c>
      <c r="J6359" s="134">
        <v>0.18656647342132993</v>
      </c>
    </row>
    <row r="6360" spans="3:10" x14ac:dyDescent="0.3">
      <c r="C6360">
        <v>5883</v>
      </c>
      <c r="D6360" s="40">
        <v>2.4149719676639227</v>
      </c>
      <c r="I6360">
        <v>5883</v>
      </c>
      <c r="J6360" s="134">
        <v>0.23272156866813498</v>
      </c>
    </row>
    <row r="6361" spans="3:10" x14ac:dyDescent="0.3">
      <c r="C6361">
        <v>5884</v>
      </c>
      <c r="D6361" s="40">
        <v>1.9588033196649781</v>
      </c>
      <c r="I6361">
        <v>5884</v>
      </c>
      <c r="J6361" s="134">
        <v>0.3358463676285528</v>
      </c>
    </row>
    <row r="6362" spans="3:10" x14ac:dyDescent="0.3">
      <c r="C6362">
        <v>5885</v>
      </c>
      <c r="D6362" s="40">
        <v>3.4853600409948653</v>
      </c>
      <c r="I6362">
        <v>5885</v>
      </c>
      <c r="J6362" s="134">
        <v>0.15378784635749154</v>
      </c>
    </row>
    <row r="6363" spans="3:10" x14ac:dyDescent="0.3">
      <c r="C6363">
        <v>5886</v>
      </c>
      <c r="D6363" s="40">
        <v>2.5714798628459414</v>
      </c>
      <c r="I6363">
        <v>5886</v>
      </c>
      <c r="J6363" s="134">
        <v>0.16402774575894297</v>
      </c>
    </row>
    <row r="6364" spans="3:10" x14ac:dyDescent="0.3">
      <c r="C6364">
        <v>5887</v>
      </c>
      <c r="D6364" s="40">
        <v>2.1744061848987846</v>
      </c>
      <c r="I6364">
        <v>5887</v>
      </c>
      <c r="J6364" s="134">
        <v>0.19208459547039247</v>
      </c>
    </row>
    <row r="6365" spans="3:10" x14ac:dyDescent="0.3">
      <c r="C6365">
        <v>5888</v>
      </c>
      <c r="D6365" s="40">
        <v>2.8857544032224509</v>
      </c>
      <c r="I6365">
        <v>5888</v>
      </c>
      <c r="J6365" s="134">
        <v>0.23829490119344188</v>
      </c>
    </row>
    <row r="6366" spans="3:10" x14ac:dyDescent="0.3">
      <c r="C6366">
        <v>5889</v>
      </c>
      <c r="D6366" s="40">
        <v>2.884239934696776</v>
      </c>
      <c r="I6366">
        <v>5889</v>
      </c>
      <c r="J6366" s="134">
        <v>0.3586900464620979</v>
      </c>
    </row>
    <row r="6367" spans="3:10" x14ac:dyDescent="0.3">
      <c r="C6367">
        <v>5890</v>
      </c>
      <c r="D6367" s="40">
        <v>3.0879873288308892</v>
      </c>
      <c r="I6367">
        <v>5890</v>
      </c>
      <c r="J6367" s="134">
        <v>0.29715906675512316</v>
      </c>
    </row>
    <row r="6368" spans="3:10" x14ac:dyDescent="0.3">
      <c r="C6368">
        <v>5891</v>
      </c>
      <c r="D6368" s="40">
        <v>3.19670033263173</v>
      </c>
      <c r="I6368">
        <v>5891</v>
      </c>
      <c r="J6368" s="134">
        <v>0.26629886288139515</v>
      </c>
    </row>
    <row r="6369" spans="3:10" x14ac:dyDescent="0.3">
      <c r="C6369">
        <v>5892</v>
      </c>
      <c r="D6369" s="40">
        <v>2.0416614350705986</v>
      </c>
      <c r="I6369">
        <v>5892</v>
      </c>
      <c r="J6369" s="134">
        <v>0.32301466841890214</v>
      </c>
    </row>
    <row r="6370" spans="3:10" x14ac:dyDescent="0.3">
      <c r="C6370">
        <v>5893</v>
      </c>
      <c r="D6370" s="40">
        <v>2.4869974530124637</v>
      </c>
      <c r="I6370">
        <v>5893</v>
      </c>
      <c r="J6370" s="134">
        <v>0.24970533930969285</v>
      </c>
    </row>
    <row r="6371" spans="3:10" x14ac:dyDescent="0.3">
      <c r="C6371">
        <v>5894</v>
      </c>
      <c r="D6371" s="40">
        <v>2.2812219340091824</v>
      </c>
      <c r="I6371">
        <v>5894</v>
      </c>
      <c r="J6371" s="134">
        <v>0.34380906569942593</v>
      </c>
    </row>
    <row r="6372" spans="3:10" x14ac:dyDescent="0.3">
      <c r="C6372">
        <v>5895</v>
      </c>
      <c r="D6372" s="40">
        <v>1.5799284215840639</v>
      </c>
      <c r="I6372">
        <v>5895</v>
      </c>
      <c r="J6372" s="134">
        <v>0.3490578895468277</v>
      </c>
    </row>
    <row r="6373" spans="3:10" x14ac:dyDescent="0.3">
      <c r="C6373">
        <v>5896</v>
      </c>
      <c r="D6373" s="40">
        <v>2.7052438232008633</v>
      </c>
      <c r="I6373">
        <v>5896</v>
      </c>
      <c r="J6373" s="134">
        <v>0.12900327415723956</v>
      </c>
    </row>
    <row r="6374" spans="3:10" x14ac:dyDescent="0.3">
      <c r="C6374">
        <v>5897</v>
      </c>
      <c r="D6374" s="40">
        <v>3.0929500519655675</v>
      </c>
      <c r="I6374">
        <v>5897</v>
      </c>
      <c r="J6374" s="134">
        <v>0.28044940937671359</v>
      </c>
    </row>
    <row r="6375" spans="3:10" x14ac:dyDescent="0.3">
      <c r="C6375">
        <v>5898</v>
      </c>
      <c r="D6375" s="40">
        <v>2.2844391469642469</v>
      </c>
      <c r="I6375">
        <v>5898</v>
      </c>
      <c r="J6375" s="134">
        <v>0.14035625572634358</v>
      </c>
    </row>
    <row r="6376" spans="3:10" x14ac:dyDescent="0.3">
      <c r="C6376">
        <v>5899</v>
      </c>
      <c r="D6376" s="40">
        <v>2.7628410084995116</v>
      </c>
      <c r="I6376">
        <v>5899</v>
      </c>
      <c r="J6376" s="134">
        <v>0.22195130370495431</v>
      </c>
    </row>
    <row r="6377" spans="3:10" x14ac:dyDescent="0.3">
      <c r="C6377">
        <v>5900</v>
      </c>
      <c r="D6377" s="40">
        <v>2.856019210033776</v>
      </c>
      <c r="I6377">
        <v>5900</v>
      </c>
      <c r="J6377" s="134">
        <v>0.23487441657130903</v>
      </c>
    </row>
    <row r="6378" spans="3:10" x14ac:dyDescent="0.3">
      <c r="C6378">
        <v>5901</v>
      </c>
      <c r="D6378" s="40">
        <v>2.7655258867064108</v>
      </c>
      <c r="I6378">
        <v>5901</v>
      </c>
      <c r="J6378" s="134">
        <v>0.17725637236076497</v>
      </c>
    </row>
    <row r="6379" spans="3:10" x14ac:dyDescent="0.3">
      <c r="C6379">
        <v>5902</v>
      </c>
      <c r="D6379" s="40">
        <v>2.6572418557553434</v>
      </c>
      <c r="I6379">
        <v>5902</v>
      </c>
      <c r="J6379" s="134">
        <v>0.15776045550788265</v>
      </c>
    </row>
    <row r="6380" spans="3:10" x14ac:dyDescent="0.3">
      <c r="C6380">
        <v>5903</v>
      </c>
      <c r="D6380" s="40">
        <v>2.3588953715979661</v>
      </c>
      <c r="I6380">
        <v>5903</v>
      </c>
      <c r="J6380" s="134">
        <v>0.20024702239876024</v>
      </c>
    </row>
    <row r="6381" spans="3:10" x14ac:dyDescent="0.3">
      <c r="C6381">
        <v>5904</v>
      </c>
      <c r="D6381" s="40">
        <v>1.9901843291637307</v>
      </c>
      <c r="I6381">
        <v>5904</v>
      </c>
      <c r="J6381" s="134">
        <v>0.22287824707386017</v>
      </c>
    </row>
    <row r="6382" spans="3:10" x14ac:dyDescent="0.3">
      <c r="C6382">
        <v>5905</v>
      </c>
      <c r="D6382" s="40">
        <v>2.7865740141241746</v>
      </c>
      <c r="I6382">
        <v>5905</v>
      </c>
      <c r="J6382" s="134">
        <v>0.27165292254739937</v>
      </c>
    </row>
    <row r="6383" spans="3:10" x14ac:dyDescent="0.3">
      <c r="C6383">
        <v>5906</v>
      </c>
      <c r="D6383" s="40">
        <v>2.7816219426941644</v>
      </c>
      <c r="I6383">
        <v>5906</v>
      </c>
      <c r="J6383" s="134">
        <v>0.13878482934598102</v>
      </c>
    </row>
    <row r="6384" spans="3:10" x14ac:dyDescent="0.3">
      <c r="C6384">
        <v>5907</v>
      </c>
      <c r="D6384" s="40">
        <v>2.1515907065936291</v>
      </c>
      <c r="I6384">
        <v>5907</v>
      </c>
      <c r="J6384" s="134">
        <v>0.17395485107351072</v>
      </c>
    </row>
    <row r="6385" spans="3:10" x14ac:dyDescent="0.3">
      <c r="C6385">
        <v>5908</v>
      </c>
      <c r="D6385" s="40">
        <v>1.7130963054075643</v>
      </c>
      <c r="I6385">
        <v>5908</v>
      </c>
      <c r="J6385" s="134">
        <v>0.28639424568027261</v>
      </c>
    </row>
    <row r="6386" spans="3:10" x14ac:dyDescent="0.3">
      <c r="C6386">
        <v>5909</v>
      </c>
      <c r="D6386" s="40">
        <v>2.8439239586919611</v>
      </c>
      <c r="I6386">
        <v>5909</v>
      </c>
      <c r="J6386" s="134">
        <v>0.13653571831599143</v>
      </c>
    </row>
    <row r="6387" spans="3:10" x14ac:dyDescent="0.3">
      <c r="C6387">
        <v>5910</v>
      </c>
      <c r="D6387" s="40">
        <v>3.4237456181720796</v>
      </c>
      <c r="I6387">
        <v>5910</v>
      </c>
      <c r="J6387" s="134">
        <v>0.27640278533105467</v>
      </c>
    </row>
    <row r="6388" spans="3:10" x14ac:dyDescent="0.3">
      <c r="C6388">
        <v>5911</v>
      </c>
      <c r="D6388" s="40">
        <v>2.4277806451738604</v>
      </c>
      <c r="I6388">
        <v>5911</v>
      </c>
      <c r="J6388" s="134">
        <v>0.28244963855153804</v>
      </c>
    </row>
    <row r="6389" spans="3:10" x14ac:dyDescent="0.3">
      <c r="C6389">
        <v>5912</v>
      </c>
      <c r="D6389" s="40">
        <v>3.1198790499599571</v>
      </c>
      <c r="I6389">
        <v>5912</v>
      </c>
      <c r="J6389" s="134">
        <v>0.19700744898615508</v>
      </c>
    </row>
    <row r="6390" spans="3:10" x14ac:dyDescent="0.3">
      <c r="C6390">
        <v>5913</v>
      </c>
      <c r="D6390" s="40">
        <v>2.7889585026624935</v>
      </c>
      <c r="I6390">
        <v>5913</v>
      </c>
      <c r="J6390" s="134">
        <v>0.1332953908520087</v>
      </c>
    </row>
    <row r="6391" spans="3:10" x14ac:dyDescent="0.3">
      <c r="C6391">
        <v>5914</v>
      </c>
      <c r="D6391" s="40">
        <v>3.3212752440860491</v>
      </c>
      <c r="I6391">
        <v>5914</v>
      </c>
      <c r="J6391" s="134">
        <v>0.2562273244357347</v>
      </c>
    </row>
    <row r="6392" spans="3:10" x14ac:dyDescent="0.3">
      <c r="C6392">
        <v>5915</v>
      </c>
      <c r="D6392" s="40">
        <v>2.4899901269962457</v>
      </c>
      <c r="I6392">
        <v>5915</v>
      </c>
      <c r="J6392" s="134">
        <v>0.14713411265921339</v>
      </c>
    </row>
    <row r="6393" spans="3:10" x14ac:dyDescent="0.3">
      <c r="C6393">
        <v>5916</v>
      </c>
      <c r="D6393" s="40">
        <v>3.2758844833781793</v>
      </c>
      <c r="I6393">
        <v>5916</v>
      </c>
      <c r="J6393" s="134">
        <v>0.19766535243019323</v>
      </c>
    </row>
    <row r="6394" spans="3:10" x14ac:dyDescent="0.3">
      <c r="C6394">
        <v>5917</v>
      </c>
      <c r="D6394" s="40">
        <v>2.0256883119175702</v>
      </c>
      <c r="I6394">
        <v>5917</v>
      </c>
      <c r="J6394" s="134">
        <v>0.18978868625890355</v>
      </c>
    </row>
    <row r="6395" spans="3:10" x14ac:dyDescent="0.3">
      <c r="C6395">
        <v>5918</v>
      </c>
      <c r="D6395" s="40">
        <v>2.8176220847193285</v>
      </c>
      <c r="I6395">
        <v>5918</v>
      </c>
      <c r="J6395" s="134">
        <v>0.19197202017289605</v>
      </c>
    </row>
    <row r="6396" spans="3:10" x14ac:dyDescent="0.3">
      <c r="C6396">
        <v>5919</v>
      </c>
      <c r="D6396" s="40">
        <v>2.4756558820013455</v>
      </c>
      <c r="I6396">
        <v>5919</v>
      </c>
      <c r="J6396" s="134">
        <v>0.20207635860158302</v>
      </c>
    </row>
    <row r="6397" spans="3:10" x14ac:dyDescent="0.3">
      <c r="C6397">
        <v>5920</v>
      </c>
      <c r="D6397" s="40">
        <v>1.944557572268413</v>
      </c>
      <c r="I6397">
        <v>5920</v>
      </c>
      <c r="J6397" s="134">
        <v>0.30027573107703809</v>
      </c>
    </row>
    <row r="6398" spans="3:10" x14ac:dyDescent="0.3">
      <c r="C6398">
        <v>5921</v>
      </c>
      <c r="D6398" s="40">
        <v>1.5780950915628356</v>
      </c>
      <c r="I6398">
        <v>5921</v>
      </c>
      <c r="J6398" s="134">
        <v>0.24980469886750067</v>
      </c>
    </row>
    <row r="6399" spans="3:10" x14ac:dyDescent="0.3">
      <c r="C6399">
        <v>5922</v>
      </c>
      <c r="D6399" s="40">
        <v>2.1438413419768567</v>
      </c>
      <c r="I6399">
        <v>5922</v>
      </c>
      <c r="J6399" s="134">
        <v>0.26909716831930908</v>
      </c>
    </row>
    <row r="6400" spans="3:10" x14ac:dyDescent="0.3">
      <c r="C6400">
        <v>5923</v>
      </c>
      <c r="D6400" s="40">
        <v>2.8862580288362514</v>
      </c>
      <c r="I6400">
        <v>5923</v>
      </c>
      <c r="J6400" s="134">
        <v>0.12600804702411117</v>
      </c>
    </row>
    <row r="6401" spans="3:10" x14ac:dyDescent="0.3">
      <c r="C6401">
        <v>5924</v>
      </c>
      <c r="D6401" s="40">
        <v>3.6693411161305605</v>
      </c>
      <c r="I6401">
        <v>5924</v>
      </c>
      <c r="J6401" s="134">
        <v>0.1977123857963865</v>
      </c>
    </row>
    <row r="6402" spans="3:10" x14ac:dyDescent="0.3">
      <c r="C6402">
        <v>5925</v>
      </c>
      <c r="D6402" s="40">
        <v>1.7831979494769228</v>
      </c>
      <c r="I6402">
        <v>5925</v>
      </c>
      <c r="J6402" s="134">
        <v>0.30131424097626014</v>
      </c>
    </row>
    <row r="6403" spans="3:10" x14ac:dyDescent="0.3">
      <c r="C6403">
        <v>5926</v>
      </c>
      <c r="D6403" s="40">
        <v>2.0483617501051885</v>
      </c>
      <c r="I6403">
        <v>5926</v>
      </c>
      <c r="J6403" s="134">
        <v>0.20651350144851044</v>
      </c>
    </row>
    <row r="6404" spans="3:10" x14ac:dyDescent="0.3">
      <c r="C6404">
        <v>5927</v>
      </c>
      <c r="D6404" s="40">
        <v>2.4306432905821795</v>
      </c>
      <c r="I6404">
        <v>5927</v>
      </c>
      <c r="J6404" s="134">
        <v>0.25729902052942077</v>
      </c>
    </row>
    <row r="6405" spans="3:10" x14ac:dyDescent="0.3">
      <c r="C6405">
        <v>5928</v>
      </c>
      <c r="D6405" s="40">
        <v>3.0238117313944439</v>
      </c>
      <c r="I6405">
        <v>5928</v>
      </c>
      <c r="J6405" s="134">
        <v>0.31240013942799805</v>
      </c>
    </row>
    <row r="6406" spans="3:10" x14ac:dyDescent="0.3">
      <c r="C6406">
        <v>5929</v>
      </c>
      <c r="D6406" s="40">
        <v>2.977121273725178</v>
      </c>
      <c r="I6406">
        <v>5929</v>
      </c>
      <c r="J6406" s="134">
        <v>0.20144100691099931</v>
      </c>
    </row>
    <row r="6407" spans="3:10" x14ac:dyDescent="0.3">
      <c r="C6407">
        <v>5930</v>
      </c>
      <c r="D6407" s="40">
        <v>1.8033826377970894</v>
      </c>
      <c r="I6407">
        <v>5930</v>
      </c>
      <c r="J6407" s="134">
        <v>0.27111875384936823</v>
      </c>
    </row>
    <row r="6408" spans="3:10" x14ac:dyDescent="0.3">
      <c r="C6408">
        <v>5931</v>
      </c>
      <c r="D6408" s="40">
        <v>2.7940762293158019</v>
      </c>
      <c r="I6408">
        <v>5931</v>
      </c>
      <c r="J6408" s="134">
        <v>0.2425186478096184</v>
      </c>
    </row>
    <row r="6409" spans="3:10" x14ac:dyDescent="0.3">
      <c r="C6409">
        <v>5932</v>
      </c>
      <c r="D6409" s="40">
        <v>2.9744367791566328</v>
      </c>
      <c r="I6409">
        <v>5932</v>
      </c>
      <c r="J6409" s="134">
        <v>0.14451733446236936</v>
      </c>
    </row>
    <row r="6410" spans="3:10" x14ac:dyDescent="0.3">
      <c r="C6410">
        <v>5933</v>
      </c>
      <c r="D6410" s="40">
        <v>3.2812409180814393</v>
      </c>
      <c r="I6410">
        <v>5933</v>
      </c>
      <c r="J6410" s="134">
        <v>0.27049215050845965</v>
      </c>
    </row>
    <row r="6411" spans="3:10" x14ac:dyDescent="0.3">
      <c r="C6411">
        <v>5934</v>
      </c>
      <c r="D6411" s="40">
        <v>2.7686378427744014</v>
      </c>
      <c r="I6411">
        <v>5934</v>
      </c>
      <c r="J6411" s="134">
        <v>0.2498696435587584</v>
      </c>
    </row>
    <row r="6412" spans="3:10" x14ac:dyDescent="0.3">
      <c r="C6412">
        <v>5935</v>
      </c>
      <c r="D6412" s="40">
        <v>2.9923322162872852</v>
      </c>
      <c r="I6412">
        <v>5935</v>
      </c>
      <c r="J6412" s="134">
        <v>0.25411821098795917</v>
      </c>
    </row>
    <row r="6413" spans="3:10" x14ac:dyDescent="0.3">
      <c r="C6413">
        <v>5936</v>
      </c>
      <c r="D6413" s="40">
        <v>2.772112805460373</v>
      </c>
      <c r="I6413">
        <v>5936</v>
      </c>
      <c r="J6413" s="134">
        <v>0.30307943461727294</v>
      </c>
    </row>
    <row r="6414" spans="3:10" x14ac:dyDescent="0.3">
      <c r="C6414">
        <v>5937</v>
      </c>
      <c r="D6414" s="40">
        <v>2.7013434896238722</v>
      </c>
      <c r="I6414">
        <v>5937</v>
      </c>
      <c r="J6414" s="134">
        <v>0.1817098656732794</v>
      </c>
    </row>
    <row r="6415" spans="3:10" x14ac:dyDescent="0.3">
      <c r="C6415">
        <v>5938</v>
      </c>
      <c r="D6415" s="40">
        <v>2.0250182384775686</v>
      </c>
      <c r="I6415">
        <v>5938</v>
      </c>
      <c r="J6415" s="134">
        <v>0.15720157052108652</v>
      </c>
    </row>
    <row r="6416" spans="3:10" x14ac:dyDescent="0.3">
      <c r="C6416">
        <v>5939</v>
      </c>
      <c r="D6416" s="40">
        <v>1.6543234842029939</v>
      </c>
      <c r="I6416">
        <v>5939</v>
      </c>
      <c r="J6416" s="134">
        <v>0.24066846730645786</v>
      </c>
    </row>
    <row r="6417" spans="3:10" x14ac:dyDescent="0.3">
      <c r="C6417">
        <v>5940</v>
      </c>
      <c r="D6417" s="40">
        <v>2.0548986525671551</v>
      </c>
      <c r="I6417">
        <v>5940</v>
      </c>
      <c r="J6417" s="134">
        <v>0.30487952937161422</v>
      </c>
    </row>
    <row r="6418" spans="3:10" x14ac:dyDescent="0.3">
      <c r="C6418">
        <v>5941</v>
      </c>
      <c r="D6418" s="40">
        <v>1.7726419413626691</v>
      </c>
      <c r="I6418">
        <v>5941</v>
      </c>
      <c r="J6418" s="134">
        <v>0.20771291893919064</v>
      </c>
    </row>
    <row r="6419" spans="3:10" x14ac:dyDescent="0.3">
      <c r="C6419">
        <v>5942</v>
      </c>
      <c r="D6419" s="40">
        <v>1.7731969191136987</v>
      </c>
      <c r="I6419">
        <v>5942</v>
      </c>
      <c r="J6419" s="134">
        <v>0.19541877117905049</v>
      </c>
    </row>
    <row r="6420" spans="3:10" x14ac:dyDescent="0.3">
      <c r="C6420">
        <v>5943</v>
      </c>
      <c r="D6420" s="40">
        <v>1.7958994966237092</v>
      </c>
      <c r="I6420">
        <v>5943</v>
      </c>
      <c r="J6420" s="134">
        <v>0.3322473252021152</v>
      </c>
    </row>
    <row r="6421" spans="3:10" x14ac:dyDescent="0.3">
      <c r="C6421">
        <v>5944</v>
      </c>
      <c r="D6421" s="40">
        <v>3.0485811716894475</v>
      </c>
      <c r="I6421">
        <v>5944</v>
      </c>
      <c r="J6421" s="134">
        <v>0.24566532414297937</v>
      </c>
    </row>
    <row r="6422" spans="3:10" x14ac:dyDescent="0.3">
      <c r="C6422">
        <v>5945</v>
      </c>
      <c r="D6422" s="40">
        <v>2.0761419023994319</v>
      </c>
      <c r="I6422">
        <v>5945</v>
      </c>
      <c r="J6422" s="134">
        <v>0.25895319471037537</v>
      </c>
    </row>
    <row r="6423" spans="3:10" x14ac:dyDescent="0.3">
      <c r="C6423">
        <v>5946</v>
      </c>
      <c r="D6423" s="40">
        <v>2.0741409682413776</v>
      </c>
      <c r="I6423">
        <v>5946</v>
      </c>
      <c r="J6423" s="134">
        <v>8.5439641380072873E-2</v>
      </c>
    </row>
    <row r="6424" spans="3:10" x14ac:dyDescent="0.3">
      <c r="C6424">
        <v>5947</v>
      </c>
      <c r="D6424" s="40">
        <v>1.6223902017139467</v>
      </c>
      <c r="I6424">
        <v>5947</v>
      </c>
      <c r="J6424" s="134">
        <v>0.20616260299055789</v>
      </c>
    </row>
    <row r="6425" spans="3:10" x14ac:dyDescent="0.3">
      <c r="C6425">
        <v>5948</v>
      </c>
      <c r="D6425" s="40">
        <v>2.4408208867270158</v>
      </c>
      <c r="I6425">
        <v>5948</v>
      </c>
      <c r="J6425" s="134">
        <v>0.31480370690031645</v>
      </c>
    </row>
    <row r="6426" spans="3:10" x14ac:dyDescent="0.3">
      <c r="C6426">
        <v>5949</v>
      </c>
      <c r="D6426" s="40">
        <v>2.5719810111975603</v>
      </c>
      <c r="I6426">
        <v>5949</v>
      </c>
      <c r="J6426" s="134">
        <v>0.21817161402845442</v>
      </c>
    </row>
    <row r="6427" spans="3:10" x14ac:dyDescent="0.3">
      <c r="C6427">
        <v>5950</v>
      </c>
      <c r="D6427" s="40">
        <v>2.418291804989241</v>
      </c>
      <c r="I6427">
        <v>5950</v>
      </c>
      <c r="J6427" s="134">
        <v>0.24905197721781147</v>
      </c>
    </row>
    <row r="6428" spans="3:10" x14ac:dyDescent="0.3">
      <c r="C6428">
        <v>5951</v>
      </c>
      <c r="D6428" s="40">
        <v>2.9532633168749607</v>
      </c>
      <c r="I6428">
        <v>5951</v>
      </c>
      <c r="J6428" s="134">
        <v>0.29562892345377634</v>
      </c>
    </row>
    <row r="6429" spans="3:10" x14ac:dyDescent="0.3">
      <c r="C6429">
        <v>5952</v>
      </c>
      <c r="D6429" s="40">
        <v>2.5410705218113634</v>
      </c>
      <c r="I6429">
        <v>5952</v>
      </c>
      <c r="J6429" s="134">
        <v>0.30430051632752031</v>
      </c>
    </row>
    <row r="6430" spans="3:10" x14ac:dyDescent="0.3">
      <c r="C6430">
        <v>5953</v>
      </c>
      <c r="D6430" s="40">
        <v>2.7702845145415238</v>
      </c>
      <c r="I6430">
        <v>5953</v>
      </c>
      <c r="J6430" s="134">
        <v>0.1842037635892082</v>
      </c>
    </row>
    <row r="6431" spans="3:10" x14ac:dyDescent="0.3">
      <c r="C6431">
        <v>5954</v>
      </c>
      <c r="D6431" s="40">
        <v>3.2989992481853845</v>
      </c>
      <c r="I6431">
        <v>5954</v>
      </c>
      <c r="J6431" s="134">
        <v>0.2136959450803444</v>
      </c>
    </row>
    <row r="6432" spans="3:10" x14ac:dyDescent="0.3">
      <c r="C6432">
        <v>5955</v>
      </c>
      <c r="D6432" s="40">
        <v>3.0766562471928629</v>
      </c>
      <c r="I6432">
        <v>5955</v>
      </c>
      <c r="J6432" s="134">
        <v>0.28367157838372048</v>
      </c>
    </row>
    <row r="6433" spans="3:10" x14ac:dyDescent="0.3">
      <c r="C6433">
        <v>5956</v>
      </c>
      <c r="D6433" s="40">
        <v>2.0239961774210169</v>
      </c>
      <c r="I6433">
        <v>5956</v>
      </c>
      <c r="J6433" s="134">
        <v>0.35921049365594082</v>
      </c>
    </row>
    <row r="6434" spans="3:10" x14ac:dyDescent="0.3">
      <c r="C6434">
        <v>5957</v>
      </c>
      <c r="D6434" s="40">
        <v>1.9576793274217266</v>
      </c>
      <c r="I6434">
        <v>5957</v>
      </c>
      <c r="J6434" s="134">
        <v>0.33166834542966717</v>
      </c>
    </row>
    <row r="6435" spans="3:10" x14ac:dyDescent="0.3">
      <c r="C6435">
        <v>5958</v>
      </c>
      <c r="D6435" s="40">
        <v>2.9510437199288813</v>
      </c>
      <c r="I6435">
        <v>5958</v>
      </c>
      <c r="J6435" s="134">
        <v>0.31563626717273663</v>
      </c>
    </row>
    <row r="6436" spans="3:10" x14ac:dyDescent="0.3">
      <c r="C6436">
        <v>5959</v>
      </c>
      <c r="D6436" s="40">
        <v>2.3029405606865483</v>
      </c>
      <c r="I6436">
        <v>5959</v>
      </c>
      <c r="J6436" s="134">
        <v>0.34578375821921914</v>
      </c>
    </row>
    <row r="6437" spans="3:10" x14ac:dyDescent="0.3">
      <c r="C6437">
        <v>5960</v>
      </c>
      <c r="D6437" s="40">
        <v>3.376793591751837</v>
      </c>
      <c r="I6437">
        <v>5960</v>
      </c>
      <c r="J6437" s="134">
        <v>0.29640433453451331</v>
      </c>
    </row>
    <row r="6438" spans="3:10" x14ac:dyDescent="0.3">
      <c r="C6438">
        <v>5961</v>
      </c>
      <c r="D6438" s="40">
        <v>1.9924965933939069</v>
      </c>
      <c r="I6438">
        <v>5961</v>
      </c>
      <c r="J6438" s="134">
        <v>0.19454045309520218</v>
      </c>
    </row>
    <row r="6439" spans="3:10" x14ac:dyDescent="0.3">
      <c r="C6439">
        <v>5962</v>
      </c>
      <c r="D6439" s="40">
        <v>2.13029108127997</v>
      </c>
      <c r="I6439">
        <v>5962</v>
      </c>
      <c r="J6439" s="134">
        <v>0.16476230200666353</v>
      </c>
    </row>
    <row r="6440" spans="3:10" x14ac:dyDescent="0.3">
      <c r="C6440">
        <v>5963</v>
      </c>
      <c r="D6440" s="40">
        <v>2.0796469390054577</v>
      </c>
      <c r="I6440">
        <v>5963</v>
      </c>
      <c r="J6440" s="134">
        <v>0.35194018758474432</v>
      </c>
    </row>
    <row r="6441" spans="3:10" x14ac:dyDescent="0.3">
      <c r="C6441">
        <v>5964</v>
      </c>
      <c r="D6441" s="40">
        <v>2.8509930550073554</v>
      </c>
      <c r="I6441">
        <v>5964</v>
      </c>
      <c r="J6441" s="134">
        <v>0.34502596307956379</v>
      </c>
    </row>
    <row r="6442" spans="3:10" x14ac:dyDescent="0.3">
      <c r="C6442">
        <v>5965</v>
      </c>
      <c r="D6442" s="40">
        <v>2.5974647251071126</v>
      </c>
      <c r="I6442">
        <v>5965</v>
      </c>
      <c r="J6442" s="134">
        <v>0.14153057176656181</v>
      </c>
    </row>
    <row r="6443" spans="3:10" x14ac:dyDescent="0.3">
      <c r="C6443">
        <v>5966</v>
      </c>
      <c r="D6443" s="40">
        <v>3.123276383325488</v>
      </c>
      <c r="I6443">
        <v>5966</v>
      </c>
      <c r="J6443" s="134">
        <v>0.31658160372384558</v>
      </c>
    </row>
    <row r="6444" spans="3:10" x14ac:dyDescent="0.3">
      <c r="C6444">
        <v>5967</v>
      </c>
      <c r="D6444" s="40">
        <v>3.4243375235736186</v>
      </c>
      <c r="I6444">
        <v>5967</v>
      </c>
      <c r="J6444" s="134">
        <v>0.16065345870084435</v>
      </c>
    </row>
    <row r="6445" spans="3:10" x14ac:dyDescent="0.3">
      <c r="C6445">
        <v>5968</v>
      </c>
      <c r="D6445" s="40">
        <v>2.9599528388200698</v>
      </c>
      <c r="I6445">
        <v>5968</v>
      </c>
      <c r="J6445" s="134">
        <v>0.29617090647742472</v>
      </c>
    </row>
    <row r="6446" spans="3:10" x14ac:dyDescent="0.3">
      <c r="C6446">
        <v>5969</v>
      </c>
      <c r="D6446" s="40">
        <v>1.9663909123893375</v>
      </c>
      <c r="I6446">
        <v>5969</v>
      </c>
      <c r="J6446" s="134">
        <v>0.25514491292549102</v>
      </c>
    </row>
    <row r="6447" spans="3:10" x14ac:dyDescent="0.3">
      <c r="C6447">
        <v>5970</v>
      </c>
      <c r="D6447" s="40">
        <v>2.7245382525448241</v>
      </c>
      <c r="I6447">
        <v>5970</v>
      </c>
      <c r="J6447" s="134">
        <v>0.38318774301380309</v>
      </c>
    </row>
    <row r="6448" spans="3:10" x14ac:dyDescent="0.3">
      <c r="C6448">
        <v>5971</v>
      </c>
      <c r="D6448" s="40">
        <v>2.2631994970745728</v>
      </c>
      <c r="I6448">
        <v>5971</v>
      </c>
      <c r="J6448" s="134">
        <v>0.23320682665201775</v>
      </c>
    </row>
    <row r="6449" spans="3:10" x14ac:dyDescent="0.3">
      <c r="C6449">
        <v>5972</v>
      </c>
      <c r="D6449" s="40">
        <v>2.6289724016412017</v>
      </c>
      <c r="I6449">
        <v>5972</v>
      </c>
      <c r="J6449" s="134">
        <v>0.28503971865248845</v>
      </c>
    </row>
    <row r="6450" spans="3:10" x14ac:dyDescent="0.3">
      <c r="C6450">
        <v>5973</v>
      </c>
      <c r="D6450" s="40">
        <v>3.2539656520647968</v>
      </c>
      <c r="I6450">
        <v>5973</v>
      </c>
      <c r="J6450" s="134">
        <v>0.22132602860648598</v>
      </c>
    </row>
    <row r="6451" spans="3:10" x14ac:dyDescent="0.3">
      <c r="C6451">
        <v>5974</v>
      </c>
      <c r="D6451" s="40">
        <v>2.402096470340092</v>
      </c>
      <c r="I6451">
        <v>5974</v>
      </c>
      <c r="J6451" s="134">
        <v>0.33088958522235012</v>
      </c>
    </row>
    <row r="6452" spans="3:10" x14ac:dyDescent="0.3">
      <c r="C6452">
        <v>5975</v>
      </c>
      <c r="D6452" s="40">
        <v>2.6535554838655036</v>
      </c>
      <c r="I6452">
        <v>5975</v>
      </c>
      <c r="J6452" s="134">
        <v>0.33958104814695322</v>
      </c>
    </row>
    <row r="6453" spans="3:10" x14ac:dyDescent="0.3">
      <c r="C6453">
        <v>5976</v>
      </c>
      <c r="D6453" s="40">
        <v>1.5691404124342569</v>
      </c>
      <c r="I6453">
        <v>5976</v>
      </c>
      <c r="J6453" s="134">
        <v>0.30608326991357004</v>
      </c>
    </row>
    <row r="6454" spans="3:10" x14ac:dyDescent="0.3">
      <c r="C6454">
        <v>5977</v>
      </c>
      <c r="D6454" s="40">
        <v>3.363443144995057</v>
      </c>
      <c r="I6454">
        <v>5977</v>
      </c>
      <c r="J6454" s="134">
        <v>0.27822269293597413</v>
      </c>
    </row>
    <row r="6455" spans="3:10" x14ac:dyDescent="0.3">
      <c r="C6455">
        <v>5978</v>
      </c>
      <c r="D6455" s="40">
        <v>2.7870299873823097</v>
      </c>
      <c r="I6455">
        <v>5978</v>
      </c>
      <c r="J6455" s="134">
        <v>0.20465751171875346</v>
      </c>
    </row>
    <row r="6456" spans="3:10" x14ac:dyDescent="0.3">
      <c r="C6456">
        <v>5979</v>
      </c>
      <c r="D6456" s="40">
        <v>3.3678202921182647</v>
      </c>
      <c r="I6456">
        <v>5979</v>
      </c>
      <c r="J6456" s="134">
        <v>0.29749056024591525</v>
      </c>
    </row>
    <row r="6457" spans="3:10" x14ac:dyDescent="0.3">
      <c r="C6457">
        <v>5980</v>
      </c>
      <c r="D6457" s="40">
        <v>3.0448294926714183</v>
      </c>
      <c r="I6457">
        <v>5980</v>
      </c>
      <c r="J6457" s="134">
        <v>0.36911116000979605</v>
      </c>
    </row>
    <row r="6458" spans="3:10" x14ac:dyDescent="0.3">
      <c r="C6458">
        <v>5981</v>
      </c>
      <c r="D6458" s="40">
        <v>1.9369298728038351</v>
      </c>
      <c r="I6458">
        <v>5981</v>
      </c>
      <c r="J6458" s="134">
        <v>0.29156994045482199</v>
      </c>
    </row>
    <row r="6459" spans="3:10" x14ac:dyDescent="0.3">
      <c r="C6459">
        <v>5982</v>
      </c>
      <c r="D6459" s="40">
        <v>2.6502768110616453</v>
      </c>
      <c r="I6459">
        <v>5982</v>
      </c>
      <c r="J6459" s="134">
        <v>0.22798082385563956</v>
      </c>
    </row>
    <row r="6460" spans="3:10" x14ac:dyDescent="0.3">
      <c r="C6460">
        <v>5983</v>
      </c>
      <c r="D6460" s="40">
        <v>2.4658746600432004</v>
      </c>
      <c r="I6460">
        <v>5983</v>
      </c>
      <c r="J6460" s="134">
        <v>0.23563077268792476</v>
      </c>
    </row>
    <row r="6461" spans="3:10" x14ac:dyDescent="0.3">
      <c r="C6461">
        <v>5984</v>
      </c>
      <c r="D6461" s="40">
        <v>3.0405835242607337</v>
      </c>
      <c r="I6461">
        <v>5984</v>
      </c>
      <c r="J6461" s="134">
        <v>0.38931520647296192</v>
      </c>
    </row>
    <row r="6462" spans="3:10" x14ac:dyDescent="0.3">
      <c r="C6462">
        <v>5985</v>
      </c>
      <c r="D6462" s="40">
        <v>2.6739595603465585</v>
      </c>
      <c r="I6462">
        <v>5985</v>
      </c>
      <c r="J6462" s="134">
        <v>0.35738342576268955</v>
      </c>
    </row>
    <row r="6463" spans="3:10" x14ac:dyDescent="0.3">
      <c r="C6463">
        <v>5986</v>
      </c>
      <c r="D6463" s="40">
        <v>2.1430200418059289</v>
      </c>
      <c r="I6463">
        <v>5986</v>
      </c>
      <c r="J6463" s="134">
        <v>0.16600396886709534</v>
      </c>
    </row>
    <row r="6464" spans="3:10" x14ac:dyDescent="0.3">
      <c r="C6464">
        <v>5987</v>
      </c>
      <c r="D6464" s="40">
        <v>3.051068352707957</v>
      </c>
      <c r="I6464">
        <v>5987</v>
      </c>
      <c r="J6464" s="134">
        <v>0.24354022289789623</v>
      </c>
    </row>
    <row r="6465" spans="3:10" x14ac:dyDescent="0.3">
      <c r="C6465">
        <v>5988</v>
      </c>
      <c r="D6465" s="40">
        <v>2.5550048990833516</v>
      </c>
      <c r="I6465">
        <v>5988</v>
      </c>
      <c r="J6465" s="134">
        <v>0.25110969082461509</v>
      </c>
    </row>
    <row r="6466" spans="3:10" x14ac:dyDescent="0.3">
      <c r="C6466">
        <v>5989</v>
      </c>
      <c r="D6466" s="40">
        <v>1.8916412299009084</v>
      </c>
      <c r="I6466">
        <v>5989</v>
      </c>
      <c r="J6466" s="134">
        <v>0.33204446615621652</v>
      </c>
    </row>
    <row r="6467" spans="3:10" x14ac:dyDescent="0.3">
      <c r="C6467">
        <v>5990</v>
      </c>
      <c r="D6467" s="40">
        <v>3.325287196977881</v>
      </c>
      <c r="I6467">
        <v>5990</v>
      </c>
      <c r="J6467" s="134">
        <v>0.16002340741580179</v>
      </c>
    </row>
    <row r="6468" spans="3:10" x14ac:dyDescent="0.3">
      <c r="C6468">
        <v>5991</v>
      </c>
      <c r="D6468" s="40">
        <v>2.3665480758327559</v>
      </c>
      <c r="I6468">
        <v>5991</v>
      </c>
      <c r="J6468" s="134">
        <v>0.33384212691475756</v>
      </c>
    </row>
    <row r="6469" spans="3:10" x14ac:dyDescent="0.3">
      <c r="C6469">
        <v>5992</v>
      </c>
      <c r="D6469" s="40">
        <v>1.9827334101375222</v>
      </c>
      <c r="I6469">
        <v>5992</v>
      </c>
      <c r="J6469" s="134">
        <v>0.25181332207219365</v>
      </c>
    </row>
    <row r="6470" spans="3:10" x14ac:dyDescent="0.3">
      <c r="C6470">
        <v>5993</v>
      </c>
      <c r="D6470" s="40">
        <v>3.3091893585148795</v>
      </c>
      <c r="I6470">
        <v>5993</v>
      </c>
      <c r="J6470" s="134">
        <v>0.32359289987451501</v>
      </c>
    </row>
    <row r="6471" spans="3:10" x14ac:dyDescent="0.3">
      <c r="C6471">
        <v>5994</v>
      </c>
      <c r="D6471" s="40">
        <v>1.8356802859905756</v>
      </c>
      <c r="I6471">
        <v>5994</v>
      </c>
      <c r="J6471" s="134">
        <v>0.21530880016627818</v>
      </c>
    </row>
    <row r="6472" spans="3:10" x14ac:dyDescent="0.3">
      <c r="C6472">
        <v>5995</v>
      </c>
      <c r="D6472" s="40">
        <v>3.2125887884432425</v>
      </c>
      <c r="I6472">
        <v>5995</v>
      </c>
      <c r="J6472" s="134">
        <v>0.35204753217026252</v>
      </c>
    </row>
    <row r="6473" spans="3:10" x14ac:dyDescent="0.3">
      <c r="C6473">
        <v>5996</v>
      </c>
      <c r="D6473" s="40">
        <v>2.7800422345755056</v>
      </c>
      <c r="I6473">
        <v>5996</v>
      </c>
      <c r="J6473" s="134">
        <v>0.17494121766619597</v>
      </c>
    </row>
    <row r="6474" spans="3:10" x14ac:dyDescent="0.3">
      <c r="C6474">
        <v>5997</v>
      </c>
      <c r="D6474" s="40">
        <v>1.9387684456629621</v>
      </c>
      <c r="I6474">
        <v>5997</v>
      </c>
      <c r="J6474" s="134">
        <v>0.30608791809051272</v>
      </c>
    </row>
    <row r="6475" spans="3:10" x14ac:dyDescent="0.3">
      <c r="C6475">
        <v>5998</v>
      </c>
      <c r="D6475" s="40">
        <v>2.2843625789773485</v>
      </c>
      <c r="I6475">
        <v>5998</v>
      </c>
      <c r="J6475" s="134">
        <v>0.33176505459234518</v>
      </c>
    </row>
    <row r="6476" spans="3:10" x14ac:dyDescent="0.3">
      <c r="C6476">
        <v>5999</v>
      </c>
      <c r="D6476" s="40">
        <v>2.4330173723580097</v>
      </c>
      <c r="I6476">
        <v>5999</v>
      </c>
      <c r="J6476" s="134">
        <v>0.2965219030304862</v>
      </c>
    </row>
    <row r="6477" spans="3:10" x14ac:dyDescent="0.3">
      <c r="C6477">
        <v>6000</v>
      </c>
      <c r="D6477" s="40">
        <v>3.3225635820674158</v>
      </c>
      <c r="I6477">
        <v>6000</v>
      </c>
      <c r="J6477" s="134">
        <v>0.35982271007768363</v>
      </c>
    </row>
    <row r="6478" spans="3:10" x14ac:dyDescent="0.3">
      <c r="C6478">
        <v>6001</v>
      </c>
      <c r="D6478" s="40">
        <v>1.9828588941662884</v>
      </c>
      <c r="I6478">
        <v>6001</v>
      </c>
      <c r="J6478" s="134">
        <v>0.11347368957153425</v>
      </c>
    </row>
    <row r="6479" spans="3:10" x14ac:dyDescent="0.3">
      <c r="C6479">
        <v>6002</v>
      </c>
      <c r="D6479" s="40">
        <v>2.8564431239395809</v>
      </c>
      <c r="I6479">
        <v>6002</v>
      </c>
      <c r="J6479" s="134">
        <v>0.11389248727215806</v>
      </c>
    </row>
    <row r="6480" spans="3:10" x14ac:dyDescent="0.3">
      <c r="C6480">
        <v>6003</v>
      </c>
      <c r="D6480" s="40">
        <v>2.1977141052166016</v>
      </c>
      <c r="I6480">
        <v>6003</v>
      </c>
      <c r="J6480" s="134">
        <v>0.14339017786395103</v>
      </c>
    </row>
    <row r="6481" spans="3:10" x14ac:dyDescent="0.3">
      <c r="C6481">
        <v>6004</v>
      </c>
      <c r="D6481" s="40">
        <v>2.63786316098152</v>
      </c>
      <c r="I6481">
        <v>6004</v>
      </c>
      <c r="J6481" s="134">
        <v>0.26296111914572995</v>
      </c>
    </row>
    <row r="6482" spans="3:10" x14ac:dyDescent="0.3">
      <c r="C6482">
        <v>6005</v>
      </c>
      <c r="D6482" s="40">
        <v>2.7040794013418803</v>
      </c>
      <c r="I6482">
        <v>6005</v>
      </c>
      <c r="J6482" s="134">
        <v>0.3183567446227582</v>
      </c>
    </row>
    <row r="6483" spans="3:10" x14ac:dyDescent="0.3">
      <c r="C6483">
        <v>6006</v>
      </c>
      <c r="D6483" s="40">
        <v>2.3416632352997615</v>
      </c>
      <c r="I6483">
        <v>6006</v>
      </c>
      <c r="J6483" s="134">
        <v>0.29438666797867397</v>
      </c>
    </row>
    <row r="6484" spans="3:10" x14ac:dyDescent="0.3">
      <c r="C6484">
        <v>6007</v>
      </c>
      <c r="D6484" s="40">
        <v>2.550830293873581</v>
      </c>
      <c r="I6484">
        <v>6007</v>
      </c>
      <c r="J6484" s="134">
        <v>0.18136699954940405</v>
      </c>
    </row>
    <row r="6485" spans="3:10" x14ac:dyDescent="0.3">
      <c r="C6485">
        <v>6008</v>
      </c>
      <c r="D6485" s="40">
        <v>2.9833078119561351</v>
      </c>
      <c r="I6485">
        <v>6008</v>
      </c>
      <c r="J6485" s="134">
        <v>0.15150919628914461</v>
      </c>
    </row>
    <row r="6486" spans="3:10" x14ac:dyDescent="0.3">
      <c r="C6486">
        <v>6009</v>
      </c>
      <c r="D6486" s="40">
        <v>3.0725372396770445</v>
      </c>
      <c r="I6486">
        <v>6009</v>
      </c>
      <c r="J6486" s="134">
        <v>0.16389101803044848</v>
      </c>
    </row>
    <row r="6487" spans="3:10" x14ac:dyDescent="0.3">
      <c r="C6487">
        <v>6010</v>
      </c>
      <c r="D6487" s="40">
        <v>3.4359965664346519</v>
      </c>
      <c r="I6487">
        <v>6010</v>
      </c>
      <c r="J6487" s="134">
        <v>0.11715726961737549</v>
      </c>
    </row>
    <row r="6488" spans="3:10" x14ac:dyDescent="0.3">
      <c r="C6488">
        <v>6011</v>
      </c>
      <c r="D6488" s="40">
        <v>2.6897740879938854</v>
      </c>
      <c r="I6488">
        <v>6011</v>
      </c>
      <c r="J6488" s="134">
        <v>0.33770066089036588</v>
      </c>
    </row>
    <row r="6489" spans="3:10" x14ac:dyDescent="0.3">
      <c r="C6489">
        <v>6012</v>
      </c>
      <c r="D6489" s="40">
        <v>2.9088988475440347</v>
      </c>
      <c r="I6489">
        <v>6012</v>
      </c>
      <c r="J6489" s="134">
        <v>0.36042579975598366</v>
      </c>
    </row>
    <row r="6490" spans="3:10" x14ac:dyDescent="0.3">
      <c r="C6490">
        <v>6013</v>
      </c>
      <c r="D6490" s="40">
        <v>1.6818647588285593</v>
      </c>
      <c r="I6490">
        <v>6013</v>
      </c>
      <c r="J6490" s="134">
        <v>0.22402992759783968</v>
      </c>
    </row>
    <row r="6491" spans="3:10" x14ac:dyDescent="0.3">
      <c r="C6491">
        <v>6014</v>
      </c>
      <c r="D6491" s="40">
        <v>2.9471795239616774</v>
      </c>
      <c r="I6491">
        <v>6014</v>
      </c>
      <c r="J6491" s="134">
        <v>0.21286377089883102</v>
      </c>
    </row>
    <row r="6492" spans="3:10" x14ac:dyDescent="0.3">
      <c r="C6492">
        <v>6015</v>
      </c>
      <c r="D6492" s="40">
        <v>1.9343070099889861</v>
      </c>
      <c r="I6492">
        <v>6015</v>
      </c>
      <c r="J6492" s="134">
        <v>0.29158270518196328</v>
      </c>
    </row>
    <row r="6493" spans="3:10" x14ac:dyDescent="0.3">
      <c r="C6493">
        <v>6016</v>
      </c>
      <c r="D6493" s="40">
        <v>2.5022296506625539</v>
      </c>
      <c r="I6493">
        <v>6016</v>
      </c>
      <c r="J6493" s="134">
        <v>0.2806524028301467</v>
      </c>
    </row>
    <row r="6494" spans="3:10" x14ac:dyDescent="0.3">
      <c r="C6494">
        <v>6017</v>
      </c>
      <c r="D6494" s="40">
        <v>2.6718426120625454</v>
      </c>
      <c r="I6494">
        <v>6017</v>
      </c>
      <c r="J6494" s="134">
        <v>0.2854263521501712</v>
      </c>
    </row>
    <row r="6495" spans="3:10" x14ac:dyDescent="0.3">
      <c r="C6495">
        <v>6018</v>
      </c>
      <c r="D6495" s="40">
        <v>2.0284249612985672</v>
      </c>
      <c r="I6495">
        <v>6018</v>
      </c>
      <c r="J6495" s="134">
        <v>0.27154478114633096</v>
      </c>
    </row>
    <row r="6496" spans="3:10" x14ac:dyDescent="0.3">
      <c r="C6496">
        <v>6019</v>
      </c>
      <c r="D6496" s="40">
        <v>3.1616103479399604</v>
      </c>
      <c r="I6496">
        <v>6019</v>
      </c>
      <c r="J6496" s="134">
        <v>0.23904727153815797</v>
      </c>
    </row>
    <row r="6497" spans="3:10" x14ac:dyDescent="0.3">
      <c r="C6497">
        <v>6020</v>
      </c>
      <c r="D6497" s="40">
        <v>1.9707975313404091</v>
      </c>
      <c r="I6497">
        <v>6020</v>
      </c>
      <c r="J6497" s="134">
        <v>0.29322002222089782</v>
      </c>
    </row>
    <row r="6498" spans="3:10" x14ac:dyDescent="0.3">
      <c r="C6498">
        <v>6021</v>
      </c>
      <c r="D6498" s="40">
        <v>3.0275794594300565</v>
      </c>
      <c r="I6498">
        <v>6021</v>
      </c>
      <c r="J6498" s="134">
        <v>0.22564829060310876</v>
      </c>
    </row>
    <row r="6499" spans="3:10" x14ac:dyDescent="0.3">
      <c r="C6499">
        <v>6022</v>
      </c>
      <c r="D6499" s="40">
        <v>1.6887774533051423</v>
      </c>
      <c r="I6499">
        <v>6022</v>
      </c>
      <c r="J6499" s="134">
        <v>0.10089912952460423</v>
      </c>
    </row>
    <row r="6500" spans="3:10" x14ac:dyDescent="0.3">
      <c r="C6500">
        <v>6023</v>
      </c>
      <c r="D6500" s="40">
        <v>2.8665766902202217</v>
      </c>
      <c r="I6500">
        <v>6023</v>
      </c>
      <c r="J6500" s="134">
        <v>0.28479379739132815</v>
      </c>
    </row>
    <row r="6501" spans="3:10" x14ac:dyDescent="0.3">
      <c r="C6501">
        <v>6024</v>
      </c>
      <c r="D6501" s="40">
        <v>1.8832776895773624</v>
      </c>
      <c r="I6501">
        <v>6024</v>
      </c>
      <c r="J6501" s="134">
        <v>0.14520348124715965</v>
      </c>
    </row>
    <row r="6502" spans="3:10" x14ac:dyDescent="0.3">
      <c r="C6502">
        <v>6025</v>
      </c>
      <c r="D6502" s="40">
        <v>2.1858053597531084</v>
      </c>
      <c r="I6502">
        <v>6025</v>
      </c>
      <c r="J6502" s="134">
        <v>0.17167736892394614</v>
      </c>
    </row>
    <row r="6503" spans="3:10" x14ac:dyDescent="0.3">
      <c r="C6503">
        <v>6026</v>
      </c>
      <c r="D6503" s="40">
        <v>2.767061432792683</v>
      </c>
      <c r="I6503">
        <v>6026</v>
      </c>
      <c r="J6503" s="134">
        <v>0.28519199084265812</v>
      </c>
    </row>
    <row r="6504" spans="3:10" x14ac:dyDescent="0.3">
      <c r="C6504">
        <v>6027</v>
      </c>
      <c r="D6504" s="40">
        <v>2.053715231877836</v>
      </c>
      <c r="I6504">
        <v>6027</v>
      </c>
      <c r="J6504" s="134">
        <v>0.27307253192781156</v>
      </c>
    </row>
    <row r="6505" spans="3:10" x14ac:dyDescent="0.3">
      <c r="C6505">
        <v>6028</v>
      </c>
      <c r="D6505" s="40">
        <v>2.0517374070611631</v>
      </c>
      <c r="I6505">
        <v>6028</v>
      </c>
      <c r="J6505" s="134">
        <v>0.23183211946671167</v>
      </c>
    </row>
    <row r="6506" spans="3:10" x14ac:dyDescent="0.3">
      <c r="C6506">
        <v>6029</v>
      </c>
      <c r="D6506" s="40">
        <v>1.809694622695605</v>
      </c>
      <c r="I6506">
        <v>6029</v>
      </c>
      <c r="J6506" s="134">
        <v>0.26637494916476245</v>
      </c>
    </row>
    <row r="6507" spans="3:10" x14ac:dyDescent="0.3">
      <c r="C6507">
        <v>6030</v>
      </c>
      <c r="D6507" s="40">
        <v>2.4551216399481017</v>
      </c>
      <c r="I6507">
        <v>6030</v>
      </c>
      <c r="J6507" s="134">
        <v>0.2763082642434862</v>
      </c>
    </row>
    <row r="6508" spans="3:10" x14ac:dyDescent="0.3">
      <c r="C6508">
        <v>6031</v>
      </c>
      <c r="D6508" s="40">
        <v>1.5800146039053</v>
      </c>
      <c r="I6508">
        <v>6031</v>
      </c>
      <c r="J6508" s="134">
        <v>0.27312462367389112</v>
      </c>
    </row>
    <row r="6509" spans="3:10" x14ac:dyDescent="0.3">
      <c r="C6509">
        <v>6032</v>
      </c>
      <c r="D6509" s="40">
        <v>2.4652653785545557</v>
      </c>
      <c r="I6509">
        <v>6032</v>
      </c>
      <c r="J6509" s="134">
        <v>0.1997158686772722</v>
      </c>
    </row>
    <row r="6510" spans="3:10" x14ac:dyDescent="0.3">
      <c r="C6510">
        <v>6033</v>
      </c>
      <c r="D6510" s="40">
        <v>1.7022700824630235</v>
      </c>
      <c r="I6510">
        <v>6033</v>
      </c>
      <c r="J6510" s="134">
        <v>0.12347125665848235</v>
      </c>
    </row>
    <row r="6511" spans="3:10" x14ac:dyDescent="0.3">
      <c r="C6511">
        <v>6034</v>
      </c>
      <c r="D6511" s="40">
        <v>2.1446438102453</v>
      </c>
      <c r="I6511">
        <v>6034</v>
      </c>
      <c r="J6511" s="134">
        <v>0.24392272188034547</v>
      </c>
    </row>
    <row r="6512" spans="3:10" x14ac:dyDescent="0.3">
      <c r="C6512">
        <v>6035</v>
      </c>
      <c r="D6512" s="40">
        <v>3.5731898091082188</v>
      </c>
      <c r="I6512">
        <v>6035</v>
      </c>
      <c r="J6512" s="134">
        <v>0.27850083298258643</v>
      </c>
    </row>
    <row r="6513" spans="3:10" x14ac:dyDescent="0.3">
      <c r="C6513">
        <v>6036</v>
      </c>
      <c r="D6513" s="40">
        <v>2.0910654795605685</v>
      </c>
      <c r="I6513">
        <v>6036</v>
      </c>
      <c r="J6513" s="134">
        <v>0.1417095480480226</v>
      </c>
    </row>
    <row r="6514" spans="3:10" x14ac:dyDescent="0.3">
      <c r="C6514">
        <v>6037</v>
      </c>
      <c r="D6514" s="40">
        <v>2.3380074007176912</v>
      </c>
      <c r="I6514">
        <v>6037</v>
      </c>
      <c r="J6514" s="134">
        <v>0.14867463304666684</v>
      </c>
    </row>
    <row r="6515" spans="3:10" x14ac:dyDescent="0.3">
      <c r="C6515">
        <v>6038</v>
      </c>
      <c r="D6515" s="40">
        <v>1.6118818094519329</v>
      </c>
      <c r="I6515">
        <v>6038</v>
      </c>
      <c r="J6515" s="134">
        <v>0.28065377190993601</v>
      </c>
    </row>
    <row r="6516" spans="3:10" x14ac:dyDescent="0.3">
      <c r="C6516">
        <v>6039</v>
      </c>
      <c r="D6516" s="40">
        <v>3.3812559009040561</v>
      </c>
      <c r="I6516">
        <v>6039</v>
      </c>
      <c r="J6516" s="134">
        <v>0.2983067154856982</v>
      </c>
    </row>
    <row r="6517" spans="3:10" x14ac:dyDescent="0.3">
      <c r="C6517">
        <v>6040</v>
      </c>
      <c r="D6517" s="40">
        <v>3.3734421801089325</v>
      </c>
      <c r="I6517">
        <v>6040</v>
      </c>
      <c r="J6517" s="134">
        <v>0.21372554230544938</v>
      </c>
    </row>
    <row r="6518" spans="3:10" x14ac:dyDescent="0.3">
      <c r="C6518">
        <v>6041</v>
      </c>
      <c r="D6518" s="40">
        <v>2.0441673167335521</v>
      </c>
      <c r="I6518">
        <v>6041</v>
      </c>
      <c r="J6518" s="134">
        <v>0.17700383366946815</v>
      </c>
    </row>
    <row r="6519" spans="3:10" x14ac:dyDescent="0.3">
      <c r="C6519">
        <v>6042</v>
      </c>
      <c r="D6519" s="40">
        <v>2.4306316746822985</v>
      </c>
      <c r="I6519">
        <v>6042</v>
      </c>
      <c r="J6519" s="134">
        <v>0.27047816461434171</v>
      </c>
    </row>
    <row r="6520" spans="3:10" x14ac:dyDescent="0.3">
      <c r="C6520">
        <v>6043</v>
      </c>
      <c r="D6520" s="40">
        <v>2.8705672711306924</v>
      </c>
      <c r="I6520">
        <v>6043</v>
      </c>
      <c r="J6520" s="134">
        <v>0.2146042445659444</v>
      </c>
    </row>
    <row r="6521" spans="3:10" x14ac:dyDescent="0.3">
      <c r="C6521">
        <v>6044</v>
      </c>
      <c r="D6521" s="40">
        <v>1.7795790752090432</v>
      </c>
      <c r="I6521">
        <v>6044</v>
      </c>
      <c r="J6521" s="134">
        <v>0.2811688496703304</v>
      </c>
    </row>
    <row r="6522" spans="3:10" x14ac:dyDescent="0.3">
      <c r="C6522">
        <v>6045</v>
      </c>
      <c r="D6522" s="40">
        <v>2.7556266491687298</v>
      </c>
      <c r="I6522">
        <v>6045</v>
      </c>
      <c r="J6522" s="134">
        <v>0.29354929036478872</v>
      </c>
    </row>
    <row r="6523" spans="3:10" x14ac:dyDescent="0.3">
      <c r="C6523">
        <v>6046</v>
      </c>
      <c r="D6523" s="40">
        <v>3.3843469123549639</v>
      </c>
      <c r="I6523">
        <v>6046</v>
      </c>
      <c r="J6523" s="134">
        <v>0.37143320816154568</v>
      </c>
    </row>
    <row r="6524" spans="3:10" x14ac:dyDescent="0.3">
      <c r="C6524">
        <v>6047</v>
      </c>
      <c r="D6524" s="40">
        <v>2.7040970342219173</v>
      </c>
      <c r="I6524">
        <v>6047</v>
      </c>
      <c r="J6524" s="134">
        <v>0.3298147766742523</v>
      </c>
    </row>
    <row r="6525" spans="3:10" x14ac:dyDescent="0.3">
      <c r="C6525">
        <v>6048</v>
      </c>
      <c r="D6525" s="40">
        <v>2.2841828090535561</v>
      </c>
      <c r="I6525">
        <v>6048</v>
      </c>
      <c r="J6525" s="134">
        <v>0.153809957072085</v>
      </c>
    </row>
    <row r="6526" spans="3:10" x14ac:dyDescent="0.3">
      <c r="C6526">
        <v>6049</v>
      </c>
      <c r="D6526" s="40">
        <v>2.4774897045882502</v>
      </c>
      <c r="I6526">
        <v>6049</v>
      </c>
      <c r="J6526" s="134">
        <v>0.15090895827875128</v>
      </c>
    </row>
    <row r="6527" spans="3:10" x14ac:dyDescent="0.3">
      <c r="C6527">
        <v>6050</v>
      </c>
      <c r="D6527" s="40">
        <v>3.3934128561428181</v>
      </c>
      <c r="I6527">
        <v>6050</v>
      </c>
      <c r="J6527" s="134">
        <v>0.20675487749012289</v>
      </c>
    </row>
    <row r="6528" spans="3:10" x14ac:dyDescent="0.3">
      <c r="C6528">
        <v>6051</v>
      </c>
      <c r="D6528" s="40">
        <v>2.4860401235221752</v>
      </c>
      <c r="I6528">
        <v>6051</v>
      </c>
      <c r="J6528" s="134">
        <v>0.26849038047104212</v>
      </c>
    </row>
    <row r="6529" spans="3:10" x14ac:dyDescent="0.3">
      <c r="C6529">
        <v>6052</v>
      </c>
      <c r="D6529" s="40">
        <v>2.4473707950612189</v>
      </c>
      <c r="I6529">
        <v>6052</v>
      </c>
      <c r="J6529" s="134">
        <v>0.33824845405239756</v>
      </c>
    </row>
    <row r="6530" spans="3:10" x14ac:dyDescent="0.3">
      <c r="C6530">
        <v>6053</v>
      </c>
      <c r="D6530" s="40">
        <v>3.1237551843286675</v>
      </c>
      <c r="I6530">
        <v>6053</v>
      </c>
      <c r="J6530" s="134">
        <v>0.24558926139399451</v>
      </c>
    </row>
    <row r="6531" spans="3:10" x14ac:dyDescent="0.3">
      <c r="C6531">
        <v>6054</v>
      </c>
      <c r="D6531" s="40">
        <v>2.8788987612688368</v>
      </c>
      <c r="I6531">
        <v>6054</v>
      </c>
      <c r="J6531" s="134">
        <v>0.3339046816485749</v>
      </c>
    </row>
    <row r="6532" spans="3:10" x14ac:dyDescent="0.3">
      <c r="C6532">
        <v>6055</v>
      </c>
      <c r="D6532" s="40">
        <v>2.2539661017889125</v>
      </c>
      <c r="I6532">
        <v>6055</v>
      </c>
      <c r="J6532" s="134">
        <v>0.37053733117137044</v>
      </c>
    </row>
    <row r="6533" spans="3:10" x14ac:dyDescent="0.3">
      <c r="C6533">
        <v>6056</v>
      </c>
      <c r="D6533" s="40">
        <v>2.2870214533707642</v>
      </c>
      <c r="I6533">
        <v>6056</v>
      </c>
      <c r="J6533" s="134">
        <v>0.15487748354491648</v>
      </c>
    </row>
    <row r="6534" spans="3:10" x14ac:dyDescent="0.3">
      <c r="C6534">
        <v>6057</v>
      </c>
      <c r="D6534" s="40">
        <v>2.6448056379292799</v>
      </c>
      <c r="I6534">
        <v>6057</v>
      </c>
      <c r="J6534" s="134">
        <v>0.27517212552826931</v>
      </c>
    </row>
    <row r="6535" spans="3:10" x14ac:dyDescent="0.3">
      <c r="C6535">
        <v>6058</v>
      </c>
      <c r="D6535" s="40">
        <v>2.7015871021558917</v>
      </c>
      <c r="I6535">
        <v>6058</v>
      </c>
      <c r="J6535" s="134">
        <v>0.37725296943474507</v>
      </c>
    </row>
    <row r="6536" spans="3:10" x14ac:dyDescent="0.3">
      <c r="C6536">
        <v>6059</v>
      </c>
      <c r="D6536" s="40">
        <v>1.8070017321251868</v>
      </c>
      <c r="I6536">
        <v>6059</v>
      </c>
      <c r="J6536" s="134">
        <v>0.13593826650986651</v>
      </c>
    </row>
    <row r="6537" spans="3:10" x14ac:dyDescent="0.3">
      <c r="C6537">
        <v>6060</v>
      </c>
      <c r="D6537" s="40">
        <v>2.768075777948297</v>
      </c>
      <c r="I6537">
        <v>6060</v>
      </c>
      <c r="J6537" s="134">
        <v>0.16123007177913418</v>
      </c>
    </row>
    <row r="6538" spans="3:10" x14ac:dyDescent="0.3">
      <c r="C6538">
        <v>6061</v>
      </c>
      <c r="D6538" s="40">
        <v>3.5379133750665859</v>
      </c>
      <c r="I6538">
        <v>6061</v>
      </c>
      <c r="J6538" s="134">
        <v>0.3553377650158478</v>
      </c>
    </row>
    <row r="6539" spans="3:10" x14ac:dyDescent="0.3">
      <c r="C6539">
        <v>6062</v>
      </c>
      <c r="D6539" s="40">
        <v>1.836996227995656</v>
      </c>
      <c r="I6539">
        <v>6062</v>
      </c>
      <c r="J6539" s="134">
        <v>0.18510958846338554</v>
      </c>
    </row>
    <row r="6540" spans="3:10" x14ac:dyDescent="0.3">
      <c r="C6540">
        <v>6063</v>
      </c>
      <c r="D6540" s="40">
        <v>2.088190522084278</v>
      </c>
      <c r="I6540">
        <v>6063</v>
      </c>
      <c r="J6540" s="134">
        <v>0.10515981441458222</v>
      </c>
    </row>
    <row r="6541" spans="3:10" x14ac:dyDescent="0.3">
      <c r="C6541">
        <v>6064</v>
      </c>
      <c r="D6541" s="40">
        <v>3.2061929174504216</v>
      </c>
      <c r="I6541">
        <v>6064</v>
      </c>
      <c r="J6541" s="134">
        <v>0.26784069204167227</v>
      </c>
    </row>
    <row r="6542" spans="3:10" x14ac:dyDescent="0.3">
      <c r="C6542">
        <v>6065</v>
      </c>
      <c r="D6542" s="40">
        <v>2.8502216991810783</v>
      </c>
      <c r="I6542">
        <v>6065</v>
      </c>
      <c r="J6542" s="134">
        <v>0.33150682143878041</v>
      </c>
    </row>
    <row r="6543" spans="3:10" x14ac:dyDescent="0.3">
      <c r="C6543">
        <v>6066</v>
      </c>
      <c r="D6543" s="40">
        <v>3.1072632172142662</v>
      </c>
      <c r="I6543">
        <v>6066</v>
      </c>
      <c r="J6543" s="134">
        <v>0.33022805307313652</v>
      </c>
    </row>
    <row r="6544" spans="3:10" x14ac:dyDescent="0.3">
      <c r="C6544">
        <v>6067</v>
      </c>
      <c r="D6544" s="40">
        <v>2.6725099305457398</v>
      </c>
      <c r="I6544">
        <v>6067</v>
      </c>
      <c r="J6544" s="134">
        <v>0.21620323838901778</v>
      </c>
    </row>
    <row r="6545" spans="3:10" x14ac:dyDescent="0.3">
      <c r="C6545">
        <v>6068</v>
      </c>
      <c r="D6545" s="40">
        <v>3.1291824428405368</v>
      </c>
      <c r="I6545">
        <v>6068</v>
      </c>
      <c r="J6545" s="134">
        <v>0.18314092630722123</v>
      </c>
    </row>
    <row r="6546" spans="3:10" x14ac:dyDescent="0.3">
      <c r="C6546">
        <v>6069</v>
      </c>
      <c r="D6546" s="40">
        <v>3.2182318131487833</v>
      </c>
      <c r="I6546">
        <v>6069</v>
      </c>
      <c r="J6546" s="134">
        <v>0.28786757407135077</v>
      </c>
    </row>
    <row r="6547" spans="3:10" x14ac:dyDescent="0.3">
      <c r="C6547">
        <v>6070</v>
      </c>
      <c r="D6547" s="40">
        <v>2.2869855428253296</v>
      </c>
      <c r="I6547">
        <v>6070</v>
      </c>
      <c r="J6547" s="134">
        <v>0.38242789738006278</v>
      </c>
    </row>
    <row r="6548" spans="3:10" x14ac:dyDescent="0.3">
      <c r="C6548">
        <v>6071</v>
      </c>
      <c r="D6548" s="40">
        <v>2.5095491518373279</v>
      </c>
      <c r="I6548">
        <v>6071</v>
      </c>
      <c r="J6548" s="134">
        <v>0.21786993523407583</v>
      </c>
    </row>
    <row r="6549" spans="3:10" x14ac:dyDescent="0.3">
      <c r="C6549">
        <v>6072</v>
      </c>
      <c r="D6549" s="40">
        <v>2.4980646377011668</v>
      </c>
      <c r="I6549">
        <v>6072</v>
      </c>
      <c r="J6549" s="134">
        <v>0.32030319431686283</v>
      </c>
    </row>
    <row r="6550" spans="3:10" x14ac:dyDescent="0.3">
      <c r="C6550">
        <v>6073</v>
      </c>
      <c r="D6550" s="40">
        <v>2.3439136166577179</v>
      </c>
      <c r="I6550">
        <v>6073</v>
      </c>
      <c r="J6550" s="134">
        <v>7.1507458348581743E-2</v>
      </c>
    </row>
    <row r="6551" spans="3:10" x14ac:dyDescent="0.3">
      <c r="C6551">
        <v>6074</v>
      </c>
      <c r="D6551" s="40">
        <v>2.1378523786386716</v>
      </c>
      <c r="I6551">
        <v>6074</v>
      </c>
      <c r="J6551" s="134">
        <v>0.21489914820758393</v>
      </c>
    </row>
    <row r="6552" spans="3:10" x14ac:dyDescent="0.3">
      <c r="C6552">
        <v>6075</v>
      </c>
      <c r="D6552" s="40">
        <v>2.9767899737673735</v>
      </c>
      <c r="I6552">
        <v>6075</v>
      </c>
      <c r="J6552" s="134">
        <v>0.33244509644112807</v>
      </c>
    </row>
    <row r="6553" spans="3:10" x14ac:dyDescent="0.3">
      <c r="C6553">
        <v>6076</v>
      </c>
      <c r="D6553" s="40">
        <v>2.6335362877783144</v>
      </c>
      <c r="I6553">
        <v>6076</v>
      </c>
      <c r="J6553" s="134">
        <v>0.25404658514184741</v>
      </c>
    </row>
    <row r="6554" spans="3:10" x14ac:dyDescent="0.3">
      <c r="C6554">
        <v>6077</v>
      </c>
      <c r="D6554" s="40">
        <v>2.5982801369281812</v>
      </c>
      <c r="I6554">
        <v>6077</v>
      </c>
      <c r="J6554" s="134">
        <v>0.33549196655706215</v>
      </c>
    </row>
    <row r="6555" spans="3:10" x14ac:dyDescent="0.3">
      <c r="C6555">
        <v>6078</v>
      </c>
      <c r="D6555" s="40">
        <v>2.3799941752202329</v>
      </c>
      <c r="I6555">
        <v>6078</v>
      </c>
      <c r="J6555" s="134">
        <v>0.36721204620733694</v>
      </c>
    </row>
    <row r="6556" spans="3:10" x14ac:dyDescent="0.3">
      <c r="C6556">
        <v>6079</v>
      </c>
      <c r="D6556" s="40">
        <v>2.4652252468090241</v>
      </c>
      <c r="I6556">
        <v>6079</v>
      </c>
      <c r="J6556" s="134">
        <v>0.28190583156401683</v>
      </c>
    </row>
    <row r="6557" spans="3:10" x14ac:dyDescent="0.3">
      <c r="C6557">
        <v>6080</v>
      </c>
      <c r="D6557" s="40">
        <v>2.4938034172482206</v>
      </c>
      <c r="I6557">
        <v>6080</v>
      </c>
      <c r="J6557" s="134">
        <v>0.22045804113861789</v>
      </c>
    </row>
    <row r="6558" spans="3:10" x14ac:dyDescent="0.3">
      <c r="C6558">
        <v>6081</v>
      </c>
      <c r="D6558" s="40">
        <v>2.1583814494258804</v>
      </c>
      <c r="I6558">
        <v>6081</v>
      </c>
      <c r="J6558" s="134">
        <v>0.34122772586715056</v>
      </c>
    </row>
    <row r="6559" spans="3:10" x14ac:dyDescent="0.3">
      <c r="C6559">
        <v>6082</v>
      </c>
      <c r="D6559" s="40">
        <v>2.1541640818368593</v>
      </c>
      <c r="I6559">
        <v>6082</v>
      </c>
      <c r="J6559" s="134">
        <v>0.11628885720252802</v>
      </c>
    </row>
    <row r="6560" spans="3:10" x14ac:dyDescent="0.3">
      <c r="C6560">
        <v>6083</v>
      </c>
      <c r="D6560" s="40">
        <v>3.0870374759444581</v>
      </c>
      <c r="I6560">
        <v>6083</v>
      </c>
      <c r="J6560" s="134">
        <v>0.28611589177794761</v>
      </c>
    </row>
    <row r="6561" spans="3:10" x14ac:dyDescent="0.3">
      <c r="C6561">
        <v>6084</v>
      </c>
      <c r="D6561" s="40">
        <v>3.1184757027202403</v>
      </c>
      <c r="I6561">
        <v>6084</v>
      </c>
      <c r="J6561" s="134">
        <v>0.14774915486154927</v>
      </c>
    </row>
    <row r="6562" spans="3:10" x14ac:dyDescent="0.3">
      <c r="C6562">
        <v>6085</v>
      </c>
      <c r="D6562" s="40">
        <v>3.3903564759499396</v>
      </c>
      <c r="I6562">
        <v>6085</v>
      </c>
      <c r="J6562" s="134">
        <v>0.24568687493164121</v>
      </c>
    </row>
    <row r="6563" spans="3:10" x14ac:dyDescent="0.3">
      <c r="C6563">
        <v>6086</v>
      </c>
      <c r="D6563" s="40">
        <v>3.3490417973145057</v>
      </c>
      <c r="I6563">
        <v>6086</v>
      </c>
      <c r="J6563" s="134">
        <v>0.24415188433086121</v>
      </c>
    </row>
    <row r="6564" spans="3:10" x14ac:dyDescent="0.3">
      <c r="C6564">
        <v>6087</v>
      </c>
      <c r="D6564" s="40">
        <v>1.7421808651825912</v>
      </c>
      <c r="I6564">
        <v>6087</v>
      </c>
      <c r="J6564" s="134">
        <v>0.24309534772306929</v>
      </c>
    </row>
    <row r="6565" spans="3:10" x14ac:dyDescent="0.3">
      <c r="C6565">
        <v>6088</v>
      </c>
      <c r="D6565" s="40">
        <v>2.1121889330648171</v>
      </c>
      <c r="I6565">
        <v>6088</v>
      </c>
      <c r="J6565" s="134">
        <v>0.19575960174196316</v>
      </c>
    </row>
    <row r="6566" spans="3:10" x14ac:dyDescent="0.3">
      <c r="C6566">
        <v>6089</v>
      </c>
      <c r="D6566" s="40">
        <v>2.4197193715610847</v>
      </c>
      <c r="I6566">
        <v>6089</v>
      </c>
      <c r="J6566" s="134">
        <v>0.16396226952094417</v>
      </c>
    </row>
    <row r="6567" spans="3:10" x14ac:dyDescent="0.3">
      <c r="C6567">
        <v>6090</v>
      </c>
      <c r="D6567" s="40">
        <v>2.7815222262864019</v>
      </c>
      <c r="I6567">
        <v>6090</v>
      </c>
      <c r="J6567" s="134">
        <v>0.35326738315051198</v>
      </c>
    </row>
    <row r="6568" spans="3:10" x14ac:dyDescent="0.3">
      <c r="C6568">
        <v>6091</v>
      </c>
      <c r="D6568" s="40">
        <v>2.4570199623905671</v>
      </c>
      <c r="I6568">
        <v>6091</v>
      </c>
      <c r="J6568" s="134">
        <v>0.11443127958113553</v>
      </c>
    </row>
    <row r="6569" spans="3:10" x14ac:dyDescent="0.3">
      <c r="C6569">
        <v>6092</v>
      </c>
      <c r="D6569" s="40">
        <v>1.6873409834760806</v>
      </c>
      <c r="I6569">
        <v>6092</v>
      </c>
      <c r="J6569" s="134">
        <v>0.29207614441181984</v>
      </c>
    </row>
    <row r="6570" spans="3:10" x14ac:dyDescent="0.3">
      <c r="C6570">
        <v>6093</v>
      </c>
      <c r="D6570" s="40">
        <v>2.4617708825516602</v>
      </c>
      <c r="I6570">
        <v>6093</v>
      </c>
      <c r="J6570" s="134">
        <v>0.28595595899652992</v>
      </c>
    </row>
    <row r="6571" spans="3:10" x14ac:dyDescent="0.3">
      <c r="C6571">
        <v>6094</v>
      </c>
      <c r="D6571" s="40">
        <v>2.8422640611323602</v>
      </c>
      <c r="I6571">
        <v>6094</v>
      </c>
      <c r="J6571" s="134">
        <v>0.24124432470655055</v>
      </c>
    </row>
    <row r="6572" spans="3:10" x14ac:dyDescent="0.3">
      <c r="C6572">
        <v>6095</v>
      </c>
      <c r="D6572" s="40">
        <v>1.5504208517292162</v>
      </c>
      <c r="I6572">
        <v>6095</v>
      </c>
      <c r="J6572" s="134">
        <v>0.25342239781638565</v>
      </c>
    </row>
    <row r="6573" spans="3:10" x14ac:dyDescent="0.3">
      <c r="C6573">
        <v>6096</v>
      </c>
      <c r="D6573" s="40">
        <v>3.1680421230082629</v>
      </c>
      <c r="I6573">
        <v>6096</v>
      </c>
      <c r="J6573" s="134">
        <v>0.34066720026018116</v>
      </c>
    </row>
    <row r="6574" spans="3:10" x14ac:dyDescent="0.3">
      <c r="C6574">
        <v>6097</v>
      </c>
      <c r="D6574" s="40">
        <v>1.9819798438909633</v>
      </c>
      <c r="I6574">
        <v>6097</v>
      </c>
      <c r="J6574" s="134">
        <v>0.23877561873501651</v>
      </c>
    </row>
    <row r="6575" spans="3:10" x14ac:dyDescent="0.3">
      <c r="C6575">
        <v>6098</v>
      </c>
      <c r="D6575" s="40">
        <v>2.4753955027804784</v>
      </c>
      <c r="I6575">
        <v>6098</v>
      </c>
      <c r="J6575" s="134">
        <v>0.27666992739580887</v>
      </c>
    </row>
    <row r="6576" spans="3:10" x14ac:dyDescent="0.3">
      <c r="C6576">
        <v>6099</v>
      </c>
      <c r="D6576" s="40">
        <v>1.885150649930025</v>
      </c>
      <c r="I6576">
        <v>6099</v>
      </c>
      <c r="J6576" s="134">
        <v>0.2439398289759287</v>
      </c>
    </row>
    <row r="6577" spans="3:10" x14ac:dyDescent="0.3">
      <c r="C6577">
        <v>6100</v>
      </c>
      <c r="D6577" s="40">
        <v>2.8185874525800108</v>
      </c>
      <c r="I6577">
        <v>6100</v>
      </c>
      <c r="J6577" s="134">
        <v>0.10296785376023654</v>
      </c>
    </row>
    <row r="6578" spans="3:10" x14ac:dyDescent="0.3">
      <c r="C6578">
        <v>6101</v>
      </c>
      <c r="D6578" s="40">
        <v>2.2361488328145209</v>
      </c>
      <c r="I6578">
        <v>6101</v>
      </c>
      <c r="J6578" s="134">
        <v>0.27862341271233526</v>
      </c>
    </row>
    <row r="6579" spans="3:10" x14ac:dyDescent="0.3">
      <c r="C6579">
        <v>6102</v>
      </c>
      <c r="D6579" s="40">
        <v>3.0328181149540812</v>
      </c>
      <c r="I6579">
        <v>6102</v>
      </c>
      <c r="J6579" s="134">
        <v>0.30773318213704348</v>
      </c>
    </row>
    <row r="6580" spans="3:10" x14ac:dyDescent="0.3">
      <c r="C6580">
        <v>6103</v>
      </c>
      <c r="D6580" s="40">
        <v>1.728768929063363</v>
      </c>
      <c r="I6580">
        <v>6103</v>
      </c>
      <c r="J6580" s="134">
        <v>0.2741229625081687</v>
      </c>
    </row>
    <row r="6581" spans="3:10" x14ac:dyDescent="0.3">
      <c r="C6581">
        <v>6104</v>
      </c>
      <c r="D6581" s="40">
        <v>2.4408803692760879</v>
      </c>
      <c r="I6581">
        <v>6104</v>
      </c>
      <c r="J6581" s="134">
        <v>0.26075855775022361</v>
      </c>
    </row>
    <row r="6582" spans="3:10" x14ac:dyDescent="0.3">
      <c r="C6582">
        <v>6105</v>
      </c>
      <c r="D6582" s="40">
        <v>2.2172776461715675</v>
      </c>
      <c r="I6582">
        <v>6105</v>
      </c>
      <c r="J6582" s="134">
        <v>9.7196192566873618E-2</v>
      </c>
    </row>
    <row r="6583" spans="3:10" x14ac:dyDescent="0.3">
      <c r="C6583">
        <v>6106</v>
      </c>
      <c r="D6583" s="40">
        <v>2.5978416553881596</v>
      </c>
      <c r="I6583">
        <v>6106</v>
      </c>
      <c r="J6583" s="134">
        <v>0.30092196962189566</v>
      </c>
    </row>
    <row r="6584" spans="3:10" x14ac:dyDescent="0.3">
      <c r="C6584">
        <v>6107</v>
      </c>
      <c r="D6584" s="40">
        <v>2.7143883005637219</v>
      </c>
      <c r="I6584">
        <v>6107</v>
      </c>
      <c r="J6584" s="134">
        <v>0.20689318221854403</v>
      </c>
    </row>
    <row r="6585" spans="3:10" x14ac:dyDescent="0.3">
      <c r="C6585">
        <v>6108</v>
      </c>
      <c r="D6585" s="40">
        <v>2.7185288132659631</v>
      </c>
      <c r="I6585">
        <v>6108</v>
      </c>
      <c r="J6585" s="134">
        <v>0.17770037366802138</v>
      </c>
    </row>
    <row r="6586" spans="3:10" x14ac:dyDescent="0.3">
      <c r="C6586">
        <v>6109</v>
      </c>
      <c r="D6586" s="40">
        <v>2.8262536276903543</v>
      </c>
      <c r="I6586">
        <v>6109</v>
      </c>
      <c r="J6586" s="134">
        <v>0.16756454944008858</v>
      </c>
    </row>
    <row r="6587" spans="3:10" x14ac:dyDescent="0.3">
      <c r="C6587">
        <v>6110</v>
      </c>
      <c r="D6587" s="40">
        <v>1.9731429628291615</v>
      </c>
      <c r="I6587">
        <v>6110</v>
      </c>
      <c r="J6587" s="134">
        <v>0.29505072446929659</v>
      </c>
    </row>
    <row r="6588" spans="3:10" x14ac:dyDescent="0.3">
      <c r="C6588">
        <v>6111</v>
      </c>
      <c r="D6588" s="40">
        <v>2.7102866264370675</v>
      </c>
      <c r="I6588">
        <v>6111</v>
      </c>
      <c r="J6588" s="134">
        <v>0.19196788191108105</v>
      </c>
    </row>
    <row r="6589" spans="3:10" x14ac:dyDescent="0.3">
      <c r="C6589">
        <v>6112</v>
      </c>
      <c r="D6589" s="40">
        <v>2.8698279389956332</v>
      </c>
      <c r="I6589">
        <v>6112</v>
      </c>
      <c r="J6589" s="134">
        <v>0.14847253919556347</v>
      </c>
    </row>
    <row r="6590" spans="3:10" x14ac:dyDescent="0.3">
      <c r="C6590">
        <v>6113</v>
      </c>
      <c r="D6590" s="40">
        <v>3.4639984900041156</v>
      </c>
      <c r="I6590">
        <v>6113</v>
      </c>
      <c r="J6590" s="134">
        <v>0.11616578780723308</v>
      </c>
    </row>
    <row r="6591" spans="3:10" x14ac:dyDescent="0.3">
      <c r="C6591">
        <v>6114</v>
      </c>
      <c r="D6591" s="40">
        <v>2.1164137433688892</v>
      </c>
      <c r="I6591">
        <v>6114</v>
      </c>
      <c r="J6591" s="134">
        <v>0.20655361297125419</v>
      </c>
    </row>
    <row r="6592" spans="3:10" x14ac:dyDescent="0.3">
      <c r="C6592">
        <v>6115</v>
      </c>
      <c r="D6592" s="40">
        <v>2.0969309106155594</v>
      </c>
      <c r="I6592">
        <v>6115</v>
      </c>
      <c r="J6592" s="134">
        <v>6.9841739481319332E-2</v>
      </c>
    </row>
    <row r="6593" spans="3:10" x14ac:dyDescent="0.3">
      <c r="C6593">
        <v>6116</v>
      </c>
      <c r="D6593" s="40">
        <v>2.6439222167978498</v>
      </c>
      <c r="I6593">
        <v>6116</v>
      </c>
      <c r="J6593" s="134">
        <v>0.37361047517296075</v>
      </c>
    </row>
    <row r="6594" spans="3:10" x14ac:dyDescent="0.3">
      <c r="C6594">
        <v>6117</v>
      </c>
      <c r="D6594" s="40">
        <v>1.6517137742199193</v>
      </c>
      <c r="I6594">
        <v>6117</v>
      </c>
      <c r="J6594" s="134">
        <v>0.32137754237627414</v>
      </c>
    </row>
    <row r="6595" spans="3:10" x14ac:dyDescent="0.3">
      <c r="C6595">
        <v>6118</v>
      </c>
      <c r="D6595" s="40">
        <v>2.0727296536415865</v>
      </c>
      <c r="I6595">
        <v>6118</v>
      </c>
      <c r="J6595" s="134">
        <v>0.30038787757897811</v>
      </c>
    </row>
    <row r="6596" spans="3:10" x14ac:dyDescent="0.3">
      <c r="C6596">
        <v>6119</v>
      </c>
      <c r="D6596" s="40">
        <v>2.4555430094246313</v>
      </c>
      <c r="I6596">
        <v>6119</v>
      </c>
      <c r="J6596" s="134">
        <v>0.24680424413695357</v>
      </c>
    </row>
    <row r="6597" spans="3:10" x14ac:dyDescent="0.3">
      <c r="C6597">
        <v>6120</v>
      </c>
      <c r="D6597" s="40">
        <v>2.1658951726237525</v>
      </c>
      <c r="I6597">
        <v>6120</v>
      </c>
      <c r="J6597" s="134">
        <v>0.28522911197358924</v>
      </c>
    </row>
    <row r="6598" spans="3:10" x14ac:dyDescent="0.3">
      <c r="C6598">
        <v>6121</v>
      </c>
      <c r="D6598" s="40">
        <v>2.2032953772591908</v>
      </c>
      <c r="I6598">
        <v>6121</v>
      </c>
      <c r="J6598" s="134">
        <v>0.14678888948586177</v>
      </c>
    </row>
    <row r="6599" spans="3:10" x14ac:dyDescent="0.3">
      <c r="C6599">
        <v>6122</v>
      </c>
      <c r="D6599" s="40">
        <v>2.4989685464534919</v>
      </c>
      <c r="I6599">
        <v>6122</v>
      </c>
      <c r="J6599" s="134">
        <v>0.34855774294869968</v>
      </c>
    </row>
    <row r="6600" spans="3:10" x14ac:dyDescent="0.3">
      <c r="C6600">
        <v>6123</v>
      </c>
      <c r="D6600" s="40">
        <v>2.677056017368892</v>
      </c>
      <c r="I6600">
        <v>6123</v>
      </c>
      <c r="J6600" s="134">
        <v>0.26014570562344663</v>
      </c>
    </row>
    <row r="6601" spans="3:10" x14ac:dyDescent="0.3">
      <c r="C6601">
        <v>6124</v>
      </c>
      <c r="D6601" s="40">
        <v>2.5545994754508916</v>
      </c>
      <c r="I6601">
        <v>6124</v>
      </c>
      <c r="J6601" s="134">
        <v>0.20774922971142762</v>
      </c>
    </row>
    <row r="6602" spans="3:10" x14ac:dyDescent="0.3">
      <c r="C6602">
        <v>6125</v>
      </c>
      <c r="D6602" s="40">
        <v>2.5058410397982582</v>
      </c>
      <c r="I6602">
        <v>6125</v>
      </c>
      <c r="J6602" s="134">
        <v>0.22314072405727625</v>
      </c>
    </row>
    <row r="6603" spans="3:10" x14ac:dyDescent="0.3">
      <c r="C6603">
        <v>6126</v>
      </c>
      <c r="D6603" s="40">
        <v>1.7454012822886771</v>
      </c>
      <c r="I6603">
        <v>6126</v>
      </c>
      <c r="J6603" s="134">
        <v>0.24575613800403384</v>
      </c>
    </row>
    <row r="6604" spans="3:10" x14ac:dyDescent="0.3">
      <c r="C6604">
        <v>6127</v>
      </c>
      <c r="D6604" s="40">
        <v>2.8923924441876308</v>
      </c>
      <c r="I6604">
        <v>6127</v>
      </c>
      <c r="J6604" s="134">
        <v>0.16233465791274893</v>
      </c>
    </row>
    <row r="6605" spans="3:10" x14ac:dyDescent="0.3">
      <c r="C6605">
        <v>6128</v>
      </c>
      <c r="D6605" s="40">
        <v>3.0023724629837054</v>
      </c>
      <c r="I6605">
        <v>6128</v>
      </c>
      <c r="J6605" s="134">
        <v>0.35097533779520318</v>
      </c>
    </row>
    <row r="6606" spans="3:10" x14ac:dyDescent="0.3">
      <c r="C6606">
        <v>6129</v>
      </c>
      <c r="D6606" s="40">
        <v>2.9401516920872948</v>
      </c>
      <c r="I6606">
        <v>6129</v>
      </c>
      <c r="J6606" s="134">
        <v>0.33689575197992649</v>
      </c>
    </row>
    <row r="6607" spans="3:10" x14ac:dyDescent="0.3">
      <c r="C6607">
        <v>6130</v>
      </c>
      <c r="D6607" s="40">
        <v>1.6791232428996559</v>
      </c>
      <c r="I6607">
        <v>6130</v>
      </c>
      <c r="J6607" s="134">
        <v>0.28288148849314765</v>
      </c>
    </row>
    <row r="6608" spans="3:10" x14ac:dyDescent="0.3">
      <c r="C6608">
        <v>6131</v>
      </c>
      <c r="D6608" s="40">
        <v>2.168586966014729</v>
      </c>
      <c r="I6608">
        <v>6131</v>
      </c>
      <c r="J6608" s="134">
        <v>0.22245618554008151</v>
      </c>
    </row>
    <row r="6609" spans="3:10" x14ac:dyDescent="0.3">
      <c r="C6609">
        <v>6132</v>
      </c>
      <c r="D6609" s="40">
        <v>2.9972363130367272</v>
      </c>
      <c r="I6609">
        <v>6132</v>
      </c>
      <c r="J6609" s="134">
        <v>0.21616770224066095</v>
      </c>
    </row>
    <row r="6610" spans="3:10" x14ac:dyDescent="0.3">
      <c r="C6610">
        <v>6133</v>
      </c>
      <c r="D6610" s="40">
        <v>3.229070234385131</v>
      </c>
      <c r="I6610">
        <v>6133</v>
      </c>
      <c r="J6610" s="134">
        <v>0.24609962338288249</v>
      </c>
    </row>
    <row r="6611" spans="3:10" x14ac:dyDescent="0.3">
      <c r="C6611">
        <v>6134</v>
      </c>
      <c r="D6611" s="40">
        <v>2.9058934338457316</v>
      </c>
      <c r="I6611">
        <v>6134</v>
      </c>
      <c r="J6611" s="134">
        <v>0.23568237756828303</v>
      </c>
    </row>
    <row r="6612" spans="3:10" x14ac:dyDescent="0.3">
      <c r="C6612">
        <v>6135</v>
      </c>
      <c r="D6612" s="40">
        <v>3.3375793057463219</v>
      </c>
      <c r="I6612">
        <v>6135</v>
      </c>
      <c r="J6612" s="134">
        <v>0.16205460704578734</v>
      </c>
    </row>
    <row r="6613" spans="3:10" x14ac:dyDescent="0.3">
      <c r="C6613">
        <v>6136</v>
      </c>
      <c r="D6613" s="40">
        <v>1.8214876716486128</v>
      </c>
      <c r="I6613">
        <v>6136</v>
      </c>
      <c r="J6613" s="134">
        <v>0.27003212827903256</v>
      </c>
    </row>
    <row r="6614" spans="3:10" x14ac:dyDescent="0.3">
      <c r="C6614">
        <v>6137</v>
      </c>
      <c r="D6614" s="40">
        <v>3.0230169236562494</v>
      </c>
      <c r="I6614">
        <v>6137</v>
      </c>
      <c r="J6614" s="134">
        <v>0.30079449213839782</v>
      </c>
    </row>
    <row r="6615" spans="3:10" x14ac:dyDescent="0.3">
      <c r="C6615">
        <v>6138</v>
      </c>
      <c r="D6615" s="40">
        <v>2.7941639343222109</v>
      </c>
      <c r="I6615">
        <v>6138</v>
      </c>
      <c r="J6615" s="134">
        <v>8.886223731473919E-2</v>
      </c>
    </row>
    <row r="6616" spans="3:10" x14ac:dyDescent="0.3">
      <c r="C6616">
        <v>6139</v>
      </c>
      <c r="D6616" s="40">
        <v>2.2512831346396789</v>
      </c>
      <c r="I6616">
        <v>6139</v>
      </c>
      <c r="J6616" s="134">
        <v>0.20400873229744776</v>
      </c>
    </row>
    <row r="6617" spans="3:10" x14ac:dyDescent="0.3">
      <c r="C6617">
        <v>6140</v>
      </c>
      <c r="D6617" s="40">
        <v>3.0229609491429366</v>
      </c>
      <c r="I6617">
        <v>6140</v>
      </c>
      <c r="J6617" s="134">
        <v>0.24215854791188951</v>
      </c>
    </row>
    <row r="6618" spans="3:10" x14ac:dyDescent="0.3">
      <c r="C6618">
        <v>6141</v>
      </c>
      <c r="D6618" s="40">
        <v>2.1122582568443926</v>
      </c>
      <c r="I6618">
        <v>6141</v>
      </c>
      <c r="J6618" s="134">
        <v>0.29862890388105989</v>
      </c>
    </row>
    <row r="6619" spans="3:10" x14ac:dyDescent="0.3">
      <c r="C6619">
        <v>6142</v>
      </c>
      <c r="D6619" s="40">
        <v>3.1097156554447052</v>
      </c>
      <c r="I6619">
        <v>6142</v>
      </c>
      <c r="J6619" s="134">
        <v>0.30443334511594089</v>
      </c>
    </row>
    <row r="6620" spans="3:10" x14ac:dyDescent="0.3">
      <c r="C6620">
        <v>6143</v>
      </c>
      <c r="D6620" s="40">
        <v>2.0278421780768254</v>
      </c>
      <c r="I6620">
        <v>6143</v>
      </c>
      <c r="J6620" s="134">
        <v>0.24038790673141119</v>
      </c>
    </row>
    <row r="6621" spans="3:10" x14ac:dyDescent="0.3">
      <c r="C6621">
        <v>6144</v>
      </c>
      <c r="D6621" s="40">
        <v>2.2536740635688388</v>
      </c>
      <c r="I6621">
        <v>6144</v>
      </c>
      <c r="J6621" s="134">
        <v>0.24023972666721405</v>
      </c>
    </row>
    <row r="6622" spans="3:10" x14ac:dyDescent="0.3">
      <c r="C6622">
        <v>6145</v>
      </c>
      <c r="D6622" s="40">
        <v>2.6026324772746396</v>
      </c>
      <c r="I6622">
        <v>6145</v>
      </c>
      <c r="J6622" s="134">
        <v>0.34038606519748837</v>
      </c>
    </row>
    <row r="6623" spans="3:10" x14ac:dyDescent="0.3">
      <c r="C6623">
        <v>6146</v>
      </c>
      <c r="D6623" s="40">
        <v>3.1643316876234544</v>
      </c>
      <c r="I6623">
        <v>6146</v>
      </c>
      <c r="J6623" s="134">
        <v>0.25724306263514385</v>
      </c>
    </row>
    <row r="6624" spans="3:10" x14ac:dyDescent="0.3">
      <c r="C6624">
        <v>6147</v>
      </c>
      <c r="D6624" s="40">
        <v>3.2673020938831501</v>
      </c>
      <c r="I6624">
        <v>6147</v>
      </c>
      <c r="J6624" s="134">
        <v>0.29667998532589679</v>
      </c>
    </row>
    <row r="6625" spans="3:10" x14ac:dyDescent="0.3">
      <c r="C6625">
        <v>6148</v>
      </c>
      <c r="D6625" s="40">
        <v>2.6473678789602717</v>
      </c>
      <c r="I6625">
        <v>6148</v>
      </c>
      <c r="J6625" s="134">
        <v>0.25630473313006763</v>
      </c>
    </row>
    <row r="6626" spans="3:10" x14ac:dyDescent="0.3">
      <c r="C6626">
        <v>6149</v>
      </c>
      <c r="D6626" s="40">
        <v>2.2766834100558428</v>
      </c>
      <c r="I6626">
        <v>6149</v>
      </c>
      <c r="J6626" s="134">
        <v>0.42234864164754771</v>
      </c>
    </row>
    <row r="6627" spans="3:10" x14ac:dyDescent="0.3">
      <c r="C6627">
        <v>6150</v>
      </c>
      <c r="D6627" s="40">
        <v>2.9246095523562303</v>
      </c>
      <c r="I6627">
        <v>6150</v>
      </c>
      <c r="J6627" s="134">
        <v>0.16910026144145163</v>
      </c>
    </row>
    <row r="6628" spans="3:10" x14ac:dyDescent="0.3">
      <c r="C6628">
        <v>6151</v>
      </c>
      <c r="D6628" s="40">
        <v>3.0303389326835948</v>
      </c>
      <c r="I6628">
        <v>6151</v>
      </c>
      <c r="J6628" s="134">
        <v>0.19608530000154278</v>
      </c>
    </row>
    <row r="6629" spans="3:10" x14ac:dyDescent="0.3">
      <c r="C6629">
        <v>6152</v>
      </c>
      <c r="D6629" s="40">
        <v>2.9417301407983154</v>
      </c>
      <c r="I6629">
        <v>6152</v>
      </c>
      <c r="J6629" s="134">
        <v>0.22415042445861633</v>
      </c>
    </row>
    <row r="6630" spans="3:10" x14ac:dyDescent="0.3">
      <c r="C6630">
        <v>6153</v>
      </c>
      <c r="D6630" s="40">
        <v>2.309598111604291</v>
      </c>
      <c r="I6630">
        <v>6153</v>
      </c>
      <c r="J6630" s="134">
        <v>0.32653792294230222</v>
      </c>
    </row>
    <row r="6631" spans="3:10" x14ac:dyDescent="0.3">
      <c r="C6631">
        <v>6154</v>
      </c>
      <c r="D6631" s="40">
        <v>3.3411976609020853</v>
      </c>
      <c r="I6631">
        <v>6154</v>
      </c>
      <c r="J6631" s="134">
        <v>0.15242792048756049</v>
      </c>
    </row>
    <row r="6632" spans="3:10" x14ac:dyDescent="0.3">
      <c r="C6632">
        <v>6155</v>
      </c>
      <c r="D6632" s="40">
        <v>2.2620724415466569</v>
      </c>
      <c r="I6632">
        <v>6155</v>
      </c>
      <c r="J6632" s="134">
        <v>0.20030887207120052</v>
      </c>
    </row>
    <row r="6633" spans="3:10" x14ac:dyDescent="0.3">
      <c r="C6633">
        <v>6156</v>
      </c>
      <c r="D6633" s="40">
        <v>2.7178361241072775</v>
      </c>
      <c r="I6633">
        <v>6156</v>
      </c>
      <c r="J6633" s="134">
        <v>0.33810491522839459</v>
      </c>
    </row>
    <row r="6634" spans="3:10" x14ac:dyDescent="0.3">
      <c r="C6634">
        <v>6157</v>
      </c>
      <c r="D6634" s="40">
        <v>2.1816102537242434</v>
      </c>
      <c r="I6634">
        <v>6157</v>
      </c>
      <c r="J6634" s="134">
        <v>0.35427935392209364</v>
      </c>
    </row>
    <row r="6635" spans="3:10" x14ac:dyDescent="0.3">
      <c r="C6635">
        <v>6158</v>
      </c>
      <c r="D6635" s="40">
        <v>2.7891550279216024</v>
      </c>
      <c r="I6635">
        <v>6158</v>
      </c>
      <c r="J6635" s="134">
        <v>0.32163595214136076</v>
      </c>
    </row>
    <row r="6636" spans="3:10" x14ac:dyDescent="0.3">
      <c r="C6636">
        <v>6159</v>
      </c>
      <c r="D6636" s="40">
        <v>3.3677976573733188</v>
      </c>
      <c r="I6636">
        <v>6159</v>
      </c>
      <c r="J6636" s="134">
        <v>0.19560583525000608</v>
      </c>
    </row>
    <row r="6637" spans="3:10" x14ac:dyDescent="0.3">
      <c r="C6637">
        <v>6160</v>
      </c>
      <c r="D6637" s="40">
        <v>2.5923898823260521</v>
      </c>
      <c r="I6637">
        <v>6160</v>
      </c>
      <c r="J6637" s="134">
        <v>0.19088940528750098</v>
      </c>
    </row>
    <row r="6638" spans="3:10" x14ac:dyDescent="0.3">
      <c r="C6638">
        <v>6161</v>
      </c>
      <c r="D6638" s="40">
        <v>2.6577172108670597</v>
      </c>
      <c r="I6638">
        <v>6161</v>
      </c>
      <c r="J6638" s="134">
        <v>0.31627956662665646</v>
      </c>
    </row>
    <row r="6639" spans="3:10" x14ac:dyDescent="0.3">
      <c r="C6639">
        <v>6162</v>
      </c>
      <c r="D6639" s="40">
        <v>2.8216517589712486</v>
      </c>
      <c r="I6639">
        <v>6162</v>
      </c>
      <c r="J6639" s="134">
        <v>0.31045782132330824</v>
      </c>
    </row>
    <row r="6640" spans="3:10" x14ac:dyDescent="0.3">
      <c r="C6640">
        <v>6163</v>
      </c>
      <c r="D6640" s="40">
        <v>2.1960193509736552</v>
      </c>
      <c r="I6640">
        <v>6163</v>
      </c>
      <c r="J6640" s="134">
        <v>0.20761421070190678</v>
      </c>
    </row>
    <row r="6641" spans="3:10" x14ac:dyDescent="0.3">
      <c r="C6641">
        <v>6164</v>
      </c>
      <c r="D6641" s="40">
        <v>3.2324329620471808</v>
      </c>
      <c r="I6641">
        <v>6164</v>
      </c>
      <c r="J6641" s="134">
        <v>0.28790366403620049</v>
      </c>
    </row>
    <row r="6642" spans="3:10" x14ac:dyDescent="0.3">
      <c r="C6642">
        <v>6165</v>
      </c>
      <c r="D6642" s="40">
        <v>1.9018124669737766</v>
      </c>
      <c r="I6642">
        <v>6165</v>
      </c>
      <c r="J6642" s="134">
        <v>0.22487682951415056</v>
      </c>
    </row>
    <row r="6643" spans="3:10" x14ac:dyDescent="0.3">
      <c r="C6643">
        <v>6166</v>
      </c>
      <c r="D6643" s="40">
        <v>2.975489221856376</v>
      </c>
      <c r="I6643">
        <v>6166</v>
      </c>
      <c r="J6643" s="134">
        <v>8.9380843584782488E-2</v>
      </c>
    </row>
    <row r="6644" spans="3:10" x14ac:dyDescent="0.3">
      <c r="C6644">
        <v>6167</v>
      </c>
      <c r="D6644" s="40">
        <v>2.4200008933840045</v>
      </c>
      <c r="I6644">
        <v>6167</v>
      </c>
      <c r="J6644" s="134">
        <v>0.11382051151981587</v>
      </c>
    </row>
    <row r="6645" spans="3:10" x14ac:dyDescent="0.3">
      <c r="C6645">
        <v>6168</v>
      </c>
      <c r="D6645" s="40">
        <v>2.3735284918069208</v>
      </c>
      <c r="I6645">
        <v>6168</v>
      </c>
      <c r="J6645" s="134">
        <v>0.22442433891157787</v>
      </c>
    </row>
    <row r="6646" spans="3:10" x14ac:dyDescent="0.3">
      <c r="C6646">
        <v>6169</v>
      </c>
      <c r="D6646" s="40">
        <v>2.7506461524421577</v>
      </c>
      <c r="I6646">
        <v>6169</v>
      </c>
      <c r="J6646" s="134">
        <v>0.24008156484150289</v>
      </c>
    </row>
    <row r="6647" spans="3:10" x14ac:dyDescent="0.3">
      <c r="C6647">
        <v>6170</v>
      </c>
      <c r="D6647" s="40">
        <v>2.0047328095033423</v>
      </c>
      <c r="I6647">
        <v>6170</v>
      </c>
      <c r="J6647" s="134">
        <v>0.22997976072209037</v>
      </c>
    </row>
    <row r="6648" spans="3:10" x14ac:dyDescent="0.3">
      <c r="C6648">
        <v>6171</v>
      </c>
      <c r="D6648" s="40">
        <v>3.1814534131091214</v>
      </c>
      <c r="I6648">
        <v>6171</v>
      </c>
      <c r="J6648" s="134">
        <v>0.20633349421988623</v>
      </c>
    </row>
    <row r="6649" spans="3:10" x14ac:dyDescent="0.3">
      <c r="C6649">
        <v>6172</v>
      </c>
      <c r="D6649" s="40">
        <v>2.6789423709972549</v>
      </c>
      <c r="I6649">
        <v>6172</v>
      </c>
      <c r="J6649" s="134">
        <v>0.25444766549173314</v>
      </c>
    </row>
    <row r="6650" spans="3:10" x14ac:dyDescent="0.3">
      <c r="C6650">
        <v>6173</v>
      </c>
      <c r="D6650" s="40">
        <v>3.3654553212057152</v>
      </c>
      <c r="I6650">
        <v>6173</v>
      </c>
      <c r="J6650" s="134">
        <v>0.26481070413489616</v>
      </c>
    </row>
    <row r="6651" spans="3:10" x14ac:dyDescent="0.3">
      <c r="C6651">
        <v>6174</v>
      </c>
      <c r="D6651" s="40">
        <v>2.6224813436959549</v>
      </c>
      <c r="I6651">
        <v>6174</v>
      </c>
      <c r="J6651" s="134">
        <v>0.27041232114568992</v>
      </c>
    </row>
    <row r="6652" spans="3:10" x14ac:dyDescent="0.3">
      <c r="C6652">
        <v>6175</v>
      </c>
      <c r="D6652" s="40">
        <v>2.011207669289504</v>
      </c>
      <c r="I6652">
        <v>6175</v>
      </c>
      <c r="J6652" s="134">
        <v>0.18301298536478217</v>
      </c>
    </row>
    <row r="6653" spans="3:10" x14ac:dyDescent="0.3">
      <c r="C6653">
        <v>6176</v>
      </c>
      <c r="D6653" s="40">
        <v>2.6131693440618506</v>
      </c>
      <c r="I6653">
        <v>6176</v>
      </c>
      <c r="J6653" s="134">
        <v>8.4750746176371905E-2</v>
      </c>
    </row>
    <row r="6654" spans="3:10" x14ac:dyDescent="0.3">
      <c r="C6654">
        <v>6177</v>
      </c>
      <c r="D6654" s="40">
        <v>3.2044430943384037</v>
      </c>
      <c r="I6654">
        <v>6177</v>
      </c>
      <c r="J6654" s="134">
        <v>0.33906732181642374</v>
      </c>
    </row>
    <row r="6655" spans="3:10" x14ac:dyDescent="0.3">
      <c r="C6655">
        <v>6178</v>
      </c>
      <c r="D6655" s="40">
        <v>3.42110482454695</v>
      </c>
      <c r="I6655">
        <v>6178</v>
      </c>
      <c r="J6655" s="134">
        <v>0.15332470403703535</v>
      </c>
    </row>
    <row r="6656" spans="3:10" x14ac:dyDescent="0.3">
      <c r="C6656">
        <v>6179</v>
      </c>
      <c r="D6656" s="40">
        <v>2.6045051621086714</v>
      </c>
      <c r="I6656">
        <v>6179</v>
      </c>
      <c r="J6656" s="134">
        <v>0.19795760195266121</v>
      </c>
    </row>
    <row r="6657" spans="3:10" x14ac:dyDescent="0.3">
      <c r="C6657">
        <v>6180</v>
      </c>
      <c r="D6657" s="40">
        <v>2.1210268237576795</v>
      </c>
      <c r="I6657">
        <v>6180</v>
      </c>
      <c r="J6657" s="134">
        <v>0.26446753029214509</v>
      </c>
    </row>
    <row r="6658" spans="3:10" x14ac:dyDescent="0.3">
      <c r="C6658">
        <v>6181</v>
      </c>
      <c r="D6658" s="40">
        <v>2.4528884365878674</v>
      </c>
      <c r="I6658">
        <v>6181</v>
      </c>
      <c r="J6658" s="134">
        <v>0.17507178769579168</v>
      </c>
    </row>
    <row r="6659" spans="3:10" x14ac:dyDescent="0.3">
      <c r="C6659">
        <v>6182</v>
      </c>
      <c r="D6659" s="40">
        <v>3.3292332962699178</v>
      </c>
      <c r="I6659">
        <v>6182</v>
      </c>
      <c r="J6659" s="134">
        <v>0.12080114478350845</v>
      </c>
    </row>
    <row r="6660" spans="3:10" x14ac:dyDescent="0.3">
      <c r="C6660">
        <v>6183</v>
      </c>
      <c r="D6660" s="40">
        <v>2.3708268934106114</v>
      </c>
      <c r="I6660">
        <v>6183</v>
      </c>
      <c r="J6660" s="134">
        <v>0.19502649906764558</v>
      </c>
    </row>
    <row r="6661" spans="3:10" x14ac:dyDescent="0.3">
      <c r="C6661">
        <v>6184</v>
      </c>
      <c r="D6661" s="40">
        <v>2.9330222705648694</v>
      </c>
      <c r="I6661">
        <v>6184</v>
      </c>
      <c r="J6661" s="134">
        <v>0.22240006894566755</v>
      </c>
    </row>
    <row r="6662" spans="3:10" x14ac:dyDescent="0.3">
      <c r="C6662">
        <v>6185</v>
      </c>
      <c r="D6662" s="40">
        <v>3.157858486380138</v>
      </c>
      <c r="I6662">
        <v>6185</v>
      </c>
      <c r="J6662" s="134">
        <v>0.19446532779384129</v>
      </c>
    </row>
    <row r="6663" spans="3:10" x14ac:dyDescent="0.3">
      <c r="C6663">
        <v>6186</v>
      </c>
      <c r="D6663" s="40">
        <v>1.821983255626823</v>
      </c>
      <c r="I6663">
        <v>6186</v>
      </c>
      <c r="J6663" s="134">
        <v>0.27989592648641803</v>
      </c>
    </row>
    <row r="6664" spans="3:10" x14ac:dyDescent="0.3">
      <c r="C6664">
        <v>6187</v>
      </c>
      <c r="D6664" s="40">
        <v>2.3941222090555696</v>
      </c>
      <c r="I6664">
        <v>6187</v>
      </c>
      <c r="J6664" s="134">
        <v>0.33061083781326062</v>
      </c>
    </row>
    <row r="6665" spans="3:10" x14ac:dyDescent="0.3">
      <c r="C6665">
        <v>6188</v>
      </c>
      <c r="D6665" s="40">
        <v>3.097857671268069</v>
      </c>
      <c r="I6665">
        <v>6188</v>
      </c>
      <c r="J6665" s="134">
        <v>0.26858181238179224</v>
      </c>
    </row>
    <row r="6666" spans="3:10" x14ac:dyDescent="0.3">
      <c r="C6666">
        <v>6189</v>
      </c>
      <c r="D6666" s="40">
        <v>2.4892889086926586</v>
      </c>
      <c r="I6666">
        <v>6189</v>
      </c>
      <c r="J6666" s="134">
        <v>0.31649756399296569</v>
      </c>
    </row>
    <row r="6667" spans="3:10" x14ac:dyDescent="0.3">
      <c r="C6667">
        <v>6190</v>
      </c>
      <c r="D6667" s="40">
        <v>1.9292962634607114</v>
      </c>
      <c r="I6667">
        <v>6190</v>
      </c>
      <c r="J6667" s="134">
        <v>0.36828600472574813</v>
      </c>
    </row>
    <row r="6668" spans="3:10" x14ac:dyDescent="0.3">
      <c r="C6668">
        <v>6191</v>
      </c>
      <c r="D6668" s="40">
        <v>2.9637294574136499</v>
      </c>
      <c r="I6668">
        <v>6191</v>
      </c>
      <c r="J6668" s="134">
        <v>0.33867430113109265</v>
      </c>
    </row>
    <row r="6669" spans="3:10" x14ac:dyDescent="0.3">
      <c r="C6669">
        <v>6192</v>
      </c>
      <c r="D6669" s="40">
        <v>3.2033986841430204</v>
      </c>
      <c r="I6669">
        <v>6192</v>
      </c>
      <c r="J6669" s="134">
        <v>0.28272948926815356</v>
      </c>
    </row>
    <row r="6670" spans="3:10" x14ac:dyDescent="0.3">
      <c r="C6670">
        <v>6193</v>
      </c>
      <c r="D6670" s="40">
        <v>1.997895036701091</v>
      </c>
      <c r="I6670">
        <v>6193</v>
      </c>
      <c r="J6670" s="134">
        <v>0.176358102510352</v>
      </c>
    </row>
    <row r="6671" spans="3:10" x14ac:dyDescent="0.3">
      <c r="C6671">
        <v>6194</v>
      </c>
      <c r="D6671" s="40">
        <v>1.8128162292828882</v>
      </c>
      <c r="I6671">
        <v>6194</v>
      </c>
      <c r="J6671" s="134">
        <v>0.22956755769904791</v>
      </c>
    </row>
    <row r="6672" spans="3:10" x14ac:dyDescent="0.3">
      <c r="C6672">
        <v>6195</v>
      </c>
      <c r="D6672" s="40">
        <v>2.185042691276311</v>
      </c>
      <c r="I6672">
        <v>6195</v>
      </c>
      <c r="J6672" s="134">
        <v>0.28402897409516448</v>
      </c>
    </row>
    <row r="6673" spans="3:10" x14ac:dyDescent="0.3">
      <c r="C6673">
        <v>6196</v>
      </c>
      <c r="D6673" s="40">
        <v>3.381011703221374</v>
      </c>
      <c r="I6673">
        <v>6196</v>
      </c>
      <c r="J6673" s="134">
        <v>0.15621367718484858</v>
      </c>
    </row>
    <row r="6674" spans="3:10" x14ac:dyDescent="0.3">
      <c r="C6674">
        <v>6197</v>
      </c>
      <c r="D6674" s="40">
        <v>2.7161973244012052</v>
      </c>
      <c r="I6674">
        <v>6197</v>
      </c>
      <c r="J6674" s="134">
        <v>0.36939631384317839</v>
      </c>
    </row>
    <row r="6675" spans="3:10" x14ac:dyDescent="0.3">
      <c r="C6675">
        <v>6198</v>
      </c>
      <c r="D6675" s="40">
        <v>2.3173688980282834</v>
      </c>
      <c r="I6675">
        <v>6198</v>
      </c>
      <c r="J6675" s="134">
        <v>0.26437953814272164</v>
      </c>
    </row>
    <row r="6676" spans="3:10" x14ac:dyDescent="0.3">
      <c r="C6676">
        <v>6199</v>
      </c>
      <c r="D6676" s="40">
        <v>3.361645938483973</v>
      </c>
      <c r="I6676">
        <v>6199</v>
      </c>
      <c r="J6676" s="134">
        <v>0.21951411304783131</v>
      </c>
    </row>
    <row r="6677" spans="3:10" x14ac:dyDescent="0.3">
      <c r="C6677">
        <v>6200</v>
      </c>
      <c r="D6677" s="40">
        <v>2.1849204601771741</v>
      </c>
      <c r="I6677">
        <v>6200</v>
      </c>
      <c r="J6677" s="134">
        <v>0.21831822708294646</v>
      </c>
    </row>
    <row r="6678" spans="3:10" x14ac:dyDescent="0.3">
      <c r="C6678">
        <v>6201</v>
      </c>
      <c r="D6678" s="40">
        <v>1.8209357037199954</v>
      </c>
      <c r="I6678">
        <v>6201</v>
      </c>
      <c r="J6678" s="134">
        <v>0.26844613452633426</v>
      </c>
    </row>
    <row r="6679" spans="3:10" x14ac:dyDescent="0.3">
      <c r="C6679">
        <v>6202</v>
      </c>
      <c r="D6679" s="40">
        <v>2.5900881246538936</v>
      </c>
      <c r="I6679">
        <v>6202</v>
      </c>
      <c r="J6679" s="134">
        <v>0.18889212968235425</v>
      </c>
    </row>
    <row r="6680" spans="3:10" x14ac:dyDescent="0.3">
      <c r="C6680">
        <v>6203</v>
      </c>
      <c r="D6680" s="40">
        <v>2.8541282596497259</v>
      </c>
      <c r="I6680">
        <v>6203</v>
      </c>
      <c r="J6680" s="134">
        <v>0.15250230090618055</v>
      </c>
    </row>
    <row r="6681" spans="3:10" x14ac:dyDescent="0.3">
      <c r="C6681">
        <v>6204</v>
      </c>
      <c r="D6681" s="40">
        <v>2.8474405943590098</v>
      </c>
      <c r="I6681">
        <v>6204</v>
      </c>
      <c r="J6681" s="134">
        <v>0.24289222033140323</v>
      </c>
    </row>
    <row r="6682" spans="3:10" x14ac:dyDescent="0.3">
      <c r="C6682">
        <v>6205</v>
      </c>
      <c r="D6682" s="40">
        <v>1.9284010028248251</v>
      </c>
      <c r="I6682">
        <v>6205</v>
      </c>
      <c r="J6682" s="134">
        <v>0.33136176122488625</v>
      </c>
    </row>
    <row r="6683" spans="3:10" x14ac:dyDescent="0.3">
      <c r="C6683">
        <v>6206</v>
      </c>
      <c r="D6683" s="40">
        <v>2.0833467132038281</v>
      </c>
      <c r="I6683">
        <v>6206</v>
      </c>
      <c r="J6683" s="134">
        <v>0.18964898398534635</v>
      </c>
    </row>
    <row r="6684" spans="3:10" x14ac:dyDescent="0.3">
      <c r="C6684">
        <v>6207</v>
      </c>
      <c r="D6684" s="40">
        <v>2.1991275147815683</v>
      </c>
      <c r="I6684">
        <v>6207</v>
      </c>
      <c r="J6684" s="134">
        <v>0.13401565035795215</v>
      </c>
    </row>
    <row r="6685" spans="3:10" x14ac:dyDescent="0.3">
      <c r="C6685">
        <v>6208</v>
      </c>
      <c r="D6685" s="40">
        <v>2.7132098260117359</v>
      </c>
      <c r="I6685">
        <v>6208</v>
      </c>
      <c r="J6685" s="134">
        <v>0.27168057799189005</v>
      </c>
    </row>
    <row r="6686" spans="3:10" x14ac:dyDescent="0.3">
      <c r="C6686">
        <v>6209</v>
      </c>
      <c r="D6686" s="40">
        <v>2.0988844781098654</v>
      </c>
      <c r="I6686">
        <v>6209</v>
      </c>
      <c r="J6686" s="134">
        <v>0.27193214459187454</v>
      </c>
    </row>
    <row r="6687" spans="3:10" x14ac:dyDescent="0.3">
      <c r="C6687">
        <v>6210</v>
      </c>
      <c r="D6687" s="40">
        <v>2.5911130997929304</v>
      </c>
      <c r="I6687">
        <v>6210</v>
      </c>
      <c r="J6687" s="134">
        <v>9.0181309950200461E-2</v>
      </c>
    </row>
    <row r="6688" spans="3:10" x14ac:dyDescent="0.3">
      <c r="C6688">
        <v>6211</v>
      </c>
      <c r="D6688" s="40">
        <v>1.9138799244364695</v>
      </c>
      <c r="I6688">
        <v>6211</v>
      </c>
      <c r="J6688" s="134">
        <v>0.2527155171019857</v>
      </c>
    </row>
    <row r="6689" spans="3:10" x14ac:dyDescent="0.3">
      <c r="C6689">
        <v>6212</v>
      </c>
      <c r="D6689" s="40">
        <v>2.8604007276183294</v>
      </c>
      <c r="I6689">
        <v>6212</v>
      </c>
      <c r="J6689" s="134">
        <v>0.18733466335925208</v>
      </c>
    </row>
    <row r="6690" spans="3:10" x14ac:dyDescent="0.3">
      <c r="C6690">
        <v>6213</v>
      </c>
      <c r="D6690" s="40">
        <v>3.0585269276772689</v>
      </c>
      <c r="I6690">
        <v>6213</v>
      </c>
      <c r="J6690" s="134">
        <v>0.30369414316713272</v>
      </c>
    </row>
    <row r="6691" spans="3:10" x14ac:dyDescent="0.3">
      <c r="C6691">
        <v>6214</v>
      </c>
      <c r="D6691" s="40">
        <v>3.0147789978237207</v>
      </c>
      <c r="I6691">
        <v>6214</v>
      </c>
      <c r="J6691" s="134">
        <v>0.28654208453710139</v>
      </c>
    </row>
    <row r="6692" spans="3:10" x14ac:dyDescent="0.3">
      <c r="C6692">
        <v>6215</v>
      </c>
      <c r="D6692" s="40">
        <v>2.5925961993572852</v>
      </c>
      <c r="I6692">
        <v>6215</v>
      </c>
      <c r="J6692" s="134">
        <v>0.25964002123479046</v>
      </c>
    </row>
    <row r="6693" spans="3:10" x14ac:dyDescent="0.3">
      <c r="C6693">
        <v>6216</v>
      </c>
      <c r="D6693" s="40">
        <v>2.1552773104577989</v>
      </c>
      <c r="I6693">
        <v>6216</v>
      </c>
      <c r="J6693" s="134">
        <v>0.21839680358570113</v>
      </c>
    </row>
    <row r="6694" spans="3:10" x14ac:dyDescent="0.3">
      <c r="C6694">
        <v>6217</v>
      </c>
      <c r="D6694" s="40">
        <v>2.0079125494637</v>
      </c>
      <c r="I6694">
        <v>6217</v>
      </c>
      <c r="J6694" s="134">
        <v>0.22457563647122347</v>
      </c>
    </row>
    <row r="6695" spans="3:10" x14ac:dyDescent="0.3">
      <c r="C6695">
        <v>6218</v>
      </c>
      <c r="D6695" s="40">
        <v>2.7690820256857402</v>
      </c>
      <c r="I6695">
        <v>6218</v>
      </c>
      <c r="J6695" s="134">
        <v>0.28033145272610893</v>
      </c>
    </row>
    <row r="6696" spans="3:10" x14ac:dyDescent="0.3">
      <c r="C6696">
        <v>6219</v>
      </c>
      <c r="D6696" s="40">
        <v>2.4452048148613619</v>
      </c>
      <c r="I6696">
        <v>6219</v>
      </c>
      <c r="J6696" s="134">
        <v>0.17841089444337843</v>
      </c>
    </row>
    <row r="6697" spans="3:10" x14ac:dyDescent="0.3">
      <c r="C6697">
        <v>6220</v>
      </c>
      <c r="D6697" s="40">
        <v>2.5133470505670479</v>
      </c>
      <c r="I6697">
        <v>6220</v>
      </c>
      <c r="J6697" s="134">
        <v>0.32087479709812028</v>
      </c>
    </row>
    <row r="6698" spans="3:10" x14ac:dyDescent="0.3">
      <c r="C6698">
        <v>6221</v>
      </c>
      <c r="D6698" s="40">
        <v>2.3060892792941567</v>
      </c>
      <c r="I6698">
        <v>6221</v>
      </c>
      <c r="J6698" s="134">
        <v>0.31299165763968717</v>
      </c>
    </row>
    <row r="6699" spans="3:10" x14ac:dyDescent="0.3">
      <c r="C6699">
        <v>6222</v>
      </c>
      <c r="D6699" s="40">
        <v>3.3200302091919078</v>
      </c>
      <c r="I6699">
        <v>6222</v>
      </c>
      <c r="J6699" s="134">
        <v>0.20318512791236087</v>
      </c>
    </row>
    <row r="6700" spans="3:10" x14ac:dyDescent="0.3">
      <c r="C6700">
        <v>6223</v>
      </c>
      <c r="D6700" s="40">
        <v>2.6418395241992192</v>
      </c>
      <c r="I6700">
        <v>6223</v>
      </c>
      <c r="J6700" s="134">
        <v>0.3837744045384881</v>
      </c>
    </row>
    <row r="6701" spans="3:10" x14ac:dyDescent="0.3">
      <c r="C6701">
        <v>6224</v>
      </c>
      <c r="D6701" s="40">
        <v>2.4283555189297017</v>
      </c>
      <c r="I6701">
        <v>6224</v>
      </c>
      <c r="J6701" s="134">
        <v>0.35524392528930493</v>
      </c>
    </row>
    <row r="6702" spans="3:10" x14ac:dyDescent="0.3">
      <c r="C6702">
        <v>6225</v>
      </c>
      <c r="D6702" s="40">
        <v>2.7290754708495593</v>
      </c>
      <c r="I6702">
        <v>6225</v>
      </c>
      <c r="J6702" s="134">
        <v>0.21495602988932783</v>
      </c>
    </row>
    <row r="6703" spans="3:10" x14ac:dyDescent="0.3">
      <c r="C6703">
        <v>6226</v>
      </c>
      <c r="D6703" s="40">
        <v>2.206737285457697</v>
      </c>
      <c r="I6703">
        <v>6226</v>
      </c>
      <c r="J6703" s="134">
        <v>0.10902565122810959</v>
      </c>
    </row>
    <row r="6704" spans="3:10" x14ac:dyDescent="0.3">
      <c r="C6704">
        <v>6227</v>
      </c>
      <c r="D6704" s="40">
        <v>2.820603368280048</v>
      </c>
      <c r="I6704">
        <v>6227</v>
      </c>
      <c r="J6704" s="134">
        <v>0.35297526899328369</v>
      </c>
    </row>
    <row r="6705" spans="3:10" x14ac:dyDescent="0.3">
      <c r="C6705">
        <v>6228</v>
      </c>
      <c r="D6705" s="40">
        <v>3.6093141717796371</v>
      </c>
      <c r="I6705">
        <v>6228</v>
      </c>
      <c r="J6705" s="134">
        <v>0.39504073433039455</v>
      </c>
    </row>
    <row r="6706" spans="3:10" x14ac:dyDescent="0.3">
      <c r="C6706">
        <v>6229</v>
      </c>
      <c r="D6706" s="40">
        <v>2.4346632008227069</v>
      </c>
      <c r="I6706">
        <v>6229</v>
      </c>
      <c r="J6706" s="134">
        <v>0.17949088849309103</v>
      </c>
    </row>
    <row r="6707" spans="3:10" x14ac:dyDescent="0.3">
      <c r="C6707">
        <v>6230</v>
      </c>
      <c r="D6707" s="40">
        <v>3.410689208367534</v>
      </c>
      <c r="I6707">
        <v>6230</v>
      </c>
      <c r="J6707" s="134">
        <v>9.6132149865052252E-2</v>
      </c>
    </row>
    <row r="6708" spans="3:10" x14ac:dyDescent="0.3">
      <c r="C6708">
        <v>6231</v>
      </c>
      <c r="D6708" s="40">
        <v>2.7814189200683601</v>
      </c>
      <c r="I6708">
        <v>6231</v>
      </c>
      <c r="J6708" s="134">
        <v>0.18798210467337251</v>
      </c>
    </row>
    <row r="6709" spans="3:10" x14ac:dyDescent="0.3">
      <c r="C6709">
        <v>6232</v>
      </c>
      <c r="D6709" s="40">
        <v>2.8073519533817128</v>
      </c>
      <c r="I6709">
        <v>6232</v>
      </c>
      <c r="J6709" s="134">
        <v>0.2433221672976682</v>
      </c>
    </row>
    <row r="6710" spans="3:10" x14ac:dyDescent="0.3">
      <c r="C6710">
        <v>6233</v>
      </c>
      <c r="D6710" s="40">
        <v>2.9800672728997961</v>
      </c>
      <c r="I6710">
        <v>6233</v>
      </c>
      <c r="J6710" s="134">
        <v>0.3050421057714614</v>
      </c>
    </row>
    <row r="6711" spans="3:10" x14ac:dyDescent="0.3">
      <c r="C6711">
        <v>6234</v>
      </c>
      <c r="D6711" s="40">
        <v>1.9851903954846108</v>
      </c>
      <c r="I6711">
        <v>6234</v>
      </c>
      <c r="J6711" s="134">
        <v>0.20673854057892282</v>
      </c>
    </row>
    <row r="6712" spans="3:10" x14ac:dyDescent="0.3">
      <c r="C6712">
        <v>6235</v>
      </c>
      <c r="D6712" s="40">
        <v>2.3816690055988716</v>
      </c>
      <c r="I6712">
        <v>6235</v>
      </c>
      <c r="J6712" s="134">
        <v>0.28508265148206058</v>
      </c>
    </row>
    <row r="6713" spans="3:10" x14ac:dyDescent="0.3">
      <c r="C6713">
        <v>6236</v>
      </c>
      <c r="D6713" s="40">
        <v>2.1271492027303722</v>
      </c>
      <c r="I6713">
        <v>6236</v>
      </c>
      <c r="J6713" s="134">
        <v>0.29078976838476356</v>
      </c>
    </row>
    <row r="6714" spans="3:10" x14ac:dyDescent="0.3">
      <c r="C6714">
        <v>6237</v>
      </c>
      <c r="D6714" s="40">
        <v>2.4833824700093183</v>
      </c>
      <c r="I6714">
        <v>6237</v>
      </c>
      <c r="J6714" s="134">
        <v>0.400853165713418</v>
      </c>
    </row>
    <row r="6715" spans="3:10" x14ac:dyDescent="0.3">
      <c r="C6715">
        <v>6238</v>
      </c>
      <c r="D6715" s="40">
        <v>3.2184604063375799</v>
      </c>
      <c r="I6715">
        <v>6238</v>
      </c>
      <c r="J6715" s="134">
        <v>0.20575921259425023</v>
      </c>
    </row>
    <row r="6716" spans="3:10" x14ac:dyDescent="0.3">
      <c r="C6716">
        <v>6239</v>
      </c>
      <c r="D6716" s="40">
        <v>2.1186974574602342</v>
      </c>
      <c r="I6716">
        <v>6239</v>
      </c>
      <c r="J6716" s="134">
        <v>0.35402954803416464</v>
      </c>
    </row>
    <row r="6717" spans="3:10" x14ac:dyDescent="0.3">
      <c r="C6717">
        <v>6240</v>
      </c>
      <c r="D6717" s="40">
        <v>2.5530625603187693</v>
      </c>
      <c r="I6717">
        <v>6240</v>
      </c>
      <c r="J6717" s="134">
        <v>0.30136034946722479</v>
      </c>
    </row>
    <row r="6718" spans="3:10" x14ac:dyDescent="0.3">
      <c r="C6718">
        <v>6241</v>
      </c>
      <c r="D6718" s="40">
        <v>2.5168867104943264</v>
      </c>
      <c r="I6718">
        <v>6241</v>
      </c>
      <c r="J6718" s="134">
        <v>0.16275602370953424</v>
      </c>
    </row>
    <row r="6719" spans="3:10" x14ac:dyDescent="0.3">
      <c r="C6719">
        <v>6242</v>
      </c>
      <c r="D6719" s="40">
        <v>3.4657684181226998</v>
      </c>
      <c r="I6719">
        <v>6242</v>
      </c>
      <c r="J6719" s="134">
        <v>0.27871707226742615</v>
      </c>
    </row>
    <row r="6720" spans="3:10" x14ac:dyDescent="0.3">
      <c r="C6720">
        <v>6243</v>
      </c>
      <c r="D6720" s="40">
        <v>2.2000777489713177</v>
      </c>
      <c r="I6720">
        <v>6243</v>
      </c>
      <c r="J6720" s="134">
        <v>0.29186728259299111</v>
      </c>
    </row>
    <row r="6721" spans="3:10" x14ac:dyDescent="0.3">
      <c r="C6721">
        <v>6244</v>
      </c>
      <c r="D6721" s="40">
        <v>2.2220332764441366</v>
      </c>
      <c r="I6721">
        <v>6244</v>
      </c>
      <c r="J6721" s="134">
        <v>0.38021803841172552</v>
      </c>
    </row>
    <row r="6722" spans="3:10" x14ac:dyDescent="0.3">
      <c r="C6722">
        <v>6245</v>
      </c>
      <c r="D6722" s="40">
        <v>2.8925149900422018</v>
      </c>
      <c r="I6722">
        <v>6245</v>
      </c>
      <c r="J6722" s="134">
        <v>0.16282072277266413</v>
      </c>
    </row>
    <row r="6723" spans="3:10" x14ac:dyDescent="0.3">
      <c r="C6723">
        <v>6246</v>
      </c>
      <c r="D6723" s="40">
        <v>2.5557047961072081</v>
      </c>
      <c r="I6723">
        <v>6246</v>
      </c>
      <c r="J6723" s="134">
        <v>0.22320610254184658</v>
      </c>
    </row>
    <row r="6724" spans="3:10" x14ac:dyDescent="0.3">
      <c r="C6724">
        <v>6247</v>
      </c>
      <c r="D6724" s="40">
        <v>2.4159528433146802</v>
      </c>
      <c r="I6724">
        <v>6247</v>
      </c>
      <c r="J6724" s="134">
        <v>0.2934599691847668</v>
      </c>
    </row>
    <row r="6725" spans="3:10" x14ac:dyDescent="0.3">
      <c r="C6725">
        <v>6248</v>
      </c>
      <c r="D6725" s="40">
        <v>2.1144441206037312</v>
      </c>
      <c r="I6725">
        <v>6248</v>
      </c>
      <c r="J6725" s="134">
        <v>0.26631620849492665</v>
      </c>
    </row>
    <row r="6726" spans="3:10" x14ac:dyDescent="0.3">
      <c r="C6726">
        <v>6249</v>
      </c>
      <c r="D6726" s="40">
        <v>3.0429988475069045</v>
      </c>
      <c r="I6726">
        <v>6249</v>
      </c>
      <c r="J6726" s="134">
        <v>0.22871240777754953</v>
      </c>
    </row>
    <row r="6727" spans="3:10" x14ac:dyDescent="0.3">
      <c r="C6727">
        <v>6250</v>
      </c>
      <c r="D6727" s="40">
        <v>1.8867938248086134</v>
      </c>
      <c r="I6727">
        <v>6250</v>
      </c>
      <c r="J6727" s="134">
        <v>0.19603671827304026</v>
      </c>
    </row>
    <row r="6728" spans="3:10" x14ac:dyDescent="0.3">
      <c r="C6728">
        <v>6251</v>
      </c>
      <c r="D6728" s="40">
        <v>3.162229914453746</v>
      </c>
      <c r="I6728">
        <v>6251</v>
      </c>
      <c r="J6728" s="134">
        <v>0.24997480317742782</v>
      </c>
    </row>
    <row r="6729" spans="3:10" x14ac:dyDescent="0.3">
      <c r="C6729">
        <v>6252</v>
      </c>
      <c r="D6729" s="40">
        <v>1.7776646047303413</v>
      </c>
      <c r="I6729">
        <v>6252</v>
      </c>
      <c r="J6729" s="134">
        <v>0.20129689046077592</v>
      </c>
    </row>
    <row r="6730" spans="3:10" x14ac:dyDescent="0.3">
      <c r="C6730">
        <v>6253</v>
      </c>
      <c r="D6730" s="40">
        <v>2.4931902719051799</v>
      </c>
      <c r="I6730">
        <v>6253</v>
      </c>
      <c r="J6730" s="134">
        <v>0.29208548920891086</v>
      </c>
    </row>
    <row r="6731" spans="3:10" x14ac:dyDescent="0.3">
      <c r="C6731">
        <v>6254</v>
      </c>
      <c r="D6731" s="40">
        <v>1.729880257679951</v>
      </c>
      <c r="I6731">
        <v>6254</v>
      </c>
      <c r="J6731" s="134">
        <v>0.24255590557299378</v>
      </c>
    </row>
    <row r="6732" spans="3:10" x14ac:dyDescent="0.3">
      <c r="C6732">
        <v>6255</v>
      </c>
      <c r="D6732" s="40">
        <v>2.2580251609011377</v>
      </c>
      <c r="I6732">
        <v>6255</v>
      </c>
      <c r="J6732" s="134">
        <v>0.16974775275132759</v>
      </c>
    </row>
    <row r="6733" spans="3:10" x14ac:dyDescent="0.3">
      <c r="C6733">
        <v>6256</v>
      </c>
      <c r="D6733" s="40">
        <v>2.6862044436876489</v>
      </c>
      <c r="I6733">
        <v>6256</v>
      </c>
      <c r="J6733" s="134">
        <v>0.36444340087441374</v>
      </c>
    </row>
    <row r="6734" spans="3:10" x14ac:dyDescent="0.3">
      <c r="C6734">
        <v>6257</v>
      </c>
      <c r="D6734" s="40">
        <v>2.2042458091231669</v>
      </c>
      <c r="I6734">
        <v>6257</v>
      </c>
      <c r="J6734" s="134">
        <v>0.34038523488714523</v>
      </c>
    </row>
    <row r="6735" spans="3:10" x14ac:dyDescent="0.3">
      <c r="C6735">
        <v>6258</v>
      </c>
      <c r="D6735" s="40">
        <v>2.4571574483293732</v>
      </c>
      <c r="I6735">
        <v>6258</v>
      </c>
      <c r="J6735" s="134">
        <v>0.21412600222007439</v>
      </c>
    </row>
    <row r="6736" spans="3:10" x14ac:dyDescent="0.3">
      <c r="C6736">
        <v>6259</v>
      </c>
      <c r="D6736" s="40">
        <v>2.233589425162974</v>
      </c>
      <c r="I6736">
        <v>6259</v>
      </c>
      <c r="J6736" s="134">
        <v>0.2622602091593873</v>
      </c>
    </row>
    <row r="6737" spans="3:10" x14ac:dyDescent="0.3">
      <c r="C6737">
        <v>6260</v>
      </c>
      <c r="D6737" s="40">
        <v>2.0447281442339102</v>
      </c>
      <c r="I6737">
        <v>6260</v>
      </c>
      <c r="J6737" s="134">
        <v>0.24058018717451946</v>
      </c>
    </row>
    <row r="6738" spans="3:10" x14ac:dyDescent="0.3">
      <c r="C6738">
        <v>6261</v>
      </c>
      <c r="D6738" s="40">
        <v>2.8349769265134013</v>
      </c>
      <c r="I6738">
        <v>6261</v>
      </c>
      <c r="J6738" s="134">
        <v>0.13790855026969551</v>
      </c>
    </row>
    <row r="6739" spans="3:10" x14ac:dyDescent="0.3">
      <c r="C6739">
        <v>6262</v>
      </c>
      <c r="D6739" s="40">
        <v>2.7117068462612757</v>
      </c>
      <c r="I6739">
        <v>6262</v>
      </c>
      <c r="J6739" s="134">
        <v>0.12149052791621484</v>
      </c>
    </row>
    <row r="6740" spans="3:10" x14ac:dyDescent="0.3">
      <c r="C6740">
        <v>6263</v>
      </c>
      <c r="D6740" s="40">
        <v>1.9771389020179779</v>
      </c>
      <c r="I6740">
        <v>6263</v>
      </c>
      <c r="J6740" s="134">
        <v>0.11172060820212537</v>
      </c>
    </row>
    <row r="6741" spans="3:10" x14ac:dyDescent="0.3">
      <c r="C6741">
        <v>6264</v>
      </c>
      <c r="D6741" s="40">
        <v>2.7917823995260225</v>
      </c>
      <c r="I6741">
        <v>6264</v>
      </c>
      <c r="J6741" s="134">
        <v>0.29420187339548942</v>
      </c>
    </row>
    <row r="6742" spans="3:10" x14ac:dyDescent="0.3">
      <c r="C6742">
        <v>6265</v>
      </c>
      <c r="D6742" s="40">
        <v>2.7236687423171215</v>
      </c>
      <c r="I6742">
        <v>6265</v>
      </c>
      <c r="J6742" s="134">
        <v>0.12435555303876589</v>
      </c>
    </row>
    <row r="6743" spans="3:10" x14ac:dyDescent="0.3">
      <c r="C6743">
        <v>6266</v>
      </c>
      <c r="D6743" s="40">
        <v>2.2432949534334186</v>
      </c>
      <c r="I6743">
        <v>6266</v>
      </c>
      <c r="J6743" s="134">
        <v>0.26659285692790657</v>
      </c>
    </row>
    <row r="6744" spans="3:10" x14ac:dyDescent="0.3">
      <c r="C6744">
        <v>6267</v>
      </c>
      <c r="D6744" s="40">
        <v>2.6047787443373713</v>
      </c>
      <c r="I6744">
        <v>6267</v>
      </c>
      <c r="J6744" s="134">
        <v>0.15855501471071265</v>
      </c>
    </row>
    <row r="6745" spans="3:10" x14ac:dyDescent="0.3">
      <c r="C6745">
        <v>6268</v>
      </c>
      <c r="D6745" s="40">
        <v>2.3712059987408649</v>
      </c>
      <c r="I6745">
        <v>6268</v>
      </c>
      <c r="J6745" s="134">
        <v>0.30327120539370633</v>
      </c>
    </row>
    <row r="6746" spans="3:10" x14ac:dyDescent="0.3">
      <c r="C6746">
        <v>6269</v>
      </c>
      <c r="D6746" s="40">
        <v>3.0258144589012779</v>
      </c>
      <c r="I6746">
        <v>6269</v>
      </c>
      <c r="J6746" s="134">
        <v>0.17378904057327116</v>
      </c>
    </row>
    <row r="6747" spans="3:10" x14ac:dyDescent="0.3">
      <c r="C6747">
        <v>6270</v>
      </c>
      <c r="D6747" s="40">
        <v>1.6386059406919347</v>
      </c>
      <c r="I6747">
        <v>6270</v>
      </c>
      <c r="J6747" s="134">
        <v>0.18445486572726977</v>
      </c>
    </row>
    <row r="6748" spans="3:10" x14ac:dyDescent="0.3">
      <c r="C6748">
        <v>6271</v>
      </c>
      <c r="D6748" s="40">
        <v>1.7435052687352066</v>
      </c>
      <c r="I6748">
        <v>6271</v>
      </c>
      <c r="J6748" s="134">
        <v>0.22091998781749478</v>
      </c>
    </row>
    <row r="6749" spans="3:10" x14ac:dyDescent="0.3">
      <c r="C6749">
        <v>6272</v>
      </c>
      <c r="D6749" s="40">
        <v>3.3239800455663913</v>
      </c>
      <c r="I6749">
        <v>6272</v>
      </c>
      <c r="J6749" s="134">
        <v>0.23927434064174569</v>
      </c>
    </row>
    <row r="6750" spans="3:10" x14ac:dyDescent="0.3">
      <c r="C6750">
        <v>6273</v>
      </c>
      <c r="D6750" s="40">
        <v>2.5591643176446905</v>
      </c>
      <c r="I6750">
        <v>6273</v>
      </c>
      <c r="J6750" s="134">
        <v>0.22929949532791061</v>
      </c>
    </row>
    <row r="6751" spans="3:10" x14ac:dyDescent="0.3">
      <c r="C6751">
        <v>6274</v>
      </c>
      <c r="D6751" s="40">
        <v>1.9101108043555839</v>
      </c>
      <c r="I6751">
        <v>6274</v>
      </c>
      <c r="J6751" s="134">
        <v>0.25578213871801059</v>
      </c>
    </row>
    <row r="6752" spans="3:10" x14ac:dyDescent="0.3">
      <c r="C6752">
        <v>6275</v>
      </c>
      <c r="D6752" s="40">
        <v>2.5295100302484803</v>
      </c>
      <c r="I6752">
        <v>6275</v>
      </c>
      <c r="J6752" s="134">
        <v>0.12557313006276938</v>
      </c>
    </row>
    <row r="6753" spans="3:10" x14ac:dyDescent="0.3">
      <c r="C6753">
        <v>6276</v>
      </c>
      <c r="D6753" s="40">
        <v>1.6428431510820332</v>
      </c>
      <c r="I6753">
        <v>6276</v>
      </c>
      <c r="J6753" s="134">
        <v>0.20933084309902839</v>
      </c>
    </row>
    <row r="6754" spans="3:10" x14ac:dyDescent="0.3">
      <c r="C6754">
        <v>6277</v>
      </c>
      <c r="D6754" s="40">
        <v>2.2731342816548543</v>
      </c>
      <c r="I6754">
        <v>6277</v>
      </c>
      <c r="J6754" s="134">
        <v>8.8579187634426626E-2</v>
      </c>
    </row>
    <row r="6755" spans="3:10" x14ac:dyDescent="0.3">
      <c r="C6755">
        <v>6278</v>
      </c>
      <c r="D6755" s="40">
        <v>1.9311832382337482</v>
      </c>
      <c r="I6755">
        <v>6278</v>
      </c>
      <c r="J6755" s="134">
        <v>0.23020119318804899</v>
      </c>
    </row>
    <row r="6756" spans="3:10" x14ac:dyDescent="0.3">
      <c r="C6756">
        <v>6279</v>
      </c>
      <c r="D6756" s="40">
        <v>3.294373501430635</v>
      </c>
      <c r="I6756">
        <v>6279</v>
      </c>
      <c r="J6756" s="134">
        <v>0.36413298000172722</v>
      </c>
    </row>
    <row r="6757" spans="3:10" x14ac:dyDescent="0.3">
      <c r="C6757">
        <v>6280</v>
      </c>
      <c r="D6757" s="40">
        <v>1.9738559502937183</v>
      </c>
      <c r="I6757">
        <v>6280</v>
      </c>
      <c r="J6757" s="134">
        <v>0.10689679923876128</v>
      </c>
    </row>
    <row r="6758" spans="3:10" x14ac:dyDescent="0.3">
      <c r="C6758">
        <v>6281</v>
      </c>
      <c r="D6758" s="40">
        <v>1.9611009680597735</v>
      </c>
      <c r="I6758">
        <v>6281</v>
      </c>
      <c r="J6758" s="134">
        <v>7.4878269461027269E-2</v>
      </c>
    </row>
    <row r="6759" spans="3:10" x14ac:dyDescent="0.3">
      <c r="C6759">
        <v>6282</v>
      </c>
      <c r="D6759" s="40">
        <v>2.7376117611948128</v>
      </c>
      <c r="I6759">
        <v>6282</v>
      </c>
      <c r="J6759" s="134">
        <v>0.17577069770461384</v>
      </c>
    </row>
    <row r="6760" spans="3:10" x14ac:dyDescent="0.3">
      <c r="C6760">
        <v>6283</v>
      </c>
      <c r="D6760" s="40">
        <v>1.9184271761600649</v>
      </c>
      <c r="I6760">
        <v>6283</v>
      </c>
      <c r="J6760" s="134">
        <v>0.2427431075025257</v>
      </c>
    </row>
    <row r="6761" spans="3:10" x14ac:dyDescent="0.3">
      <c r="C6761">
        <v>6284</v>
      </c>
      <c r="D6761" s="40">
        <v>2.1067586035313983</v>
      </c>
      <c r="I6761">
        <v>6284</v>
      </c>
      <c r="J6761" s="134">
        <v>0.22127086519442396</v>
      </c>
    </row>
    <row r="6762" spans="3:10" x14ac:dyDescent="0.3">
      <c r="C6762">
        <v>6285</v>
      </c>
      <c r="D6762" s="40">
        <v>3.0193584360433534</v>
      </c>
      <c r="I6762">
        <v>6285</v>
      </c>
      <c r="J6762" s="134">
        <v>0.23698380627027626</v>
      </c>
    </row>
    <row r="6763" spans="3:10" x14ac:dyDescent="0.3">
      <c r="C6763">
        <v>6286</v>
      </c>
      <c r="D6763" s="40">
        <v>2.7197619953866838</v>
      </c>
      <c r="I6763">
        <v>6286</v>
      </c>
      <c r="J6763" s="134">
        <v>0.3340041959504465</v>
      </c>
    </row>
    <row r="6764" spans="3:10" x14ac:dyDescent="0.3">
      <c r="C6764">
        <v>6287</v>
      </c>
      <c r="D6764" s="40">
        <v>2.6621188154547939</v>
      </c>
      <c r="I6764">
        <v>6287</v>
      </c>
      <c r="J6764" s="134">
        <v>0.18235382643021825</v>
      </c>
    </row>
    <row r="6765" spans="3:10" x14ac:dyDescent="0.3">
      <c r="C6765">
        <v>6288</v>
      </c>
      <c r="D6765" s="40">
        <v>3.0601251545651023</v>
      </c>
      <c r="I6765">
        <v>6288</v>
      </c>
      <c r="J6765" s="134">
        <v>0.33567314730724007</v>
      </c>
    </row>
    <row r="6766" spans="3:10" x14ac:dyDescent="0.3">
      <c r="C6766">
        <v>6289</v>
      </c>
      <c r="D6766" s="40">
        <v>2.42307576893911</v>
      </c>
      <c r="I6766">
        <v>6289</v>
      </c>
      <c r="J6766" s="134">
        <v>0.26936684902924468</v>
      </c>
    </row>
    <row r="6767" spans="3:10" x14ac:dyDescent="0.3">
      <c r="C6767">
        <v>6290</v>
      </c>
      <c r="D6767" s="40">
        <v>2.5815860006518094</v>
      </c>
      <c r="I6767">
        <v>6290</v>
      </c>
      <c r="J6767" s="134">
        <v>0.29678231549919643</v>
      </c>
    </row>
    <row r="6768" spans="3:10" x14ac:dyDescent="0.3">
      <c r="C6768">
        <v>6291</v>
      </c>
      <c r="D6768" s="40">
        <v>1.6664687148940598</v>
      </c>
      <c r="I6768">
        <v>6291</v>
      </c>
      <c r="J6768" s="134">
        <v>0.3334296071520102</v>
      </c>
    </row>
    <row r="6769" spans="3:10" x14ac:dyDescent="0.3">
      <c r="C6769">
        <v>6292</v>
      </c>
      <c r="D6769" s="40">
        <v>1.7838293793632836</v>
      </c>
      <c r="I6769">
        <v>6292</v>
      </c>
      <c r="J6769" s="134">
        <v>0.29010602658138485</v>
      </c>
    </row>
    <row r="6770" spans="3:10" x14ac:dyDescent="0.3">
      <c r="C6770">
        <v>6293</v>
      </c>
      <c r="D6770" s="40">
        <v>2.0562727938275858</v>
      </c>
      <c r="I6770">
        <v>6293</v>
      </c>
      <c r="J6770" s="134">
        <v>0.18999381639560364</v>
      </c>
    </row>
    <row r="6771" spans="3:10" x14ac:dyDescent="0.3">
      <c r="C6771">
        <v>6294</v>
      </c>
      <c r="D6771" s="40">
        <v>2.6125375294369402</v>
      </c>
      <c r="I6771">
        <v>6294</v>
      </c>
      <c r="J6771" s="134">
        <v>0.35931660500192386</v>
      </c>
    </row>
    <row r="6772" spans="3:10" x14ac:dyDescent="0.3">
      <c r="C6772">
        <v>6295</v>
      </c>
      <c r="D6772" s="40">
        <v>2.5756847228134334</v>
      </c>
      <c r="I6772">
        <v>6295</v>
      </c>
      <c r="J6772" s="134">
        <v>0.23929466954443224</v>
      </c>
    </row>
    <row r="6773" spans="3:10" x14ac:dyDescent="0.3">
      <c r="C6773">
        <v>6296</v>
      </c>
      <c r="D6773" s="40">
        <v>2.3246783741862185</v>
      </c>
      <c r="I6773">
        <v>6296</v>
      </c>
      <c r="J6773" s="134">
        <v>0.18584864746530072</v>
      </c>
    </row>
    <row r="6774" spans="3:10" x14ac:dyDescent="0.3">
      <c r="C6774">
        <v>6297</v>
      </c>
      <c r="D6774" s="40">
        <v>2.8085551924014363</v>
      </c>
      <c r="I6774">
        <v>6297</v>
      </c>
      <c r="J6774" s="134">
        <v>0.21590130491241122</v>
      </c>
    </row>
    <row r="6775" spans="3:10" x14ac:dyDescent="0.3">
      <c r="C6775">
        <v>6298</v>
      </c>
      <c r="D6775" s="40">
        <v>2.3786766124084173</v>
      </c>
      <c r="I6775">
        <v>6298</v>
      </c>
      <c r="J6775" s="134">
        <v>0.13742947914323866</v>
      </c>
    </row>
    <row r="6776" spans="3:10" x14ac:dyDescent="0.3">
      <c r="C6776">
        <v>6299</v>
      </c>
      <c r="D6776" s="40">
        <v>2.9002990932223489</v>
      </c>
      <c r="I6776">
        <v>6299</v>
      </c>
      <c r="J6776" s="134">
        <v>0.14807274498723211</v>
      </c>
    </row>
    <row r="6777" spans="3:10" x14ac:dyDescent="0.3">
      <c r="C6777">
        <v>6300</v>
      </c>
      <c r="D6777" s="40">
        <v>1.9575297674964722</v>
      </c>
      <c r="I6777">
        <v>6300</v>
      </c>
      <c r="J6777" s="134">
        <v>0.21804519918516418</v>
      </c>
    </row>
    <row r="6778" spans="3:10" x14ac:dyDescent="0.3">
      <c r="C6778">
        <v>6301</v>
      </c>
      <c r="D6778" s="40">
        <v>2.4911114627600717</v>
      </c>
      <c r="I6778">
        <v>6301</v>
      </c>
      <c r="J6778" s="134">
        <v>0.17677020830312573</v>
      </c>
    </row>
    <row r="6779" spans="3:10" x14ac:dyDescent="0.3">
      <c r="C6779">
        <v>6302</v>
      </c>
      <c r="D6779" s="40">
        <v>2.0347754593094107</v>
      </c>
      <c r="I6779">
        <v>6302</v>
      </c>
      <c r="J6779" s="134">
        <v>0.32288667617673283</v>
      </c>
    </row>
    <row r="6780" spans="3:10" x14ac:dyDescent="0.3">
      <c r="C6780">
        <v>6303</v>
      </c>
      <c r="D6780" s="40">
        <v>2.605780017973955</v>
      </c>
      <c r="I6780">
        <v>6303</v>
      </c>
      <c r="J6780" s="134">
        <v>0.26890334773844171</v>
      </c>
    </row>
    <row r="6781" spans="3:10" x14ac:dyDescent="0.3">
      <c r="C6781">
        <v>6304</v>
      </c>
      <c r="D6781" s="40">
        <v>2.3453321848957982</v>
      </c>
      <c r="I6781">
        <v>6304</v>
      </c>
      <c r="J6781" s="134">
        <v>0.24016178106077413</v>
      </c>
    </row>
    <row r="6782" spans="3:10" x14ac:dyDescent="0.3">
      <c r="C6782">
        <v>6305</v>
      </c>
      <c r="D6782" s="40">
        <v>1.8395151854675009</v>
      </c>
      <c r="I6782">
        <v>6305</v>
      </c>
      <c r="J6782" s="134">
        <v>0.20405757978240713</v>
      </c>
    </row>
    <row r="6783" spans="3:10" x14ac:dyDescent="0.3">
      <c r="C6783">
        <v>6306</v>
      </c>
      <c r="D6783" s="40">
        <v>3.2793032264651836</v>
      </c>
      <c r="I6783">
        <v>6306</v>
      </c>
      <c r="J6783" s="134">
        <v>0.35385451651664512</v>
      </c>
    </row>
    <row r="6784" spans="3:10" x14ac:dyDescent="0.3">
      <c r="C6784">
        <v>6307</v>
      </c>
      <c r="D6784" s="40">
        <v>3.4300692127989771</v>
      </c>
      <c r="I6784">
        <v>6307</v>
      </c>
      <c r="J6784" s="134">
        <v>0.21037531475136362</v>
      </c>
    </row>
    <row r="6785" spans="3:10" x14ac:dyDescent="0.3">
      <c r="C6785">
        <v>6308</v>
      </c>
      <c r="D6785" s="40">
        <v>3.2867168544634096</v>
      </c>
      <c r="I6785">
        <v>6308</v>
      </c>
      <c r="J6785" s="134">
        <v>0.24320497742146485</v>
      </c>
    </row>
    <row r="6786" spans="3:10" x14ac:dyDescent="0.3">
      <c r="C6786">
        <v>6309</v>
      </c>
      <c r="D6786" s="40">
        <v>2.2541239230073744</v>
      </c>
      <c r="I6786">
        <v>6309</v>
      </c>
      <c r="J6786" s="134">
        <v>0.25889966118023211</v>
      </c>
    </row>
    <row r="6787" spans="3:10" x14ac:dyDescent="0.3">
      <c r="C6787">
        <v>6310</v>
      </c>
      <c r="D6787" s="40">
        <v>1.6655351684905029</v>
      </c>
      <c r="I6787">
        <v>6310</v>
      </c>
      <c r="J6787" s="134">
        <v>0.25934209130590191</v>
      </c>
    </row>
    <row r="6788" spans="3:10" x14ac:dyDescent="0.3">
      <c r="C6788">
        <v>6311</v>
      </c>
      <c r="D6788" s="40">
        <v>2.0744474492454281</v>
      </c>
      <c r="I6788">
        <v>6311</v>
      </c>
      <c r="J6788" s="134">
        <v>0.3317329551935515</v>
      </c>
    </row>
    <row r="6789" spans="3:10" x14ac:dyDescent="0.3">
      <c r="C6789">
        <v>6312</v>
      </c>
      <c r="D6789" s="40">
        <v>2.4411918855931289</v>
      </c>
      <c r="I6789">
        <v>6312</v>
      </c>
      <c r="J6789" s="134">
        <v>0.38496070384958858</v>
      </c>
    </row>
    <row r="6790" spans="3:10" x14ac:dyDescent="0.3">
      <c r="C6790">
        <v>6313</v>
      </c>
      <c r="D6790" s="40">
        <v>2.9713632281031237</v>
      </c>
      <c r="I6790">
        <v>6313</v>
      </c>
      <c r="J6790" s="134">
        <v>0.27331469971559907</v>
      </c>
    </row>
    <row r="6791" spans="3:10" x14ac:dyDescent="0.3">
      <c r="C6791">
        <v>6314</v>
      </c>
      <c r="D6791" s="40">
        <v>2.3721038452573855</v>
      </c>
      <c r="I6791">
        <v>6314</v>
      </c>
      <c r="J6791" s="134">
        <v>0.3141872584005454</v>
      </c>
    </row>
    <row r="6792" spans="3:10" x14ac:dyDescent="0.3">
      <c r="C6792">
        <v>6315</v>
      </c>
      <c r="D6792" s="40">
        <v>2.2003390007932611</v>
      </c>
      <c r="I6792">
        <v>6315</v>
      </c>
      <c r="J6792" s="134">
        <v>0.31512038137862808</v>
      </c>
    </row>
    <row r="6793" spans="3:10" x14ac:dyDescent="0.3">
      <c r="C6793">
        <v>6316</v>
      </c>
      <c r="D6793" s="40">
        <v>2.0190950188999519</v>
      </c>
      <c r="I6793">
        <v>6316</v>
      </c>
      <c r="J6793" s="134">
        <v>0.16900467096146432</v>
      </c>
    </row>
    <row r="6794" spans="3:10" x14ac:dyDescent="0.3">
      <c r="C6794">
        <v>6317</v>
      </c>
      <c r="D6794" s="40">
        <v>2.6555146925559283</v>
      </c>
      <c r="I6794">
        <v>6317</v>
      </c>
      <c r="J6794" s="134">
        <v>0.26220161825179411</v>
      </c>
    </row>
    <row r="6795" spans="3:10" x14ac:dyDescent="0.3">
      <c r="C6795">
        <v>6318</v>
      </c>
      <c r="D6795" s="40">
        <v>3.2052281353412795</v>
      </c>
      <c r="I6795">
        <v>6318</v>
      </c>
      <c r="J6795" s="134">
        <v>0.30761623527622484</v>
      </c>
    </row>
    <row r="6796" spans="3:10" x14ac:dyDescent="0.3">
      <c r="C6796">
        <v>6319</v>
      </c>
      <c r="D6796" s="40">
        <v>3.5187243508564037</v>
      </c>
      <c r="I6796">
        <v>6319</v>
      </c>
      <c r="J6796" s="134">
        <v>0.17750469960592308</v>
      </c>
    </row>
    <row r="6797" spans="3:10" x14ac:dyDescent="0.3">
      <c r="C6797">
        <v>6320</v>
      </c>
      <c r="D6797" s="40">
        <v>3.085332399584602</v>
      </c>
      <c r="I6797">
        <v>6320</v>
      </c>
      <c r="J6797" s="134">
        <v>0.10235436109306173</v>
      </c>
    </row>
    <row r="6798" spans="3:10" x14ac:dyDescent="0.3">
      <c r="C6798">
        <v>6321</v>
      </c>
      <c r="D6798" s="40">
        <v>2.9569949061030067</v>
      </c>
      <c r="I6798">
        <v>6321</v>
      </c>
      <c r="J6798" s="134">
        <v>0.26117398748341736</v>
      </c>
    </row>
    <row r="6799" spans="3:10" x14ac:dyDescent="0.3">
      <c r="C6799">
        <v>6322</v>
      </c>
      <c r="D6799" s="40">
        <v>2.3740043969462041</v>
      </c>
      <c r="I6799">
        <v>6322</v>
      </c>
      <c r="J6799" s="134">
        <v>0.30016837151910059</v>
      </c>
    </row>
    <row r="6800" spans="3:10" x14ac:dyDescent="0.3">
      <c r="C6800">
        <v>6323</v>
      </c>
      <c r="D6800" s="40">
        <v>2.1343793257061163</v>
      </c>
      <c r="I6800">
        <v>6323</v>
      </c>
      <c r="J6800" s="134">
        <v>0.24885221139550406</v>
      </c>
    </row>
    <row r="6801" spans="3:10" x14ac:dyDescent="0.3">
      <c r="C6801">
        <v>6324</v>
      </c>
      <c r="D6801" s="40">
        <v>2.1616316836296923</v>
      </c>
      <c r="I6801">
        <v>6324</v>
      </c>
      <c r="J6801" s="134">
        <v>0.246166743165108</v>
      </c>
    </row>
    <row r="6802" spans="3:10" x14ac:dyDescent="0.3">
      <c r="C6802">
        <v>6325</v>
      </c>
      <c r="D6802" s="40">
        <v>1.7903494220473768</v>
      </c>
      <c r="I6802">
        <v>6325</v>
      </c>
      <c r="J6802" s="134">
        <v>0.33958055409866317</v>
      </c>
    </row>
    <row r="6803" spans="3:10" x14ac:dyDescent="0.3">
      <c r="C6803">
        <v>6326</v>
      </c>
      <c r="D6803" s="40">
        <v>2.9770857176558798</v>
      </c>
      <c r="I6803">
        <v>6326</v>
      </c>
      <c r="J6803" s="134">
        <v>0.21593788065217656</v>
      </c>
    </row>
    <row r="6804" spans="3:10" x14ac:dyDescent="0.3">
      <c r="C6804">
        <v>6327</v>
      </c>
      <c r="D6804" s="40">
        <v>3.1606299520052397</v>
      </c>
      <c r="I6804">
        <v>6327</v>
      </c>
      <c r="J6804" s="134">
        <v>0.24302843471087288</v>
      </c>
    </row>
    <row r="6805" spans="3:10" x14ac:dyDescent="0.3">
      <c r="C6805">
        <v>6328</v>
      </c>
      <c r="D6805" s="40">
        <v>1.9193837479786886</v>
      </c>
      <c r="I6805">
        <v>6328</v>
      </c>
      <c r="J6805" s="134">
        <v>0.25781298314544809</v>
      </c>
    </row>
    <row r="6806" spans="3:10" x14ac:dyDescent="0.3">
      <c r="C6806">
        <v>6329</v>
      </c>
      <c r="D6806" s="40">
        <v>3.3018934722564652</v>
      </c>
      <c r="I6806">
        <v>6329</v>
      </c>
      <c r="J6806" s="134">
        <v>0.2799334386581942</v>
      </c>
    </row>
    <row r="6807" spans="3:10" x14ac:dyDescent="0.3">
      <c r="C6807">
        <v>6330</v>
      </c>
      <c r="D6807" s="40">
        <v>1.8950945238315011</v>
      </c>
      <c r="I6807">
        <v>6330</v>
      </c>
      <c r="J6807" s="134">
        <v>0.1629404156751082</v>
      </c>
    </row>
    <row r="6808" spans="3:10" x14ac:dyDescent="0.3">
      <c r="C6808">
        <v>6331</v>
      </c>
      <c r="D6808" s="40">
        <v>1.7715131901041474</v>
      </c>
      <c r="I6808">
        <v>6331</v>
      </c>
      <c r="J6808" s="134">
        <v>0.15834510563963788</v>
      </c>
    </row>
    <row r="6809" spans="3:10" x14ac:dyDescent="0.3">
      <c r="C6809">
        <v>6332</v>
      </c>
      <c r="D6809" s="40">
        <v>3.1068980185469526</v>
      </c>
      <c r="I6809">
        <v>6332</v>
      </c>
      <c r="J6809" s="134">
        <v>0.33264619522069383</v>
      </c>
    </row>
    <row r="6810" spans="3:10" x14ac:dyDescent="0.3">
      <c r="C6810">
        <v>6333</v>
      </c>
      <c r="D6810" s="40">
        <v>2.3245284903795613</v>
      </c>
      <c r="I6810">
        <v>6333</v>
      </c>
      <c r="J6810" s="134">
        <v>0.32739901533591786</v>
      </c>
    </row>
    <row r="6811" spans="3:10" x14ac:dyDescent="0.3">
      <c r="C6811">
        <v>6334</v>
      </c>
      <c r="D6811" s="40">
        <v>3.0254122914735171</v>
      </c>
      <c r="I6811">
        <v>6334</v>
      </c>
      <c r="J6811" s="134">
        <v>0.15065726942336699</v>
      </c>
    </row>
    <row r="6812" spans="3:10" x14ac:dyDescent="0.3">
      <c r="C6812">
        <v>6335</v>
      </c>
      <c r="D6812" s="40">
        <v>2.9109467381454865</v>
      </c>
      <c r="I6812">
        <v>6335</v>
      </c>
      <c r="J6812" s="134">
        <v>0.21817434596846552</v>
      </c>
    </row>
    <row r="6813" spans="3:10" x14ac:dyDescent="0.3">
      <c r="C6813">
        <v>6336</v>
      </c>
      <c r="D6813" s="40">
        <v>2.6662781306488119</v>
      </c>
      <c r="I6813">
        <v>6336</v>
      </c>
      <c r="J6813" s="134">
        <v>0.33081426477748677</v>
      </c>
    </row>
    <row r="6814" spans="3:10" x14ac:dyDescent="0.3">
      <c r="C6814">
        <v>6337</v>
      </c>
      <c r="D6814" s="40">
        <v>3.0408700051004747</v>
      </c>
      <c r="I6814">
        <v>6337</v>
      </c>
      <c r="J6814" s="134">
        <v>0.20020141623160925</v>
      </c>
    </row>
    <row r="6815" spans="3:10" x14ac:dyDescent="0.3">
      <c r="C6815">
        <v>6338</v>
      </c>
      <c r="D6815" s="40">
        <v>2.7962213448742803</v>
      </c>
      <c r="I6815">
        <v>6338</v>
      </c>
      <c r="J6815" s="134">
        <v>0.2576420100806609</v>
      </c>
    </row>
    <row r="6816" spans="3:10" x14ac:dyDescent="0.3">
      <c r="C6816">
        <v>6339</v>
      </c>
      <c r="D6816" s="40">
        <v>2.3337508384681476</v>
      </c>
      <c r="I6816">
        <v>6339</v>
      </c>
      <c r="J6816" s="134">
        <v>0.3066793102486689</v>
      </c>
    </row>
    <row r="6817" spans="3:10" x14ac:dyDescent="0.3">
      <c r="C6817">
        <v>6340</v>
      </c>
      <c r="D6817" s="40">
        <v>1.9323102203764297</v>
      </c>
      <c r="I6817">
        <v>6340</v>
      </c>
      <c r="J6817" s="134">
        <v>0.28758478248153363</v>
      </c>
    </row>
    <row r="6818" spans="3:10" x14ac:dyDescent="0.3">
      <c r="C6818">
        <v>6341</v>
      </c>
      <c r="D6818" s="40">
        <v>3.4944680289989458</v>
      </c>
      <c r="I6818">
        <v>6341</v>
      </c>
      <c r="J6818" s="134">
        <v>0.11884319050124126</v>
      </c>
    </row>
    <row r="6819" spans="3:10" x14ac:dyDescent="0.3">
      <c r="C6819">
        <v>6342</v>
      </c>
      <c r="D6819" s="40">
        <v>1.7222730136566065</v>
      </c>
      <c r="I6819">
        <v>6342</v>
      </c>
      <c r="J6819" s="134">
        <v>0.23275637612450684</v>
      </c>
    </row>
    <row r="6820" spans="3:10" x14ac:dyDescent="0.3">
      <c r="C6820">
        <v>6343</v>
      </c>
      <c r="D6820" s="40">
        <v>2.9669878135316403</v>
      </c>
      <c r="I6820">
        <v>6343</v>
      </c>
      <c r="J6820" s="134">
        <v>0.26858684766638485</v>
      </c>
    </row>
    <row r="6821" spans="3:10" x14ac:dyDescent="0.3">
      <c r="C6821">
        <v>6344</v>
      </c>
      <c r="D6821" s="40">
        <v>3.0017795909769043</v>
      </c>
      <c r="I6821">
        <v>6344</v>
      </c>
      <c r="J6821" s="134">
        <v>0.28883515595370124</v>
      </c>
    </row>
    <row r="6822" spans="3:10" x14ac:dyDescent="0.3">
      <c r="C6822">
        <v>6345</v>
      </c>
      <c r="D6822" s="40">
        <v>2.0162880917229868</v>
      </c>
      <c r="I6822">
        <v>6345</v>
      </c>
      <c r="J6822" s="134">
        <v>0.30919833373348804</v>
      </c>
    </row>
    <row r="6823" spans="3:10" x14ac:dyDescent="0.3">
      <c r="C6823">
        <v>6346</v>
      </c>
      <c r="D6823" s="40">
        <v>3.6578770214785976</v>
      </c>
      <c r="I6823">
        <v>6346</v>
      </c>
      <c r="J6823" s="134">
        <v>0.37544021962298335</v>
      </c>
    </row>
    <row r="6824" spans="3:10" x14ac:dyDescent="0.3">
      <c r="C6824">
        <v>6347</v>
      </c>
      <c r="D6824" s="40">
        <v>2.2919272169804032</v>
      </c>
      <c r="I6824">
        <v>6347</v>
      </c>
      <c r="J6824" s="134">
        <v>0.24052781891355957</v>
      </c>
    </row>
    <row r="6825" spans="3:10" x14ac:dyDescent="0.3">
      <c r="C6825">
        <v>6348</v>
      </c>
      <c r="D6825" s="40">
        <v>2.823951738117128</v>
      </c>
      <c r="I6825">
        <v>6348</v>
      </c>
      <c r="J6825" s="134">
        <v>0.27540899930564167</v>
      </c>
    </row>
    <row r="6826" spans="3:10" x14ac:dyDescent="0.3">
      <c r="C6826">
        <v>6349</v>
      </c>
      <c r="D6826" s="40">
        <v>2.0348034763200884</v>
      </c>
      <c r="I6826">
        <v>6349</v>
      </c>
      <c r="J6826" s="134">
        <v>0.32689335136382858</v>
      </c>
    </row>
    <row r="6827" spans="3:10" x14ac:dyDescent="0.3">
      <c r="C6827">
        <v>6350</v>
      </c>
      <c r="D6827" s="40">
        <v>2.6484825676098795</v>
      </c>
      <c r="I6827">
        <v>6350</v>
      </c>
      <c r="J6827" s="134">
        <v>0.29785862203837898</v>
      </c>
    </row>
    <row r="6828" spans="3:10" x14ac:dyDescent="0.3">
      <c r="C6828">
        <v>6351</v>
      </c>
      <c r="D6828" s="40">
        <v>2.6789124664507904</v>
      </c>
      <c r="I6828">
        <v>6351</v>
      </c>
      <c r="J6828" s="134">
        <v>0.2741420536491439</v>
      </c>
    </row>
    <row r="6829" spans="3:10" x14ac:dyDescent="0.3">
      <c r="C6829">
        <v>6352</v>
      </c>
      <c r="D6829" s="40">
        <v>1.6578065482555739</v>
      </c>
      <c r="I6829">
        <v>6352</v>
      </c>
      <c r="J6829" s="134">
        <v>0.10111788892793783</v>
      </c>
    </row>
    <row r="6830" spans="3:10" x14ac:dyDescent="0.3">
      <c r="C6830">
        <v>6353</v>
      </c>
      <c r="D6830" s="40">
        <v>2.4135652794670444</v>
      </c>
      <c r="I6830">
        <v>6353</v>
      </c>
      <c r="J6830" s="134">
        <v>0.26976597643022071</v>
      </c>
    </row>
    <row r="6831" spans="3:10" x14ac:dyDescent="0.3">
      <c r="C6831">
        <v>6354</v>
      </c>
      <c r="D6831" s="40">
        <v>2.1606250393460469</v>
      </c>
      <c r="I6831">
        <v>6354</v>
      </c>
      <c r="J6831" s="134">
        <v>0.22718777628384679</v>
      </c>
    </row>
    <row r="6832" spans="3:10" x14ac:dyDescent="0.3">
      <c r="C6832">
        <v>6355</v>
      </c>
      <c r="D6832" s="40">
        <v>3.1134755206505629</v>
      </c>
      <c r="I6832">
        <v>6355</v>
      </c>
      <c r="J6832" s="134">
        <v>0.20067930120643851</v>
      </c>
    </row>
    <row r="6833" spans="3:10" x14ac:dyDescent="0.3">
      <c r="C6833">
        <v>6356</v>
      </c>
      <c r="D6833" s="40">
        <v>3.6028866638280319</v>
      </c>
      <c r="I6833">
        <v>6356</v>
      </c>
      <c r="J6833" s="134">
        <v>0.33461982143808089</v>
      </c>
    </row>
    <row r="6834" spans="3:10" x14ac:dyDescent="0.3">
      <c r="C6834">
        <v>6357</v>
      </c>
      <c r="D6834" s="40">
        <v>2.7299331946274163</v>
      </c>
      <c r="I6834">
        <v>6357</v>
      </c>
      <c r="J6834" s="134">
        <v>0.34317182421544445</v>
      </c>
    </row>
    <row r="6835" spans="3:10" x14ac:dyDescent="0.3">
      <c r="C6835">
        <v>6358</v>
      </c>
      <c r="D6835" s="40">
        <v>2.3773217259963717</v>
      </c>
      <c r="I6835">
        <v>6358</v>
      </c>
      <c r="J6835" s="134">
        <v>0.22531752660857363</v>
      </c>
    </row>
    <row r="6836" spans="3:10" x14ac:dyDescent="0.3">
      <c r="C6836">
        <v>6359</v>
      </c>
      <c r="D6836" s="40">
        <v>1.7816060966915397</v>
      </c>
      <c r="I6836">
        <v>6359</v>
      </c>
      <c r="J6836" s="134">
        <v>0.25238936145609636</v>
      </c>
    </row>
    <row r="6837" spans="3:10" x14ac:dyDescent="0.3">
      <c r="C6837">
        <v>6360</v>
      </c>
      <c r="D6837" s="40">
        <v>3.049719212310023</v>
      </c>
      <c r="I6837">
        <v>6360</v>
      </c>
      <c r="J6837" s="134">
        <v>0.19958483842751917</v>
      </c>
    </row>
    <row r="6838" spans="3:10" x14ac:dyDescent="0.3">
      <c r="C6838">
        <v>6361</v>
      </c>
      <c r="D6838" s="40">
        <v>3.3311529931297521</v>
      </c>
      <c r="I6838">
        <v>6361</v>
      </c>
      <c r="J6838" s="134">
        <v>0.18898668002600227</v>
      </c>
    </row>
    <row r="6839" spans="3:10" x14ac:dyDescent="0.3">
      <c r="C6839">
        <v>6362</v>
      </c>
      <c r="D6839" s="40">
        <v>2.7610119120860093</v>
      </c>
      <c r="I6839">
        <v>6362</v>
      </c>
      <c r="J6839" s="134">
        <v>0.29778715254878607</v>
      </c>
    </row>
    <row r="6840" spans="3:10" x14ac:dyDescent="0.3">
      <c r="C6840">
        <v>6363</v>
      </c>
      <c r="D6840" s="40">
        <v>2.1229090179481105</v>
      </c>
      <c r="I6840">
        <v>6363</v>
      </c>
      <c r="J6840" s="134">
        <v>0.35752450066415808</v>
      </c>
    </row>
    <row r="6841" spans="3:10" x14ac:dyDescent="0.3">
      <c r="C6841">
        <v>6364</v>
      </c>
      <c r="D6841" s="40">
        <v>2.4325079198672475</v>
      </c>
      <c r="I6841">
        <v>6364</v>
      </c>
      <c r="J6841" s="134">
        <v>0.17584131366906508</v>
      </c>
    </row>
    <row r="6842" spans="3:10" x14ac:dyDescent="0.3">
      <c r="C6842">
        <v>6365</v>
      </c>
      <c r="D6842" s="40">
        <v>2.4551440223041334</v>
      </c>
      <c r="I6842">
        <v>6365</v>
      </c>
      <c r="J6842" s="134">
        <v>0.29804578231635648</v>
      </c>
    </row>
    <row r="6843" spans="3:10" x14ac:dyDescent="0.3">
      <c r="C6843">
        <v>6366</v>
      </c>
      <c r="D6843" s="40">
        <v>2.7303175072213182</v>
      </c>
      <c r="I6843">
        <v>6366</v>
      </c>
      <c r="J6843" s="134">
        <v>0.34523659478900814</v>
      </c>
    </row>
    <row r="6844" spans="3:10" x14ac:dyDescent="0.3">
      <c r="C6844">
        <v>6367</v>
      </c>
      <c r="D6844" s="40">
        <v>2.8305210041440843</v>
      </c>
      <c r="I6844">
        <v>6367</v>
      </c>
      <c r="J6844" s="134">
        <v>0.21604442170079263</v>
      </c>
    </row>
    <row r="6845" spans="3:10" x14ac:dyDescent="0.3">
      <c r="C6845">
        <v>6368</v>
      </c>
      <c r="D6845" s="40">
        <v>3.2285776949556806</v>
      </c>
      <c r="I6845">
        <v>6368</v>
      </c>
      <c r="J6845" s="134">
        <v>0.19511633229998937</v>
      </c>
    </row>
    <row r="6846" spans="3:10" x14ac:dyDescent="0.3">
      <c r="C6846">
        <v>6369</v>
      </c>
      <c r="D6846" s="40">
        <v>2.5301297188936061</v>
      </c>
      <c r="I6846">
        <v>6369</v>
      </c>
      <c r="J6846" s="134">
        <v>0.28339637688075503</v>
      </c>
    </row>
    <row r="6847" spans="3:10" x14ac:dyDescent="0.3">
      <c r="C6847">
        <v>6370</v>
      </c>
      <c r="D6847" s="40">
        <v>2.4693243718964228</v>
      </c>
      <c r="I6847">
        <v>6370</v>
      </c>
      <c r="J6847" s="134">
        <v>0.32364373557044313</v>
      </c>
    </row>
    <row r="6848" spans="3:10" x14ac:dyDescent="0.3">
      <c r="C6848">
        <v>6371</v>
      </c>
      <c r="D6848" s="40">
        <v>3.7192446681511968</v>
      </c>
      <c r="I6848">
        <v>6371</v>
      </c>
      <c r="J6848" s="134">
        <v>0.38302522559550645</v>
      </c>
    </row>
    <row r="6849" spans="3:10" x14ac:dyDescent="0.3">
      <c r="C6849">
        <v>6372</v>
      </c>
      <c r="D6849" s="40">
        <v>1.9577328464332369</v>
      </c>
      <c r="I6849">
        <v>6372</v>
      </c>
      <c r="J6849" s="134">
        <v>0.28378073361956013</v>
      </c>
    </row>
    <row r="6850" spans="3:10" x14ac:dyDescent="0.3">
      <c r="C6850">
        <v>6373</v>
      </c>
      <c r="D6850" s="40">
        <v>3.2560897863812301</v>
      </c>
      <c r="I6850">
        <v>6373</v>
      </c>
      <c r="J6850" s="134">
        <v>8.1897772035108396E-2</v>
      </c>
    </row>
    <row r="6851" spans="3:10" x14ac:dyDescent="0.3">
      <c r="C6851">
        <v>6374</v>
      </c>
      <c r="D6851" s="40">
        <v>2.6183671305130201</v>
      </c>
      <c r="I6851">
        <v>6374</v>
      </c>
      <c r="J6851" s="134">
        <v>0.19142636906528954</v>
      </c>
    </row>
    <row r="6852" spans="3:10" x14ac:dyDescent="0.3">
      <c r="C6852">
        <v>6375</v>
      </c>
      <c r="D6852" s="40">
        <v>1.9997866167275604</v>
      </c>
      <c r="I6852">
        <v>6375</v>
      </c>
      <c r="J6852" s="134">
        <v>0.18358173791232635</v>
      </c>
    </row>
    <row r="6853" spans="3:10" x14ac:dyDescent="0.3">
      <c r="C6853">
        <v>6376</v>
      </c>
      <c r="D6853" s="40">
        <v>1.8045169222991035</v>
      </c>
      <c r="I6853">
        <v>6376</v>
      </c>
      <c r="J6853" s="134">
        <v>0.32069905990305592</v>
      </c>
    </row>
    <row r="6854" spans="3:10" x14ac:dyDescent="0.3">
      <c r="C6854">
        <v>6377</v>
      </c>
      <c r="D6854" s="40">
        <v>2.7168180291008861</v>
      </c>
      <c r="I6854">
        <v>6377</v>
      </c>
      <c r="J6854" s="134">
        <v>0.27199917795138528</v>
      </c>
    </row>
    <row r="6855" spans="3:10" x14ac:dyDescent="0.3">
      <c r="C6855">
        <v>6378</v>
      </c>
      <c r="D6855" s="40">
        <v>2.8193351438381642</v>
      </c>
      <c r="I6855">
        <v>6378</v>
      </c>
      <c r="J6855" s="134">
        <v>0.25590315015335263</v>
      </c>
    </row>
    <row r="6856" spans="3:10" x14ac:dyDescent="0.3">
      <c r="C6856">
        <v>6379</v>
      </c>
      <c r="D6856" s="40">
        <v>2.8731951520841887</v>
      </c>
      <c r="I6856">
        <v>6379</v>
      </c>
      <c r="J6856" s="134">
        <v>0.2889230541746528</v>
      </c>
    </row>
    <row r="6857" spans="3:10" x14ac:dyDescent="0.3">
      <c r="C6857">
        <v>6380</v>
      </c>
      <c r="D6857" s="40">
        <v>2.6712148809615393</v>
      </c>
      <c r="I6857">
        <v>6380</v>
      </c>
      <c r="J6857" s="134">
        <v>0.27978557422760741</v>
      </c>
    </row>
    <row r="6858" spans="3:10" x14ac:dyDescent="0.3">
      <c r="C6858">
        <v>6381</v>
      </c>
      <c r="D6858" s="40">
        <v>1.8228085186432323</v>
      </c>
      <c r="I6858">
        <v>6381</v>
      </c>
      <c r="J6858" s="134">
        <v>0.18117115426910435</v>
      </c>
    </row>
    <row r="6859" spans="3:10" x14ac:dyDescent="0.3">
      <c r="C6859">
        <v>6382</v>
      </c>
      <c r="D6859" s="40">
        <v>3.2018006686093572</v>
      </c>
      <c r="I6859">
        <v>6382</v>
      </c>
      <c r="J6859" s="134">
        <v>0.22802424658890375</v>
      </c>
    </row>
    <row r="6860" spans="3:10" x14ac:dyDescent="0.3">
      <c r="C6860">
        <v>6383</v>
      </c>
      <c r="D6860" s="40">
        <v>2.864777208910926</v>
      </c>
      <c r="I6860">
        <v>6383</v>
      </c>
      <c r="J6860" s="134">
        <v>0.34972026571152903</v>
      </c>
    </row>
    <row r="6861" spans="3:10" x14ac:dyDescent="0.3">
      <c r="C6861">
        <v>6384</v>
      </c>
      <c r="D6861" s="40">
        <v>2.9678187131943923</v>
      </c>
      <c r="I6861">
        <v>6384</v>
      </c>
      <c r="J6861" s="134">
        <v>0.23371819006681815</v>
      </c>
    </row>
    <row r="6862" spans="3:10" x14ac:dyDescent="0.3">
      <c r="C6862">
        <v>6385</v>
      </c>
      <c r="D6862" s="40">
        <v>2.378392937375116</v>
      </c>
      <c r="I6862">
        <v>6385</v>
      </c>
      <c r="J6862" s="134">
        <v>0.27235619262717292</v>
      </c>
    </row>
    <row r="6863" spans="3:10" x14ac:dyDescent="0.3">
      <c r="C6863">
        <v>6386</v>
      </c>
      <c r="D6863" s="40">
        <v>1.8537644763377401</v>
      </c>
      <c r="I6863">
        <v>6386</v>
      </c>
      <c r="J6863" s="134">
        <v>0.2179654788795744</v>
      </c>
    </row>
    <row r="6864" spans="3:10" x14ac:dyDescent="0.3">
      <c r="C6864">
        <v>6387</v>
      </c>
      <c r="D6864" s="40">
        <v>2.1307824643667681</v>
      </c>
      <c r="I6864">
        <v>6387</v>
      </c>
      <c r="J6864" s="134">
        <v>0.29982084933356745</v>
      </c>
    </row>
    <row r="6865" spans="3:10" x14ac:dyDescent="0.3">
      <c r="C6865">
        <v>6388</v>
      </c>
      <c r="D6865" s="40">
        <v>2.855186559576274</v>
      </c>
      <c r="I6865">
        <v>6388</v>
      </c>
      <c r="J6865" s="134">
        <v>0.24608824202009028</v>
      </c>
    </row>
    <row r="6866" spans="3:10" x14ac:dyDescent="0.3">
      <c r="C6866">
        <v>6389</v>
      </c>
      <c r="D6866" s="40">
        <v>2.3894663848365676</v>
      </c>
      <c r="I6866">
        <v>6389</v>
      </c>
      <c r="J6866" s="134">
        <v>5.5967883919672001E-2</v>
      </c>
    </row>
    <row r="6867" spans="3:10" x14ac:dyDescent="0.3">
      <c r="C6867">
        <v>6390</v>
      </c>
      <c r="D6867" s="40">
        <v>1.9803123946557997</v>
      </c>
      <c r="I6867">
        <v>6390</v>
      </c>
      <c r="J6867" s="134">
        <v>0.22274940863264137</v>
      </c>
    </row>
    <row r="6868" spans="3:10" x14ac:dyDescent="0.3">
      <c r="C6868">
        <v>6391</v>
      </c>
      <c r="D6868" s="40">
        <v>3.3227645338240825</v>
      </c>
      <c r="I6868">
        <v>6391</v>
      </c>
      <c r="J6868" s="134">
        <v>0.17214863399317837</v>
      </c>
    </row>
    <row r="6869" spans="3:10" x14ac:dyDescent="0.3">
      <c r="C6869">
        <v>6392</v>
      </c>
      <c r="D6869" s="40">
        <v>3.0843636082130184</v>
      </c>
      <c r="I6869">
        <v>6392</v>
      </c>
      <c r="J6869" s="134">
        <v>0.29452024013826406</v>
      </c>
    </row>
    <row r="6870" spans="3:10" x14ac:dyDescent="0.3">
      <c r="C6870">
        <v>6393</v>
      </c>
      <c r="D6870" s="40">
        <v>2.1103009083891608</v>
      </c>
      <c r="I6870">
        <v>6393</v>
      </c>
      <c r="J6870" s="134">
        <v>0.23498294637577333</v>
      </c>
    </row>
    <row r="6871" spans="3:10" x14ac:dyDescent="0.3">
      <c r="C6871">
        <v>6394</v>
      </c>
      <c r="D6871" s="40">
        <v>2.4181074863469938</v>
      </c>
      <c r="I6871">
        <v>6394</v>
      </c>
      <c r="J6871" s="134">
        <v>0.13924085857542035</v>
      </c>
    </row>
    <row r="6872" spans="3:10" x14ac:dyDescent="0.3">
      <c r="C6872">
        <v>6395</v>
      </c>
      <c r="D6872" s="40">
        <v>2.7559242772284072</v>
      </c>
      <c r="I6872">
        <v>6395</v>
      </c>
      <c r="J6872" s="134">
        <v>0.29845235992633357</v>
      </c>
    </row>
    <row r="6873" spans="3:10" x14ac:dyDescent="0.3">
      <c r="C6873">
        <v>6396</v>
      </c>
      <c r="D6873" s="40">
        <v>2.388599653953694</v>
      </c>
      <c r="I6873">
        <v>6396</v>
      </c>
      <c r="J6873" s="134">
        <v>0.28158355462207485</v>
      </c>
    </row>
    <row r="6874" spans="3:10" x14ac:dyDescent="0.3">
      <c r="C6874">
        <v>6397</v>
      </c>
      <c r="D6874" s="40">
        <v>3.2723625489683856</v>
      </c>
      <c r="I6874">
        <v>6397</v>
      </c>
      <c r="J6874" s="134">
        <v>0.10832795672823536</v>
      </c>
    </row>
    <row r="6875" spans="3:10" x14ac:dyDescent="0.3">
      <c r="C6875">
        <v>6398</v>
      </c>
      <c r="D6875" s="40">
        <v>2.3436417978423552</v>
      </c>
      <c r="I6875">
        <v>6398</v>
      </c>
      <c r="J6875" s="134">
        <v>0.34269742900026468</v>
      </c>
    </row>
    <row r="6876" spans="3:10" x14ac:dyDescent="0.3">
      <c r="C6876">
        <v>6399</v>
      </c>
      <c r="D6876" s="40">
        <v>3.0606296541581814</v>
      </c>
      <c r="I6876">
        <v>6399</v>
      </c>
      <c r="J6876" s="134">
        <v>0.32801271037555635</v>
      </c>
    </row>
    <row r="6877" spans="3:10" x14ac:dyDescent="0.3">
      <c r="C6877">
        <v>6400</v>
      </c>
      <c r="D6877" s="40">
        <v>2.8523938987130384</v>
      </c>
      <c r="I6877">
        <v>6400</v>
      </c>
      <c r="J6877" s="134">
        <v>0.2433939198921502</v>
      </c>
    </row>
    <row r="6878" spans="3:10" x14ac:dyDescent="0.3">
      <c r="C6878">
        <v>6401</v>
      </c>
      <c r="D6878" s="40">
        <v>2.042897254189326</v>
      </c>
      <c r="I6878">
        <v>6401</v>
      </c>
      <c r="J6878" s="134">
        <v>0.3081020993372674</v>
      </c>
    </row>
    <row r="6879" spans="3:10" x14ac:dyDescent="0.3">
      <c r="C6879">
        <v>6402</v>
      </c>
      <c r="D6879" s="40">
        <v>3.2717447506602633</v>
      </c>
      <c r="I6879">
        <v>6402</v>
      </c>
      <c r="J6879" s="134">
        <v>0.14058373766301568</v>
      </c>
    </row>
    <row r="6880" spans="3:10" x14ac:dyDescent="0.3">
      <c r="C6880">
        <v>6403</v>
      </c>
      <c r="D6880" s="40">
        <v>2.231904641614082</v>
      </c>
      <c r="I6880">
        <v>6403</v>
      </c>
      <c r="J6880" s="134">
        <v>0.25808906958238031</v>
      </c>
    </row>
    <row r="6881" spans="3:10" x14ac:dyDescent="0.3">
      <c r="C6881">
        <v>6404</v>
      </c>
      <c r="D6881" s="40">
        <v>2.9235518326005194</v>
      </c>
      <c r="I6881">
        <v>6404</v>
      </c>
      <c r="J6881" s="134">
        <v>0.1153925665012423</v>
      </c>
    </row>
    <row r="6882" spans="3:10" x14ac:dyDescent="0.3">
      <c r="C6882">
        <v>6405</v>
      </c>
      <c r="D6882" s="40">
        <v>2.6751872779150641</v>
      </c>
      <c r="I6882">
        <v>6405</v>
      </c>
      <c r="J6882" s="134">
        <v>0.32215300437521033</v>
      </c>
    </row>
    <row r="6883" spans="3:10" x14ac:dyDescent="0.3">
      <c r="C6883">
        <v>6406</v>
      </c>
      <c r="D6883" s="40">
        <v>2.8452157106963529</v>
      </c>
      <c r="I6883">
        <v>6406</v>
      </c>
      <c r="J6883" s="134">
        <v>0.35955708976091261</v>
      </c>
    </row>
    <row r="6884" spans="3:10" x14ac:dyDescent="0.3">
      <c r="C6884">
        <v>6407</v>
      </c>
      <c r="D6884" s="40">
        <v>2.5741438773471343</v>
      </c>
      <c r="I6884">
        <v>6407</v>
      </c>
      <c r="J6884" s="134">
        <v>0.15767839336492484</v>
      </c>
    </row>
    <row r="6885" spans="3:10" x14ac:dyDescent="0.3">
      <c r="C6885">
        <v>6408</v>
      </c>
      <c r="D6885" s="40">
        <v>1.5216985882821397</v>
      </c>
      <c r="I6885">
        <v>6408</v>
      </c>
      <c r="J6885" s="134">
        <v>0.35967637571073108</v>
      </c>
    </row>
    <row r="6886" spans="3:10" x14ac:dyDescent="0.3">
      <c r="C6886">
        <v>6409</v>
      </c>
      <c r="D6886" s="40">
        <v>2.8233297899586249</v>
      </c>
      <c r="I6886">
        <v>6409</v>
      </c>
      <c r="J6886" s="134">
        <v>0.32809463979643949</v>
      </c>
    </row>
    <row r="6887" spans="3:10" x14ac:dyDescent="0.3">
      <c r="C6887">
        <v>6410</v>
      </c>
      <c r="D6887" s="40">
        <v>3.2819837635027063</v>
      </c>
      <c r="I6887">
        <v>6410</v>
      </c>
      <c r="J6887" s="134">
        <v>0.20720476973420343</v>
      </c>
    </row>
    <row r="6888" spans="3:10" x14ac:dyDescent="0.3">
      <c r="C6888">
        <v>6411</v>
      </c>
      <c r="D6888" s="40">
        <v>2.1796944115533741</v>
      </c>
      <c r="I6888">
        <v>6411</v>
      </c>
      <c r="J6888" s="134">
        <v>0.27137907472950373</v>
      </c>
    </row>
    <row r="6889" spans="3:10" x14ac:dyDescent="0.3">
      <c r="C6889">
        <v>6412</v>
      </c>
      <c r="D6889" s="40">
        <v>1.8738587960308053</v>
      </c>
      <c r="I6889">
        <v>6412</v>
      </c>
      <c r="J6889" s="134">
        <v>0.10930372444262049</v>
      </c>
    </row>
    <row r="6890" spans="3:10" x14ac:dyDescent="0.3">
      <c r="C6890">
        <v>6413</v>
      </c>
      <c r="D6890" s="40">
        <v>2.9909111428364987</v>
      </c>
      <c r="I6890">
        <v>6413</v>
      </c>
      <c r="J6890" s="134">
        <v>0.14652240137326222</v>
      </c>
    </row>
    <row r="6891" spans="3:10" x14ac:dyDescent="0.3">
      <c r="C6891">
        <v>6414</v>
      </c>
      <c r="D6891" s="40">
        <v>3.5858058255340937</v>
      </c>
      <c r="I6891">
        <v>6414</v>
      </c>
      <c r="J6891" s="134">
        <v>0.2133007106528424</v>
      </c>
    </row>
    <row r="6892" spans="3:10" x14ac:dyDescent="0.3">
      <c r="C6892">
        <v>6415</v>
      </c>
      <c r="D6892" s="40">
        <v>3.1780952108846821</v>
      </c>
      <c r="I6892">
        <v>6415</v>
      </c>
      <c r="J6892" s="134">
        <v>0.23092574649110897</v>
      </c>
    </row>
    <row r="6893" spans="3:10" x14ac:dyDescent="0.3">
      <c r="C6893">
        <v>6416</v>
      </c>
      <c r="D6893" s="40">
        <v>2.9092873485867954</v>
      </c>
      <c r="I6893">
        <v>6416</v>
      </c>
      <c r="J6893" s="134">
        <v>0.24011707941032601</v>
      </c>
    </row>
    <row r="6894" spans="3:10" x14ac:dyDescent="0.3">
      <c r="C6894">
        <v>6417</v>
      </c>
      <c r="D6894" s="40">
        <v>2.6920942925768161</v>
      </c>
      <c r="I6894">
        <v>6417</v>
      </c>
      <c r="J6894" s="134">
        <v>0.17216768447795139</v>
      </c>
    </row>
    <row r="6895" spans="3:10" x14ac:dyDescent="0.3">
      <c r="C6895">
        <v>6418</v>
      </c>
      <c r="D6895" s="40">
        <v>2.1023530034679867</v>
      </c>
      <c r="I6895">
        <v>6418</v>
      </c>
      <c r="J6895" s="134">
        <v>0.12920324648106574</v>
      </c>
    </row>
    <row r="6896" spans="3:10" x14ac:dyDescent="0.3">
      <c r="C6896">
        <v>6419</v>
      </c>
      <c r="D6896" s="40">
        <v>2.7090605590771508</v>
      </c>
      <c r="I6896">
        <v>6419</v>
      </c>
      <c r="J6896" s="134">
        <v>0.25822927963346443</v>
      </c>
    </row>
    <row r="6897" spans="3:10" x14ac:dyDescent="0.3">
      <c r="C6897">
        <v>6420</v>
      </c>
      <c r="D6897" s="40">
        <v>2.5188982706335556</v>
      </c>
      <c r="I6897">
        <v>6420</v>
      </c>
      <c r="J6897" s="134">
        <v>0.27515309520677422</v>
      </c>
    </row>
    <row r="6898" spans="3:10" x14ac:dyDescent="0.3">
      <c r="C6898">
        <v>6421</v>
      </c>
      <c r="D6898" s="40">
        <v>2.6845010868222654</v>
      </c>
      <c r="I6898">
        <v>6421</v>
      </c>
      <c r="J6898" s="134">
        <v>0.23797277242582182</v>
      </c>
    </row>
    <row r="6899" spans="3:10" x14ac:dyDescent="0.3">
      <c r="C6899">
        <v>6422</v>
      </c>
      <c r="D6899" s="40">
        <v>2.2359782988049668</v>
      </c>
      <c r="I6899">
        <v>6422</v>
      </c>
      <c r="J6899" s="134">
        <v>0.14986578657207805</v>
      </c>
    </row>
    <row r="6900" spans="3:10" x14ac:dyDescent="0.3">
      <c r="C6900">
        <v>6423</v>
      </c>
      <c r="D6900" s="40">
        <v>2.2397462175690239</v>
      </c>
      <c r="I6900">
        <v>6423</v>
      </c>
      <c r="J6900" s="134">
        <v>0.33439024034830922</v>
      </c>
    </row>
    <row r="6901" spans="3:10" x14ac:dyDescent="0.3">
      <c r="C6901">
        <v>6424</v>
      </c>
      <c r="D6901" s="40">
        <v>3.4372385206377913</v>
      </c>
      <c r="I6901">
        <v>6424</v>
      </c>
      <c r="J6901" s="134">
        <v>0.23743165461363347</v>
      </c>
    </row>
    <row r="6902" spans="3:10" x14ac:dyDescent="0.3">
      <c r="C6902">
        <v>6425</v>
      </c>
      <c r="D6902" s="40">
        <v>2.6589477640387242</v>
      </c>
      <c r="I6902">
        <v>6425</v>
      </c>
      <c r="J6902" s="134">
        <v>0.22152120268157494</v>
      </c>
    </row>
    <row r="6903" spans="3:10" x14ac:dyDescent="0.3">
      <c r="C6903">
        <v>6426</v>
      </c>
      <c r="D6903" s="40">
        <v>1.6375958102725605</v>
      </c>
      <c r="I6903">
        <v>6426</v>
      </c>
      <c r="J6903" s="134">
        <v>0.16327223102040778</v>
      </c>
    </row>
    <row r="6904" spans="3:10" x14ac:dyDescent="0.3">
      <c r="C6904">
        <v>6427</v>
      </c>
      <c r="D6904" s="40">
        <v>2.8741619621829075</v>
      </c>
      <c r="I6904">
        <v>6427</v>
      </c>
      <c r="J6904" s="134">
        <v>0.36834718372881103</v>
      </c>
    </row>
    <row r="6905" spans="3:10" x14ac:dyDescent="0.3">
      <c r="C6905">
        <v>6428</v>
      </c>
      <c r="D6905" s="40">
        <v>2.7200172153694475</v>
      </c>
      <c r="I6905">
        <v>6428</v>
      </c>
      <c r="J6905" s="134">
        <v>0.41163345003568552</v>
      </c>
    </row>
    <row r="6906" spans="3:10" x14ac:dyDescent="0.3">
      <c r="C6906">
        <v>6429</v>
      </c>
      <c r="D6906" s="40">
        <v>2.4718831374781507</v>
      </c>
      <c r="I6906">
        <v>6429</v>
      </c>
      <c r="J6906" s="134">
        <v>0.28968240165432624</v>
      </c>
    </row>
    <row r="6907" spans="3:10" x14ac:dyDescent="0.3">
      <c r="C6907">
        <v>6430</v>
      </c>
      <c r="D6907" s="40">
        <v>3.0000790548410161</v>
      </c>
      <c r="I6907">
        <v>6430</v>
      </c>
      <c r="J6907" s="134">
        <v>0.24293262029434359</v>
      </c>
    </row>
    <row r="6908" spans="3:10" x14ac:dyDescent="0.3">
      <c r="C6908">
        <v>6431</v>
      </c>
      <c r="D6908" s="40">
        <v>2.5713486938296923</v>
      </c>
      <c r="I6908">
        <v>6431</v>
      </c>
      <c r="J6908" s="134">
        <v>0.26453664662474607</v>
      </c>
    </row>
    <row r="6909" spans="3:10" x14ac:dyDescent="0.3">
      <c r="C6909">
        <v>6432</v>
      </c>
      <c r="D6909" s="40">
        <v>2.2682647676645074</v>
      </c>
      <c r="I6909">
        <v>6432</v>
      </c>
      <c r="J6909" s="134">
        <v>0.18022493072804857</v>
      </c>
    </row>
    <row r="6910" spans="3:10" x14ac:dyDescent="0.3">
      <c r="C6910">
        <v>6433</v>
      </c>
      <c r="D6910" s="40">
        <v>3.0989265494161606</v>
      </c>
      <c r="I6910">
        <v>6433</v>
      </c>
      <c r="J6910" s="134">
        <v>0.25347617652160803</v>
      </c>
    </row>
    <row r="6911" spans="3:10" x14ac:dyDescent="0.3">
      <c r="C6911">
        <v>6434</v>
      </c>
      <c r="D6911" s="40">
        <v>3.0016458904073753</v>
      </c>
      <c r="I6911">
        <v>6434</v>
      </c>
      <c r="J6911" s="134">
        <v>0.28262556407169703</v>
      </c>
    </row>
    <row r="6912" spans="3:10" x14ac:dyDescent="0.3">
      <c r="C6912">
        <v>6435</v>
      </c>
      <c r="D6912" s="40">
        <v>2.834578687540819</v>
      </c>
      <c r="I6912">
        <v>6435</v>
      </c>
      <c r="J6912" s="134">
        <v>0.1861183246121072</v>
      </c>
    </row>
    <row r="6913" spans="3:10" x14ac:dyDescent="0.3">
      <c r="C6913">
        <v>6436</v>
      </c>
      <c r="D6913" s="40">
        <v>2.0391665770209122</v>
      </c>
      <c r="I6913">
        <v>6436</v>
      </c>
      <c r="J6913" s="134">
        <v>0.20671184565975387</v>
      </c>
    </row>
    <row r="6914" spans="3:10" x14ac:dyDescent="0.3">
      <c r="C6914">
        <v>6437</v>
      </c>
      <c r="D6914" s="40">
        <v>3.6199558294975644</v>
      </c>
      <c r="I6914">
        <v>6437</v>
      </c>
      <c r="J6914" s="134">
        <v>0.27058111270245244</v>
      </c>
    </row>
    <row r="6915" spans="3:10" x14ac:dyDescent="0.3">
      <c r="C6915">
        <v>6438</v>
      </c>
      <c r="D6915" s="40">
        <v>2.8480747248615987</v>
      </c>
      <c r="I6915">
        <v>6438</v>
      </c>
      <c r="J6915" s="134">
        <v>0.22755558018719824</v>
      </c>
    </row>
    <row r="6916" spans="3:10" x14ac:dyDescent="0.3">
      <c r="C6916">
        <v>6439</v>
      </c>
      <c r="D6916" s="40">
        <v>2.7427709615229219</v>
      </c>
      <c r="I6916">
        <v>6439</v>
      </c>
      <c r="J6916" s="134">
        <v>0.32463649276397799</v>
      </c>
    </row>
    <row r="6917" spans="3:10" x14ac:dyDescent="0.3">
      <c r="C6917">
        <v>6440</v>
      </c>
      <c r="D6917" s="40">
        <v>2.6365170625164036</v>
      </c>
      <c r="I6917">
        <v>6440</v>
      </c>
      <c r="J6917" s="134">
        <v>0.33235571252009843</v>
      </c>
    </row>
    <row r="6918" spans="3:10" x14ac:dyDescent="0.3">
      <c r="C6918">
        <v>6441</v>
      </c>
      <c r="D6918" s="40">
        <v>2.0074907850951176</v>
      </c>
      <c r="I6918">
        <v>6441</v>
      </c>
      <c r="J6918" s="134">
        <v>8.4113198065582262E-2</v>
      </c>
    </row>
    <row r="6919" spans="3:10" x14ac:dyDescent="0.3">
      <c r="C6919">
        <v>6442</v>
      </c>
      <c r="D6919" s="40">
        <v>2.1190793016453351</v>
      </c>
      <c r="I6919">
        <v>6442</v>
      </c>
      <c r="J6919" s="134">
        <v>0.31964287915312317</v>
      </c>
    </row>
    <row r="6920" spans="3:10" x14ac:dyDescent="0.3">
      <c r="C6920">
        <v>6443</v>
      </c>
      <c r="D6920" s="40">
        <v>2.761661980922816</v>
      </c>
      <c r="I6920">
        <v>6443</v>
      </c>
      <c r="J6920" s="134">
        <v>0.33744061519881363</v>
      </c>
    </row>
    <row r="6921" spans="3:10" x14ac:dyDescent="0.3">
      <c r="C6921">
        <v>6444</v>
      </c>
      <c r="D6921" s="40">
        <v>2.1145935725465219</v>
      </c>
      <c r="I6921">
        <v>6444</v>
      </c>
      <c r="J6921" s="134">
        <v>0.34184788965039958</v>
      </c>
    </row>
    <row r="6922" spans="3:10" x14ac:dyDescent="0.3">
      <c r="C6922">
        <v>6445</v>
      </c>
      <c r="D6922" s="40">
        <v>2.6127984225319074</v>
      </c>
      <c r="I6922">
        <v>6445</v>
      </c>
      <c r="J6922" s="134">
        <v>0.26520980707716424</v>
      </c>
    </row>
    <row r="6923" spans="3:10" x14ac:dyDescent="0.3">
      <c r="C6923">
        <v>6446</v>
      </c>
      <c r="D6923" s="40">
        <v>2.3277503462810234</v>
      </c>
      <c r="I6923">
        <v>6446</v>
      </c>
      <c r="J6923" s="134">
        <v>0.2403828314877956</v>
      </c>
    </row>
    <row r="6924" spans="3:10" x14ac:dyDescent="0.3">
      <c r="C6924">
        <v>6447</v>
      </c>
      <c r="D6924" s="40">
        <v>1.9768087318167118</v>
      </c>
      <c r="I6924">
        <v>6447</v>
      </c>
      <c r="J6924" s="134">
        <v>0.20326352625894084</v>
      </c>
    </row>
    <row r="6925" spans="3:10" x14ac:dyDescent="0.3">
      <c r="C6925">
        <v>6448</v>
      </c>
      <c r="D6925" s="40">
        <v>2.8612323738541861</v>
      </c>
      <c r="I6925">
        <v>6448</v>
      </c>
      <c r="J6925" s="134">
        <v>0.16128238998470334</v>
      </c>
    </row>
    <row r="6926" spans="3:10" x14ac:dyDescent="0.3">
      <c r="C6926">
        <v>6449</v>
      </c>
      <c r="D6926" s="40">
        <v>1.9991140842627833</v>
      </c>
      <c r="I6926">
        <v>6449</v>
      </c>
      <c r="J6926" s="134">
        <v>0.12716950287360973</v>
      </c>
    </row>
    <row r="6927" spans="3:10" x14ac:dyDescent="0.3">
      <c r="C6927">
        <v>6450</v>
      </c>
      <c r="D6927" s="40">
        <v>2.8982217891218842</v>
      </c>
      <c r="I6927">
        <v>6450</v>
      </c>
      <c r="J6927" s="134">
        <v>0.26346965445765291</v>
      </c>
    </row>
    <row r="6928" spans="3:10" x14ac:dyDescent="0.3">
      <c r="C6928">
        <v>6451</v>
      </c>
      <c r="D6928" s="40">
        <v>2.3764544190716035</v>
      </c>
      <c r="I6928">
        <v>6451</v>
      </c>
      <c r="J6928" s="134">
        <v>0.3763649063616914</v>
      </c>
    </row>
    <row r="6929" spans="3:10" x14ac:dyDescent="0.3">
      <c r="C6929">
        <v>6452</v>
      </c>
      <c r="D6929" s="40">
        <v>2.410796652673787</v>
      </c>
      <c r="I6929">
        <v>6452</v>
      </c>
      <c r="J6929" s="134">
        <v>0.25024995937134409</v>
      </c>
    </row>
    <row r="6930" spans="3:10" x14ac:dyDescent="0.3">
      <c r="C6930">
        <v>6453</v>
      </c>
      <c r="D6930" s="40">
        <v>2.0491514555649175</v>
      </c>
      <c r="I6930">
        <v>6453</v>
      </c>
      <c r="J6930" s="134">
        <v>0.26414693064538075</v>
      </c>
    </row>
    <row r="6931" spans="3:10" x14ac:dyDescent="0.3">
      <c r="C6931">
        <v>6454</v>
      </c>
      <c r="D6931" s="40">
        <v>1.8330451671915191</v>
      </c>
      <c r="I6931">
        <v>6454</v>
      </c>
      <c r="J6931" s="134">
        <v>0.30294507141892946</v>
      </c>
    </row>
    <row r="6932" spans="3:10" x14ac:dyDescent="0.3">
      <c r="C6932">
        <v>6455</v>
      </c>
      <c r="D6932" s="40">
        <v>3.1520135831558589</v>
      </c>
      <c r="I6932">
        <v>6455</v>
      </c>
      <c r="J6932" s="134">
        <v>0.20768443544826098</v>
      </c>
    </row>
    <row r="6933" spans="3:10" x14ac:dyDescent="0.3">
      <c r="C6933">
        <v>6456</v>
      </c>
      <c r="D6933" s="40">
        <v>2.7813983045712982</v>
      </c>
      <c r="I6933">
        <v>6456</v>
      </c>
      <c r="J6933" s="134">
        <v>0.18024539161240449</v>
      </c>
    </row>
    <row r="6934" spans="3:10" x14ac:dyDescent="0.3">
      <c r="C6934">
        <v>6457</v>
      </c>
      <c r="D6934" s="40">
        <v>2.1663147813177765</v>
      </c>
      <c r="I6934">
        <v>6457</v>
      </c>
      <c r="J6934" s="134">
        <v>0.17724583505230762</v>
      </c>
    </row>
    <row r="6935" spans="3:10" x14ac:dyDescent="0.3">
      <c r="C6935">
        <v>6458</v>
      </c>
      <c r="D6935" s="40">
        <v>2.3457900808384813</v>
      </c>
      <c r="I6935">
        <v>6458</v>
      </c>
      <c r="J6935" s="134">
        <v>0.3175328066307479</v>
      </c>
    </row>
    <row r="6936" spans="3:10" x14ac:dyDescent="0.3">
      <c r="C6936">
        <v>6459</v>
      </c>
      <c r="D6936" s="40">
        <v>2.5663458225871509</v>
      </c>
      <c r="I6936">
        <v>6459</v>
      </c>
      <c r="J6936" s="134">
        <v>0.26411862176909762</v>
      </c>
    </row>
    <row r="6937" spans="3:10" x14ac:dyDescent="0.3">
      <c r="C6937">
        <v>6460</v>
      </c>
      <c r="D6937" s="40">
        <v>2.4671126694613528</v>
      </c>
      <c r="I6937">
        <v>6460</v>
      </c>
      <c r="J6937" s="134">
        <v>7.3995061001922879E-2</v>
      </c>
    </row>
    <row r="6938" spans="3:10" x14ac:dyDescent="0.3">
      <c r="C6938">
        <v>6461</v>
      </c>
      <c r="D6938" s="40">
        <v>2.473557855721797</v>
      </c>
      <c r="I6938">
        <v>6461</v>
      </c>
      <c r="J6938" s="134">
        <v>0.12735010077592346</v>
      </c>
    </row>
    <row r="6939" spans="3:10" x14ac:dyDescent="0.3">
      <c r="C6939">
        <v>6462</v>
      </c>
      <c r="D6939" s="40">
        <v>2.8113711319130057</v>
      </c>
      <c r="I6939">
        <v>6462</v>
      </c>
      <c r="J6939" s="134">
        <v>0.25525548754319205</v>
      </c>
    </row>
    <row r="6940" spans="3:10" x14ac:dyDescent="0.3">
      <c r="C6940">
        <v>6463</v>
      </c>
      <c r="D6940" s="40">
        <v>1.8646706669694999</v>
      </c>
      <c r="I6940">
        <v>6463</v>
      </c>
      <c r="J6940" s="134">
        <v>0.20183400747841573</v>
      </c>
    </row>
    <row r="6941" spans="3:10" x14ac:dyDescent="0.3">
      <c r="C6941">
        <v>6464</v>
      </c>
      <c r="D6941" s="40">
        <v>2.0623759051620474</v>
      </c>
      <c r="I6941">
        <v>6464</v>
      </c>
      <c r="J6941" s="134">
        <v>0.33735859260892265</v>
      </c>
    </row>
    <row r="6942" spans="3:10" x14ac:dyDescent="0.3">
      <c r="C6942">
        <v>6465</v>
      </c>
      <c r="D6942" s="40">
        <v>3.367115854731666</v>
      </c>
      <c r="I6942">
        <v>6465</v>
      </c>
      <c r="J6942" s="134">
        <v>0.18620023703713007</v>
      </c>
    </row>
    <row r="6943" spans="3:10" x14ac:dyDescent="0.3">
      <c r="C6943">
        <v>6466</v>
      </c>
      <c r="D6943" s="40">
        <v>2.3582013898557124</v>
      </c>
      <c r="I6943">
        <v>6466</v>
      </c>
      <c r="J6943" s="134">
        <v>0.22635990027252584</v>
      </c>
    </row>
    <row r="6944" spans="3:10" x14ac:dyDescent="0.3">
      <c r="C6944">
        <v>6467</v>
      </c>
      <c r="D6944" s="40">
        <v>2.3149054066704364</v>
      </c>
      <c r="I6944">
        <v>6467</v>
      </c>
      <c r="J6944" s="134">
        <v>0.22014892565675348</v>
      </c>
    </row>
    <row r="6945" spans="3:10" x14ac:dyDescent="0.3">
      <c r="C6945">
        <v>6468</v>
      </c>
      <c r="D6945" s="40">
        <v>3.2108109584903781</v>
      </c>
      <c r="I6945">
        <v>6468</v>
      </c>
      <c r="J6945" s="134">
        <v>0.31193750134599396</v>
      </c>
    </row>
    <row r="6946" spans="3:10" x14ac:dyDescent="0.3">
      <c r="C6946">
        <v>6469</v>
      </c>
      <c r="D6946" s="40">
        <v>2.3932767252808302</v>
      </c>
      <c r="I6946">
        <v>6469</v>
      </c>
      <c r="J6946" s="134">
        <v>0.21863018674320611</v>
      </c>
    </row>
    <row r="6947" spans="3:10" x14ac:dyDescent="0.3">
      <c r="C6947">
        <v>6470</v>
      </c>
      <c r="D6947" s="40">
        <v>2.901268230268403</v>
      </c>
      <c r="I6947">
        <v>6470</v>
      </c>
      <c r="J6947" s="134">
        <v>0.26639622719570411</v>
      </c>
    </row>
    <row r="6948" spans="3:10" x14ac:dyDescent="0.3">
      <c r="C6948">
        <v>6471</v>
      </c>
      <c r="D6948" s="40">
        <v>3.1176987760194854</v>
      </c>
      <c r="I6948">
        <v>6471</v>
      </c>
      <c r="J6948" s="134">
        <v>9.9892796851893229E-2</v>
      </c>
    </row>
    <row r="6949" spans="3:10" x14ac:dyDescent="0.3">
      <c r="C6949">
        <v>6472</v>
      </c>
      <c r="D6949" s="40">
        <v>2.1361381999277809</v>
      </c>
      <c r="I6949">
        <v>6472</v>
      </c>
      <c r="J6949" s="134">
        <v>0.18619931524360012</v>
      </c>
    </row>
    <row r="6950" spans="3:10" x14ac:dyDescent="0.3">
      <c r="C6950">
        <v>6473</v>
      </c>
      <c r="D6950" s="40">
        <v>3.1518027135274593</v>
      </c>
      <c r="I6950">
        <v>6473</v>
      </c>
      <c r="J6950" s="134">
        <v>0.22994588205647148</v>
      </c>
    </row>
    <row r="6951" spans="3:10" x14ac:dyDescent="0.3">
      <c r="C6951">
        <v>6474</v>
      </c>
      <c r="D6951" s="40">
        <v>2.5871180213825253</v>
      </c>
      <c r="I6951">
        <v>6474</v>
      </c>
      <c r="J6951" s="134">
        <v>0.25020212463826574</v>
      </c>
    </row>
    <row r="6952" spans="3:10" x14ac:dyDescent="0.3">
      <c r="C6952">
        <v>6475</v>
      </c>
      <c r="D6952" s="40">
        <v>2.6907563216388786</v>
      </c>
      <c r="I6952">
        <v>6475</v>
      </c>
      <c r="J6952" s="134">
        <v>0.31005705917405635</v>
      </c>
    </row>
    <row r="6953" spans="3:10" x14ac:dyDescent="0.3">
      <c r="C6953">
        <v>6476</v>
      </c>
      <c r="D6953" s="40">
        <v>2.4316308157418058</v>
      </c>
      <c r="I6953">
        <v>6476</v>
      </c>
      <c r="J6953" s="134">
        <v>0.21310855755974689</v>
      </c>
    </row>
    <row r="6954" spans="3:10" x14ac:dyDescent="0.3">
      <c r="C6954">
        <v>6477</v>
      </c>
      <c r="D6954" s="40">
        <v>2.7311585487810524</v>
      </c>
      <c r="I6954">
        <v>6477</v>
      </c>
      <c r="J6954" s="134">
        <v>0.2245182636830545</v>
      </c>
    </row>
    <row r="6955" spans="3:10" x14ac:dyDescent="0.3">
      <c r="C6955">
        <v>6478</v>
      </c>
      <c r="D6955" s="40">
        <v>3.2285249200349688</v>
      </c>
      <c r="I6955">
        <v>6478</v>
      </c>
      <c r="J6955" s="134">
        <v>0.23332127293698401</v>
      </c>
    </row>
    <row r="6956" spans="3:10" x14ac:dyDescent="0.3">
      <c r="C6956">
        <v>6479</v>
      </c>
      <c r="D6956" s="40">
        <v>2.7492587034393834</v>
      </c>
      <c r="I6956">
        <v>6479</v>
      </c>
      <c r="J6956" s="134">
        <v>8.9982508263152683E-2</v>
      </c>
    </row>
    <row r="6957" spans="3:10" x14ac:dyDescent="0.3">
      <c r="C6957">
        <v>6480</v>
      </c>
      <c r="D6957" s="40">
        <v>2.2647585693508172</v>
      </c>
      <c r="I6957">
        <v>6480</v>
      </c>
      <c r="J6957" s="134">
        <v>0.36224898957654816</v>
      </c>
    </row>
    <row r="6958" spans="3:10" x14ac:dyDescent="0.3">
      <c r="C6958">
        <v>6481</v>
      </c>
      <c r="D6958" s="40">
        <v>2.7671722507605878</v>
      </c>
      <c r="I6958">
        <v>6481</v>
      </c>
      <c r="J6958" s="134">
        <v>0.22717433964179934</v>
      </c>
    </row>
    <row r="6959" spans="3:10" x14ac:dyDescent="0.3">
      <c r="C6959">
        <v>6482</v>
      </c>
      <c r="D6959" s="40">
        <v>3.1854115946152981</v>
      </c>
      <c r="I6959">
        <v>6482</v>
      </c>
      <c r="J6959" s="134">
        <v>0.15630697761186796</v>
      </c>
    </row>
    <row r="6960" spans="3:10" x14ac:dyDescent="0.3">
      <c r="C6960">
        <v>6483</v>
      </c>
      <c r="D6960" s="40">
        <v>2.3153026117210227</v>
      </c>
      <c r="I6960">
        <v>6483</v>
      </c>
      <c r="J6960" s="134">
        <v>0.21769801056747751</v>
      </c>
    </row>
    <row r="6961" spans="3:10" x14ac:dyDescent="0.3">
      <c r="C6961">
        <v>6484</v>
      </c>
      <c r="D6961" s="40">
        <v>2.7725970447011159</v>
      </c>
      <c r="I6961">
        <v>6484</v>
      </c>
      <c r="J6961" s="134">
        <v>0.31779520563130581</v>
      </c>
    </row>
    <row r="6962" spans="3:10" x14ac:dyDescent="0.3">
      <c r="C6962">
        <v>6485</v>
      </c>
      <c r="D6962" s="40">
        <v>3.0871657514132362</v>
      </c>
      <c r="I6962">
        <v>6485</v>
      </c>
      <c r="J6962" s="134">
        <v>0.22931379805298158</v>
      </c>
    </row>
    <row r="6963" spans="3:10" x14ac:dyDescent="0.3">
      <c r="C6963">
        <v>6486</v>
      </c>
      <c r="D6963" s="40">
        <v>2.8556422158001089</v>
      </c>
      <c r="I6963">
        <v>6486</v>
      </c>
      <c r="J6963" s="134">
        <v>0.29361379930887566</v>
      </c>
    </row>
    <row r="6964" spans="3:10" x14ac:dyDescent="0.3">
      <c r="C6964">
        <v>6487</v>
      </c>
      <c r="D6964" s="40">
        <v>2.3095932699911925</v>
      </c>
      <c r="I6964">
        <v>6487</v>
      </c>
      <c r="J6964" s="134">
        <v>0.34187633089797953</v>
      </c>
    </row>
    <row r="6965" spans="3:10" x14ac:dyDescent="0.3">
      <c r="C6965">
        <v>6488</v>
      </c>
      <c r="D6965" s="40">
        <v>2.6235956329587689</v>
      </c>
      <c r="I6965">
        <v>6488</v>
      </c>
      <c r="J6965" s="134">
        <v>0.22614187496115079</v>
      </c>
    </row>
    <row r="6966" spans="3:10" x14ac:dyDescent="0.3">
      <c r="C6966">
        <v>6489</v>
      </c>
      <c r="D6966" s="40">
        <v>1.9967628988406367</v>
      </c>
      <c r="I6966">
        <v>6489</v>
      </c>
      <c r="J6966" s="134">
        <v>6.2186992331132229E-2</v>
      </c>
    </row>
    <row r="6967" spans="3:10" x14ac:dyDescent="0.3">
      <c r="C6967">
        <v>6490</v>
      </c>
      <c r="D6967" s="40">
        <v>2.6446967624197066</v>
      </c>
      <c r="I6967">
        <v>6490</v>
      </c>
      <c r="J6967" s="134">
        <v>0.34735106087702516</v>
      </c>
    </row>
    <row r="6968" spans="3:10" x14ac:dyDescent="0.3">
      <c r="C6968">
        <v>6491</v>
      </c>
      <c r="D6968" s="40">
        <v>2.2119275547931596</v>
      </c>
      <c r="I6968">
        <v>6491</v>
      </c>
      <c r="J6968" s="134">
        <v>0.22322861998231125</v>
      </c>
    </row>
    <row r="6969" spans="3:10" x14ac:dyDescent="0.3">
      <c r="C6969">
        <v>6492</v>
      </c>
      <c r="D6969" s="40">
        <v>1.7427357876307383</v>
      </c>
      <c r="I6969">
        <v>6492</v>
      </c>
      <c r="J6969" s="134">
        <v>0.17894464527374399</v>
      </c>
    </row>
    <row r="6970" spans="3:10" x14ac:dyDescent="0.3">
      <c r="C6970">
        <v>6493</v>
      </c>
      <c r="D6970" s="40">
        <v>1.5673878164732358</v>
      </c>
      <c r="I6970">
        <v>6493</v>
      </c>
      <c r="J6970" s="134">
        <v>0.28627107467941992</v>
      </c>
    </row>
    <row r="6971" spans="3:10" x14ac:dyDescent="0.3">
      <c r="C6971">
        <v>6494</v>
      </c>
      <c r="D6971" s="40">
        <v>1.9984372672274229</v>
      </c>
      <c r="I6971">
        <v>6494</v>
      </c>
      <c r="J6971" s="134">
        <v>0.26877193009922551</v>
      </c>
    </row>
    <row r="6972" spans="3:10" x14ac:dyDescent="0.3">
      <c r="C6972">
        <v>6495</v>
      </c>
      <c r="D6972" s="40">
        <v>2.6780037676075663</v>
      </c>
      <c r="I6972">
        <v>6495</v>
      </c>
      <c r="J6972" s="134">
        <v>0.27726855408959117</v>
      </c>
    </row>
    <row r="6973" spans="3:10" x14ac:dyDescent="0.3">
      <c r="C6973">
        <v>6496</v>
      </c>
      <c r="D6973" s="40">
        <v>3.0984244534825907</v>
      </c>
      <c r="I6973">
        <v>6496</v>
      </c>
      <c r="J6973" s="134">
        <v>0.16969832951989194</v>
      </c>
    </row>
    <row r="6974" spans="3:10" x14ac:dyDescent="0.3">
      <c r="C6974">
        <v>6497</v>
      </c>
      <c r="D6974" s="40">
        <v>3.1788506066373436</v>
      </c>
      <c r="I6974">
        <v>6497</v>
      </c>
      <c r="J6974" s="134">
        <v>0.16655983916216255</v>
      </c>
    </row>
    <row r="6975" spans="3:10" x14ac:dyDescent="0.3">
      <c r="C6975">
        <v>6498</v>
      </c>
      <c r="D6975" s="40">
        <v>2.7815609190158179</v>
      </c>
      <c r="I6975">
        <v>6498</v>
      </c>
      <c r="J6975" s="134">
        <v>0.22872131285185415</v>
      </c>
    </row>
    <row r="6976" spans="3:10" x14ac:dyDescent="0.3">
      <c r="C6976">
        <v>6499</v>
      </c>
      <c r="D6976" s="40">
        <v>2.2302911210220731</v>
      </c>
      <c r="I6976">
        <v>6499</v>
      </c>
      <c r="J6976" s="134">
        <v>0.31359185464490924</v>
      </c>
    </row>
    <row r="6977" spans="3:10" x14ac:dyDescent="0.3">
      <c r="C6977">
        <v>6500</v>
      </c>
      <c r="D6977" s="40">
        <v>2.4982755063603319</v>
      </c>
      <c r="I6977">
        <v>6500</v>
      </c>
      <c r="J6977" s="134">
        <v>0.11806815896526146</v>
      </c>
    </row>
    <row r="6978" spans="3:10" x14ac:dyDescent="0.3">
      <c r="C6978">
        <v>6501</v>
      </c>
      <c r="D6978" s="40">
        <v>2.178731623283539</v>
      </c>
      <c r="I6978">
        <v>6501</v>
      </c>
      <c r="J6978" s="134">
        <v>0.24850527109373255</v>
      </c>
    </row>
    <row r="6979" spans="3:10" x14ac:dyDescent="0.3">
      <c r="C6979">
        <v>6502</v>
      </c>
      <c r="D6979" s="40">
        <v>2.2596563598691528</v>
      </c>
      <c r="I6979">
        <v>6502</v>
      </c>
      <c r="J6979" s="134">
        <v>0.13592780804996307</v>
      </c>
    </row>
    <row r="6980" spans="3:10" x14ac:dyDescent="0.3">
      <c r="C6980">
        <v>6503</v>
      </c>
      <c r="D6980" s="40">
        <v>3.2534526309207323</v>
      </c>
      <c r="I6980">
        <v>6503</v>
      </c>
      <c r="J6980" s="134">
        <v>0.21340580219158967</v>
      </c>
    </row>
    <row r="6981" spans="3:10" x14ac:dyDescent="0.3">
      <c r="C6981">
        <v>6504</v>
      </c>
      <c r="D6981" s="40">
        <v>3.0610364357804976</v>
      </c>
      <c r="I6981">
        <v>6504</v>
      </c>
      <c r="J6981" s="134">
        <v>0.21425980365080277</v>
      </c>
    </row>
    <row r="6982" spans="3:10" x14ac:dyDescent="0.3">
      <c r="C6982">
        <v>6505</v>
      </c>
      <c r="D6982" s="40">
        <v>2.2314624700139172</v>
      </c>
      <c r="I6982">
        <v>6505</v>
      </c>
      <c r="J6982" s="134">
        <v>0.13625206988902749</v>
      </c>
    </row>
    <row r="6983" spans="3:10" x14ac:dyDescent="0.3">
      <c r="C6983">
        <v>6506</v>
      </c>
      <c r="D6983" s="40">
        <v>1.5766887302922548</v>
      </c>
      <c r="I6983">
        <v>6506</v>
      </c>
      <c r="J6983" s="134">
        <v>0.31985846546561536</v>
      </c>
    </row>
    <row r="6984" spans="3:10" x14ac:dyDescent="0.3">
      <c r="C6984">
        <v>6507</v>
      </c>
      <c r="D6984" s="40">
        <v>3.0209019570500493</v>
      </c>
      <c r="I6984">
        <v>6507</v>
      </c>
      <c r="J6984" s="134">
        <v>0.35622420439195013</v>
      </c>
    </row>
    <row r="6985" spans="3:10" x14ac:dyDescent="0.3">
      <c r="C6985">
        <v>6508</v>
      </c>
      <c r="D6985" s="40">
        <v>2.9297178649468298</v>
      </c>
      <c r="I6985">
        <v>6508</v>
      </c>
      <c r="J6985" s="134">
        <v>0.20702130273506603</v>
      </c>
    </row>
    <row r="6986" spans="3:10" x14ac:dyDescent="0.3">
      <c r="C6986">
        <v>6509</v>
      </c>
      <c r="D6986" s="40">
        <v>3.0315849244966193</v>
      </c>
      <c r="I6986">
        <v>6509</v>
      </c>
      <c r="J6986" s="134">
        <v>0.25155431452129351</v>
      </c>
    </row>
    <row r="6987" spans="3:10" x14ac:dyDescent="0.3">
      <c r="C6987">
        <v>6510</v>
      </c>
      <c r="D6987" s="40">
        <v>2.5147594581355448</v>
      </c>
      <c r="I6987">
        <v>6510</v>
      </c>
      <c r="J6987" s="134">
        <v>0.1248456056097611</v>
      </c>
    </row>
    <row r="6988" spans="3:10" x14ac:dyDescent="0.3">
      <c r="C6988">
        <v>6511</v>
      </c>
      <c r="D6988" s="40">
        <v>1.5684627782384797</v>
      </c>
      <c r="I6988">
        <v>6511</v>
      </c>
      <c r="J6988" s="134">
        <v>0.2733447834774374</v>
      </c>
    </row>
    <row r="6989" spans="3:10" x14ac:dyDescent="0.3">
      <c r="C6989">
        <v>6512</v>
      </c>
      <c r="D6989" s="40">
        <v>2.4359930785049309</v>
      </c>
      <c r="I6989">
        <v>6512</v>
      </c>
      <c r="J6989" s="134">
        <v>0.14686602519191516</v>
      </c>
    </row>
    <row r="6990" spans="3:10" x14ac:dyDescent="0.3">
      <c r="C6990">
        <v>6513</v>
      </c>
      <c r="D6990" s="40">
        <v>1.6384204913839657</v>
      </c>
      <c r="I6990">
        <v>6513</v>
      </c>
      <c r="J6990" s="134">
        <v>0.22881616947443906</v>
      </c>
    </row>
    <row r="6991" spans="3:10" x14ac:dyDescent="0.3">
      <c r="C6991">
        <v>6514</v>
      </c>
      <c r="D6991" s="40">
        <v>2.5546646956510126</v>
      </c>
      <c r="I6991">
        <v>6514</v>
      </c>
      <c r="J6991" s="134">
        <v>0.28006330414846081</v>
      </c>
    </row>
    <row r="6992" spans="3:10" x14ac:dyDescent="0.3">
      <c r="C6992">
        <v>6515</v>
      </c>
      <c r="D6992" s="40">
        <v>3.5716809563444043</v>
      </c>
      <c r="I6992">
        <v>6515</v>
      </c>
      <c r="J6992" s="134">
        <v>0.13904083373571452</v>
      </c>
    </row>
    <row r="6993" spans="3:10" x14ac:dyDescent="0.3">
      <c r="C6993">
        <v>6516</v>
      </c>
      <c r="D6993" s="40">
        <v>2.3807462957252268</v>
      </c>
      <c r="I6993">
        <v>6516</v>
      </c>
      <c r="J6993" s="134">
        <v>0.34186138998602678</v>
      </c>
    </row>
    <row r="6994" spans="3:10" x14ac:dyDescent="0.3">
      <c r="C6994">
        <v>6517</v>
      </c>
      <c r="D6994" s="40">
        <v>3.3548475064050556</v>
      </c>
      <c r="I6994">
        <v>6517</v>
      </c>
      <c r="J6994" s="134">
        <v>0.15459733700134359</v>
      </c>
    </row>
    <row r="6995" spans="3:10" x14ac:dyDescent="0.3">
      <c r="C6995">
        <v>6518</v>
      </c>
      <c r="D6995" s="40">
        <v>1.6867494613986824</v>
      </c>
      <c r="I6995">
        <v>6518</v>
      </c>
      <c r="J6995" s="134">
        <v>0.17199236291465736</v>
      </c>
    </row>
    <row r="6996" spans="3:10" x14ac:dyDescent="0.3">
      <c r="C6996">
        <v>6519</v>
      </c>
      <c r="D6996" s="40">
        <v>2.7863590690934954</v>
      </c>
      <c r="I6996">
        <v>6519</v>
      </c>
      <c r="J6996" s="134">
        <v>0.19255255800901394</v>
      </c>
    </row>
    <row r="6997" spans="3:10" x14ac:dyDescent="0.3">
      <c r="C6997">
        <v>6520</v>
      </c>
      <c r="D6997" s="40">
        <v>2.8005191138809074</v>
      </c>
      <c r="I6997">
        <v>6520</v>
      </c>
      <c r="J6997" s="134">
        <v>0.35007148919378706</v>
      </c>
    </row>
    <row r="6998" spans="3:10" x14ac:dyDescent="0.3">
      <c r="C6998">
        <v>6521</v>
      </c>
      <c r="D6998" s="40">
        <v>1.8304459369869555</v>
      </c>
      <c r="I6998">
        <v>6521</v>
      </c>
      <c r="J6998" s="134">
        <v>0.15679121659333206</v>
      </c>
    </row>
    <row r="6999" spans="3:10" x14ac:dyDescent="0.3">
      <c r="C6999">
        <v>6522</v>
      </c>
      <c r="D6999" s="40">
        <v>2.1194770961333473</v>
      </c>
      <c r="I6999">
        <v>6522</v>
      </c>
      <c r="J6999" s="134">
        <v>0.33240977580911757</v>
      </c>
    </row>
    <row r="7000" spans="3:10" x14ac:dyDescent="0.3">
      <c r="C7000">
        <v>6523</v>
      </c>
      <c r="D7000" s="40">
        <v>3.1268363879062768</v>
      </c>
      <c r="I7000">
        <v>6523</v>
      </c>
      <c r="J7000" s="134">
        <v>0.22628449983069188</v>
      </c>
    </row>
    <row r="7001" spans="3:10" x14ac:dyDescent="0.3">
      <c r="C7001">
        <v>6524</v>
      </c>
      <c r="D7001" s="40">
        <v>2.2708362116084131</v>
      </c>
      <c r="I7001">
        <v>6524</v>
      </c>
      <c r="J7001" s="134">
        <v>0.15596536767687619</v>
      </c>
    </row>
    <row r="7002" spans="3:10" x14ac:dyDescent="0.3">
      <c r="C7002">
        <v>6525</v>
      </c>
      <c r="D7002" s="40">
        <v>2.086258637777882</v>
      </c>
      <c r="I7002">
        <v>6525</v>
      </c>
      <c r="J7002" s="134">
        <v>0.31515911762879201</v>
      </c>
    </row>
    <row r="7003" spans="3:10" x14ac:dyDescent="0.3">
      <c r="C7003">
        <v>6526</v>
      </c>
      <c r="D7003" s="40">
        <v>3.0228213599976823</v>
      </c>
      <c r="I7003">
        <v>6526</v>
      </c>
      <c r="J7003" s="134">
        <v>0.26709995167092226</v>
      </c>
    </row>
    <row r="7004" spans="3:10" x14ac:dyDescent="0.3">
      <c r="C7004">
        <v>6527</v>
      </c>
      <c r="D7004" s="40">
        <v>2.5125280718241294</v>
      </c>
      <c r="I7004">
        <v>6527</v>
      </c>
      <c r="J7004" s="134">
        <v>0.15716301239382524</v>
      </c>
    </row>
    <row r="7005" spans="3:10" x14ac:dyDescent="0.3">
      <c r="C7005">
        <v>6528</v>
      </c>
      <c r="D7005" s="40">
        <v>1.60452887736827</v>
      </c>
      <c r="I7005">
        <v>6528</v>
      </c>
      <c r="J7005" s="134">
        <v>0.17085800321221134</v>
      </c>
    </row>
    <row r="7006" spans="3:10" x14ac:dyDescent="0.3">
      <c r="C7006">
        <v>6529</v>
      </c>
      <c r="D7006" s="40">
        <v>3.3088179490194753</v>
      </c>
      <c r="I7006">
        <v>6529</v>
      </c>
      <c r="J7006" s="134">
        <v>0.22207181702662204</v>
      </c>
    </row>
    <row r="7007" spans="3:10" x14ac:dyDescent="0.3">
      <c r="C7007">
        <v>6530</v>
      </c>
      <c r="D7007" s="40">
        <v>2.2087813612628695</v>
      </c>
      <c r="I7007">
        <v>6530</v>
      </c>
      <c r="J7007" s="134">
        <v>0.28830844189460691</v>
      </c>
    </row>
    <row r="7008" spans="3:10" x14ac:dyDescent="0.3">
      <c r="C7008">
        <v>6531</v>
      </c>
      <c r="D7008" s="40">
        <v>2.3388662783522691</v>
      </c>
      <c r="I7008">
        <v>6531</v>
      </c>
      <c r="J7008" s="134">
        <v>0.30504029062120952</v>
      </c>
    </row>
    <row r="7009" spans="3:10" x14ac:dyDescent="0.3">
      <c r="C7009">
        <v>6532</v>
      </c>
      <c r="D7009" s="40">
        <v>2.4154714502869239</v>
      </c>
      <c r="I7009">
        <v>6532</v>
      </c>
      <c r="J7009" s="134">
        <v>0.20686032462854786</v>
      </c>
    </row>
    <row r="7010" spans="3:10" x14ac:dyDescent="0.3">
      <c r="C7010">
        <v>6533</v>
      </c>
      <c r="D7010" s="40">
        <v>2.7317761528252396</v>
      </c>
      <c r="I7010">
        <v>6533</v>
      </c>
      <c r="J7010" s="134">
        <v>0.34751640474876022</v>
      </c>
    </row>
    <row r="7011" spans="3:10" x14ac:dyDescent="0.3">
      <c r="C7011">
        <v>6534</v>
      </c>
      <c r="D7011" s="40">
        <v>2.1897703715001939</v>
      </c>
      <c r="I7011">
        <v>6534</v>
      </c>
      <c r="J7011" s="134">
        <v>0.27410938041145849</v>
      </c>
    </row>
    <row r="7012" spans="3:10" x14ac:dyDescent="0.3">
      <c r="C7012">
        <v>6535</v>
      </c>
      <c r="D7012" s="40">
        <v>3.0220846216794071</v>
      </c>
      <c r="I7012">
        <v>6535</v>
      </c>
      <c r="J7012" s="134">
        <v>0.18651815278926076</v>
      </c>
    </row>
    <row r="7013" spans="3:10" x14ac:dyDescent="0.3">
      <c r="C7013">
        <v>6536</v>
      </c>
      <c r="D7013" s="40">
        <v>2.3867849273295647</v>
      </c>
      <c r="I7013">
        <v>6536</v>
      </c>
      <c r="J7013" s="134">
        <v>0.22488870398632432</v>
      </c>
    </row>
    <row r="7014" spans="3:10" x14ac:dyDescent="0.3">
      <c r="C7014">
        <v>6537</v>
      </c>
      <c r="D7014" s="40">
        <v>2.1132559784631058</v>
      </c>
      <c r="I7014">
        <v>6537</v>
      </c>
      <c r="J7014" s="134">
        <v>0.19975039044730081</v>
      </c>
    </row>
    <row r="7015" spans="3:10" x14ac:dyDescent="0.3">
      <c r="C7015">
        <v>6538</v>
      </c>
      <c r="D7015" s="40">
        <v>2.0757292654781927</v>
      </c>
      <c r="I7015">
        <v>6538</v>
      </c>
      <c r="J7015" s="134">
        <v>0.25020341552475411</v>
      </c>
    </row>
    <row r="7016" spans="3:10" x14ac:dyDescent="0.3">
      <c r="C7016">
        <v>6539</v>
      </c>
      <c r="D7016" s="40">
        <v>2.7343412017122453</v>
      </c>
      <c r="I7016">
        <v>6539</v>
      </c>
      <c r="J7016" s="134">
        <v>7.0092756742481832E-2</v>
      </c>
    </row>
    <row r="7017" spans="3:10" x14ac:dyDescent="0.3">
      <c r="C7017">
        <v>6540</v>
      </c>
      <c r="D7017" s="40">
        <v>2.8348771966310218</v>
      </c>
      <c r="I7017">
        <v>6540</v>
      </c>
      <c r="J7017" s="134">
        <v>0.22064661622659609</v>
      </c>
    </row>
    <row r="7018" spans="3:10" x14ac:dyDescent="0.3">
      <c r="C7018">
        <v>6541</v>
      </c>
      <c r="D7018" s="40">
        <v>3.4108808222319986</v>
      </c>
      <c r="I7018">
        <v>6541</v>
      </c>
      <c r="J7018" s="134">
        <v>0.18173918500179598</v>
      </c>
    </row>
    <row r="7019" spans="3:10" x14ac:dyDescent="0.3">
      <c r="C7019">
        <v>6542</v>
      </c>
      <c r="D7019" s="40">
        <v>2.2795195442182434</v>
      </c>
      <c r="I7019">
        <v>6542</v>
      </c>
      <c r="J7019" s="134">
        <v>0.1745500804747051</v>
      </c>
    </row>
    <row r="7020" spans="3:10" x14ac:dyDescent="0.3">
      <c r="C7020">
        <v>6543</v>
      </c>
      <c r="D7020" s="40">
        <v>2.5601156505521261</v>
      </c>
      <c r="I7020">
        <v>6543</v>
      </c>
      <c r="J7020" s="134">
        <v>0.11559741314890681</v>
      </c>
    </row>
    <row r="7021" spans="3:10" x14ac:dyDescent="0.3">
      <c r="C7021">
        <v>6544</v>
      </c>
      <c r="D7021" s="40">
        <v>3.4190723445136966</v>
      </c>
      <c r="I7021">
        <v>6544</v>
      </c>
      <c r="J7021" s="134">
        <v>0.18733200048097176</v>
      </c>
    </row>
    <row r="7022" spans="3:10" x14ac:dyDescent="0.3">
      <c r="C7022">
        <v>6545</v>
      </c>
      <c r="D7022" s="40">
        <v>1.9625670207010117</v>
      </c>
      <c r="I7022">
        <v>6545</v>
      </c>
      <c r="J7022" s="134">
        <v>0.17545394912392931</v>
      </c>
    </row>
    <row r="7023" spans="3:10" x14ac:dyDescent="0.3">
      <c r="C7023">
        <v>6546</v>
      </c>
      <c r="D7023" s="40">
        <v>2.8430921652726617</v>
      </c>
      <c r="I7023">
        <v>6546</v>
      </c>
      <c r="J7023" s="134">
        <v>0.21872299943838458</v>
      </c>
    </row>
    <row r="7024" spans="3:10" x14ac:dyDescent="0.3">
      <c r="C7024">
        <v>6547</v>
      </c>
      <c r="D7024" s="40">
        <v>2.4317180001667174</v>
      </c>
      <c r="I7024">
        <v>6547</v>
      </c>
      <c r="J7024" s="134">
        <v>0.32225825996980562</v>
      </c>
    </row>
    <row r="7025" spans="3:10" x14ac:dyDescent="0.3">
      <c r="C7025">
        <v>6548</v>
      </c>
      <c r="D7025" s="40">
        <v>3.4826448267617982</v>
      </c>
      <c r="I7025">
        <v>6548</v>
      </c>
      <c r="J7025" s="134">
        <v>0.29608246074415612</v>
      </c>
    </row>
    <row r="7026" spans="3:10" x14ac:dyDescent="0.3">
      <c r="C7026">
        <v>6549</v>
      </c>
      <c r="D7026" s="40">
        <v>2.2019839401182986</v>
      </c>
      <c r="I7026">
        <v>6549</v>
      </c>
      <c r="J7026" s="134">
        <v>0.26758949017731948</v>
      </c>
    </row>
    <row r="7027" spans="3:10" x14ac:dyDescent="0.3">
      <c r="C7027">
        <v>6550</v>
      </c>
      <c r="D7027" s="40">
        <v>2.267341253625998</v>
      </c>
      <c r="I7027">
        <v>6550</v>
      </c>
      <c r="J7027" s="134">
        <v>0.22512943042799871</v>
      </c>
    </row>
    <row r="7028" spans="3:10" x14ac:dyDescent="0.3">
      <c r="C7028">
        <v>6551</v>
      </c>
      <c r="D7028" s="40">
        <v>3.0872877229208564</v>
      </c>
      <c r="I7028">
        <v>6551</v>
      </c>
      <c r="J7028" s="134">
        <v>0.24399870699528847</v>
      </c>
    </row>
    <row r="7029" spans="3:10" x14ac:dyDescent="0.3">
      <c r="C7029">
        <v>6552</v>
      </c>
      <c r="D7029" s="40">
        <v>1.8252125549339897</v>
      </c>
      <c r="I7029">
        <v>6552</v>
      </c>
      <c r="J7029" s="134">
        <v>5.0955401753919549E-2</v>
      </c>
    </row>
    <row r="7030" spans="3:10" x14ac:dyDescent="0.3">
      <c r="C7030">
        <v>6553</v>
      </c>
      <c r="D7030" s="40">
        <v>2.4090290488582204</v>
      </c>
      <c r="I7030">
        <v>6553</v>
      </c>
      <c r="J7030" s="134">
        <v>0.25532904833498504</v>
      </c>
    </row>
    <row r="7031" spans="3:10" x14ac:dyDescent="0.3">
      <c r="C7031">
        <v>6554</v>
      </c>
      <c r="D7031" s="40">
        <v>2.4062294364426564</v>
      </c>
      <c r="I7031">
        <v>6554</v>
      </c>
      <c r="J7031" s="134">
        <v>0.19622199415972408</v>
      </c>
    </row>
    <row r="7032" spans="3:10" x14ac:dyDescent="0.3">
      <c r="C7032">
        <v>6555</v>
      </c>
      <c r="D7032" s="40">
        <v>2.8013739464840279</v>
      </c>
      <c r="I7032">
        <v>6555</v>
      </c>
      <c r="J7032" s="134">
        <v>0.24489354600895585</v>
      </c>
    </row>
    <row r="7033" spans="3:10" x14ac:dyDescent="0.3">
      <c r="C7033">
        <v>6556</v>
      </c>
      <c r="D7033" s="40">
        <v>2.6304634813134928</v>
      </c>
      <c r="I7033">
        <v>6556</v>
      </c>
      <c r="J7033" s="134">
        <v>0.25020437512368598</v>
      </c>
    </row>
    <row r="7034" spans="3:10" x14ac:dyDescent="0.3">
      <c r="C7034">
        <v>6557</v>
      </c>
      <c r="D7034" s="40">
        <v>1.9743257120514113</v>
      </c>
      <c r="I7034">
        <v>6557</v>
      </c>
      <c r="J7034" s="134">
        <v>0.15321196297978701</v>
      </c>
    </row>
    <row r="7035" spans="3:10" x14ac:dyDescent="0.3">
      <c r="C7035">
        <v>6558</v>
      </c>
      <c r="D7035" s="40">
        <v>2.429874271346566</v>
      </c>
      <c r="I7035">
        <v>6558</v>
      </c>
      <c r="J7035" s="134">
        <v>0.32289901567822121</v>
      </c>
    </row>
    <row r="7036" spans="3:10" x14ac:dyDescent="0.3">
      <c r="C7036">
        <v>6559</v>
      </c>
      <c r="D7036" s="40">
        <v>2.3593368586636756</v>
      </c>
      <c r="I7036">
        <v>6559</v>
      </c>
      <c r="J7036" s="134">
        <v>0.22194403421087849</v>
      </c>
    </row>
    <row r="7037" spans="3:10" x14ac:dyDescent="0.3">
      <c r="C7037">
        <v>6560</v>
      </c>
      <c r="D7037" s="40">
        <v>2.82886468576852</v>
      </c>
      <c r="I7037">
        <v>6560</v>
      </c>
      <c r="J7037" s="134">
        <v>0.25247914792970505</v>
      </c>
    </row>
    <row r="7038" spans="3:10" x14ac:dyDescent="0.3">
      <c r="C7038">
        <v>6561</v>
      </c>
      <c r="D7038" s="40">
        <v>1.9782121344315116</v>
      </c>
      <c r="I7038">
        <v>6561</v>
      </c>
      <c r="J7038" s="134">
        <v>0.35050049553017049</v>
      </c>
    </row>
    <row r="7039" spans="3:10" x14ac:dyDescent="0.3">
      <c r="C7039">
        <v>6562</v>
      </c>
      <c r="D7039" s="40">
        <v>2.2828312002521161</v>
      </c>
      <c r="I7039">
        <v>6562</v>
      </c>
      <c r="J7039" s="134">
        <v>0.24171384680626296</v>
      </c>
    </row>
    <row r="7040" spans="3:10" x14ac:dyDescent="0.3">
      <c r="C7040">
        <v>6563</v>
      </c>
      <c r="D7040" s="40">
        <v>2.9808900304693799</v>
      </c>
      <c r="I7040">
        <v>6563</v>
      </c>
      <c r="J7040" s="134">
        <v>0.23655958115333564</v>
      </c>
    </row>
    <row r="7041" spans="3:10" x14ac:dyDescent="0.3">
      <c r="C7041">
        <v>6564</v>
      </c>
      <c r="D7041" s="40">
        <v>3.1492292662509129</v>
      </c>
      <c r="I7041">
        <v>6564</v>
      </c>
      <c r="J7041" s="134">
        <v>0.15959055338289119</v>
      </c>
    </row>
    <row r="7042" spans="3:10" x14ac:dyDescent="0.3">
      <c r="C7042">
        <v>6565</v>
      </c>
      <c r="D7042" s="40">
        <v>2.6336097881861464</v>
      </c>
      <c r="I7042">
        <v>6565</v>
      </c>
      <c r="J7042" s="134">
        <v>0.18192668223117225</v>
      </c>
    </row>
    <row r="7043" spans="3:10" x14ac:dyDescent="0.3">
      <c r="C7043">
        <v>6566</v>
      </c>
      <c r="D7043" s="40">
        <v>2.6156572344939062</v>
      </c>
      <c r="I7043">
        <v>6566</v>
      </c>
      <c r="J7043" s="134">
        <v>0.14988207505923001</v>
      </c>
    </row>
    <row r="7044" spans="3:10" x14ac:dyDescent="0.3">
      <c r="C7044">
        <v>6567</v>
      </c>
      <c r="D7044" s="40">
        <v>2.5482660205454954</v>
      </c>
      <c r="I7044">
        <v>6567</v>
      </c>
      <c r="J7044" s="134">
        <v>0.16099087912950028</v>
      </c>
    </row>
    <row r="7045" spans="3:10" x14ac:dyDescent="0.3">
      <c r="C7045">
        <v>6568</v>
      </c>
      <c r="D7045" s="40">
        <v>2.8911318052785662</v>
      </c>
      <c r="I7045">
        <v>6568</v>
      </c>
      <c r="J7045" s="134">
        <v>0.17679740005886613</v>
      </c>
    </row>
    <row r="7046" spans="3:10" x14ac:dyDescent="0.3">
      <c r="C7046">
        <v>6569</v>
      </c>
      <c r="D7046" s="40">
        <v>2.1203665631525852</v>
      </c>
      <c r="I7046">
        <v>6569</v>
      </c>
      <c r="J7046" s="134">
        <v>0.15904187381205115</v>
      </c>
    </row>
    <row r="7047" spans="3:10" x14ac:dyDescent="0.3">
      <c r="C7047">
        <v>6570</v>
      </c>
      <c r="D7047" s="40">
        <v>1.9802234102881027</v>
      </c>
      <c r="I7047">
        <v>6570</v>
      </c>
      <c r="J7047" s="134">
        <v>0.22539337874891374</v>
      </c>
    </row>
    <row r="7048" spans="3:10" x14ac:dyDescent="0.3">
      <c r="C7048">
        <v>6571</v>
      </c>
      <c r="D7048" s="40">
        <v>1.6237823618545171</v>
      </c>
      <c r="I7048">
        <v>6571</v>
      </c>
      <c r="J7048" s="134">
        <v>0.28905567882527272</v>
      </c>
    </row>
    <row r="7049" spans="3:10" x14ac:dyDescent="0.3">
      <c r="C7049">
        <v>6572</v>
      </c>
      <c r="D7049" s="40">
        <v>3.4282990101338626</v>
      </c>
      <c r="I7049">
        <v>6572</v>
      </c>
      <c r="J7049" s="134">
        <v>0.21485808768330728</v>
      </c>
    </row>
    <row r="7050" spans="3:10" x14ac:dyDescent="0.3">
      <c r="C7050">
        <v>6573</v>
      </c>
      <c r="D7050" s="40">
        <v>2.1422940285823051</v>
      </c>
      <c r="I7050">
        <v>6573</v>
      </c>
      <c r="J7050" s="134">
        <v>0.16526631884814647</v>
      </c>
    </row>
    <row r="7051" spans="3:10" x14ac:dyDescent="0.3">
      <c r="C7051">
        <v>6574</v>
      </c>
      <c r="D7051" s="40">
        <v>2.3988240468222184</v>
      </c>
      <c r="I7051">
        <v>6574</v>
      </c>
      <c r="J7051" s="134">
        <v>0.31846251371741818</v>
      </c>
    </row>
    <row r="7052" spans="3:10" x14ac:dyDescent="0.3">
      <c r="C7052">
        <v>6575</v>
      </c>
      <c r="D7052" s="40">
        <v>1.6732060933576913</v>
      </c>
      <c r="I7052">
        <v>6575</v>
      </c>
      <c r="J7052" s="134">
        <v>0.24884835356757007</v>
      </c>
    </row>
    <row r="7053" spans="3:10" x14ac:dyDescent="0.3">
      <c r="C7053">
        <v>6576</v>
      </c>
      <c r="D7053" s="40">
        <v>3.4322240525798642</v>
      </c>
      <c r="I7053">
        <v>6576</v>
      </c>
      <c r="J7053" s="134">
        <v>0.26764832172389275</v>
      </c>
    </row>
    <row r="7054" spans="3:10" x14ac:dyDescent="0.3">
      <c r="C7054">
        <v>6577</v>
      </c>
      <c r="D7054" s="40">
        <v>2.3337429714342788</v>
      </c>
      <c r="I7054">
        <v>6577</v>
      </c>
      <c r="J7054" s="134">
        <v>0.26519491588250177</v>
      </c>
    </row>
    <row r="7055" spans="3:10" x14ac:dyDescent="0.3">
      <c r="C7055">
        <v>6578</v>
      </c>
      <c r="D7055" s="40">
        <v>1.8621232467889244</v>
      </c>
      <c r="I7055">
        <v>6578</v>
      </c>
      <c r="J7055" s="134">
        <v>0.17689732830891391</v>
      </c>
    </row>
    <row r="7056" spans="3:10" x14ac:dyDescent="0.3">
      <c r="C7056">
        <v>6579</v>
      </c>
      <c r="D7056" s="40">
        <v>3.0123203183860734</v>
      </c>
      <c r="I7056">
        <v>6579</v>
      </c>
      <c r="J7056" s="134">
        <v>0.28154765396130932</v>
      </c>
    </row>
    <row r="7057" spans="3:10" x14ac:dyDescent="0.3">
      <c r="C7057">
        <v>6580</v>
      </c>
      <c r="D7057" s="40">
        <v>1.5674188471637058</v>
      </c>
      <c r="I7057">
        <v>6580</v>
      </c>
      <c r="J7057" s="134">
        <v>0.36140402767999946</v>
      </c>
    </row>
    <row r="7058" spans="3:10" x14ac:dyDescent="0.3">
      <c r="C7058">
        <v>6581</v>
      </c>
      <c r="D7058" s="40">
        <v>2.9047963582228524</v>
      </c>
      <c r="I7058">
        <v>6581</v>
      </c>
      <c r="J7058" s="134">
        <v>0.37487251108846098</v>
      </c>
    </row>
    <row r="7059" spans="3:10" x14ac:dyDescent="0.3">
      <c r="C7059">
        <v>6582</v>
      </c>
      <c r="D7059" s="40">
        <v>1.6846247073822425</v>
      </c>
      <c r="I7059">
        <v>6582</v>
      </c>
      <c r="J7059" s="134">
        <v>0.30918524910878342</v>
      </c>
    </row>
    <row r="7060" spans="3:10" x14ac:dyDescent="0.3">
      <c r="C7060">
        <v>6583</v>
      </c>
      <c r="D7060" s="40">
        <v>2.5427318839556019</v>
      </c>
      <c r="I7060">
        <v>6583</v>
      </c>
      <c r="J7060" s="134">
        <v>0.16514185721795904</v>
      </c>
    </row>
    <row r="7061" spans="3:10" x14ac:dyDescent="0.3">
      <c r="C7061">
        <v>6584</v>
      </c>
      <c r="D7061" s="40">
        <v>2.5755517307398037</v>
      </c>
      <c r="I7061">
        <v>6584</v>
      </c>
      <c r="J7061" s="134">
        <v>0.26522586518793578</v>
      </c>
    </row>
    <row r="7062" spans="3:10" x14ac:dyDescent="0.3">
      <c r="C7062">
        <v>6585</v>
      </c>
      <c r="D7062" s="40">
        <v>2.3760305876014969</v>
      </c>
      <c r="I7062">
        <v>6585</v>
      </c>
      <c r="J7062" s="134">
        <v>0.14792109652916485</v>
      </c>
    </row>
    <row r="7063" spans="3:10" x14ac:dyDescent="0.3">
      <c r="C7063">
        <v>6586</v>
      </c>
      <c r="D7063" s="40">
        <v>2.1380967291585322</v>
      </c>
      <c r="I7063">
        <v>6586</v>
      </c>
      <c r="J7063" s="134">
        <v>0.28001593626977184</v>
      </c>
    </row>
    <row r="7064" spans="3:10" x14ac:dyDescent="0.3">
      <c r="C7064">
        <v>6587</v>
      </c>
      <c r="D7064" s="40">
        <v>3.1084645031293419</v>
      </c>
      <c r="I7064">
        <v>6587</v>
      </c>
      <c r="J7064" s="134">
        <v>0.21957286086387962</v>
      </c>
    </row>
    <row r="7065" spans="3:10" x14ac:dyDescent="0.3">
      <c r="C7065">
        <v>6588</v>
      </c>
      <c r="D7065" s="40">
        <v>2.9747253231984159</v>
      </c>
      <c r="I7065">
        <v>6588</v>
      </c>
      <c r="J7065" s="134">
        <v>0.27269620444432574</v>
      </c>
    </row>
    <row r="7066" spans="3:10" x14ac:dyDescent="0.3">
      <c r="C7066">
        <v>6589</v>
      </c>
      <c r="D7066" s="40">
        <v>3.000790911182897</v>
      </c>
      <c r="I7066">
        <v>6589</v>
      </c>
      <c r="J7066" s="134">
        <v>9.4031430474274424E-2</v>
      </c>
    </row>
    <row r="7067" spans="3:10" x14ac:dyDescent="0.3">
      <c r="C7067">
        <v>6590</v>
      </c>
      <c r="D7067" s="40">
        <v>3.120596727114727</v>
      </c>
      <c r="I7067">
        <v>6590</v>
      </c>
      <c r="J7067" s="134">
        <v>0.26167601430330678</v>
      </c>
    </row>
    <row r="7068" spans="3:10" x14ac:dyDescent="0.3">
      <c r="C7068">
        <v>6591</v>
      </c>
      <c r="D7068" s="40">
        <v>3.3071514626592942</v>
      </c>
      <c r="I7068">
        <v>6591</v>
      </c>
      <c r="J7068" s="134">
        <v>0.35669233490176966</v>
      </c>
    </row>
    <row r="7069" spans="3:10" x14ac:dyDescent="0.3">
      <c r="C7069">
        <v>6592</v>
      </c>
      <c r="D7069" s="40">
        <v>2.2700868686782067</v>
      </c>
      <c r="I7069">
        <v>6592</v>
      </c>
      <c r="J7069" s="134">
        <v>0.23161495158092604</v>
      </c>
    </row>
    <row r="7070" spans="3:10" x14ac:dyDescent="0.3">
      <c r="C7070">
        <v>6593</v>
      </c>
      <c r="D7070" s="40">
        <v>2.464952901214355</v>
      </c>
      <c r="I7070">
        <v>6593</v>
      </c>
      <c r="J7070" s="134">
        <v>0.37417156843981925</v>
      </c>
    </row>
    <row r="7071" spans="3:10" x14ac:dyDescent="0.3">
      <c r="C7071">
        <v>6594</v>
      </c>
      <c r="D7071" s="40">
        <v>3.2477485906618653</v>
      </c>
      <c r="I7071">
        <v>6594</v>
      </c>
      <c r="J7071" s="134">
        <v>0.19227236498085154</v>
      </c>
    </row>
    <row r="7072" spans="3:10" x14ac:dyDescent="0.3">
      <c r="C7072">
        <v>6595</v>
      </c>
      <c r="D7072" s="40">
        <v>1.8732736348663415</v>
      </c>
      <c r="I7072">
        <v>6595</v>
      </c>
      <c r="J7072" s="134">
        <v>0.18003813638921473</v>
      </c>
    </row>
    <row r="7073" spans="3:10" x14ac:dyDescent="0.3">
      <c r="C7073">
        <v>6596</v>
      </c>
      <c r="D7073" s="40">
        <v>2.4254427995758898</v>
      </c>
      <c r="I7073">
        <v>6596</v>
      </c>
      <c r="J7073" s="134">
        <v>0.28263299291991362</v>
      </c>
    </row>
    <row r="7074" spans="3:10" x14ac:dyDescent="0.3">
      <c r="C7074">
        <v>6597</v>
      </c>
      <c r="D7074" s="40">
        <v>2.928088115419984</v>
      </c>
      <c r="I7074">
        <v>6597</v>
      </c>
      <c r="J7074" s="134">
        <v>0.22313633611711237</v>
      </c>
    </row>
    <row r="7075" spans="3:10" x14ac:dyDescent="0.3">
      <c r="C7075">
        <v>6598</v>
      </c>
      <c r="D7075" s="40">
        <v>1.6293349584953396</v>
      </c>
      <c r="I7075">
        <v>6598</v>
      </c>
      <c r="J7075" s="134">
        <v>0.30476355346197415</v>
      </c>
    </row>
    <row r="7076" spans="3:10" x14ac:dyDescent="0.3">
      <c r="C7076">
        <v>6599</v>
      </c>
      <c r="D7076" s="40">
        <v>1.5725015078994133</v>
      </c>
      <c r="I7076">
        <v>6599</v>
      </c>
      <c r="J7076" s="134">
        <v>0.19208155616342215</v>
      </c>
    </row>
    <row r="7077" spans="3:10" x14ac:dyDescent="0.3">
      <c r="C7077">
        <v>6600</v>
      </c>
      <c r="D7077" s="40">
        <v>2.5275776336785247</v>
      </c>
      <c r="I7077">
        <v>6600</v>
      </c>
      <c r="J7077" s="134">
        <v>0.37765793896411148</v>
      </c>
    </row>
    <row r="7078" spans="3:10" x14ac:dyDescent="0.3">
      <c r="C7078">
        <v>6601</v>
      </c>
      <c r="D7078" s="40">
        <v>1.8071184977794394</v>
      </c>
      <c r="I7078">
        <v>6601</v>
      </c>
      <c r="J7078" s="134">
        <v>0.33415708994471105</v>
      </c>
    </row>
    <row r="7079" spans="3:10" x14ac:dyDescent="0.3">
      <c r="C7079">
        <v>6602</v>
      </c>
      <c r="D7079" s="40">
        <v>3.0929403795417643</v>
      </c>
      <c r="I7079">
        <v>6602</v>
      </c>
      <c r="J7079" s="134">
        <v>0.13661600859980516</v>
      </c>
    </row>
    <row r="7080" spans="3:10" x14ac:dyDescent="0.3">
      <c r="C7080">
        <v>6603</v>
      </c>
      <c r="D7080" s="40">
        <v>2.4802961774502501</v>
      </c>
      <c r="I7080">
        <v>6603</v>
      </c>
      <c r="J7080" s="134">
        <v>0.26978605475825801</v>
      </c>
    </row>
    <row r="7081" spans="3:10" x14ac:dyDescent="0.3">
      <c r="C7081">
        <v>6604</v>
      </c>
      <c r="D7081" s="40">
        <v>2.1739602743588824</v>
      </c>
      <c r="I7081">
        <v>6604</v>
      </c>
      <c r="J7081" s="134">
        <v>0.23636966578710261</v>
      </c>
    </row>
    <row r="7082" spans="3:10" x14ac:dyDescent="0.3">
      <c r="C7082">
        <v>6605</v>
      </c>
      <c r="D7082" s="40">
        <v>2.5294988900731523</v>
      </c>
      <c r="I7082">
        <v>6605</v>
      </c>
      <c r="J7082" s="134">
        <v>0.3516968162618086</v>
      </c>
    </row>
    <row r="7083" spans="3:10" x14ac:dyDescent="0.3">
      <c r="C7083">
        <v>6606</v>
      </c>
      <c r="D7083" s="40">
        <v>1.8261828773061584</v>
      </c>
      <c r="I7083">
        <v>6606</v>
      </c>
      <c r="J7083" s="134">
        <v>0.34394472269893872</v>
      </c>
    </row>
    <row r="7084" spans="3:10" x14ac:dyDescent="0.3">
      <c r="C7084">
        <v>6607</v>
      </c>
      <c r="D7084" s="40">
        <v>2.4458812667220311</v>
      </c>
      <c r="I7084">
        <v>6607</v>
      </c>
      <c r="J7084" s="134">
        <v>0.39187255971292334</v>
      </c>
    </row>
    <row r="7085" spans="3:10" x14ac:dyDescent="0.3">
      <c r="C7085">
        <v>6608</v>
      </c>
      <c r="D7085" s="40">
        <v>2.7367118575590093</v>
      </c>
      <c r="I7085">
        <v>6608</v>
      </c>
      <c r="J7085" s="134">
        <v>0.12521028552886104</v>
      </c>
    </row>
    <row r="7086" spans="3:10" x14ac:dyDescent="0.3">
      <c r="C7086">
        <v>6609</v>
      </c>
      <c r="D7086" s="40">
        <v>2.5922124778377027</v>
      </c>
      <c r="I7086">
        <v>6609</v>
      </c>
      <c r="J7086" s="134">
        <v>0.1731137234905773</v>
      </c>
    </row>
    <row r="7087" spans="3:10" x14ac:dyDescent="0.3">
      <c r="C7087">
        <v>6610</v>
      </c>
      <c r="D7087" s="40">
        <v>1.6036339325713862</v>
      </c>
      <c r="I7087">
        <v>6610</v>
      </c>
      <c r="J7087" s="134">
        <v>0.26628870644973412</v>
      </c>
    </row>
    <row r="7088" spans="3:10" x14ac:dyDescent="0.3">
      <c r="C7088">
        <v>6611</v>
      </c>
      <c r="D7088" s="40">
        <v>2.586815241323376</v>
      </c>
      <c r="I7088">
        <v>6611</v>
      </c>
      <c r="J7088" s="134">
        <v>0.22690605392476693</v>
      </c>
    </row>
    <row r="7089" spans="3:10" x14ac:dyDescent="0.3">
      <c r="C7089">
        <v>6612</v>
      </c>
      <c r="D7089" s="40">
        <v>2.3559320324997315</v>
      </c>
      <c r="I7089">
        <v>6612</v>
      </c>
      <c r="J7089" s="134">
        <v>0.10274516574821146</v>
      </c>
    </row>
    <row r="7090" spans="3:10" x14ac:dyDescent="0.3">
      <c r="C7090">
        <v>6613</v>
      </c>
      <c r="D7090" s="40">
        <v>1.9617215965145558</v>
      </c>
      <c r="I7090">
        <v>6613</v>
      </c>
      <c r="J7090" s="134">
        <v>0.21738259593738563</v>
      </c>
    </row>
    <row r="7091" spans="3:10" x14ac:dyDescent="0.3">
      <c r="C7091">
        <v>6614</v>
      </c>
      <c r="D7091" s="40">
        <v>2.5421445668589042</v>
      </c>
      <c r="I7091">
        <v>6614</v>
      </c>
      <c r="J7091" s="134">
        <v>0.27017679109621695</v>
      </c>
    </row>
    <row r="7092" spans="3:10" x14ac:dyDescent="0.3">
      <c r="C7092">
        <v>6615</v>
      </c>
      <c r="D7092" s="40">
        <v>3.5274111664668744</v>
      </c>
      <c r="I7092">
        <v>6615</v>
      </c>
      <c r="J7092" s="134">
        <v>0.34195989196933829</v>
      </c>
    </row>
    <row r="7093" spans="3:10" x14ac:dyDescent="0.3">
      <c r="C7093">
        <v>6616</v>
      </c>
      <c r="D7093" s="40">
        <v>2.4380423941086971</v>
      </c>
      <c r="I7093">
        <v>6616</v>
      </c>
      <c r="J7093" s="134">
        <v>0.22728575206682322</v>
      </c>
    </row>
    <row r="7094" spans="3:10" x14ac:dyDescent="0.3">
      <c r="C7094">
        <v>6617</v>
      </c>
      <c r="D7094" s="40">
        <v>2.2243456306477225</v>
      </c>
      <c r="I7094">
        <v>6617</v>
      </c>
      <c r="J7094" s="134">
        <v>0.25647091981182935</v>
      </c>
    </row>
    <row r="7095" spans="3:10" x14ac:dyDescent="0.3">
      <c r="C7095">
        <v>6618</v>
      </c>
      <c r="D7095" s="40">
        <v>2.599885058425579</v>
      </c>
      <c r="I7095">
        <v>6618</v>
      </c>
      <c r="J7095" s="134">
        <v>0.35035067212404503</v>
      </c>
    </row>
    <row r="7096" spans="3:10" x14ac:dyDescent="0.3">
      <c r="C7096">
        <v>6619</v>
      </c>
      <c r="D7096" s="40">
        <v>1.9575290405472185</v>
      </c>
      <c r="I7096">
        <v>6619</v>
      </c>
      <c r="J7096" s="134">
        <v>0.25987973132538555</v>
      </c>
    </row>
    <row r="7097" spans="3:10" x14ac:dyDescent="0.3">
      <c r="C7097">
        <v>6620</v>
      </c>
      <c r="D7097" s="40">
        <v>3.0370530723313469</v>
      </c>
      <c r="I7097">
        <v>6620</v>
      </c>
      <c r="J7097" s="134">
        <v>0.18160156494050272</v>
      </c>
    </row>
    <row r="7098" spans="3:10" x14ac:dyDescent="0.3">
      <c r="C7098">
        <v>6621</v>
      </c>
      <c r="D7098" s="40">
        <v>2.3473417946129822</v>
      </c>
      <c r="I7098">
        <v>6621</v>
      </c>
      <c r="J7098" s="134">
        <v>0.28256351643370081</v>
      </c>
    </row>
    <row r="7099" spans="3:10" x14ac:dyDescent="0.3">
      <c r="C7099">
        <v>6622</v>
      </c>
      <c r="D7099" s="40">
        <v>1.7765774504972864</v>
      </c>
      <c r="I7099">
        <v>6622</v>
      </c>
      <c r="J7099" s="134">
        <v>0.14443623782133819</v>
      </c>
    </row>
    <row r="7100" spans="3:10" x14ac:dyDescent="0.3">
      <c r="C7100">
        <v>6623</v>
      </c>
      <c r="D7100" s="40">
        <v>2.1828585698651723</v>
      </c>
      <c r="I7100">
        <v>6623</v>
      </c>
      <c r="J7100" s="134">
        <v>0.13208296221275662</v>
      </c>
    </row>
    <row r="7101" spans="3:10" x14ac:dyDescent="0.3">
      <c r="C7101">
        <v>6624</v>
      </c>
      <c r="D7101" s="40">
        <v>3.2998978002687225</v>
      </c>
      <c r="I7101">
        <v>6624</v>
      </c>
      <c r="J7101" s="134">
        <v>0.32632343149609699</v>
      </c>
    </row>
    <row r="7102" spans="3:10" x14ac:dyDescent="0.3">
      <c r="C7102">
        <v>6625</v>
      </c>
      <c r="D7102" s="40">
        <v>2.3454976450134377</v>
      </c>
      <c r="I7102">
        <v>6625</v>
      </c>
      <c r="J7102" s="134">
        <v>0.24961520101557855</v>
      </c>
    </row>
    <row r="7103" spans="3:10" x14ac:dyDescent="0.3">
      <c r="C7103">
        <v>6626</v>
      </c>
      <c r="D7103" s="40">
        <v>3.206189773459065</v>
      </c>
      <c r="I7103">
        <v>6626</v>
      </c>
      <c r="J7103" s="134">
        <v>0.22325934650551704</v>
      </c>
    </row>
    <row r="7104" spans="3:10" x14ac:dyDescent="0.3">
      <c r="C7104">
        <v>6627</v>
      </c>
      <c r="D7104" s="40">
        <v>2.3864062357025189</v>
      </c>
      <c r="I7104">
        <v>6627</v>
      </c>
      <c r="J7104" s="134">
        <v>0.22328931322226686</v>
      </c>
    </row>
    <row r="7105" spans="3:10" x14ac:dyDescent="0.3">
      <c r="C7105">
        <v>6628</v>
      </c>
      <c r="D7105" s="40">
        <v>3.2448127333795562</v>
      </c>
      <c r="I7105">
        <v>6628</v>
      </c>
      <c r="J7105" s="134">
        <v>0.31935036548900131</v>
      </c>
    </row>
    <row r="7106" spans="3:10" x14ac:dyDescent="0.3">
      <c r="C7106">
        <v>6629</v>
      </c>
      <c r="D7106" s="40">
        <v>2.5061160367195585</v>
      </c>
      <c r="I7106">
        <v>6629</v>
      </c>
      <c r="J7106" s="134">
        <v>0.14875616978109218</v>
      </c>
    </row>
    <row r="7107" spans="3:10" x14ac:dyDescent="0.3">
      <c r="C7107">
        <v>6630</v>
      </c>
      <c r="D7107" s="40">
        <v>2.513600898685143</v>
      </c>
      <c r="I7107">
        <v>6630</v>
      </c>
      <c r="J7107" s="134">
        <v>0.27101367012027144</v>
      </c>
    </row>
    <row r="7108" spans="3:10" x14ac:dyDescent="0.3">
      <c r="C7108">
        <v>6631</v>
      </c>
      <c r="D7108" s="40">
        <v>2.4323323836595625</v>
      </c>
      <c r="I7108">
        <v>6631</v>
      </c>
      <c r="J7108" s="134">
        <v>0.22406474058755155</v>
      </c>
    </row>
    <row r="7109" spans="3:10" x14ac:dyDescent="0.3">
      <c r="C7109">
        <v>6632</v>
      </c>
      <c r="D7109" s="40">
        <v>2.4918605929580435</v>
      </c>
      <c r="I7109">
        <v>6632</v>
      </c>
      <c r="J7109" s="134">
        <v>0.22110038369631146</v>
      </c>
    </row>
    <row r="7110" spans="3:10" x14ac:dyDescent="0.3">
      <c r="C7110">
        <v>6633</v>
      </c>
      <c r="D7110" s="40">
        <v>2.6845898514695508</v>
      </c>
      <c r="I7110">
        <v>6633</v>
      </c>
      <c r="J7110" s="134">
        <v>0.36479252231640458</v>
      </c>
    </row>
    <row r="7111" spans="3:10" x14ac:dyDescent="0.3">
      <c r="C7111">
        <v>6634</v>
      </c>
      <c r="D7111" s="40">
        <v>2.868401290593948</v>
      </c>
      <c r="I7111">
        <v>6634</v>
      </c>
      <c r="J7111" s="134">
        <v>0.25421136809282507</v>
      </c>
    </row>
    <row r="7112" spans="3:10" x14ac:dyDescent="0.3">
      <c r="C7112">
        <v>6635</v>
      </c>
      <c r="D7112" s="40">
        <v>2.6355027864564837</v>
      </c>
      <c r="I7112">
        <v>6635</v>
      </c>
      <c r="J7112" s="134">
        <v>0.23102505850609467</v>
      </c>
    </row>
    <row r="7113" spans="3:10" x14ac:dyDescent="0.3">
      <c r="C7113">
        <v>6636</v>
      </c>
      <c r="D7113" s="40">
        <v>2.2672687522956267</v>
      </c>
      <c r="I7113">
        <v>6636</v>
      </c>
      <c r="J7113" s="134">
        <v>0.34761338138398634</v>
      </c>
    </row>
    <row r="7114" spans="3:10" x14ac:dyDescent="0.3">
      <c r="C7114">
        <v>6637</v>
      </c>
      <c r="D7114" s="40">
        <v>3.5271077939115587</v>
      </c>
      <c r="I7114">
        <v>6637</v>
      </c>
      <c r="J7114" s="134">
        <v>0.11385486367284048</v>
      </c>
    </row>
    <row r="7115" spans="3:10" x14ac:dyDescent="0.3">
      <c r="C7115">
        <v>6638</v>
      </c>
      <c r="D7115" s="40">
        <v>3.0952622628449058</v>
      </c>
      <c r="I7115">
        <v>6638</v>
      </c>
      <c r="J7115" s="134">
        <v>0.17383569135300614</v>
      </c>
    </row>
    <row r="7116" spans="3:10" x14ac:dyDescent="0.3">
      <c r="C7116">
        <v>6639</v>
      </c>
      <c r="D7116" s="40">
        <v>2.4675792094959665</v>
      </c>
      <c r="I7116">
        <v>6639</v>
      </c>
      <c r="J7116" s="134">
        <v>0.31330904853656483</v>
      </c>
    </row>
    <row r="7117" spans="3:10" x14ac:dyDescent="0.3">
      <c r="C7117">
        <v>6640</v>
      </c>
      <c r="D7117" s="40">
        <v>1.8433305955671528</v>
      </c>
      <c r="I7117">
        <v>6640</v>
      </c>
      <c r="J7117" s="134">
        <v>0.32885973466291629</v>
      </c>
    </row>
    <row r="7118" spans="3:10" x14ac:dyDescent="0.3">
      <c r="C7118">
        <v>6641</v>
      </c>
      <c r="D7118" s="40">
        <v>2.7384172497578696</v>
      </c>
      <c r="I7118">
        <v>6641</v>
      </c>
      <c r="J7118" s="134">
        <v>0.24676716769935902</v>
      </c>
    </row>
    <row r="7119" spans="3:10" x14ac:dyDescent="0.3">
      <c r="C7119">
        <v>6642</v>
      </c>
      <c r="D7119" s="40">
        <v>2.6503938516689698</v>
      </c>
      <c r="I7119">
        <v>6642</v>
      </c>
      <c r="J7119" s="134">
        <v>0.22722903709647779</v>
      </c>
    </row>
    <row r="7120" spans="3:10" x14ac:dyDescent="0.3">
      <c r="C7120">
        <v>6643</v>
      </c>
      <c r="D7120" s="40">
        <v>2.9169237754788782</v>
      </c>
      <c r="I7120">
        <v>6643</v>
      </c>
      <c r="J7120" s="134">
        <v>0.21889083177524404</v>
      </c>
    </row>
    <row r="7121" spans="3:10" x14ac:dyDescent="0.3">
      <c r="C7121">
        <v>6644</v>
      </c>
      <c r="D7121" s="40">
        <v>2.5963970277552422</v>
      </c>
      <c r="I7121">
        <v>6644</v>
      </c>
      <c r="J7121" s="134">
        <v>0.24292414356408676</v>
      </c>
    </row>
    <row r="7122" spans="3:10" x14ac:dyDescent="0.3">
      <c r="C7122">
        <v>6645</v>
      </c>
      <c r="D7122" s="40">
        <v>2.7670174581403986</v>
      </c>
      <c r="I7122">
        <v>6645</v>
      </c>
      <c r="J7122" s="134">
        <v>0.34965266400250394</v>
      </c>
    </row>
    <row r="7123" spans="3:10" x14ac:dyDescent="0.3">
      <c r="C7123">
        <v>6646</v>
      </c>
      <c r="D7123" s="40">
        <v>2.3356209738194864</v>
      </c>
      <c r="I7123">
        <v>6646</v>
      </c>
      <c r="J7123" s="134">
        <v>0.23189332439863475</v>
      </c>
    </row>
    <row r="7124" spans="3:10" x14ac:dyDescent="0.3">
      <c r="C7124">
        <v>6647</v>
      </c>
      <c r="D7124" s="40">
        <v>2.94677000400669</v>
      </c>
      <c r="I7124">
        <v>6647</v>
      </c>
      <c r="J7124" s="134">
        <v>0.15477757991202234</v>
      </c>
    </row>
    <row r="7125" spans="3:10" x14ac:dyDescent="0.3">
      <c r="C7125">
        <v>6648</v>
      </c>
      <c r="D7125" s="40">
        <v>3.3574530729577026</v>
      </c>
      <c r="I7125">
        <v>6648</v>
      </c>
      <c r="J7125" s="134">
        <v>0.33174258313464744</v>
      </c>
    </row>
    <row r="7126" spans="3:10" x14ac:dyDescent="0.3">
      <c r="C7126">
        <v>6649</v>
      </c>
      <c r="D7126" s="40">
        <v>2.8404011656490704</v>
      </c>
      <c r="I7126">
        <v>6649</v>
      </c>
      <c r="J7126" s="134">
        <v>0.21670175066845676</v>
      </c>
    </row>
    <row r="7127" spans="3:10" x14ac:dyDescent="0.3">
      <c r="C7127">
        <v>6650</v>
      </c>
      <c r="D7127" s="40">
        <v>2.938277035999362</v>
      </c>
      <c r="I7127">
        <v>6650</v>
      </c>
      <c r="J7127" s="134">
        <v>0.2694706143425396</v>
      </c>
    </row>
    <row r="7128" spans="3:10" x14ac:dyDescent="0.3">
      <c r="C7128">
        <v>6651</v>
      </c>
      <c r="D7128" s="40">
        <v>2.4786399241438941</v>
      </c>
      <c r="I7128">
        <v>6651</v>
      </c>
      <c r="J7128" s="134">
        <v>0.33844107310051985</v>
      </c>
    </row>
    <row r="7129" spans="3:10" x14ac:dyDescent="0.3">
      <c r="C7129">
        <v>6652</v>
      </c>
      <c r="D7129" s="40">
        <v>2.5304657651043971</v>
      </c>
      <c r="I7129">
        <v>6652</v>
      </c>
      <c r="J7129" s="134">
        <v>0.28906231888608347</v>
      </c>
    </row>
    <row r="7130" spans="3:10" x14ac:dyDescent="0.3">
      <c r="C7130">
        <v>6653</v>
      </c>
      <c r="D7130" s="40">
        <v>3.3401238004944545</v>
      </c>
      <c r="I7130">
        <v>6653</v>
      </c>
      <c r="J7130" s="134">
        <v>0.34445414099850891</v>
      </c>
    </row>
    <row r="7131" spans="3:10" x14ac:dyDescent="0.3">
      <c r="C7131">
        <v>6654</v>
      </c>
      <c r="D7131" s="40">
        <v>3.0223818063165906</v>
      </c>
      <c r="I7131">
        <v>6654</v>
      </c>
      <c r="J7131" s="134">
        <v>0.26345298123623095</v>
      </c>
    </row>
    <row r="7132" spans="3:10" x14ac:dyDescent="0.3">
      <c r="C7132">
        <v>6655</v>
      </c>
      <c r="D7132" s="40">
        <v>2.0813590061882787</v>
      </c>
      <c r="I7132">
        <v>6655</v>
      </c>
      <c r="J7132" s="134">
        <v>0.27076187341582636</v>
      </c>
    </row>
    <row r="7133" spans="3:10" x14ac:dyDescent="0.3">
      <c r="C7133">
        <v>6656</v>
      </c>
      <c r="D7133" s="40">
        <v>2.1201209699685193</v>
      </c>
      <c r="I7133">
        <v>6656</v>
      </c>
      <c r="J7133" s="134">
        <v>0.2862193778310067</v>
      </c>
    </row>
    <row r="7134" spans="3:10" x14ac:dyDescent="0.3">
      <c r="C7134">
        <v>6657</v>
      </c>
      <c r="D7134" s="40">
        <v>2.9398336543265038</v>
      </c>
      <c r="I7134">
        <v>6657</v>
      </c>
      <c r="J7134" s="134">
        <v>0.13899821194902695</v>
      </c>
    </row>
    <row r="7135" spans="3:10" x14ac:dyDescent="0.3">
      <c r="C7135">
        <v>6658</v>
      </c>
      <c r="D7135" s="40">
        <v>2.2713180034381715</v>
      </c>
      <c r="I7135">
        <v>6658</v>
      </c>
      <c r="J7135" s="134">
        <v>0.28029977901955916</v>
      </c>
    </row>
    <row r="7136" spans="3:10" x14ac:dyDescent="0.3">
      <c r="C7136">
        <v>6659</v>
      </c>
      <c r="D7136" s="40">
        <v>2.5224746264474631</v>
      </c>
      <c r="I7136">
        <v>6659</v>
      </c>
      <c r="J7136" s="134">
        <v>0.15413205269680197</v>
      </c>
    </row>
    <row r="7137" spans="3:10" x14ac:dyDescent="0.3">
      <c r="C7137">
        <v>6660</v>
      </c>
      <c r="D7137" s="40">
        <v>2.5260752916653337</v>
      </c>
      <c r="I7137">
        <v>6660</v>
      </c>
      <c r="J7137" s="134">
        <v>9.7657800048179366E-2</v>
      </c>
    </row>
    <row r="7138" spans="3:10" x14ac:dyDescent="0.3">
      <c r="C7138">
        <v>6661</v>
      </c>
      <c r="D7138" s="40">
        <v>2.5094806030255961</v>
      </c>
      <c r="I7138">
        <v>6661</v>
      </c>
      <c r="J7138" s="134">
        <v>0.26339478254798587</v>
      </c>
    </row>
    <row r="7139" spans="3:10" x14ac:dyDescent="0.3">
      <c r="C7139">
        <v>6662</v>
      </c>
      <c r="D7139" s="40">
        <v>2.1406238484291751</v>
      </c>
      <c r="I7139">
        <v>6662</v>
      </c>
      <c r="J7139" s="134">
        <v>0.24679199068205282</v>
      </c>
    </row>
    <row r="7140" spans="3:10" x14ac:dyDescent="0.3">
      <c r="C7140">
        <v>6663</v>
      </c>
      <c r="D7140" s="40">
        <v>2.7303089780960117</v>
      </c>
      <c r="I7140">
        <v>6663</v>
      </c>
      <c r="J7140" s="134">
        <v>0.21542983764776413</v>
      </c>
    </row>
    <row r="7141" spans="3:10" x14ac:dyDescent="0.3">
      <c r="C7141">
        <v>6664</v>
      </c>
      <c r="D7141" s="40">
        <v>2.1245394185166471</v>
      </c>
      <c r="I7141">
        <v>6664</v>
      </c>
      <c r="J7141" s="134">
        <v>0.22999578094833639</v>
      </c>
    </row>
    <row r="7142" spans="3:10" x14ac:dyDescent="0.3">
      <c r="C7142">
        <v>6665</v>
      </c>
      <c r="D7142" s="40">
        <v>2.1099847346736218</v>
      </c>
      <c r="I7142">
        <v>6665</v>
      </c>
      <c r="J7142" s="134">
        <v>0.22836227066047665</v>
      </c>
    </row>
    <row r="7143" spans="3:10" x14ac:dyDescent="0.3">
      <c r="C7143">
        <v>6666</v>
      </c>
      <c r="D7143" s="40">
        <v>3.1347990151187277</v>
      </c>
      <c r="I7143">
        <v>6666</v>
      </c>
      <c r="J7143" s="134">
        <v>0.25261296861825167</v>
      </c>
    </row>
    <row r="7144" spans="3:10" x14ac:dyDescent="0.3">
      <c r="C7144">
        <v>6667</v>
      </c>
      <c r="D7144" s="40">
        <v>2.8269302033093702</v>
      </c>
      <c r="I7144">
        <v>6667</v>
      </c>
      <c r="J7144" s="134">
        <v>0.13820914865005607</v>
      </c>
    </row>
    <row r="7145" spans="3:10" x14ac:dyDescent="0.3">
      <c r="C7145">
        <v>6668</v>
      </c>
      <c r="D7145" s="40">
        <v>3.3617851125348928</v>
      </c>
      <c r="I7145">
        <v>6668</v>
      </c>
      <c r="J7145" s="134">
        <v>0.23497506914256405</v>
      </c>
    </row>
    <row r="7146" spans="3:10" x14ac:dyDescent="0.3">
      <c r="C7146">
        <v>6669</v>
      </c>
      <c r="D7146" s="40">
        <v>2.3278496280144276</v>
      </c>
      <c r="I7146">
        <v>6669</v>
      </c>
      <c r="J7146" s="134">
        <v>0.20645839372897656</v>
      </c>
    </row>
    <row r="7147" spans="3:10" x14ac:dyDescent="0.3">
      <c r="C7147">
        <v>6670</v>
      </c>
      <c r="D7147" s="40">
        <v>3.3269774296468113</v>
      </c>
      <c r="I7147">
        <v>6670</v>
      </c>
      <c r="J7147" s="134">
        <v>0.16063161094170608</v>
      </c>
    </row>
    <row r="7148" spans="3:10" x14ac:dyDescent="0.3">
      <c r="C7148">
        <v>6671</v>
      </c>
      <c r="D7148" s="40">
        <v>3.3319640330703728</v>
      </c>
      <c r="I7148">
        <v>6671</v>
      </c>
      <c r="J7148" s="134">
        <v>0.2688476490127687</v>
      </c>
    </row>
    <row r="7149" spans="3:10" x14ac:dyDescent="0.3">
      <c r="C7149">
        <v>6672</v>
      </c>
      <c r="D7149" s="40">
        <v>2.8797156442466898</v>
      </c>
      <c r="I7149">
        <v>6672</v>
      </c>
      <c r="J7149" s="134">
        <v>0.3033359414622967</v>
      </c>
    </row>
    <row r="7150" spans="3:10" x14ac:dyDescent="0.3">
      <c r="C7150">
        <v>6673</v>
      </c>
      <c r="D7150" s="40">
        <v>2.8430814962827644</v>
      </c>
      <c r="I7150">
        <v>6673</v>
      </c>
      <c r="J7150" s="134">
        <v>0.20638035955586931</v>
      </c>
    </row>
    <row r="7151" spans="3:10" x14ac:dyDescent="0.3">
      <c r="C7151">
        <v>6674</v>
      </c>
      <c r="D7151" s="40">
        <v>3.248900751924265</v>
      </c>
      <c r="I7151">
        <v>6674</v>
      </c>
      <c r="J7151" s="134">
        <v>0.20020207499400744</v>
      </c>
    </row>
    <row r="7152" spans="3:10" x14ac:dyDescent="0.3">
      <c r="C7152">
        <v>6675</v>
      </c>
      <c r="D7152" s="40">
        <v>3.3525967154936005</v>
      </c>
      <c r="I7152">
        <v>6675</v>
      </c>
      <c r="J7152" s="134">
        <v>0.26586987215582503</v>
      </c>
    </row>
    <row r="7153" spans="3:10" x14ac:dyDescent="0.3">
      <c r="C7153">
        <v>6676</v>
      </c>
      <c r="D7153" s="40">
        <v>2.793668926170878</v>
      </c>
      <c r="I7153">
        <v>6676</v>
      </c>
      <c r="J7153" s="134">
        <v>0.25584038474338366</v>
      </c>
    </row>
    <row r="7154" spans="3:10" x14ac:dyDescent="0.3">
      <c r="C7154">
        <v>6677</v>
      </c>
      <c r="D7154" s="40">
        <v>1.7547065388003387</v>
      </c>
      <c r="I7154">
        <v>6677</v>
      </c>
      <c r="J7154" s="134">
        <v>0.23553203059143146</v>
      </c>
    </row>
    <row r="7155" spans="3:10" x14ac:dyDescent="0.3">
      <c r="C7155">
        <v>6678</v>
      </c>
      <c r="D7155" s="40">
        <v>2.4796740331738962</v>
      </c>
      <c r="I7155">
        <v>6678</v>
      </c>
      <c r="J7155" s="134">
        <v>0.29654043390490559</v>
      </c>
    </row>
    <row r="7156" spans="3:10" x14ac:dyDescent="0.3">
      <c r="C7156">
        <v>6679</v>
      </c>
      <c r="D7156" s="40">
        <v>2.9954475964041749</v>
      </c>
      <c r="I7156">
        <v>6679</v>
      </c>
      <c r="J7156" s="134">
        <v>0.29818848002392895</v>
      </c>
    </row>
    <row r="7157" spans="3:10" x14ac:dyDescent="0.3">
      <c r="C7157">
        <v>6680</v>
      </c>
      <c r="D7157" s="40">
        <v>2.2705702479993533</v>
      </c>
      <c r="I7157">
        <v>6680</v>
      </c>
      <c r="J7157" s="134">
        <v>0.16044472562202561</v>
      </c>
    </row>
    <row r="7158" spans="3:10" x14ac:dyDescent="0.3">
      <c r="C7158">
        <v>6681</v>
      </c>
      <c r="D7158" s="40">
        <v>1.7185635190093542</v>
      </c>
      <c r="I7158">
        <v>6681</v>
      </c>
      <c r="J7158" s="134">
        <v>0.30249611778141072</v>
      </c>
    </row>
    <row r="7159" spans="3:10" x14ac:dyDescent="0.3">
      <c r="C7159">
        <v>6682</v>
      </c>
      <c r="D7159" s="40">
        <v>1.935800173639955</v>
      </c>
      <c r="I7159">
        <v>6682</v>
      </c>
      <c r="J7159" s="134">
        <v>0.32544896081774244</v>
      </c>
    </row>
    <row r="7160" spans="3:10" x14ac:dyDescent="0.3">
      <c r="C7160">
        <v>6683</v>
      </c>
      <c r="D7160" s="40">
        <v>2.7002306425730298</v>
      </c>
      <c r="I7160">
        <v>6683</v>
      </c>
      <c r="J7160" s="134">
        <v>0.1701257196995849</v>
      </c>
    </row>
    <row r="7161" spans="3:10" x14ac:dyDescent="0.3">
      <c r="C7161">
        <v>6684</v>
      </c>
      <c r="D7161" s="40">
        <v>3.3367869265431862</v>
      </c>
      <c r="I7161">
        <v>6684</v>
      </c>
      <c r="J7161" s="134">
        <v>0.31063102622607763</v>
      </c>
    </row>
    <row r="7162" spans="3:10" x14ac:dyDescent="0.3">
      <c r="C7162">
        <v>6685</v>
      </c>
      <c r="D7162" s="40">
        <v>3.2609747014313109</v>
      </c>
      <c r="I7162">
        <v>6685</v>
      </c>
      <c r="J7162" s="134">
        <v>0.32176322662918211</v>
      </c>
    </row>
    <row r="7163" spans="3:10" x14ac:dyDescent="0.3">
      <c r="C7163">
        <v>6686</v>
      </c>
      <c r="D7163" s="40">
        <v>1.7236819162381316</v>
      </c>
      <c r="I7163">
        <v>6686</v>
      </c>
      <c r="J7163" s="134">
        <v>9.5516797250793095E-2</v>
      </c>
    </row>
    <row r="7164" spans="3:10" x14ac:dyDescent="0.3">
      <c r="C7164">
        <v>6687</v>
      </c>
      <c r="D7164" s="40">
        <v>3.4384341983324638</v>
      </c>
      <c r="I7164">
        <v>6687</v>
      </c>
      <c r="J7164" s="134">
        <v>0.21003861073133812</v>
      </c>
    </row>
    <row r="7165" spans="3:10" x14ac:dyDescent="0.3">
      <c r="C7165">
        <v>6688</v>
      </c>
      <c r="D7165" s="40">
        <v>2.6669860018608409</v>
      </c>
      <c r="I7165">
        <v>6688</v>
      </c>
      <c r="J7165" s="134">
        <v>0.14376976175851186</v>
      </c>
    </row>
    <row r="7166" spans="3:10" x14ac:dyDescent="0.3">
      <c r="C7166">
        <v>6689</v>
      </c>
      <c r="D7166" s="40">
        <v>1.8189491035759744</v>
      </c>
      <c r="I7166">
        <v>6689</v>
      </c>
      <c r="J7166" s="134">
        <v>0.19371103074661078</v>
      </c>
    </row>
    <row r="7167" spans="3:10" x14ac:dyDescent="0.3">
      <c r="C7167">
        <v>6690</v>
      </c>
      <c r="D7167" s="40">
        <v>2.3050970159642477</v>
      </c>
      <c r="I7167">
        <v>6690</v>
      </c>
      <c r="J7167" s="134">
        <v>9.9739196430543409E-2</v>
      </c>
    </row>
    <row r="7168" spans="3:10" x14ac:dyDescent="0.3">
      <c r="C7168">
        <v>6691</v>
      </c>
      <c r="D7168" s="40">
        <v>2.3418989177493095</v>
      </c>
      <c r="I7168">
        <v>6691</v>
      </c>
      <c r="J7168" s="134">
        <v>0.22855092963555013</v>
      </c>
    </row>
    <row r="7169" spans="3:10" x14ac:dyDescent="0.3">
      <c r="C7169">
        <v>6692</v>
      </c>
      <c r="D7169" s="40">
        <v>2.4431607437257661</v>
      </c>
      <c r="I7169">
        <v>6692</v>
      </c>
      <c r="J7169" s="134">
        <v>0.28666560593469814</v>
      </c>
    </row>
    <row r="7170" spans="3:10" x14ac:dyDescent="0.3">
      <c r="C7170">
        <v>6693</v>
      </c>
      <c r="D7170" s="40">
        <v>2.206024307750087</v>
      </c>
      <c r="I7170">
        <v>6693</v>
      </c>
      <c r="J7170" s="134">
        <v>0.33675039293826514</v>
      </c>
    </row>
    <row r="7171" spans="3:10" x14ac:dyDescent="0.3">
      <c r="C7171">
        <v>6694</v>
      </c>
      <c r="D7171" s="40">
        <v>2.769360148782491</v>
      </c>
      <c r="I7171">
        <v>6694</v>
      </c>
      <c r="J7171" s="134">
        <v>0.28711812772443568</v>
      </c>
    </row>
    <row r="7172" spans="3:10" x14ac:dyDescent="0.3">
      <c r="C7172">
        <v>6695</v>
      </c>
      <c r="D7172" s="40">
        <v>2.7431105148027521</v>
      </c>
      <c r="I7172">
        <v>6695</v>
      </c>
      <c r="J7172" s="134">
        <v>0.23347487940969303</v>
      </c>
    </row>
    <row r="7173" spans="3:10" x14ac:dyDescent="0.3">
      <c r="C7173">
        <v>6696</v>
      </c>
      <c r="D7173" s="40">
        <v>2.0147906918928538</v>
      </c>
      <c r="I7173">
        <v>6696</v>
      </c>
      <c r="J7173" s="134">
        <v>0.18520585792997069</v>
      </c>
    </row>
    <row r="7174" spans="3:10" x14ac:dyDescent="0.3">
      <c r="C7174">
        <v>6697</v>
      </c>
      <c r="D7174" s="40">
        <v>2.1974646515695611</v>
      </c>
      <c r="I7174">
        <v>6697</v>
      </c>
      <c r="J7174" s="134">
        <v>0.21968532611955793</v>
      </c>
    </row>
    <row r="7175" spans="3:10" x14ac:dyDescent="0.3">
      <c r="C7175">
        <v>6698</v>
      </c>
      <c r="D7175" s="40">
        <v>2.7076249338759335</v>
      </c>
      <c r="I7175">
        <v>6698</v>
      </c>
      <c r="J7175" s="134">
        <v>0.32661582949903289</v>
      </c>
    </row>
    <row r="7176" spans="3:10" x14ac:dyDescent="0.3">
      <c r="C7176">
        <v>6699</v>
      </c>
      <c r="D7176" s="40">
        <v>1.9964261116805755</v>
      </c>
      <c r="I7176">
        <v>6699</v>
      </c>
      <c r="J7176" s="134">
        <v>0.22605293738733789</v>
      </c>
    </row>
    <row r="7177" spans="3:10" x14ac:dyDescent="0.3">
      <c r="C7177">
        <v>6700</v>
      </c>
      <c r="D7177" s="40">
        <v>1.930932866869546</v>
      </c>
      <c r="I7177">
        <v>6700</v>
      </c>
      <c r="J7177" s="134">
        <v>0.15958490949858906</v>
      </c>
    </row>
    <row r="7178" spans="3:10" x14ac:dyDescent="0.3">
      <c r="C7178">
        <v>6701</v>
      </c>
      <c r="D7178" s="40">
        <v>2.9724172107460429</v>
      </c>
      <c r="I7178">
        <v>6701</v>
      </c>
      <c r="J7178" s="134">
        <v>0.25725287119575757</v>
      </c>
    </row>
    <row r="7179" spans="3:10" x14ac:dyDescent="0.3">
      <c r="C7179">
        <v>6702</v>
      </c>
      <c r="D7179" s="40">
        <v>2.0049775412018525</v>
      </c>
      <c r="I7179">
        <v>6702</v>
      </c>
      <c r="J7179" s="134">
        <v>0.20771412682108958</v>
      </c>
    </row>
    <row r="7180" spans="3:10" x14ac:dyDescent="0.3">
      <c r="C7180">
        <v>6703</v>
      </c>
      <c r="D7180" s="40">
        <v>1.5986975693218868</v>
      </c>
      <c r="I7180">
        <v>6703</v>
      </c>
      <c r="J7180" s="134">
        <v>0.17366712821731611</v>
      </c>
    </row>
    <row r="7181" spans="3:10" x14ac:dyDescent="0.3">
      <c r="C7181">
        <v>6704</v>
      </c>
      <c r="D7181" s="40">
        <v>3.4894391331692893</v>
      </c>
      <c r="I7181">
        <v>6704</v>
      </c>
      <c r="J7181" s="134">
        <v>0.18930859494798558</v>
      </c>
    </row>
    <row r="7182" spans="3:10" x14ac:dyDescent="0.3">
      <c r="C7182">
        <v>6705</v>
      </c>
      <c r="D7182" s="40">
        <v>2.5798225190340158</v>
      </c>
      <c r="I7182">
        <v>6705</v>
      </c>
      <c r="J7182" s="134">
        <v>0.14733800815789566</v>
      </c>
    </row>
    <row r="7183" spans="3:10" x14ac:dyDescent="0.3">
      <c r="C7183">
        <v>6706</v>
      </c>
      <c r="D7183" s="40">
        <v>2.7307310531431175</v>
      </c>
      <c r="I7183">
        <v>6706</v>
      </c>
      <c r="J7183" s="134">
        <v>0.14341926666810978</v>
      </c>
    </row>
    <row r="7184" spans="3:10" x14ac:dyDescent="0.3">
      <c r="C7184">
        <v>6707</v>
      </c>
      <c r="D7184" s="40">
        <v>1.9952627363213398</v>
      </c>
      <c r="I7184">
        <v>6707</v>
      </c>
      <c r="J7184" s="134">
        <v>0.26809896856249749</v>
      </c>
    </row>
    <row r="7185" spans="3:10" x14ac:dyDescent="0.3">
      <c r="C7185">
        <v>6708</v>
      </c>
      <c r="D7185" s="40">
        <v>2.4450870123822561</v>
      </c>
      <c r="I7185">
        <v>6708</v>
      </c>
      <c r="J7185" s="134">
        <v>0.27537831627877751</v>
      </c>
    </row>
    <row r="7186" spans="3:10" x14ac:dyDescent="0.3">
      <c r="C7186">
        <v>6709</v>
      </c>
      <c r="D7186" s="40">
        <v>1.8366823238197842</v>
      </c>
      <c r="I7186">
        <v>6709</v>
      </c>
      <c r="J7186" s="134">
        <v>0.30954437989769557</v>
      </c>
    </row>
    <row r="7187" spans="3:10" x14ac:dyDescent="0.3">
      <c r="C7187">
        <v>6710</v>
      </c>
      <c r="D7187" s="40">
        <v>2.9517921372768621</v>
      </c>
      <c r="I7187">
        <v>6710</v>
      </c>
      <c r="J7187" s="134">
        <v>0.36553096492294213</v>
      </c>
    </row>
    <row r="7188" spans="3:10" x14ac:dyDescent="0.3">
      <c r="C7188">
        <v>6711</v>
      </c>
      <c r="D7188" s="40">
        <v>2.9927031882602053</v>
      </c>
      <c r="I7188">
        <v>6711</v>
      </c>
      <c r="J7188" s="134">
        <v>0.40823481564645592</v>
      </c>
    </row>
    <row r="7189" spans="3:10" x14ac:dyDescent="0.3">
      <c r="C7189">
        <v>6712</v>
      </c>
      <c r="D7189" s="40">
        <v>2.0141853857253365</v>
      </c>
      <c r="I7189">
        <v>6712</v>
      </c>
      <c r="J7189" s="134">
        <v>0.13301391952192221</v>
      </c>
    </row>
    <row r="7190" spans="3:10" x14ac:dyDescent="0.3">
      <c r="C7190">
        <v>6713</v>
      </c>
      <c r="D7190" s="40">
        <v>1.8761685197991664</v>
      </c>
      <c r="I7190">
        <v>6713</v>
      </c>
      <c r="J7190" s="134">
        <v>0.24009184103183956</v>
      </c>
    </row>
    <row r="7191" spans="3:10" x14ac:dyDescent="0.3">
      <c r="C7191">
        <v>6714</v>
      </c>
      <c r="D7191" s="40">
        <v>2.826702246614281</v>
      </c>
      <c r="I7191">
        <v>6714</v>
      </c>
      <c r="J7191" s="134">
        <v>0.33013872329606642</v>
      </c>
    </row>
    <row r="7192" spans="3:10" x14ac:dyDescent="0.3">
      <c r="C7192">
        <v>6715</v>
      </c>
      <c r="D7192" s="40">
        <v>2.3074539762869022</v>
      </c>
      <c r="I7192">
        <v>6715</v>
      </c>
      <c r="J7192" s="134">
        <v>0.30211063332399624</v>
      </c>
    </row>
    <row r="7193" spans="3:10" x14ac:dyDescent="0.3">
      <c r="C7193">
        <v>6716</v>
      </c>
      <c r="D7193" s="40">
        <v>1.8154505070839249</v>
      </c>
      <c r="I7193">
        <v>6716</v>
      </c>
      <c r="J7193" s="134">
        <v>0.22521048958923173</v>
      </c>
    </row>
    <row r="7194" spans="3:10" x14ac:dyDescent="0.3">
      <c r="C7194">
        <v>6717</v>
      </c>
      <c r="D7194" s="40">
        <v>2.0398564835327102</v>
      </c>
      <c r="I7194">
        <v>6717</v>
      </c>
      <c r="J7194" s="134">
        <v>0.36062335465911355</v>
      </c>
    </row>
    <row r="7195" spans="3:10" x14ac:dyDescent="0.3">
      <c r="C7195">
        <v>6718</v>
      </c>
      <c r="D7195" s="40">
        <v>3.0884158232218262</v>
      </c>
      <c r="I7195">
        <v>6718</v>
      </c>
      <c r="J7195" s="134">
        <v>0.1462069741507217</v>
      </c>
    </row>
    <row r="7196" spans="3:10" x14ac:dyDescent="0.3">
      <c r="C7196">
        <v>6719</v>
      </c>
      <c r="D7196" s="40">
        <v>2.388427194372599</v>
      </c>
      <c r="I7196">
        <v>6719</v>
      </c>
      <c r="J7196" s="134">
        <v>0.41223325364264496</v>
      </c>
    </row>
    <row r="7197" spans="3:10" x14ac:dyDescent="0.3">
      <c r="C7197">
        <v>6720</v>
      </c>
      <c r="D7197" s="40">
        <v>2.5129819161379916</v>
      </c>
      <c r="I7197">
        <v>6720</v>
      </c>
      <c r="J7197" s="134">
        <v>0.21380897513089048</v>
      </c>
    </row>
    <row r="7198" spans="3:10" x14ac:dyDescent="0.3">
      <c r="C7198">
        <v>6721</v>
      </c>
      <c r="D7198" s="40">
        <v>1.9965676768252458</v>
      </c>
      <c r="I7198">
        <v>6721</v>
      </c>
      <c r="J7198" s="134">
        <v>0.16594146122273967</v>
      </c>
    </row>
    <row r="7199" spans="3:10" x14ac:dyDescent="0.3">
      <c r="C7199">
        <v>6722</v>
      </c>
      <c r="D7199" s="40">
        <v>1.9475083686965409</v>
      </c>
      <c r="I7199">
        <v>6722</v>
      </c>
      <c r="J7199" s="134">
        <v>0.2217275226500437</v>
      </c>
    </row>
    <row r="7200" spans="3:10" x14ac:dyDescent="0.3">
      <c r="C7200">
        <v>6723</v>
      </c>
      <c r="D7200" s="40">
        <v>2.9510321516048106</v>
      </c>
      <c r="I7200">
        <v>6723</v>
      </c>
      <c r="J7200" s="134">
        <v>0.28242047510533652</v>
      </c>
    </row>
    <row r="7201" spans="3:10" x14ac:dyDescent="0.3">
      <c r="C7201">
        <v>6724</v>
      </c>
      <c r="D7201" s="40">
        <v>2.387405014322082</v>
      </c>
      <c r="I7201">
        <v>6724</v>
      </c>
      <c r="J7201" s="134">
        <v>0.28502106206409517</v>
      </c>
    </row>
    <row r="7202" spans="3:10" x14ac:dyDescent="0.3">
      <c r="C7202">
        <v>6725</v>
      </c>
      <c r="D7202" s="40">
        <v>3.1887884446788273</v>
      </c>
      <c r="I7202">
        <v>6725</v>
      </c>
      <c r="J7202" s="134">
        <v>0.36810488467417946</v>
      </c>
    </row>
    <row r="7203" spans="3:10" x14ac:dyDescent="0.3">
      <c r="C7203">
        <v>6726</v>
      </c>
      <c r="D7203" s="40">
        <v>3.1768891915974802</v>
      </c>
      <c r="I7203">
        <v>6726</v>
      </c>
      <c r="J7203" s="134">
        <v>0.12910301745092356</v>
      </c>
    </row>
    <row r="7204" spans="3:10" x14ac:dyDescent="0.3">
      <c r="C7204">
        <v>6727</v>
      </c>
      <c r="D7204" s="40">
        <v>3.1048392314702347</v>
      </c>
      <c r="I7204">
        <v>6727</v>
      </c>
      <c r="J7204" s="134">
        <v>0.30181610832832395</v>
      </c>
    </row>
    <row r="7205" spans="3:10" x14ac:dyDescent="0.3">
      <c r="C7205">
        <v>6728</v>
      </c>
      <c r="D7205" s="40">
        <v>1.8977488487774263</v>
      </c>
      <c r="I7205">
        <v>6728</v>
      </c>
      <c r="J7205" s="134">
        <v>0.26225933476868812</v>
      </c>
    </row>
    <row r="7206" spans="3:10" x14ac:dyDescent="0.3">
      <c r="C7206">
        <v>6729</v>
      </c>
      <c r="D7206" s="40">
        <v>3.6501039773687949</v>
      </c>
      <c r="I7206">
        <v>6729</v>
      </c>
      <c r="J7206" s="134">
        <v>0.30070915329576597</v>
      </c>
    </row>
    <row r="7207" spans="3:10" x14ac:dyDescent="0.3">
      <c r="C7207">
        <v>6730</v>
      </c>
      <c r="D7207" s="40">
        <v>2.2435034712476698</v>
      </c>
      <c r="I7207">
        <v>6730</v>
      </c>
      <c r="J7207" s="134">
        <v>0.15000880022532881</v>
      </c>
    </row>
    <row r="7208" spans="3:10" x14ac:dyDescent="0.3">
      <c r="C7208">
        <v>6731</v>
      </c>
      <c r="D7208" s="40">
        <v>2.5868563956071049</v>
      </c>
      <c r="I7208">
        <v>6731</v>
      </c>
      <c r="J7208" s="134">
        <v>0.34934205536236695</v>
      </c>
    </row>
    <row r="7209" spans="3:10" x14ac:dyDescent="0.3">
      <c r="C7209">
        <v>6732</v>
      </c>
      <c r="D7209" s="40">
        <v>2.0307587074379918</v>
      </c>
      <c r="I7209">
        <v>6732</v>
      </c>
      <c r="J7209" s="134">
        <v>0.20899578940631991</v>
      </c>
    </row>
    <row r="7210" spans="3:10" x14ac:dyDescent="0.3">
      <c r="C7210">
        <v>6733</v>
      </c>
      <c r="D7210" s="40">
        <v>2.427750524398598</v>
      </c>
      <c r="I7210">
        <v>6733</v>
      </c>
      <c r="J7210" s="134">
        <v>0.14820384764159211</v>
      </c>
    </row>
    <row r="7211" spans="3:10" x14ac:dyDescent="0.3">
      <c r="C7211">
        <v>6734</v>
      </c>
      <c r="D7211" s="40">
        <v>3.042973132744164</v>
      </c>
      <c r="I7211">
        <v>6734</v>
      </c>
      <c r="J7211" s="134">
        <v>0.31536543222222124</v>
      </c>
    </row>
    <row r="7212" spans="3:10" x14ac:dyDescent="0.3">
      <c r="C7212">
        <v>6735</v>
      </c>
      <c r="D7212" s="40">
        <v>1.9931769688676835</v>
      </c>
      <c r="I7212">
        <v>6735</v>
      </c>
      <c r="J7212" s="134">
        <v>0.34355875209568265</v>
      </c>
    </row>
    <row r="7213" spans="3:10" x14ac:dyDescent="0.3">
      <c r="C7213">
        <v>6736</v>
      </c>
      <c r="D7213" s="40">
        <v>2.7766264413453725</v>
      </c>
      <c r="I7213">
        <v>6736</v>
      </c>
      <c r="J7213" s="134">
        <v>0.14367676893938941</v>
      </c>
    </row>
    <row r="7214" spans="3:10" x14ac:dyDescent="0.3">
      <c r="C7214">
        <v>6737</v>
      </c>
      <c r="D7214" s="40">
        <v>3.6078213815690701</v>
      </c>
      <c r="I7214">
        <v>6737</v>
      </c>
      <c r="J7214" s="134">
        <v>0.26405324230313854</v>
      </c>
    </row>
    <row r="7215" spans="3:10" x14ac:dyDescent="0.3">
      <c r="C7215">
        <v>6738</v>
      </c>
      <c r="D7215" s="40">
        <v>2.2825434685827397</v>
      </c>
      <c r="I7215">
        <v>6738</v>
      </c>
      <c r="J7215" s="134">
        <v>0.28463390666537891</v>
      </c>
    </row>
    <row r="7216" spans="3:10" x14ac:dyDescent="0.3">
      <c r="C7216">
        <v>6739</v>
      </c>
      <c r="D7216" s="40">
        <v>2.9554420869244544</v>
      </c>
      <c r="I7216">
        <v>6739</v>
      </c>
      <c r="J7216" s="134">
        <v>0.37342892222361512</v>
      </c>
    </row>
    <row r="7217" spans="3:10" x14ac:dyDescent="0.3">
      <c r="C7217">
        <v>6740</v>
      </c>
      <c r="D7217" s="40">
        <v>2.0083009220436758</v>
      </c>
      <c r="I7217">
        <v>6740</v>
      </c>
      <c r="J7217" s="134">
        <v>0.24555738163425334</v>
      </c>
    </row>
    <row r="7218" spans="3:10" x14ac:dyDescent="0.3">
      <c r="C7218">
        <v>6741</v>
      </c>
      <c r="D7218" s="40">
        <v>1.9775831633020733</v>
      </c>
      <c r="I7218">
        <v>6741</v>
      </c>
      <c r="J7218" s="134">
        <v>0.25552918476627284</v>
      </c>
    </row>
    <row r="7219" spans="3:10" x14ac:dyDescent="0.3">
      <c r="C7219">
        <v>6742</v>
      </c>
      <c r="D7219" s="40">
        <v>1.5162735723654102</v>
      </c>
      <c r="I7219">
        <v>6742</v>
      </c>
      <c r="J7219" s="134">
        <v>0.21568488925167628</v>
      </c>
    </row>
    <row r="7220" spans="3:10" x14ac:dyDescent="0.3">
      <c r="C7220">
        <v>6743</v>
      </c>
      <c r="D7220" s="40">
        <v>2.9281710760749045</v>
      </c>
      <c r="I7220">
        <v>6743</v>
      </c>
      <c r="J7220" s="134">
        <v>0.29800798309783483</v>
      </c>
    </row>
    <row r="7221" spans="3:10" x14ac:dyDescent="0.3">
      <c r="C7221">
        <v>6744</v>
      </c>
      <c r="D7221" s="40">
        <v>2.2599952716877527</v>
      </c>
      <c r="I7221">
        <v>6744</v>
      </c>
      <c r="J7221" s="134">
        <v>0.16973976326977236</v>
      </c>
    </row>
    <row r="7222" spans="3:10" x14ac:dyDescent="0.3">
      <c r="C7222">
        <v>6745</v>
      </c>
      <c r="D7222" s="40">
        <v>2.1368039977388387</v>
      </c>
      <c r="I7222">
        <v>6745</v>
      </c>
      <c r="J7222" s="134">
        <v>0.26698004036598078</v>
      </c>
    </row>
    <row r="7223" spans="3:10" x14ac:dyDescent="0.3">
      <c r="C7223">
        <v>6746</v>
      </c>
      <c r="D7223" s="40">
        <v>1.5175998681716314</v>
      </c>
      <c r="I7223">
        <v>6746</v>
      </c>
      <c r="J7223" s="134">
        <v>0.19033427434812356</v>
      </c>
    </row>
    <row r="7224" spans="3:10" x14ac:dyDescent="0.3">
      <c r="C7224">
        <v>6747</v>
      </c>
      <c r="D7224" s="40">
        <v>1.971736921623128</v>
      </c>
      <c r="I7224">
        <v>6747</v>
      </c>
      <c r="J7224" s="134">
        <v>0.27320654517617293</v>
      </c>
    </row>
    <row r="7225" spans="3:10" x14ac:dyDescent="0.3">
      <c r="C7225">
        <v>6748</v>
      </c>
      <c r="D7225" s="40">
        <v>2.5195706272299794</v>
      </c>
      <c r="I7225">
        <v>6748</v>
      </c>
      <c r="J7225" s="134">
        <v>0.3602810695449461</v>
      </c>
    </row>
    <row r="7226" spans="3:10" x14ac:dyDescent="0.3">
      <c r="C7226">
        <v>6749</v>
      </c>
      <c r="D7226" s="40">
        <v>3.3133848259077086</v>
      </c>
      <c r="I7226">
        <v>6749</v>
      </c>
      <c r="J7226" s="134">
        <v>0.1965600307110178</v>
      </c>
    </row>
    <row r="7227" spans="3:10" x14ac:dyDescent="0.3">
      <c r="C7227">
        <v>6750</v>
      </c>
      <c r="D7227" s="40">
        <v>2.04851506867166</v>
      </c>
      <c r="I7227">
        <v>6750</v>
      </c>
      <c r="J7227" s="134">
        <v>0.36173766574992694</v>
      </c>
    </row>
    <row r="7228" spans="3:10" x14ac:dyDescent="0.3">
      <c r="C7228">
        <v>6751</v>
      </c>
      <c r="D7228" s="40">
        <v>2.6013491681882517</v>
      </c>
      <c r="I7228">
        <v>6751</v>
      </c>
      <c r="J7228" s="134">
        <v>0.16259528823587388</v>
      </c>
    </row>
    <row r="7229" spans="3:10" x14ac:dyDescent="0.3">
      <c r="C7229">
        <v>6752</v>
      </c>
      <c r="D7229" s="40">
        <v>2.9150340886143042</v>
      </c>
      <c r="I7229">
        <v>6752</v>
      </c>
      <c r="J7229" s="134">
        <v>0.17534771595305765</v>
      </c>
    </row>
    <row r="7230" spans="3:10" x14ac:dyDescent="0.3">
      <c r="C7230">
        <v>6753</v>
      </c>
      <c r="D7230" s="40">
        <v>2.7827357689609218</v>
      </c>
      <c r="I7230">
        <v>6753</v>
      </c>
      <c r="J7230" s="134">
        <v>0.23715357522121239</v>
      </c>
    </row>
    <row r="7231" spans="3:10" x14ac:dyDescent="0.3">
      <c r="C7231">
        <v>6754</v>
      </c>
      <c r="D7231" s="40">
        <v>2.093841888672046</v>
      </c>
      <c r="I7231">
        <v>6754</v>
      </c>
      <c r="J7231" s="134">
        <v>0.18999574876411707</v>
      </c>
    </row>
    <row r="7232" spans="3:10" x14ac:dyDescent="0.3">
      <c r="C7232">
        <v>6755</v>
      </c>
      <c r="D7232" s="40">
        <v>2.834848878857211</v>
      </c>
      <c r="I7232">
        <v>6755</v>
      </c>
      <c r="J7232" s="134">
        <v>0.21735112972774795</v>
      </c>
    </row>
    <row r="7233" spans="3:10" x14ac:dyDescent="0.3">
      <c r="C7233">
        <v>6756</v>
      </c>
      <c r="D7233" s="40">
        <v>1.995318727534054</v>
      </c>
      <c r="I7233">
        <v>6756</v>
      </c>
      <c r="J7233" s="134">
        <v>0.16710069586128529</v>
      </c>
    </row>
    <row r="7234" spans="3:10" x14ac:dyDescent="0.3">
      <c r="C7234">
        <v>6757</v>
      </c>
      <c r="D7234" s="40">
        <v>2.7394409889477607</v>
      </c>
      <c r="I7234">
        <v>6757</v>
      </c>
      <c r="J7234" s="134">
        <v>0.15633835015289876</v>
      </c>
    </row>
    <row r="7235" spans="3:10" x14ac:dyDescent="0.3">
      <c r="C7235">
        <v>6758</v>
      </c>
      <c r="D7235" s="40">
        <v>3.2475050413097235</v>
      </c>
      <c r="I7235">
        <v>6758</v>
      </c>
      <c r="J7235" s="134">
        <v>0.27196288804740187</v>
      </c>
    </row>
    <row r="7236" spans="3:10" x14ac:dyDescent="0.3">
      <c r="C7236">
        <v>6759</v>
      </c>
      <c r="D7236" s="40">
        <v>2.5813543931576115</v>
      </c>
      <c r="I7236">
        <v>6759</v>
      </c>
      <c r="J7236" s="134">
        <v>0.25765021365167895</v>
      </c>
    </row>
    <row r="7237" spans="3:10" x14ac:dyDescent="0.3">
      <c r="C7237">
        <v>6760</v>
      </c>
      <c r="D7237" s="40">
        <v>2.2930150738365276</v>
      </c>
      <c r="I7237">
        <v>6760</v>
      </c>
      <c r="J7237" s="134">
        <v>0.10622930035609857</v>
      </c>
    </row>
    <row r="7238" spans="3:10" x14ac:dyDescent="0.3">
      <c r="C7238">
        <v>6761</v>
      </c>
      <c r="D7238" s="40">
        <v>3.1984099538185737</v>
      </c>
      <c r="I7238">
        <v>6761</v>
      </c>
      <c r="J7238" s="134">
        <v>0.23860823137050691</v>
      </c>
    </row>
    <row r="7239" spans="3:10" x14ac:dyDescent="0.3">
      <c r="C7239">
        <v>6762</v>
      </c>
      <c r="D7239" s="40">
        <v>2.254073759099561</v>
      </c>
      <c r="I7239">
        <v>6762</v>
      </c>
      <c r="J7239" s="134">
        <v>9.2221550779805872E-2</v>
      </c>
    </row>
    <row r="7240" spans="3:10" x14ac:dyDescent="0.3">
      <c r="C7240">
        <v>6763</v>
      </c>
      <c r="D7240" s="40">
        <v>3.1487493302910297</v>
      </c>
      <c r="I7240">
        <v>6763</v>
      </c>
      <c r="J7240" s="134">
        <v>0.25848596948620783</v>
      </c>
    </row>
    <row r="7241" spans="3:10" x14ac:dyDescent="0.3">
      <c r="C7241">
        <v>6764</v>
      </c>
      <c r="D7241" s="40">
        <v>2.7392261380984237</v>
      </c>
      <c r="I7241">
        <v>6764</v>
      </c>
      <c r="J7241" s="134">
        <v>0.3476479185587813</v>
      </c>
    </row>
    <row r="7242" spans="3:10" x14ac:dyDescent="0.3">
      <c r="C7242">
        <v>6765</v>
      </c>
      <c r="D7242" s="40">
        <v>2.5775385710875525</v>
      </c>
      <c r="I7242">
        <v>6765</v>
      </c>
      <c r="J7242" s="134">
        <v>0.16605479613118534</v>
      </c>
    </row>
    <row r="7243" spans="3:10" x14ac:dyDescent="0.3">
      <c r="C7243">
        <v>6766</v>
      </c>
      <c r="D7243" s="40">
        <v>2.5676758793539269</v>
      </c>
      <c r="I7243">
        <v>6766</v>
      </c>
      <c r="J7243" s="134">
        <v>0.35500844392896447</v>
      </c>
    </row>
    <row r="7244" spans="3:10" x14ac:dyDescent="0.3">
      <c r="C7244">
        <v>6767</v>
      </c>
      <c r="D7244" s="40">
        <v>2.5646117742150913</v>
      </c>
      <c r="I7244">
        <v>6767</v>
      </c>
      <c r="J7244" s="134">
        <v>0.38044579461812722</v>
      </c>
    </row>
    <row r="7245" spans="3:10" x14ac:dyDescent="0.3">
      <c r="C7245">
        <v>6768</v>
      </c>
      <c r="D7245" s="40">
        <v>2.703057800508053</v>
      </c>
      <c r="I7245">
        <v>6768</v>
      </c>
      <c r="J7245" s="134">
        <v>0.12145404216032429</v>
      </c>
    </row>
    <row r="7246" spans="3:10" x14ac:dyDescent="0.3">
      <c r="C7246">
        <v>6769</v>
      </c>
      <c r="D7246" s="40">
        <v>2.8327775101372263</v>
      </c>
      <c r="I7246">
        <v>6769</v>
      </c>
      <c r="J7246" s="134">
        <v>0.29092952771400071</v>
      </c>
    </row>
    <row r="7247" spans="3:10" x14ac:dyDescent="0.3">
      <c r="C7247">
        <v>6770</v>
      </c>
      <c r="D7247" s="40">
        <v>2.8178534240395114</v>
      </c>
      <c r="I7247">
        <v>6770</v>
      </c>
      <c r="J7247" s="134">
        <v>0.17406243258145238</v>
      </c>
    </row>
    <row r="7248" spans="3:10" x14ac:dyDescent="0.3">
      <c r="C7248">
        <v>6771</v>
      </c>
      <c r="D7248" s="40">
        <v>2.3246212765188536</v>
      </c>
      <c r="I7248">
        <v>6771</v>
      </c>
      <c r="J7248" s="134">
        <v>0.35947382299625841</v>
      </c>
    </row>
    <row r="7249" spans="3:10" x14ac:dyDescent="0.3">
      <c r="C7249">
        <v>6772</v>
      </c>
      <c r="D7249" s="40">
        <v>2.5875966176341332</v>
      </c>
      <c r="I7249">
        <v>6772</v>
      </c>
      <c r="J7249" s="134">
        <v>0.40150643265367525</v>
      </c>
    </row>
    <row r="7250" spans="3:10" x14ac:dyDescent="0.3">
      <c r="C7250">
        <v>6773</v>
      </c>
      <c r="D7250" s="40">
        <v>2.6823188762678898</v>
      </c>
      <c r="I7250">
        <v>6773</v>
      </c>
      <c r="J7250" s="134">
        <v>0.2246732016815316</v>
      </c>
    </row>
    <row r="7251" spans="3:10" x14ac:dyDescent="0.3">
      <c r="C7251">
        <v>6774</v>
      </c>
      <c r="D7251" s="40">
        <v>2.4749439930927091</v>
      </c>
      <c r="I7251">
        <v>6774</v>
      </c>
      <c r="J7251" s="134">
        <v>0.20599191865139344</v>
      </c>
    </row>
    <row r="7252" spans="3:10" x14ac:dyDescent="0.3">
      <c r="C7252">
        <v>6775</v>
      </c>
      <c r="D7252" s="40">
        <v>2.6420105964695542</v>
      </c>
      <c r="I7252">
        <v>6775</v>
      </c>
      <c r="J7252" s="134">
        <v>9.887856898836267E-2</v>
      </c>
    </row>
    <row r="7253" spans="3:10" x14ac:dyDescent="0.3">
      <c r="C7253">
        <v>6776</v>
      </c>
      <c r="D7253" s="40">
        <v>2.2762838140177473</v>
      </c>
      <c r="I7253">
        <v>6776</v>
      </c>
      <c r="J7253" s="134">
        <v>0.2458675314018155</v>
      </c>
    </row>
    <row r="7254" spans="3:10" x14ac:dyDescent="0.3">
      <c r="C7254">
        <v>6777</v>
      </c>
      <c r="D7254" s="40">
        <v>2.5788471476910813</v>
      </c>
      <c r="I7254">
        <v>6777</v>
      </c>
      <c r="J7254" s="134">
        <v>0.32751742464608924</v>
      </c>
    </row>
    <row r="7255" spans="3:10" x14ac:dyDescent="0.3">
      <c r="C7255">
        <v>6778</v>
      </c>
      <c r="D7255" s="40">
        <v>2.9225890340303269</v>
      </c>
      <c r="I7255">
        <v>6778</v>
      </c>
      <c r="J7255" s="134">
        <v>0.3596108536517153</v>
      </c>
    </row>
    <row r="7256" spans="3:10" x14ac:dyDescent="0.3">
      <c r="C7256">
        <v>6779</v>
      </c>
      <c r="D7256" s="40">
        <v>3.1505548937357917</v>
      </c>
      <c r="I7256">
        <v>6779</v>
      </c>
      <c r="J7256" s="134">
        <v>0.14929181502233924</v>
      </c>
    </row>
    <row r="7257" spans="3:10" x14ac:dyDescent="0.3">
      <c r="C7257">
        <v>6780</v>
      </c>
      <c r="D7257" s="40">
        <v>3.3565235064649137</v>
      </c>
      <c r="I7257">
        <v>6780</v>
      </c>
      <c r="J7257" s="134">
        <v>0.19003220126371323</v>
      </c>
    </row>
    <row r="7258" spans="3:10" x14ac:dyDescent="0.3">
      <c r="C7258">
        <v>6781</v>
      </c>
      <c r="D7258" s="40">
        <v>2.7785504388635425</v>
      </c>
      <c r="I7258">
        <v>6781</v>
      </c>
      <c r="J7258" s="134">
        <v>0.3093605892553819</v>
      </c>
    </row>
    <row r="7259" spans="3:10" x14ac:dyDescent="0.3">
      <c r="C7259">
        <v>6782</v>
      </c>
      <c r="D7259" s="40">
        <v>2.8801577111214089</v>
      </c>
      <c r="I7259">
        <v>6782</v>
      </c>
      <c r="J7259" s="134">
        <v>0.33996443903904172</v>
      </c>
    </row>
    <row r="7260" spans="3:10" x14ac:dyDescent="0.3">
      <c r="C7260">
        <v>6783</v>
      </c>
      <c r="D7260" s="40">
        <v>2.5960834867347424</v>
      </c>
      <c r="I7260">
        <v>6783</v>
      </c>
      <c r="J7260" s="134">
        <v>0.24976021287661765</v>
      </c>
    </row>
    <row r="7261" spans="3:10" x14ac:dyDescent="0.3">
      <c r="C7261">
        <v>6784</v>
      </c>
      <c r="D7261" s="40">
        <v>3.5289970373618176</v>
      </c>
      <c r="I7261">
        <v>6784</v>
      </c>
      <c r="J7261" s="134">
        <v>0.33811519255441747</v>
      </c>
    </row>
    <row r="7262" spans="3:10" x14ac:dyDescent="0.3">
      <c r="C7262">
        <v>6785</v>
      </c>
      <c r="D7262" s="40">
        <v>2.3366899274800264</v>
      </c>
      <c r="I7262">
        <v>6785</v>
      </c>
      <c r="J7262" s="134">
        <v>0.34303506479735946</v>
      </c>
    </row>
    <row r="7263" spans="3:10" x14ac:dyDescent="0.3">
      <c r="C7263">
        <v>6786</v>
      </c>
      <c r="D7263" s="40">
        <v>2.671704069060493</v>
      </c>
      <c r="I7263">
        <v>6786</v>
      </c>
      <c r="J7263" s="134">
        <v>0.37936142475318135</v>
      </c>
    </row>
    <row r="7264" spans="3:10" x14ac:dyDescent="0.3">
      <c r="C7264">
        <v>6787</v>
      </c>
      <c r="D7264" s="40">
        <v>2.5497987021754871</v>
      </c>
      <c r="I7264">
        <v>6787</v>
      </c>
      <c r="J7264" s="134">
        <v>0.27216368295896065</v>
      </c>
    </row>
    <row r="7265" spans="3:10" x14ac:dyDescent="0.3">
      <c r="C7265">
        <v>6788</v>
      </c>
      <c r="D7265" s="40">
        <v>2.3766844266380969</v>
      </c>
      <c r="I7265">
        <v>6788</v>
      </c>
      <c r="J7265" s="134">
        <v>0.25126352951355435</v>
      </c>
    </row>
    <row r="7266" spans="3:10" x14ac:dyDescent="0.3">
      <c r="C7266">
        <v>6789</v>
      </c>
      <c r="D7266" s="40">
        <v>2.5075328758405764</v>
      </c>
      <c r="I7266">
        <v>6789</v>
      </c>
      <c r="J7266" s="134">
        <v>0.21358561465222947</v>
      </c>
    </row>
    <row r="7267" spans="3:10" x14ac:dyDescent="0.3">
      <c r="C7267">
        <v>6790</v>
      </c>
      <c r="D7267" s="40">
        <v>2.9208569957051989</v>
      </c>
      <c r="I7267">
        <v>6790</v>
      </c>
      <c r="J7267" s="134">
        <v>0.2252775739738262</v>
      </c>
    </row>
    <row r="7268" spans="3:10" x14ac:dyDescent="0.3">
      <c r="C7268">
        <v>6791</v>
      </c>
      <c r="D7268" s="40">
        <v>2.694502138325598</v>
      </c>
      <c r="I7268">
        <v>6791</v>
      </c>
      <c r="J7268" s="134">
        <v>0.38980549784791041</v>
      </c>
    </row>
    <row r="7269" spans="3:10" x14ac:dyDescent="0.3">
      <c r="C7269">
        <v>6792</v>
      </c>
      <c r="D7269" s="40">
        <v>2.8060011727388083</v>
      </c>
      <c r="I7269">
        <v>6792</v>
      </c>
      <c r="J7269" s="134">
        <v>0.35418701416766063</v>
      </c>
    </row>
    <row r="7270" spans="3:10" x14ac:dyDescent="0.3">
      <c r="C7270">
        <v>6793</v>
      </c>
      <c r="D7270" s="40">
        <v>2.3463527116550091</v>
      </c>
      <c r="I7270">
        <v>6793</v>
      </c>
      <c r="J7270" s="134">
        <v>0.12574673214898979</v>
      </c>
    </row>
    <row r="7271" spans="3:10" x14ac:dyDescent="0.3">
      <c r="C7271">
        <v>6794</v>
      </c>
      <c r="D7271" s="40">
        <v>2.2701344895295614</v>
      </c>
      <c r="I7271">
        <v>6794</v>
      </c>
      <c r="J7271" s="134">
        <v>0.24687891821457297</v>
      </c>
    </row>
    <row r="7272" spans="3:10" x14ac:dyDescent="0.3">
      <c r="C7272">
        <v>6795</v>
      </c>
      <c r="D7272" s="40">
        <v>2.6596345010422011</v>
      </c>
      <c r="I7272">
        <v>6795</v>
      </c>
      <c r="J7272" s="134">
        <v>0.31672349077883677</v>
      </c>
    </row>
    <row r="7273" spans="3:10" x14ac:dyDescent="0.3">
      <c r="C7273">
        <v>6796</v>
      </c>
      <c r="D7273" s="40">
        <v>2.6097998425207201</v>
      </c>
      <c r="I7273">
        <v>6796</v>
      </c>
      <c r="J7273" s="134">
        <v>0.16052277174581708</v>
      </c>
    </row>
    <row r="7274" spans="3:10" x14ac:dyDescent="0.3">
      <c r="C7274">
        <v>6797</v>
      </c>
      <c r="D7274" s="40">
        <v>2.3923766100296944</v>
      </c>
      <c r="I7274">
        <v>6797</v>
      </c>
      <c r="J7274" s="134">
        <v>0.2568686593487568</v>
      </c>
    </row>
    <row r="7275" spans="3:10" x14ac:dyDescent="0.3">
      <c r="C7275">
        <v>6798</v>
      </c>
      <c r="D7275" s="40">
        <v>2.5478536730216281</v>
      </c>
      <c r="I7275">
        <v>6798</v>
      </c>
      <c r="J7275" s="134">
        <v>0.30095830658529987</v>
      </c>
    </row>
    <row r="7276" spans="3:10" x14ac:dyDescent="0.3">
      <c r="C7276">
        <v>6799</v>
      </c>
      <c r="D7276" s="40">
        <v>2.1251172408962247</v>
      </c>
      <c r="I7276">
        <v>6799</v>
      </c>
      <c r="J7276" s="134">
        <v>0.17711391161692669</v>
      </c>
    </row>
    <row r="7277" spans="3:10" x14ac:dyDescent="0.3">
      <c r="C7277">
        <v>6800</v>
      </c>
      <c r="D7277" s="40">
        <v>2.7174469402546313</v>
      </c>
      <c r="I7277">
        <v>6800</v>
      </c>
      <c r="J7277" s="134">
        <v>7.4586249805409288E-2</v>
      </c>
    </row>
    <row r="7278" spans="3:10" x14ac:dyDescent="0.3">
      <c r="C7278">
        <v>6801</v>
      </c>
      <c r="D7278" s="40">
        <v>2.4001795090864979</v>
      </c>
      <c r="I7278">
        <v>6801</v>
      </c>
      <c r="J7278" s="134">
        <v>0.14793449497536426</v>
      </c>
    </row>
    <row r="7279" spans="3:10" x14ac:dyDescent="0.3">
      <c r="C7279">
        <v>6802</v>
      </c>
      <c r="D7279" s="40">
        <v>2.7057060398149977</v>
      </c>
      <c r="I7279">
        <v>6802</v>
      </c>
      <c r="J7279" s="134">
        <v>0.36301249535747093</v>
      </c>
    </row>
    <row r="7280" spans="3:10" x14ac:dyDescent="0.3">
      <c r="C7280">
        <v>6803</v>
      </c>
      <c r="D7280" s="40">
        <v>1.7521507531962386</v>
      </c>
      <c r="I7280">
        <v>6803</v>
      </c>
      <c r="J7280" s="134">
        <v>0.2318896922143423</v>
      </c>
    </row>
    <row r="7281" spans="3:10" x14ac:dyDescent="0.3">
      <c r="C7281">
        <v>6804</v>
      </c>
      <c r="D7281" s="40">
        <v>2.853477670043675</v>
      </c>
      <c r="I7281">
        <v>6804</v>
      </c>
      <c r="J7281" s="134">
        <v>0.34138452778801609</v>
      </c>
    </row>
    <row r="7282" spans="3:10" x14ac:dyDescent="0.3">
      <c r="C7282">
        <v>6805</v>
      </c>
      <c r="D7282" s="40">
        <v>3.498472864915338</v>
      </c>
      <c r="I7282">
        <v>6805</v>
      </c>
      <c r="J7282" s="134">
        <v>0.20808298380809132</v>
      </c>
    </row>
    <row r="7283" spans="3:10" x14ac:dyDescent="0.3">
      <c r="C7283">
        <v>6806</v>
      </c>
      <c r="D7283" s="40">
        <v>1.9722305627133661</v>
      </c>
      <c r="I7283">
        <v>6806</v>
      </c>
      <c r="J7283" s="134">
        <v>0.31975888185559231</v>
      </c>
    </row>
    <row r="7284" spans="3:10" x14ac:dyDescent="0.3">
      <c r="C7284">
        <v>6807</v>
      </c>
      <c r="D7284" s="40">
        <v>2.2124746790396759</v>
      </c>
      <c r="I7284">
        <v>6807</v>
      </c>
      <c r="J7284" s="134">
        <v>0.12729594532377519</v>
      </c>
    </row>
    <row r="7285" spans="3:10" x14ac:dyDescent="0.3">
      <c r="C7285">
        <v>6808</v>
      </c>
      <c r="D7285" s="40">
        <v>2.4015411619705609</v>
      </c>
      <c r="I7285">
        <v>6808</v>
      </c>
      <c r="J7285" s="134">
        <v>0.23959286453861384</v>
      </c>
    </row>
    <row r="7286" spans="3:10" x14ac:dyDescent="0.3">
      <c r="C7286">
        <v>6809</v>
      </c>
      <c r="D7286" s="40">
        <v>2.3283824668895927</v>
      </c>
      <c r="I7286">
        <v>6809</v>
      </c>
      <c r="J7286" s="134">
        <v>0.1961686744766713</v>
      </c>
    </row>
    <row r="7287" spans="3:10" x14ac:dyDescent="0.3">
      <c r="C7287">
        <v>6810</v>
      </c>
      <c r="D7287" s="40">
        <v>2.0465455271890547</v>
      </c>
      <c r="I7287">
        <v>6810</v>
      </c>
      <c r="J7287" s="134">
        <v>0.20084979171796569</v>
      </c>
    </row>
    <row r="7288" spans="3:10" x14ac:dyDescent="0.3">
      <c r="C7288">
        <v>6811</v>
      </c>
      <c r="D7288" s="40">
        <v>3.2003476486272264</v>
      </c>
      <c r="I7288">
        <v>6811</v>
      </c>
      <c r="J7288" s="134">
        <v>0.14168284079393967</v>
      </c>
    </row>
    <row r="7289" spans="3:10" x14ac:dyDescent="0.3">
      <c r="C7289">
        <v>6812</v>
      </c>
      <c r="D7289" s="40">
        <v>3.0344242002886213</v>
      </c>
      <c r="I7289">
        <v>6812</v>
      </c>
      <c r="J7289" s="134">
        <v>0.11126550343172448</v>
      </c>
    </row>
    <row r="7290" spans="3:10" x14ac:dyDescent="0.3">
      <c r="C7290">
        <v>6813</v>
      </c>
      <c r="D7290" s="40">
        <v>1.716162627958709</v>
      </c>
      <c r="I7290">
        <v>6813</v>
      </c>
      <c r="J7290" s="134">
        <v>0.3531443156753491</v>
      </c>
    </row>
    <row r="7291" spans="3:10" x14ac:dyDescent="0.3">
      <c r="C7291">
        <v>6814</v>
      </c>
      <c r="D7291" s="40">
        <v>2.1488830612117313</v>
      </c>
      <c r="I7291">
        <v>6814</v>
      </c>
      <c r="J7291" s="134">
        <v>0.20195967437147444</v>
      </c>
    </row>
    <row r="7292" spans="3:10" x14ac:dyDescent="0.3">
      <c r="C7292">
        <v>6815</v>
      </c>
      <c r="D7292" s="40">
        <v>1.6914415704308674</v>
      </c>
      <c r="I7292">
        <v>6815</v>
      </c>
      <c r="J7292" s="134">
        <v>0.17526455936243601</v>
      </c>
    </row>
    <row r="7293" spans="3:10" x14ac:dyDescent="0.3">
      <c r="C7293">
        <v>6816</v>
      </c>
      <c r="D7293" s="40">
        <v>3.4889623981468652</v>
      </c>
      <c r="I7293">
        <v>6816</v>
      </c>
      <c r="J7293" s="134">
        <v>0.22349893737333737</v>
      </c>
    </row>
    <row r="7294" spans="3:10" x14ac:dyDescent="0.3">
      <c r="C7294">
        <v>6817</v>
      </c>
      <c r="D7294" s="40">
        <v>2.0023803942411535</v>
      </c>
      <c r="I7294">
        <v>6817</v>
      </c>
      <c r="J7294" s="134">
        <v>0.26680013917656642</v>
      </c>
    </row>
    <row r="7295" spans="3:10" x14ac:dyDescent="0.3">
      <c r="C7295">
        <v>6818</v>
      </c>
      <c r="D7295" s="40">
        <v>2.1975273119726957</v>
      </c>
      <c r="I7295">
        <v>6818</v>
      </c>
      <c r="J7295" s="134">
        <v>0.19035761895694581</v>
      </c>
    </row>
    <row r="7296" spans="3:10" x14ac:dyDescent="0.3">
      <c r="C7296">
        <v>6819</v>
      </c>
      <c r="D7296" s="40">
        <v>1.9739924168905791</v>
      </c>
      <c r="I7296">
        <v>6819</v>
      </c>
      <c r="J7296" s="134">
        <v>0.28722471105342873</v>
      </c>
    </row>
    <row r="7297" spans="3:10" x14ac:dyDescent="0.3">
      <c r="C7297">
        <v>6820</v>
      </c>
      <c r="D7297" s="40">
        <v>3.2849306751269758</v>
      </c>
      <c r="I7297">
        <v>6820</v>
      </c>
      <c r="J7297" s="134">
        <v>0.29548117857047429</v>
      </c>
    </row>
    <row r="7298" spans="3:10" x14ac:dyDescent="0.3">
      <c r="C7298">
        <v>6821</v>
      </c>
      <c r="D7298" s="40">
        <v>3.3003926980203793</v>
      </c>
      <c r="I7298">
        <v>6821</v>
      </c>
      <c r="J7298" s="134">
        <v>0.25837862360409503</v>
      </c>
    </row>
    <row r="7299" spans="3:10" x14ac:dyDescent="0.3">
      <c r="C7299">
        <v>6822</v>
      </c>
      <c r="D7299" s="40">
        <v>3.1850290025493542</v>
      </c>
      <c r="I7299">
        <v>6822</v>
      </c>
      <c r="J7299" s="134">
        <v>0.31108368818462817</v>
      </c>
    </row>
    <row r="7300" spans="3:10" x14ac:dyDescent="0.3">
      <c r="C7300">
        <v>6823</v>
      </c>
      <c r="D7300" s="40">
        <v>2.0167723353199309</v>
      </c>
      <c r="I7300">
        <v>6823</v>
      </c>
      <c r="J7300" s="134">
        <v>0.19386996090431841</v>
      </c>
    </row>
    <row r="7301" spans="3:10" x14ac:dyDescent="0.3">
      <c r="C7301">
        <v>6824</v>
      </c>
      <c r="D7301" s="40">
        <v>2.2997467739085069</v>
      </c>
      <c r="I7301">
        <v>6824</v>
      </c>
      <c r="J7301" s="134">
        <v>0.30753872656627412</v>
      </c>
    </row>
    <row r="7302" spans="3:10" x14ac:dyDescent="0.3">
      <c r="C7302">
        <v>6825</v>
      </c>
      <c r="D7302" s="40">
        <v>2.7430151759948336</v>
      </c>
      <c r="I7302">
        <v>6825</v>
      </c>
      <c r="J7302" s="134">
        <v>0.3763224893440138</v>
      </c>
    </row>
    <row r="7303" spans="3:10" x14ac:dyDescent="0.3">
      <c r="C7303">
        <v>6826</v>
      </c>
      <c r="D7303" s="40">
        <v>2.6792802938111122</v>
      </c>
      <c r="I7303">
        <v>6826</v>
      </c>
      <c r="J7303" s="134">
        <v>0.18117842201348688</v>
      </c>
    </row>
    <row r="7304" spans="3:10" x14ac:dyDescent="0.3">
      <c r="C7304">
        <v>6827</v>
      </c>
      <c r="D7304" s="40">
        <v>3.2362711677503064</v>
      </c>
      <c r="I7304">
        <v>6827</v>
      </c>
      <c r="J7304" s="134">
        <v>0.30829392705338421</v>
      </c>
    </row>
    <row r="7305" spans="3:10" x14ac:dyDescent="0.3">
      <c r="C7305">
        <v>6828</v>
      </c>
      <c r="D7305" s="40">
        <v>2.3831571908547931</v>
      </c>
      <c r="I7305">
        <v>6828</v>
      </c>
      <c r="J7305" s="134">
        <v>0.259100919184728</v>
      </c>
    </row>
    <row r="7306" spans="3:10" x14ac:dyDescent="0.3">
      <c r="C7306">
        <v>6829</v>
      </c>
      <c r="D7306" s="40">
        <v>1.7429019285303891</v>
      </c>
      <c r="I7306">
        <v>6829</v>
      </c>
      <c r="J7306" s="134">
        <v>0.29573921303274298</v>
      </c>
    </row>
    <row r="7307" spans="3:10" x14ac:dyDescent="0.3">
      <c r="C7307">
        <v>6830</v>
      </c>
      <c r="D7307" s="40">
        <v>1.840914417379907</v>
      </c>
      <c r="I7307">
        <v>6830</v>
      </c>
      <c r="J7307" s="134">
        <v>0.11745324500165832</v>
      </c>
    </row>
    <row r="7308" spans="3:10" x14ac:dyDescent="0.3">
      <c r="C7308">
        <v>6831</v>
      </c>
      <c r="D7308" s="40">
        <v>3.2011319117464203</v>
      </c>
      <c r="I7308">
        <v>6831</v>
      </c>
      <c r="J7308" s="134">
        <v>0.17899704598778277</v>
      </c>
    </row>
    <row r="7309" spans="3:10" x14ac:dyDescent="0.3">
      <c r="C7309">
        <v>6832</v>
      </c>
      <c r="D7309" s="40">
        <v>2.4929940963147721</v>
      </c>
      <c r="I7309">
        <v>6832</v>
      </c>
      <c r="J7309" s="134">
        <v>0.16250357259325843</v>
      </c>
    </row>
    <row r="7310" spans="3:10" x14ac:dyDescent="0.3">
      <c r="C7310">
        <v>6833</v>
      </c>
      <c r="D7310" s="40">
        <v>2.3241023068791424</v>
      </c>
      <c r="I7310">
        <v>6833</v>
      </c>
      <c r="J7310" s="134">
        <v>0.30160814348005394</v>
      </c>
    </row>
    <row r="7311" spans="3:10" x14ac:dyDescent="0.3">
      <c r="C7311">
        <v>6834</v>
      </c>
      <c r="D7311" s="40">
        <v>3.6006324992945515</v>
      </c>
      <c r="I7311">
        <v>6834</v>
      </c>
      <c r="J7311" s="134">
        <v>0.31501344271036746</v>
      </c>
    </row>
    <row r="7312" spans="3:10" x14ac:dyDescent="0.3">
      <c r="C7312">
        <v>6835</v>
      </c>
      <c r="D7312" s="40">
        <v>2.920672921943436</v>
      </c>
      <c r="I7312">
        <v>6835</v>
      </c>
      <c r="J7312" s="134">
        <v>7.5612023748246937E-2</v>
      </c>
    </row>
    <row r="7313" spans="3:10" x14ac:dyDescent="0.3">
      <c r="C7313">
        <v>6836</v>
      </c>
      <c r="D7313" s="40">
        <v>2.4621803319499462</v>
      </c>
      <c r="I7313">
        <v>6836</v>
      </c>
      <c r="J7313" s="134">
        <v>0.23412728024640095</v>
      </c>
    </row>
    <row r="7314" spans="3:10" x14ac:dyDescent="0.3">
      <c r="C7314">
        <v>6837</v>
      </c>
      <c r="D7314" s="40">
        <v>2.7125709557741366</v>
      </c>
      <c r="I7314">
        <v>6837</v>
      </c>
      <c r="J7314" s="134">
        <v>0.34919833004407086</v>
      </c>
    </row>
    <row r="7315" spans="3:10" x14ac:dyDescent="0.3">
      <c r="C7315">
        <v>6838</v>
      </c>
      <c r="D7315" s="40">
        <v>2.9839145669846805</v>
      </c>
      <c r="I7315">
        <v>6838</v>
      </c>
      <c r="J7315" s="134">
        <v>0.2892825985986347</v>
      </c>
    </row>
    <row r="7316" spans="3:10" x14ac:dyDescent="0.3">
      <c r="C7316">
        <v>6839</v>
      </c>
      <c r="D7316" s="40">
        <v>2.8306658308939117</v>
      </c>
      <c r="I7316">
        <v>6839</v>
      </c>
      <c r="J7316" s="134">
        <v>0.25563602082062298</v>
      </c>
    </row>
    <row r="7317" spans="3:10" x14ac:dyDescent="0.3">
      <c r="C7317">
        <v>6840</v>
      </c>
      <c r="D7317" s="40">
        <v>3.5875965182642573</v>
      </c>
      <c r="I7317">
        <v>6840</v>
      </c>
      <c r="J7317" s="134">
        <v>0.10766402667547448</v>
      </c>
    </row>
    <row r="7318" spans="3:10" x14ac:dyDescent="0.3">
      <c r="C7318">
        <v>6841</v>
      </c>
      <c r="D7318" s="40">
        <v>3.1077125306271043</v>
      </c>
      <c r="I7318">
        <v>6841</v>
      </c>
      <c r="J7318" s="134">
        <v>0.21690593236707967</v>
      </c>
    </row>
    <row r="7319" spans="3:10" x14ac:dyDescent="0.3">
      <c r="C7319">
        <v>6842</v>
      </c>
      <c r="D7319" s="40">
        <v>2.0156905190364194</v>
      </c>
      <c r="I7319">
        <v>6842</v>
      </c>
      <c r="J7319" s="134">
        <v>0.22698365449397939</v>
      </c>
    </row>
    <row r="7320" spans="3:10" x14ac:dyDescent="0.3">
      <c r="C7320">
        <v>6843</v>
      </c>
      <c r="D7320" s="40">
        <v>2.3536461928220458</v>
      </c>
      <c r="I7320">
        <v>6843</v>
      </c>
      <c r="J7320" s="134">
        <v>0.35624761309651665</v>
      </c>
    </row>
    <row r="7321" spans="3:10" x14ac:dyDescent="0.3">
      <c r="C7321">
        <v>6844</v>
      </c>
      <c r="D7321" s="40">
        <v>2.7320877126742085</v>
      </c>
      <c r="I7321">
        <v>6844</v>
      </c>
      <c r="J7321" s="134">
        <v>0.15726261495929728</v>
      </c>
    </row>
    <row r="7322" spans="3:10" x14ac:dyDescent="0.3">
      <c r="C7322">
        <v>6845</v>
      </c>
      <c r="D7322" s="40">
        <v>3.3520456396324478</v>
      </c>
      <c r="I7322">
        <v>6845</v>
      </c>
      <c r="J7322" s="134">
        <v>0.38077387664605045</v>
      </c>
    </row>
    <row r="7323" spans="3:10" x14ac:dyDescent="0.3">
      <c r="C7323">
        <v>6846</v>
      </c>
      <c r="D7323" s="40">
        <v>2.1757368378568724</v>
      </c>
      <c r="I7323">
        <v>6846</v>
      </c>
      <c r="J7323" s="134">
        <v>0.14059156225816638</v>
      </c>
    </row>
    <row r="7324" spans="3:10" x14ac:dyDescent="0.3">
      <c r="C7324">
        <v>6847</v>
      </c>
      <c r="D7324" s="40">
        <v>2.9395804323488819</v>
      </c>
      <c r="I7324">
        <v>6847</v>
      </c>
      <c r="J7324" s="134">
        <v>0.2795142374665851</v>
      </c>
    </row>
    <row r="7325" spans="3:10" x14ac:dyDescent="0.3">
      <c r="C7325">
        <v>6848</v>
      </c>
      <c r="D7325" s="40">
        <v>2.8189401051078442</v>
      </c>
      <c r="I7325">
        <v>6848</v>
      </c>
      <c r="J7325" s="134">
        <v>0.39164882834715775</v>
      </c>
    </row>
    <row r="7326" spans="3:10" x14ac:dyDescent="0.3">
      <c r="C7326">
        <v>6849</v>
      </c>
      <c r="D7326" s="40">
        <v>1.9545863905600591</v>
      </c>
      <c r="I7326">
        <v>6849</v>
      </c>
      <c r="J7326" s="134">
        <v>0.32544351375075276</v>
      </c>
    </row>
    <row r="7327" spans="3:10" x14ac:dyDescent="0.3">
      <c r="C7327">
        <v>6850</v>
      </c>
      <c r="D7327" s="40">
        <v>2.9899935971908227</v>
      </c>
      <c r="I7327">
        <v>6850</v>
      </c>
      <c r="J7327" s="134">
        <v>0.19206196470260983</v>
      </c>
    </row>
    <row r="7328" spans="3:10" x14ac:dyDescent="0.3">
      <c r="C7328">
        <v>6851</v>
      </c>
      <c r="D7328" s="40">
        <v>2.0759190015608189</v>
      </c>
      <c r="I7328">
        <v>6851</v>
      </c>
      <c r="J7328" s="134">
        <v>0.20645647111993748</v>
      </c>
    </row>
    <row r="7329" spans="3:10" x14ac:dyDescent="0.3">
      <c r="C7329">
        <v>6852</v>
      </c>
      <c r="D7329" s="40">
        <v>2.443999597138494</v>
      </c>
      <c r="I7329">
        <v>6852</v>
      </c>
      <c r="J7329" s="134">
        <v>0.22723253203987182</v>
      </c>
    </row>
    <row r="7330" spans="3:10" x14ac:dyDescent="0.3">
      <c r="C7330">
        <v>6853</v>
      </c>
      <c r="D7330" s="40">
        <v>1.8332696068463084</v>
      </c>
      <c r="I7330">
        <v>6853</v>
      </c>
      <c r="J7330" s="134">
        <v>0.33345206594434407</v>
      </c>
    </row>
    <row r="7331" spans="3:10" x14ac:dyDescent="0.3">
      <c r="C7331">
        <v>6854</v>
      </c>
      <c r="D7331" s="40">
        <v>2.9071334284571058</v>
      </c>
      <c r="I7331">
        <v>6854</v>
      </c>
      <c r="J7331" s="134">
        <v>0.23968815433688029</v>
      </c>
    </row>
    <row r="7332" spans="3:10" x14ac:dyDescent="0.3">
      <c r="C7332">
        <v>6855</v>
      </c>
      <c r="D7332" s="40">
        <v>3.5076627987636266</v>
      </c>
      <c r="I7332">
        <v>6855</v>
      </c>
      <c r="J7332" s="134">
        <v>0.21600899343016455</v>
      </c>
    </row>
    <row r="7333" spans="3:10" x14ac:dyDescent="0.3">
      <c r="C7333">
        <v>6856</v>
      </c>
      <c r="D7333" s="40">
        <v>2.5791146878363818</v>
      </c>
      <c r="I7333">
        <v>6856</v>
      </c>
      <c r="J7333" s="134">
        <v>0.31818462060134567</v>
      </c>
    </row>
    <row r="7334" spans="3:10" x14ac:dyDescent="0.3">
      <c r="C7334">
        <v>6857</v>
      </c>
      <c r="D7334" s="40">
        <v>2.5116153997472739</v>
      </c>
      <c r="I7334">
        <v>6857</v>
      </c>
      <c r="J7334" s="134">
        <v>0.21874090971602489</v>
      </c>
    </row>
    <row r="7335" spans="3:10" x14ac:dyDescent="0.3">
      <c r="C7335">
        <v>6858</v>
      </c>
      <c r="D7335" s="40">
        <v>3.0962873362162417</v>
      </c>
      <c r="I7335">
        <v>6858</v>
      </c>
      <c r="J7335" s="134">
        <v>0.31567608037116246</v>
      </c>
    </row>
    <row r="7336" spans="3:10" x14ac:dyDescent="0.3">
      <c r="C7336">
        <v>6859</v>
      </c>
      <c r="D7336" s="40">
        <v>2.820773259529608</v>
      </c>
      <c r="I7336">
        <v>6859</v>
      </c>
      <c r="J7336" s="134">
        <v>9.6130397960911829E-2</v>
      </c>
    </row>
    <row r="7337" spans="3:10" x14ac:dyDescent="0.3">
      <c r="C7337">
        <v>6860</v>
      </c>
      <c r="D7337" s="40">
        <v>3.1650949788054703</v>
      </c>
      <c r="I7337">
        <v>6860</v>
      </c>
      <c r="J7337" s="134">
        <v>0.34300970965370969</v>
      </c>
    </row>
    <row r="7338" spans="3:10" x14ac:dyDescent="0.3">
      <c r="C7338">
        <v>6861</v>
      </c>
      <c r="D7338" s="40">
        <v>2.4251663118811613</v>
      </c>
      <c r="I7338">
        <v>6861</v>
      </c>
      <c r="J7338" s="134">
        <v>0.2637270553700779</v>
      </c>
    </row>
    <row r="7339" spans="3:10" x14ac:dyDescent="0.3">
      <c r="C7339">
        <v>6862</v>
      </c>
      <c r="D7339" s="40">
        <v>2.9594997776076339</v>
      </c>
      <c r="I7339">
        <v>6862</v>
      </c>
      <c r="J7339" s="134">
        <v>0.19594744326814628</v>
      </c>
    </row>
    <row r="7340" spans="3:10" x14ac:dyDescent="0.3">
      <c r="C7340">
        <v>6863</v>
      </c>
      <c r="D7340" s="40">
        <v>2.3436554652498738</v>
      </c>
      <c r="I7340">
        <v>6863</v>
      </c>
      <c r="J7340" s="134">
        <v>0.27546108343557107</v>
      </c>
    </row>
    <row r="7341" spans="3:10" x14ac:dyDescent="0.3">
      <c r="C7341">
        <v>6864</v>
      </c>
      <c r="D7341" s="40">
        <v>2.5310327640589305</v>
      </c>
      <c r="I7341">
        <v>6864</v>
      </c>
      <c r="J7341" s="134">
        <v>0.25922753836352763</v>
      </c>
    </row>
    <row r="7342" spans="3:10" x14ac:dyDescent="0.3">
      <c r="C7342">
        <v>6865</v>
      </c>
      <c r="D7342" s="40">
        <v>1.6316215224624089</v>
      </c>
      <c r="I7342">
        <v>6865</v>
      </c>
      <c r="J7342" s="134">
        <v>0.18789774429232176</v>
      </c>
    </row>
    <row r="7343" spans="3:10" x14ac:dyDescent="0.3">
      <c r="C7343">
        <v>6866</v>
      </c>
      <c r="D7343" s="40">
        <v>2.0364245888557257</v>
      </c>
      <c r="I7343">
        <v>6866</v>
      </c>
      <c r="J7343" s="134">
        <v>0.22262622489476125</v>
      </c>
    </row>
    <row r="7344" spans="3:10" x14ac:dyDescent="0.3">
      <c r="C7344">
        <v>6867</v>
      </c>
      <c r="D7344" s="40">
        <v>2.8040024799014036</v>
      </c>
      <c r="I7344">
        <v>6867</v>
      </c>
      <c r="J7344" s="134">
        <v>0.27958378739868572</v>
      </c>
    </row>
    <row r="7345" spans="3:10" x14ac:dyDescent="0.3">
      <c r="C7345">
        <v>6868</v>
      </c>
      <c r="D7345" s="40">
        <v>2.6780880614180713</v>
      </c>
      <c r="I7345">
        <v>6868</v>
      </c>
      <c r="J7345" s="134">
        <v>0.24897710575659504</v>
      </c>
    </row>
    <row r="7346" spans="3:10" x14ac:dyDescent="0.3">
      <c r="C7346">
        <v>6869</v>
      </c>
      <c r="D7346" s="40">
        <v>2.9362905348902704</v>
      </c>
      <c r="I7346">
        <v>6869</v>
      </c>
      <c r="J7346" s="134">
        <v>0.21269421253812038</v>
      </c>
    </row>
    <row r="7347" spans="3:10" x14ac:dyDescent="0.3">
      <c r="C7347">
        <v>6870</v>
      </c>
      <c r="D7347" s="40">
        <v>3.3457870691656266</v>
      </c>
      <c r="I7347">
        <v>6870</v>
      </c>
      <c r="J7347" s="134">
        <v>0.1428046359614854</v>
      </c>
    </row>
    <row r="7348" spans="3:10" x14ac:dyDescent="0.3">
      <c r="C7348">
        <v>6871</v>
      </c>
      <c r="D7348" s="40">
        <v>3.2031862867296055</v>
      </c>
      <c r="I7348">
        <v>6871</v>
      </c>
      <c r="J7348" s="134">
        <v>0.15159234130122168</v>
      </c>
    </row>
    <row r="7349" spans="3:10" x14ac:dyDescent="0.3">
      <c r="C7349">
        <v>6872</v>
      </c>
      <c r="D7349" s="40">
        <v>2.6557932948414353</v>
      </c>
      <c r="I7349">
        <v>6872</v>
      </c>
      <c r="J7349" s="134">
        <v>0.23227186801374677</v>
      </c>
    </row>
    <row r="7350" spans="3:10" x14ac:dyDescent="0.3">
      <c r="C7350">
        <v>6873</v>
      </c>
      <c r="D7350" s="40">
        <v>1.5413225336671996</v>
      </c>
      <c r="I7350">
        <v>6873</v>
      </c>
      <c r="J7350" s="134">
        <v>0.34022394948210422</v>
      </c>
    </row>
    <row r="7351" spans="3:10" x14ac:dyDescent="0.3">
      <c r="C7351">
        <v>6874</v>
      </c>
      <c r="D7351" s="40">
        <v>2.968323188372278</v>
      </c>
      <c r="I7351">
        <v>6874</v>
      </c>
      <c r="J7351" s="134">
        <v>0.20106985921248799</v>
      </c>
    </row>
    <row r="7352" spans="3:10" x14ac:dyDescent="0.3">
      <c r="C7352">
        <v>6875</v>
      </c>
      <c r="D7352" s="40">
        <v>2.5321419996461301</v>
      </c>
      <c r="I7352">
        <v>6875</v>
      </c>
      <c r="J7352" s="134">
        <v>0.32019471926609411</v>
      </c>
    </row>
    <row r="7353" spans="3:10" x14ac:dyDescent="0.3">
      <c r="C7353">
        <v>6876</v>
      </c>
      <c r="D7353" s="40">
        <v>3.0847185943543223</v>
      </c>
      <c r="I7353">
        <v>6876</v>
      </c>
      <c r="J7353" s="134">
        <v>8.6814331346364959E-2</v>
      </c>
    </row>
    <row r="7354" spans="3:10" x14ac:dyDescent="0.3">
      <c r="C7354">
        <v>6877</v>
      </c>
      <c r="D7354" s="40">
        <v>2.9600894384541268</v>
      </c>
      <c r="I7354">
        <v>6877</v>
      </c>
      <c r="J7354" s="134">
        <v>0.18872349666914823</v>
      </c>
    </row>
    <row r="7355" spans="3:10" x14ac:dyDescent="0.3">
      <c r="C7355">
        <v>6878</v>
      </c>
      <c r="D7355" s="40">
        <v>2.8168770106926613</v>
      </c>
      <c r="I7355">
        <v>6878</v>
      </c>
      <c r="J7355" s="134">
        <v>0.15787161492870339</v>
      </c>
    </row>
    <row r="7356" spans="3:10" x14ac:dyDescent="0.3">
      <c r="C7356">
        <v>6879</v>
      </c>
      <c r="D7356" s="40">
        <v>2.2201002986024569</v>
      </c>
      <c r="I7356">
        <v>6879</v>
      </c>
      <c r="J7356" s="134">
        <v>0.21462907197185599</v>
      </c>
    </row>
    <row r="7357" spans="3:10" x14ac:dyDescent="0.3">
      <c r="C7357">
        <v>6880</v>
      </c>
      <c r="D7357" s="40">
        <v>3.0214144780161503</v>
      </c>
      <c r="I7357">
        <v>6880</v>
      </c>
      <c r="J7357" s="134">
        <v>0.24210566633000585</v>
      </c>
    </row>
    <row r="7358" spans="3:10" x14ac:dyDescent="0.3">
      <c r="C7358">
        <v>6881</v>
      </c>
      <c r="D7358" s="40">
        <v>3.4822819214695864</v>
      </c>
      <c r="I7358">
        <v>6881</v>
      </c>
      <c r="J7358" s="134">
        <v>0.30538487428021344</v>
      </c>
    </row>
    <row r="7359" spans="3:10" x14ac:dyDescent="0.3">
      <c r="C7359">
        <v>6882</v>
      </c>
      <c r="D7359" s="40">
        <v>1.7219725163735595</v>
      </c>
      <c r="I7359">
        <v>6882</v>
      </c>
      <c r="J7359" s="134">
        <v>0.3522981411606072</v>
      </c>
    </row>
    <row r="7360" spans="3:10" x14ac:dyDescent="0.3">
      <c r="C7360">
        <v>6883</v>
      </c>
      <c r="D7360" s="40">
        <v>3.5837278464888755</v>
      </c>
      <c r="I7360">
        <v>6883</v>
      </c>
      <c r="J7360" s="134">
        <v>0.17602603030712949</v>
      </c>
    </row>
    <row r="7361" spans="3:10" x14ac:dyDescent="0.3">
      <c r="C7361">
        <v>6884</v>
      </c>
      <c r="D7361" s="40">
        <v>2.9428950515458911</v>
      </c>
      <c r="I7361">
        <v>6884</v>
      </c>
      <c r="J7361" s="134">
        <v>0.37558170184538842</v>
      </c>
    </row>
    <row r="7362" spans="3:10" x14ac:dyDescent="0.3">
      <c r="C7362">
        <v>6885</v>
      </c>
      <c r="D7362" s="40">
        <v>2.7535392777596073</v>
      </c>
      <c r="I7362">
        <v>6885</v>
      </c>
      <c r="J7362" s="134">
        <v>0.13124621703302108</v>
      </c>
    </row>
    <row r="7363" spans="3:10" x14ac:dyDescent="0.3">
      <c r="C7363">
        <v>6886</v>
      </c>
      <c r="D7363" s="40">
        <v>2.1122641067781025</v>
      </c>
      <c r="I7363">
        <v>6886</v>
      </c>
      <c r="J7363" s="134">
        <v>0.19601637675542349</v>
      </c>
    </row>
    <row r="7364" spans="3:10" x14ac:dyDescent="0.3">
      <c r="C7364">
        <v>6887</v>
      </c>
      <c r="D7364" s="40">
        <v>2.9497918807602699</v>
      </c>
      <c r="I7364">
        <v>6887</v>
      </c>
      <c r="J7364" s="134">
        <v>0.23126530831817838</v>
      </c>
    </row>
    <row r="7365" spans="3:10" x14ac:dyDescent="0.3">
      <c r="C7365">
        <v>6888</v>
      </c>
      <c r="D7365" s="40">
        <v>3.3984816728277911</v>
      </c>
      <c r="I7365">
        <v>6888</v>
      </c>
      <c r="J7365" s="134">
        <v>0.20570342751643067</v>
      </c>
    </row>
    <row r="7366" spans="3:10" x14ac:dyDescent="0.3">
      <c r="C7366">
        <v>6889</v>
      </c>
      <c r="D7366" s="40">
        <v>1.6928681468697213</v>
      </c>
      <c r="I7366">
        <v>6889</v>
      </c>
      <c r="J7366" s="134">
        <v>0.18685162137183342</v>
      </c>
    </row>
    <row r="7367" spans="3:10" x14ac:dyDescent="0.3">
      <c r="C7367">
        <v>6890</v>
      </c>
      <c r="D7367" s="40">
        <v>3.1566993528258855</v>
      </c>
      <c r="I7367">
        <v>6890</v>
      </c>
      <c r="J7367" s="134">
        <v>8.0208598486482208E-2</v>
      </c>
    </row>
    <row r="7368" spans="3:10" x14ac:dyDescent="0.3">
      <c r="C7368">
        <v>6891</v>
      </c>
      <c r="D7368" s="40">
        <v>1.7841017999957294</v>
      </c>
      <c r="I7368">
        <v>6891</v>
      </c>
      <c r="J7368" s="134">
        <v>0.28076300021927492</v>
      </c>
    </row>
    <row r="7369" spans="3:10" x14ac:dyDescent="0.3">
      <c r="C7369">
        <v>6892</v>
      </c>
      <c r="D7369" s="40">
        <v>2.6705694017258663</v>
      </c>
      <c r="I7369">
        <v>6892</v>
      </c>
      <c r="J7369" s="134">
        <v>0.16576402406797652</v>
      </c>
    </row>
    <row r="7370" spans="3:10" x14ac:dyDescent="0.3">
      <c r="C7370">
        <v>6893</v>
      </c>
      <c r="D7370" s="40">
        <v>3.2116894349278402</v>
      </c>
      <c r="I7370">
        <v>6893</v>
      </c>
      <c r="J7370" s="134">
        <v>0.1992211529924155</v>
      </c>
    </row>
    <row r="7371" spans="3:10" x14ac:dyDescent="0.3">
      <c r="C7371">
        <v>6894</v>
      </c>
      <c r="D7371" s="40">
        <v>2.4863876010972135</v>
      </c>
      <c r="I7371">
        <v>6894</v>
      </c>
      <c r="J7371" s="134">
        <v>0.31297170856904444</v>
      </c>
    </row>
    <row r="7372" spans="3:10" x14ac:dyDescent="0.3">
      <c r="C7372">
        <v>6895</v>
      </c>
      <c r="D7372" s="40">
        <v>2.9094877016262783</v>
      </c>
      <c r="I7372">
        <v>6895</v>
      </c>
      <c r="J7372" s="134">
        <v>0.36018292380926797</v>
      </c>
    </row>
    <row r="7373" spans="3:10" x14ac:dyDescent="0.3">
      <c r="C7373">
        <v>6896</v>
      </c>
      <c r="D7373" s="40">
        <v>2.7035897918068734</v>
      </c>
      <c r="I7373">
        <v>6896</v>
      </c>
      <c r="J7373" s="134">
        <v>0.26790793987997619</v>
      </c>
    </row>
    <row r="7374" spans="3:10" x14ac:dyDescent="0.3">
      <c r="C7374">
        <v>6897</v>
      </c>
      <c r="D7374" s="40">
        <v>1.4775030791426387</v>
      </c>
      <c r="I7374">
        <v>6897</v>
      </c>
      <c r="J7374" s="134">
        <v>0.21084766350980533</v>
      </c>
    </row>
    <row r="7375" spans="3:10" x14ac:dyDescent="0.3">
      <c r="C7375">
        <v>6898</v>
      </c>
      <c r="D7375" s="40">
        <v>3.3418232478338177</v>
      </c>
      <c r="I7375">
        <v>6898</v>
      </c>
      <c r="J7375" s="134">
        <v>0.2089672118726702</v>
      </c>
    </row>
    <row r="7376" spans="3:10" x14ac:dyDescent="0.3">
      <c r="C7376">
        <v>6899</v>
      </c>
      <c r="D7376" s="40">
        <v>2.6799877548702735</v>
      </c>
      <c r="I7376">
        <v>6899</v>
      </c>
      <c r="J7376" s="134">
        <v>0.35318889777896878</v>
      </c>
    </row>
    <row r="7377" spans="3:10" x14ac:dyDescent="0.3">
      <c r="C7377">
        <v>6900</v>
      </c>
      <c r="D7377" s="40">
        <v>2.8162558763034888</v>
      </c>
      <c r="I7377">
        <v>6900</v>
      </c>
      <c r="J7377" s="134">
        <v>8.8416639152510745E-2</v>
      </c>
    </row>
    <row r="7378" spans="3:10" x14ac:dyDescent="0.3">
      <c r="C7378">
        <v>6901</v>
      </c>
      <c r="D7378" s="40">
        <v>3.2968709484805165</v>
      </c>
      <c r="I7378">
        <v>6901</v>
      </c>
      <c r="J7378" s="134">
        <v>0.31878645587674637</v>
      </c>
    </row>
    <row r="7379" spans="3:10" x14ac:dyDescent="0.3">
      <c r="C7379">
        <v>6902</v>
      </c>
      <c r="D7379" s="40">
        <v>3.2157425592750748</v>
      </c>
      <c r="I7379">
        <v>6902</v>
      </c>
      <c r="J7379" s="134">
        <v>0.27393603548416268</v>
      </c>
    </row>
    <row r="7380" spans="3:10" x14ac:dyDescent="0.3">
      <c r="C7380">
        <v>6903</v>
      </c>
      <c r="D7380" s="40">
        <v>2.8752144843858303</v>
      </c>
      <c r="I7380">
        <v>6903</v>
      </c>
      <c r="J7380" s="134">
        <v>0.276349152389326</v>
      </c>
    </row>
    <row r="7381" spans="3:10" x14ac:dyDescent="0.3">
      <c r="C7381">
        <v>6904</v>
      </c>
      <c r="D7381" s="40">
        <v>3.3796982221517688</v>
      </c>
      <c r="I7381">
        <v>6904</v>
      </c>
      <c r="J7381" s="134">
        <v>0.27672143252245407</v>
      </c>
    </row>
    <row r="7382" spans="3:10" x14ac:dyDescent="0.3">
      <c r="C7382">
        <v>6905</v>
      </c>
      <c r="D7382" s="40">
        <v>2.9958496791012417</v>
      </c>
      <c r="I7382">
        <v>6905</v>
      </c>
      <c r="J7382" s="134">
        <v>0.12022963191087643</v>
      </c>
    </row>
    <row r="7383" spans="3:10" x14ac:dyDescent="0.3">
      <c r="C7383">
        <v>6906</v>
      </c>
      <c r="D7383" s="40">
        <v>2.4756188930339103</v>
      </c>
      <c r="I7383">
        <v>6906</v>
      </c>
      <c r="J7383" s="134">
        <v>0.14689625634411252</v>
      </c>
    </row>
    <row r="7384" spans="3:10" x14ac:dyDescent="0.3">
      <c r="C7384">
        <v>6907</v>
      </c>
      <c r="D7384" s="40">
        <v>2.434285876478735</v>
      </c>
      <c r="I7384">
        <v>6907</v>
      </c>
      <c r="J7384" s="134">
        <v>0.23421231840763834</v>
      </c>
    </row>
    <row r="7385" spans="3:10" x14ac:dyDescent="0.3">
      <c r="C7385">
        <v>6908</v>
      </c>
      <c r="D7385" s="40">
        <v>2.7751266062133957</v>
      </c>
      <c r="I7385">
        <v>6908</v>
      </c>
      <c r="J7385" s="134">
        <v>0.27850620642098778</v>
      </c>
    </row>
    <row r="7386" spans="3:10" x14ac:dyDescent="0.3">
      <c r="C7386">
        <v>6909</v>
      </c>
      <c r="D7386" s="40">
        <v>2.635537000598021</v>
      </c>
      <c r="I7386">
        <v>6909</v>
      </c>
      <c r="J7386" s="134">
        <v>0.18967503837159638</v>
      </c>
    </row>
    <row r="7387" spans="3:10" x14ac:dyDescent="0.3">
      <c r="C7387">
        <v>6910</v>
      </c>
      <c r="D7387" s="40">
        <v>2.3571596856941288</v>
      </c>
      <c r="I7387">
        <v>6910</v>
      </c>
      <c r="J7387" s="134">
        <v>0.26844540142846074</v>
      </c>
    </row>
    <row r="7388" spans="3:10" x14ac:dyDescent="0.3">
      <c r="C7388">
        <v>6911</v>
      </c>
      <c r="D7388" s="40">
        <v>2.1357464347078681</v>
      </c>
      <c r="I7388">
        <v>6911</v>
      </c>
      <c r="J7388" s="134">
        <v>0.32957998263950317</v>
      </c>
    </row>
    <row r="7389" spans="3:10" x14ac:dyDescent="0.3">
      <c r="C7389">
        <v>6912</v>
      </c>
      <c r="D7389" s="40">
        <v>3.4515759893193234</v>
      </c>
      <c r="I7389">
        <v>6912</v>
      </c>
      <c r="J7389" s="134">
        <v>0.19375078375193366</v>
      </c>
    </row>
    <row r="7390" spans="3:10" x14ac:dyDescent="0.3">
      <c r="C7390">
        <v>6913</v>
      </c>
      <c r="D7390" s="40">
        <v>3.332249893144577</v>
      </c>
      <c r="I7390">
        <v>6913</v>
      </c>
      <c r="J7390" s="134">
        <v>0.37216167603802197</v>
      </c>
    </row>
    <row r="7391" spans="3:10" x14ac:dyDescent="0.3">
      <c r="C7391">
        <v>6914</v>
      </c>
      <c r="D7391" s="40">
        <v>2.2864457731776424</v>
      </c>
      <c r="I7391">
        <v>6914</v>
      </c>
      <c r="J7391" s="134">
        <v>0.14991836095371758</v>
      </c>
    </row>
    <row r="7392" spans="3:10" x14ac:dyDescent="0.3">
      <c r="C7392">
        <v>6915</v>
      </c>
      <c r="D7392" s="40">
        <v>1.8836195518185803</v>
      </c>
      <c r="I7392">
        <v>6915</v>
      </c>
      <c r="J7392" s="134">
        <v>0.31583062193774447</v>
      </c>
    </row>
    <row r="7393" spans="3:10" x14ac:dyDescent="0.3">
      <c r="C7393">
        <v>6916</v>
      </c>
      <c r="D7393" s="40">
        <v>2.3203919778151292</v>
      </c>
      <c r="I7393">
        <v>6916</v>
      </c>
      <c r="J7393" s="134">
        <v>0.3173478018577558</v>
      </c>
    </row>
    <row r="7394" spans="3:10" x14ac:dyDescent="0.3">
      <c r="C7394">
        <v>6917</v>
      </c>
      <c r="D7394" s="40">
        <v>2.0634402969007399</v>
      </c>
      <c r="I7394">
        <v>6917</v>
      </c>
      <c r="J7394" s="134">
        <v>0.14448479308140172</v>
      </c>
    </row>
    <row r="7395" spans="3:10" x14ac:dyDescent="0.3">
      <c r="C7395">
        <v>6918</v>
      </c>
      <c r="D7395" s="40">
        <v>3.0840573674339833</v>
      </c>
      <c r="I7395">
        <v>6918</v>
      </c>
      <c r="J7395" s="134">
        <v>0.26988736572083716</v>
      </c>
    </row>
    <row r="7396" spans="3:10" x14ac:dyDescent="0.3">
      <c r="C7396">
        <v>6919</v>
      </c>
      <c r="D7396" s="40">
        <v>2.358353552917889</v>
      </c>
      <c r="I7396">
        <v>6919</v>
      </c>
      <c r="J7396" s="134">
        <v>0.28819561444872388</v>
      </c>
    </row>
    <row r="7397" spans="3:10" x14ac:dyDescent="0.3">
      <c r="C7397">
        <v>6920</v>
      </c>
      <c r="D7397" s="40">
        <v>2.6602401681169896</v>
      </c>
      <c r="I7397">
        <v>6920</v>
      </c>
      <c r="J7397" s="134">
        <v>0.31982228060189222</v>
      </c>
    </row>
    <row r="7398" spans="3:10" x14ac:dyDescent="0.3">
      <c r="C7398">
        <v>6921</v>
      </c>
      <c r="D7398" s="40">
        <v>3.2571776782366619</v>
      </c>
      <c r="I7398">
        <v>6921</v>
      </c>
      <c r="J7398" s="134">
        <v>0.21602500009789694</v>
      </c>
    </row>
    <row r="7399" spans="3:10" x14ac:dyDescent="0.3">
      <c r="C7399">
        <v>6922</v>
      </c>
      <c r="D7399" s="40">
        <v>2.1204826550515881</v>
      </c>
      <c r="I7399">
        <v>6922</v>
      </c>
      <c r="J7399" s="134">
        <v>0.24859223234180861</v>
      </c>
    </row>
    <row r="7400" spans="3:10" x14ac:dyDescent="0.3">
      <c r="C7400">
        <v>6923</v>
      </c>
      <c r="D7400" s="40">
        <v>2.9298266460614935</v>
      </c>
      <c r="I7400">
        <v>6923</v>
      </c>
      <c r="J7400" s="134">
        <v>0.22324721930263203</v>
      </c>
    </row>
    <row r="7401" spans="3:10" x14ac:dyDescent="0.3">
      <c r="C7401">
        <v>6924</v>
      </c>
      <c r="D7401" s="40">
        <v>3.0815330388575544</v>
      </c>
      <c r="I7401">
        <v>6924</v>
      </c>
      <c r="J7401" s="134">
        <v>0.23631983482741692</v>
      </c>
    </row>
    <row r="7402" spans="3:10" x14ac:dyDescent="0.3">
      <c r="C7402">
        <v>6925</v>
      </c>
      <c r="D7402" s="40">
        <v>1.8050039586981239</v>
      </c>
      <c r="I7402">
        <v>6925</v>
      </c>
      <c r="J7402" s="134">
        <v>0.2433805031901759</v>
      </c>
    </row>
    <row r="7403" spans="3:10" x14ac:dyDescent="0.3">
      <c r="C7403">
        <v>6926</v>
      </c>
      <c r="D7403" s="40">
        <v>3.5154958186958902</v>
      </c>
      <c r="I7403">
        <v>6926</v>
      </c>
      <c r="J7403" s="134">
        <v>0.22466853631058537</v>
      </c>
    </row>
    <row r="7404" spans="3:10" x14ac:dyDescent="0.3">
      <c r="C7404">
        <v>6927</v>
      </c>
      <c r="D7404" s="40">
        <v>2.5236838321403123</v>
      </c>
      <c r="I7404">
        <v>6927</v>
      </c>
      <c r="J7404" s="134">
        <v>0.21827198281533211</v>
      </c>
    </row>
    <row r="7405" spans="3:10" x14ac:dyDescent="0.3">
      <c r="C7405">
        <v>6928</v>
      </c>
      <c r="D7405" s="40">
        <v>2.4438792954004249</v>
      </c>
      <c r="I7405">
        <v>6928</v>
      </c>
      <c r="J7405" s="134">
        <v>0.21625102466446133</v>
      </c>
    </row>
    <row r="7406" spans="3:10" x14ac:dyDescent="0.3">
      <c r="C7406">
        <v>6929</v>
      </c>
      <c r="D7406" s="40">
        <v>2.4995083872224897</v>
      </c>
      <c r="I7406">
        <v>6929</v>
      </c>
      <c r="J7406" s="134">
        <v>0.23881226772767383</v>
      </c>
    </row>
    <row r="7407" spans="3:10" x14ac:dyDescent="0.3">
      <c r="C7407">
        <v>6930</v>
      </c>
      <c r="D7407" s="40">
        <v>2.5518474799385062</v>
      </c>
      <c r="I7407">
        <v>6930</v>
      </c>
      <c r="J7407" s="134">
        <v>8.7241569603885738E-2</v>
      </c>
    </row>
    <row r="7408" spans="3:10" x14ac:dyDescent="0.3">
      <c r="C7408">
        <v>6931</v>
      </c>
      <c r="D7408" s="40">
        <v>2.7400547463356952</v>
      </c>
      <c r="I7408">
        <v>6931</v>
      </c>
      <c r="J7408" s="134">
        <v>0.33782148297257764</v>
      </c>
    </row>
    <row r="7409" spans="3:10" x14ac:dyDescent="0.3">
      <c r="C7409">
        <v>6932</v>
      </c>
      <c r="D7409" s="40">
        <v>3.369671943539319</v>
      </c>
      <c r="I7409">
        <v>6932</v>
      </c>
      <c r="J7409" s="134">
        <v>0.29516497347985426</v>
      </c>
    </row>
    <row r="7410" spans="3:10" x14ac:dyDescent="0.3">
      <c r="C7410">
        <v>6933</v>
      </c>
      <c r="D7410" s="40">
        <v>2.3383198133981598</v>
      </c>
      <c r="I7410">
        <v>6933</v>
      </c>
      <c r="J7410" s="134">
        <v>0.24792197206343314</v>
      </c>
    </row>
    <row r="7411" spans="3:10" x14ac:dyDescent="0.3">
      <c r="C7411">
        <v>6934</v>
      </c>
      <c r="D7411" s="40">
        <v>3.2571629974610992</v>
      </c>
      <c r="I7411">
        <v>6934</v>
      </c>
      <c r="J7411" s="134">
        <v>0.21098122127434316</v>
      </c>
    </row>
    <row r="7412" spans="3:10" x14ac:dyDescent="0.3">
      <c r="C7412">
        <v>6935</v>
      </c>
      <c r="D7412" s="40">
        <v>2.289309866549865</v>
      </c>
      <c r="I7412">
        <v>6935</v>
      </c>
      <c r="J7412" s="134">
        <v>0.24831789290437545</v>
      </c>
    </row>
    <row r="7413" spans="3:10" x14ac:dyDescent="0.3">
      <c r="C7413">
        <v>6936</v>
      </c>
      <c r="D7413" s="40">
        <v>2.9965458043757662</v>
      </c>
      <c r="I7413">
        <v>6936</v>
      </c>
      <c r="J7413" s="134">
        <v>0.22018684402413524</v>
      </c>
    </row>
    <row r="7414" spans="3:10" x14ac:dyDescent="0.3">
      <c r="C7414">
        <v>6937</v>
      </c>
      <c r="D7414" s="40">
        <v>2.7263072587264876</v>
      </c>
      <c r="I7414">
        <v>6937</v>
      </c>
      <c r="J7414" s="134">
        <v>0.29864842735384833</v>
      </c>
    </row>
    <row r="7415" spans="3:10" x14ac:dyDescent="0.3">
      <c r="C7415">
        <v>6938</v>
      </c>
      <c r="D7415" s="40">
        <v>2.7147576060626823</v>
      </c>
      <c r="I7415">
        <v>6938</v>
      </c>
      <c r="J7415" s="134">
        <v>0.30922727942356976</v>
      </c>
    </row>
    <row r="7416" spans="3:10" x14ac:dyDescent="0.3">
      <c r="C7416">
        <v>6939</v>
      </c>
      <c r="D7416" s="40">
        <v>2.8950543280652319</v>
      </c>
      <c r="I7416">
        <v>6939</v>
      </c>
      <c r="J7416" s="134">
        <v>0.14572597908086715</v>
      </c>
    </row>
    <row r="7417" spans="3:10" x14ac:dyDescent="0.3">
      <c r="C7417">
        <v>6940</v>
      </c>
      <c r="D7417" s="40">
        <v>2.7604672499303331</v>
      </c>
      <c r="I7417">
        <v>6940</v>
      </c>
      <c r="J7417" s="134">
        <v>0.22701077665818703</v>
      </c>
    </row>
    <row r="7418" spans="3:10" x14ac:dyDescent="0.3">
      <c r="C7418">
        <v>6941</v>
      </c>
      <c r="D7418" s="40">
        <v>2.2609076037812441</v>
      </c>
      <c r="I7418">
        <v>6941</v>
      </c>
      <c r="J7418" s="134">
        <v>0.21755283717129315</v>
      </c>
    </row>
    <row r="7419" spans="3:10" x14ac:dyDescent="0.3">
      <c r="C7419">
        <v>6942</v>
      </c>
      <c r="D7419" s="40">
        <v>2.8098529340702525</v>
      </c>
      <c r="I7419">
        <v>6942</v>
      </c>
      <c r="J7419" s="134">
        <v>0.17104529070776331</v>
      </c>
    </row>
    <row r="7420" spans="3:10" x14ac:dyDescent="0.3">
      <c r="C7420">
        <v>6943</v>
      </c>
      <c r="D7420" s="40">
        <v>2.1966808543664325</v>
      </c>
      <c r="I7420">
        <v>6943</v>
      </c>
      <c r="J7420" s="134">
        <v>0.3004487435413481</v>
      </c>
    </row>
    <row r="7421" spans="3:10" x14ac:dyDescent="0.3">
      <c r="C7421">
        <v>6944</v>
      </c>
      <c r="D7421" s="40">
        <v>3.5987990443804976</v>
      </c>
      <c r="I7421">
        <v>6944</v>
      </c>
      <c r="J7421" s="134">
        <v>0.13181548629986928</v>
      </c>
    </row>
    <row r="7422" spans="3:10" x14ac:dyDescent="0.3">
      <c r="C7422">
        <v>6945</v>
      </c>
      <c r="D7422" s="40">
        <v>2.9894546796456734</v>
      </c>
      <c r="I7422">
        <v>6945</v>
      </c>
      <c r="J7422" s="134">
        <v>0.1450003815204044</v>
      </c>
    </row>
    <row r="7423" spans="3:10" x14ac:dyDescent="0.3">
      <c r="C7423">
        <v>6946</v>
      </c>
      <c r="D7423" s="40">
        <v>1.8985160427402679</v>
      </c>
      <c r="I7423">
        <v>6946</v>
      </c>
      <c r="J7423" s="134">
        <v>0.29435794703579887</v>
      </c>
    </row>
    <row r="7424" spans="3:10" x14ac:dyDescent="0.3">
      <c r="C7424">
        <v>6947</v>
      </c>
      <c r="D7424" s="40">
        <v>2.1183105293220015</v>
      </c>
      <c r="I7424">
        <v>6947</v>
      </c>
      <c r="J7424" s="134">
        <v>0.30502031294657694</v>
      </c>
    </row>
    <row r="7425" spans="3:10" x14ac:dyDescent="0.3">
      <c r="C7425">
        <v>6948</v>
      </c>
      <c r="D7425" s="40">
        <v>2.9435289430080167</v>
      </c>
      <c r="I7425">
        <v>6948</v>
      </c>
      <c r="J7425" s="134">
        <v>0.17700344245573185</v>
      </c>
    </row>
    <row r="7426" spans="3:10" x14ac:dyDescent="0.3">
      <c r="C7426">
        <v>6949</v>
      </c>
      <c r="D7426" s="40">
        <v>3.4764261003073473</v>
      </c>
      <c r="I7426">
        <v>6949</v>
      </c>
      <c r="J7426" s="134">
        <v>0.31080291930465531</v>
      </c>
    </row>
    <row r="7427" spans="3:10" x14ac:dyDescent="0.3">
      <c r="C7427">
        <v>6950</v>
      </c>
      <c r="D7427" s="40">
        <v>2.21832178990755</v>
      </c>
      <c r="I7427">
        <v>6950</v>
      </c>
      <c r="J7427" s="134">
        <v>0.20446455948864006</v>
      </c>
    </row>
    <row r="7428" spans="3:10" x14ac:dyDescent="0.3">
      <c r="C7428">
        <v>6951</v>
      </c>
      <c r="D7428" s="40">
        <v>3.1139930820487272</v>
      </c>
      <c r="I7428">
        <v>6951</v>
      </c>
      <c r="J7428" s="134">
        <v>0.29129519537722426</v>
      </c>
    </row>
    <row r="7429" spans="3:10" x14ac:dyDescent="0.3">
      <c r="C7429">
        <v>6952</v>
      </c>
      <c r="D7429" s="40">
        <v>2.8355072151614813</v>
      </c>
      <c r="I7429">
        <v>6952</v>
      </c>
      <c r="J7429" s="134">
        <v>0.21580455428689271</v>
      </c>
    </row>
    <row r="7430" spans="3:10" x14ac:dyDescent="0.3">
      <c r="C7430">
        <v>6953</v>
      </c>
      <c r="D7430" s="40">
        <v>2.3150249969026762</v>
      </c>
      <c r="I7430">
        <v>6953</v>
      </c>
      <c r="J7430" s="134">
        <v>0.31854595137377983</v>
      </c>
    </row>
    <row r="7431" spans="3:10" x14ac:dyDescent="0.3">
      <c r="C7431">
        <v>6954</v>
      </c>
      <c r="D7431" s="40">
        <v>2.8954903022019955</v>
      </c>
      <c r="I7431">
        <v>6954</v>
      </c>
      <c r="J7431" s="134">
        <v>0.2649983164909584</v>
      </c>
    </row>
    <row r="7432" spans="3:10" x14ac:dyDescent="0.3">
      <c r="C7432">
        <v>6955</v>
      </c>
      <c r="D7432" s="40">
        <v>2.4170012030260692</v>
      </c>
      <c r="I7432">
        <v>6955</v>
      </c>
      <c r="J7432" s="134">
        <v>0.24820018247779485</v>
      </c>
    </row>
    <row r="7433" spans="3:10" x14ac:dyDescent="0.3">
      <c r="C7433">
        <v>6956</v>
      </c>
      <c r="D7433" s="40">
        <v>2.7517966279911299</v>
      </c>
      <c r="I7433">
        <v>6956</v>
      </c>
      <c r="J7433" s="134">
        <v>0.22524909052375386</v>
      </c>
    </row>
    <row r="7434" spans="3:10" x14ac:dyDescent="0.3">
      <c r="C7434">
        <v>6957</v>
      </c>
      <c r="D7434" s="40">
        <v>2.1516541565686444</v>
      </c>
      <c r="I7434">
        <v>6957</v>
      </c>
      <c r="J7434" s="134">
        <v>0.15869914447734024</v>
      </c>
    </row>
    <row r="7435" spans="3:10" x14ac:dyDescent="0.3">
      <c r="C7435">
        <v>6958</v>
      </c>
      <c r="D7435" s="40">
        <v>2.1233585381688647</v>
      </c>
      <c r="I7435">
        <v>6958</v>
      </c>
      <c r="J7435" s="134">
        <v>0.1862271842520058</v>
      </c>
    </row>
    <row r="7436" spans="3:10" x14ac:dyDescent="0.3">
      <c r="C7436">
        <v>6959</v>
      </c>
      <c r="D7436" s="40">
        <v>2.6455148317072839</v>
      </c>
      <c r="I7436">
        <v>6959</v>
      </c>
      <c r="J7436" s="134">
        <v>0.3108662599255636</v>
      </c>
    </row>
    <row r="7437" spans="3:10" x14ac:dyDescent="0.3">
      <c r="C7437">
        <v>6960</v>
      </c>
      <c r="D7437" s="40">
        <v>2.1774129244909775</v>
      </c>
      <c r="I7437">
        <v>6960</v>
      </c>
      <c r="J7437" s="134">
        <v>0.22991797575753137</v>
      </c>
    </row>
    <row r="7438" spans="3:10" x14ac:dyDescent="0.3">
      <c r="C7438">
        <v>6961</v>
      </c>
      <c r="D7438" s="40">
        <v>3.1538363499604749</v>
      </c>
      <c r="I7438">
        <v>6961</v>
      </c>
      <c r="J7438" s="134">
        <v>0.32605167241823141</v>
      </c>
    </row>
    <row r="7439" spans="3:10" x14ac:dyDescent="0.3">
      <c r="C7439">
        <v>6962</v>
      </c>
      <c r="D7439" s="40">
        <v>2.527119734502342</v>
      </c>
      <c r="I7439">
        <v>6962</v>
      </c>
      <c r="J7439" s="134">
        <v>0.27626389333854307</v>
      </c>
    </row>
    <row r="7440" spans="3:10" x14ac:dyDescent="0.3">
      <c r="C7440">
        <v>6963</v>
      </c>
      <c r="D7440" s="40">
        <v>2.6888556198911986</v>
      </c>
      <c r="I7440">
        <v>6963</v>
      </c>
      <c r="J7440" s="134">
        <v>0.28596144294634551</v>
      </c>
    </row>
    <row r="7441" spans="3:10" x14ac:dyDescent="0.3">
      <c r="C7441">
        <v>6964</v>
      </c>
      <c r="D7441" s="40">
        <v>3.077524886701775</v>
      </c>
      <c r="I7441">
        <v>6964</v>
      </c>
      <c r="J7441" s="134">
        <v>0.16252685311694903</v>
      </c>
    </row>
    <row r="7442" spans="3:10" x14ac:dyDescent="0.3">
      <c r="C7442">
        <v>6965</v>
      </c>
      <c r="D7442" s="40">
        <v>2.2888696669271771</v>
      </c>
      <c r="I7442">
        <v>6965</v>
      </c>
      <c r="J7442" s="134">
        <v>0.30781261772087198</v>
      </c>
    </row>
    <row r="7443" spans="3:10" x14ac:dyDescent="0.3">
      <c r="C7443">
        <v>6966</v>
      </c>
      <c r="D7443" s="40">
        <v>2.173378980405722</v>
      </c>
      <c r="I7443">
        <v>6966</v>
      </c>
      <c r="J7443" s="134">
        <v>0.15708774153269545</v>
      </c>
    </row>
    <row r="7444" spans="3:10" x14ac:dyDescent="0.3">
      <c r="C7444">
        <v>6967</v>
      </c>
      <c r="D7444" s="40">
        <v>3.5146650377719979</v>
      </c>
      <c r="I7444">
        <v>6967</v>
      </c>
      <c r="J7444" s="134">
        <v>0.12950616928385439</v>
      </c>
    </row>
    <row r="7445" spans="3:10" x14ac:dyDescent="0.3">
      <c r="C7445">
        <v>6968</v>
      </c>
      <c r="D7445" s="40">
        <v>2.3846999050217894</v>
      </c>
      <c r="I7445">
        <v>6968</v>
      </c>
      <c r="J7445" s="134">
        <v>0.17805539282551575</v>
      </c>
    </row>
    <row r="7446" spans="3:10" x14ac:dyDescent="0.3">
      <c r="C7446">
        <v>6969</v>
      </c>
      <c r="D7446" s="40">
        <v>3.2215514842935398</v>
      </c>
      <c r="I7446">
        <v>6969</v>
      </c>
      <c r="J7446" s="134">
        <v>0.35004386369890006</v>
      </c>
    </row>
    <row r="7447" spans="3:10" x14ac:dyDescent="0.3">
      <c r="C7447">
        <v>6970</v>
      </c>
      <c r="D7447" s="40">
        <v>2.1437201962387626</v>
      </c>
      <c r="I7447">
        <v>6970</v>
      </c>
      <c r="J7447" s="134">
        <v>0.310724391308701</v>
      </c>
    </row>
    <row r="7448" spans="3:10" x14ac:dyDescent="0.3">
      <c r="C7448">
        <v>6971</v>
      </c>
      <c r="D7448" s="40">
        <v>2.5367211032357839</v>
      </c>
      <c r="I7448">
        <v>6971</v>
      </c>
      <c r="J7448" s="134">
        <v>0.17742351123190847</v>
      </c>
    </row>
    <row r="7449" spans="3:10" x14ac:dyDescent="0.3">
      <c r="C7449">
        <v>6972</v>
      </c>
      <c r="D7449" s="40">
        <v>2.5454542762014185</v>
      </c>
      <c r="I7449">
        <v>6972</v>
      </c>
      <c r="J7449" s="134">
        <v>0.16430539914510267</v>
      </c>
    </row>
    <row r="7450" spans="3:10" x14ac:dyDescent="0.3">
      <c r="C7450">
        <v>6973</v>
      </c>
      <c r="D7450" s="40">
        <v>2.6000640953909304</v>
      </c>
      <c r="I7450">
        <v>6973</v>
      </c>
      <c r="J7450" s="134">
        <v>0.20873236952767038</v>
      </c>
    </row>
    <row r="7451" spans="3:10" x14ac:dyDescent="0.3">
      <c r="C7451">
        <v>6974</v>
      </c>
      <c r="D7451" s="40">
        <v>2.4663416766870547</v>
      </c>
      <c r="I7451">
        <v>6974</v>
      </c>
      <c r="J7451" s="134">
        <v>7.0646896028622619E-2</v>
      </c>
    </row>
    <row r="7452" spans="3:10" x14ac:dyDescent="0.3">
      <c r="C7452">
        <v>6975</v>
      </c>
      <c r="D7452" s="40">
        <v>2.8095311746044893</v>
      </c>
      <c r="I7452">
        <v>6975</v>
      </c>
      <c r="J7452" s="134">
        <v>0.11911620929809708</v>
      </c>
    </row>
    <row r="7453" spans="3:10" x14ac:dyDescent="0.3">
      <c r="C7453">
        <v>6976</v>
      </c>
      <c r="D7453" s="40">
        <v>1.9455007231474988</v>
      </c>
      <c r="I7453">
        <v>6976</v>
      </c>
      <c r="J7453" s="134">
        <v>0.28073878488619752</v>
      </c>
    </row>
    <row r="7454" spans="3:10" x14ac:dyDescent="0.3">
      <c r="C7454">
        <v>6977</v>
      </c>
      <c r="D7454" s="40">
        <v>1.6801397271353984</v>
      </c>
      <c r="I7454">
        <v>6977</v>
      </c>
      <c r="J7454" s="134">
        <v>0.22436501662017738</v>
      </c>
    </row>
    <row r="7455" spans="3:10" x14ac:dyDescent="0.3">
      <c r="C7455">
        <v>6978</v>
      </c>
      <c r="D7455" s="40">
        <v>2.6545411156482785</v>
      </c>
      <c r="I7455">
        <v>6978</v>
      </c>
      <c r="J7455" s="134">
        <v>0.18731654487343441</v>
      </c>
    </row>
    <row r="7456" spans="3:10" x14ac:dyDescent="0.3">
      <c r="C7456">
        <v>6979</v>
      </c>
      <c r="D7456" s="40">
        <v>2.1517869030000667</v>
      </c>
      <c r="I7456">
        <v>6979</v>
      </c>
      <c r="J7456" s="134">
        <v>0.31253296588863511</v>
      </c>
    </row>
    <row r="7457" spans="3:10" x14ac:dyDescent="0.3">
      <c r="C7457">
        <v>6980</v>
      </c>
      <c r="D7457" s="40">
        <v>2.3996018274228685</v>
      </c>
      <c r="I7457">
        <v>6980</v>
      </c>
      <c r="J7457" s="134">
        <v>0.35473050458390976</v>
      </c>
    </row>
    <row r="7458" spans="3:10" x14ac:dyDescent="0.3">
      <c r="C7458">
        <v>6981</v>
      </c>
      <c r="D7458" s="40">
        <v>3.1954199235045246</v>
      </c>
      <c r="I7458">
        <v>6981</v>
      </c>
      <c r="J7458" s="134">
        <v>0.21875216831226529</v>
      </c>
    </row>
    <row r="7459" spans="3:10" x14ac:dyDescent="0.3">
      <c r="C7459">
        <v>6982</v>
      </c>
      <c r="D7459" s="40">
        <v>2.7832088567566688</v>
      </c>
      <c r="I7459">
        <v>6982</v>
      </c>
      <c r="J7459" s="134">
        <v>0.23529029686460201</v>
      </c>
    </row>
    <row r="7460" spans="3:10" x14ac:dyDescent="0.3">
      <c r="C7460">
        <v>6983</v>
      </c>
      <c r="D7460" s="40">
        <v>1.5829885439244087</v>
      </c>
      <c r="I7460">
        <v>6983</v>
      </c>
      <c r="J7460" s="134">
        <v>0.3167967772474749</v>
      </c>
    </row>
    <row r="7461" spans="3:10" x14ac:dyDescent="0.3">
      <c r="C7461">
        <v>6984</v>
      </c>
      <c r="D7461" s="40">
        <v>2.2242686878925237</v>
      </c>
      <c r="I7461">
        <v>6984</v>
      </c>
      <c r="J7461" s="134">
        <v>0.32487770116871428</v>
      </c>
    </row>
    <row r="7462" spans="3:10" x14ac:dyDescent="0.3">
      <c r="C7462">
        <v>6985</v>
      </c>
      <c r="D7462" s="40">
        <v>2.0640626977234051</v>
      </c>
      <c r="I7462">
        <v>6985</v>
      </c>
      <c r="J7462" s="134">
        <v>0.21339229741556753</v>
      </c>
    </row>
    <row r="7463" spans="3:10" x14ac:dyDescent="0.3">
      <c r="C7463">
        <v>6986</v>
      </c>
      <c r="D7463" s="40">
        <v>2.1058190854766812</v>
      </c>
      <c r="I7463">
        <v>6986</v>
      </c>
      <c r="J7463" s="134">
        <v>0.2137612526066599</v>
      </c>
    </row>
    <row r="7464" spans="3:10" x14ac:dyDescent="0.3">
      <c r="C7464">
        <v>6987</v>
      </c>
      <c r="D7464" s="40">
        <v>2.46103366752721</v>
      </c>
      <c r="I7464">
        <v>6987</v>
      </c>
      <c r="J7464" s="134">
        <v>0.32344789698728671</v>
      </c>
    </row>
    <row r="7465" spans="3:10" x14ac:dyDescent="0.3">
      <c r="C7465">
        <v>6988</v>
      </c>
      <c r="D7465" s="40">
        <v>2.4960575444437554</v>
      </c>
      <c r="I7465">
        <v>6988</v>
      </c>
      <c r="J7465" s="134">
        <v>0.21770781524528937</v>
      </c>
    </row>
    <row r="7466" spans="3:10" x14ac:dyDescent="0.3">
      <c r="C7466">
        <v>6989</v>
      </c>
      <c r="D7466" s="40">
        <v>2.4422296986917429</v>
      </c>
      <c r="I7466">
        <v>6989</v>
      </c>
      <c r="J7466" s="134">
        <v>0.27580820144886498</v>
      </c>
    </row>
    <row r="7467" spans="3:10" x14ac:dyDescent="0.3">
      <c r="C7467">
        <v>6990</v>
      </c>
      <c r="D7467" s="40">
        <v>2.3407847168609792</v>
      </c>
      <c r="I7467">
        <v>6990</v>
      </c>
      <c r="J7467" s="134">
        <v>0.17680518879790097</v>
      </c>
    </row>
    <row r="7468" spans="3:10" x14ac:dyDescent="0.3">
      <c r="C7468">
        <v>6991</v>
      </c>
      <c r="D7468" s="40">
        <v>1.711089010484359</v>
      </c>
      <c r="I7468">
        <v>6991</v>
      </c>
      <c r="J7468" s="134">
        <v>0.20453723563345871</v>
      </c>
    </row>
    <row r="7469" spans="3:10" x14ac:dyDescent="0.3">
      <c r="C7469">
        <v>6992</v>
      </c>
      <c r="D7469" s="40">
        <v>2.1159208827932225</v>
      </c>
      <c r="I7469">
        <v>6992</v>
      </c>
      <c r="J7469" s="134">
        <v>0.15164102344911168</v>
      </c>
    </row>
    <row r="7470" spans="3:10" x14ac:dyDescent="0.3">
      <c r="C7470">
        <v>6993</v>
      </c>
      <c r="D7470" s="40">
        <v>1.7424296647583102</v>
      </c>
      <c r="I7470">
        <v>6993</v>
      </c>
      <c r="J7470" s="134">
        <v>0.15253323019374676</v>
      </c>
    </row>
    <row r="7471" spans="3:10" x14ac:dyDescent="0.3">
      <c r="C7471">
        <v>6994</v>
      </c>
      <c r="D7471" s="40">
        <v>2.306229574847992</v>
      </c>
      <c r="I7471">
        <v>6994</v>
      </c>
      <c r="J7471" s="134">
        <v>7.6161590451902184E-2</v>
      </c>
    </row>
    <row r="7472" spans="3:10" x14ac:dyDescent="0.3">
      <c r="C7472">
        <v>6995</v>
      </c>
      <c r="D7472" s="40">
        <v>3.0030385374162729</v>
      </c>
      <c r="I7472">
        <v>6995</v>
      </c>
      <c r="J7472" s="134">
        <v>0.22526167609484116</v>
      </c>
    </row>
    <row r="7473" spans="3:10" x14ac:dyDescent="0.3">
      <c r="C7473">
        <v>6996</v>
      </c>
      <c r="D7473" s="40">
        <v>2.203463890633957</v>
      </c>
      <c r="I7473">
        <v>6996</v>
      </c>
      <c r="J7473" s="134">
        <v>0.3614142593019134</v>
      </c>
    </row>
    <row r="7474" spans="3:10" x14ac:dyDescent="0.3">
      <c r="C7474">
        <v>6997</v>
      </c>
      <c r="D7474" s="40">
        <v>2.3222913397899156</v>
      </c>
      <c r="I7474">
        <v>6997</v>
      </c>
      <c r="J7474" s="134">
        <v>0.20069778414537409</v>
      </c>
    </row>
    <row r="7475" spans="3:10" x14ac:dyDescent="0.3">
      <c r="C7475">
        <v>6998</v>
      </c>
      <c r="D7475" s="40">
        <v>2.4746268300128786</v>
      </c>
      <c r="I7475">
        <v>6998</v>
      </c>
      <c r="J7475" s="134">
        <v>0.23514220071669167</v>
      </c>
    </row>
    <row r="7476" spans="3:10" x14ac:dyDescent="0.3">
      <c r="C7476">
        <v>6999</v>
      </c>
      <c r="D7476" s="40">
        <v>2.3062929469147004</v>
      </c>
      <c r="I7476">
        <v>6999</v>
      </c>
      <c r="J7476" s="134">
        <v>0.18161425202341275</v>
      </c>
    </row>
    <row r="7477" spans="3:10" x14ac:dyDescent="0.3">
      <c r="C7477">
        <v>7000</v>
      </c>
      <c r="D7477" s="40">
        <v>2.3698737018300164</v>
      </c>
      <c r="I7477">
        <v>7000</v>
      </c>
      <c r="J7477" s="134">
        <v>0.37851856627701808</v>
      </c>
    </row>
    <row r="7478" spans="3:10" x14ac:dyDescent="0.3">
      <c r="C7478">
        <v>7001</v>
      </c>
      <c r="D7478" s="40">
        <v>2.7703872704973014</v>
      </c>
      <c r="I7478">
        <v>7001</v>
      </c>
      <c r="J7478" s="134">
        <v>0.27812184745240387</v>
      </c>
    </row>
    <row r="7479" spans="3:10" x14ac:dyDescent="0.3">
      <c r="C7479">
        <v>7002</v>
      </c>
      <c r="D7479" s="40">
        <v>2.5639038049810865</v>
      </c>
      <c r="I7479">
        <v>7002</v>
      </c>
      <c r="J7479" s="134">
        <v>0.23186444899492553</v>
      </c>
    </row>
    <row r="7480" spans="3:10" x14ac:dyDescent="0.3">
      <c r="C7480">
        <v>7003</v>
      </c>
      <c r="D7480" s="40">
        <v>3.1582602222005423</v>
      </c>
      <c r="I7480">
        <v>7003</v>
      </c>
      <c r="J7480" s="134">
        <v>0.14747615726559316</v>
      </c>
    </row>
    <row r="7481" spans="3:10" x14ac:dyDescent="0.3">
      <c r="C7481">
        <v>7004</v>
      </c>
      <c r="D7481" s="40">
        <v>2.4310918224199152</v>
      </c>
      <c r="I7481">
        <v>7004</v>
      </c>
      <c r="J7481" s="134">
        <v>0.24390549923696803</v>
      </c>
    </row>
    <row r="7482" spans="3:10" x14ac:dyDescent="0.3">
      <c r="C7482">
        <v>7005</v>
      </c>
      <c r="D7482" s="40">
        <v>2.5556261662234498</v>
      </c>
      <c r="I7482">
        <v>7005</v>
      </c>
      <c r="J7482" s="134">
        <v>0.16525240215209247</v>
      </c>
    </row>
    <row r="7483" spans="3:10" x14ac:dyDescent="0.3">
      <c r="C7483">
        <v>7006</v>
      </c>
      <c r="D7483" s="40">
        <v>2.9068514075059664</v>
      </c>
      <c r="I7483">
        <v>7006</v>
      </c>
      <c r="J7483" s="134">
        <v>0.34213471999000333</v>
      </c>
    </row>
    <row r="7484" spans="3:10" x14ac:dyDescent="0.3">
      <c r="C7484">
        <v>7007</v>
      </c>
      <c r="D7484" s="40">
        <v>3.2464845297538387</v>
      </c>
      <c r="I7484">
        <v>7007</v>
      </c>
      <c r="J7484" s="134">
        <v>0.29559182799372996</v>
      </c>
    </row>
    <row r="7485" spans="3:10" x14ac:dyDescent="0.3">
      <c r="C7485">
        <v>7008</v>
      </c>
      <c r="D7485" s="40">
        <v>2.6356491483627336</v>
      </c>
      <c r="I7485">
        <v>7008</v>
      </c>
      <c r="J7485" s="134">
        <v>0.24318545497527833</v>
      </c>
    </row>
    <row r="7486" spans="3:10" x14ac:dyDescent="0.3">
      <c r="C7486">
        <v>7009</v>
      </c>
      <c r="D7486" s="40">
        <v>2.0566417835660253</v>
      </c>
      <c r="I7486">
        <v>7009</v>
      </c>
      <c r="J7486" s="134">
        <v>0.16770300337806487</v>
      </c>
    </row>
    <row r="7487" spans="3:10" x14ac:dyDescent="0.3">
      <c r="C7487">
        <v>7010</v>
      </c>
      <c r="D7487" s="40">
        <v>1.5237019139738335</v>
      </c>
      <c r="I7487">
        <v>7010</v>
      </c>
      <c r="J7487" s="134">
        <v>0.18830619627035139</v>
      </c>
    </row>
    <row r="7488" spans="3:10" x14ac:dyDescent="0.3">
      <c r="C7488">
        <v>7011</v>
      </c>
      <c r="D7488" s="40">
        <v>3.1719119565586906</v>
      </c>
      <c r="I7488">
        <v>7011</v>
      </c>
      <c r="J7488" s="134">
        <v>0.21094559921548517</v>
      </c>
    </row>
    <row r="7489" spans="3:10" x14ac:dyDescent="0.3">
      <c r="C7489">
        <v>7012</v>
      </c>
      <c r="D7489" s="40">
        <v>2.6575135984641349</v>
      </c>
      <c r="I7489">
        <v>7012</v>
      </c>
      <c r="J7489" s="134">
        <v>0.1169252521204136</v>
      </c>
    </row>
    <row r="7490" spans="3:10" x14ac:dyDescent="0.3">
      <c r="C7490">
        <v>7013</v>
      </c>
      <c r="D7490" s="40">
        <v>2.3039138777556345</v>
      </c>
      <c r="I7490">
        <v>7013</v>
      </c>
      <c r="J7490" s="134">
        <v>0.20264646930168251</v>
      </c>
    </row>
    <row r="7491" spans="3:10" x14ac:dyDescent="0.3">
      <c r="C7491">
        <v>7014</v>
      </c>
      <c r="D7491" s="40">
        <v>2.9976349473705577</v>
      </c>
      <c r="I7491">
        <v>7014</v>
      </c>
      <c r="J7491" s="134">
        <v>0.35905017517181559</v>
      </c>
    </row>
    <row r="7492" spans="3:10" x14ac:dyDescent="0.3">
      <c r="C7492">
        <v>7015</v>
      </c>
      <c r="D7492" s="40">
        <v>3.2234773352488952</v>
      </c>
      <c r="I7492">
        <v>7015</v>
      </c>
      <c r="J7492" s="134">
        <v>0.310307857438336</v>
      </c>
    </row>
    <row r="7493" spans="3:10" x14ac:dyDescent="0.3">
      <c r="C7493">
        <v>7016</v>
      </c>
      <c r="D7493" s="40">
        <v>2.7913085853933688</v>
      </c>
      <c r="I7493">
        <v>7016</v>
      </c>
      <c r="J7493" s="134">
        <v>0.27100353452839032</v>
      </c>
    </row>
    <row r="7494" spans="3:10" x14ac:dyDescent="0.3">
      <c r="C7494">
        <v>7017</v>
      </c>
      <c r="D7494" s="40">
        <v>2.5142319440053091</v>
      </c>
      <c r="I7494">
        <v>7017</v>
      </c>
      <c r="J7494" s="134">
        <v>0.11561809859715666</v>
      </c>
    </row>
    <row r="7495" spans="3:10" x14ac:dyDescent="0.3">
      <c r="C7495">
        <v>7018</v>
      </c>
      <c r="D7495" s="40">
        <v>3.4021618440451591</v>
      </c>
      <c r="I7495">
        <v>7018</v>
      </c>
      <c r="J7495" s="134">
        <v>0.13950629265352776</v>
      </c>
    </row>
    <row r="7496" spans="3:10" x14ac:dyDescent="0.3">
      <c r="C7496">
        <v>7019</v>
      </c>
      <c r="D7496" s="40">
        <v>2.8825508991294591</v>
      </c>
      <c r="I7496">
        <v>7019</v>
      </c>
      <c r="J7496" s="134">
        <v>0.21181308431279833</v>
      </c>
    </row>
    <row r="7497" spans="3:10" x14ac:dyDescent="0.3">
      <c r="C7497">
        <v>7020</v>
      </c>
      <c r="D7497" s="40">
        <v>2.238198441527667</v>
      </c>
      <c r="I7497">
        <v>7020</v>
      </c>
      <c r="J7497" s="134">
        <v>0.22006356002595617</v>
      </c>
    </row>
    <row r="7498" spans="3:10" x14ac:dyDescent="0.3">
      <c r="C7498">
        <v>7021</v>
      </c>
      <c r="D7498" s="40">
        <v>2.7387679506054474</v>
      </c>
      <c r="I7498">
        <v>7021</v>
      </c>
      <c r="J7498" s="134">
        <v>0.25736368414667909</v>
      </c>
    </row>
    <row r="7499" spans="3:10" x14ac:dyDescent="0.3">
      <c r="C7499">
        <v>7022</v>
      </c>
      <c r="D7499" s="40">
        <v>2.3965754589554886</v>
      </c>
      <c r="I7499">
        <v>7022</v>
      </c>
      <c r="J7499" s="134">
        <v>0.32435743981968668</v>
      </c>
    </row>
    <row r="7500" spans="3:10" x14ac:dyDescent="0.3">
      <c r="C7500">
        <v>7023</v>
      </c>
      <c r="D7500" s="40">
        <v>3.1360558189347794</v>
      </c>
      <c r="I7500">
        <v>7023</v>
      </c>
      <c r="J7500" s="134">
        <v>0.16793294397469438</v>
      </c>
    </row>
    <row r="7501" spans="3:10" x14ac:dyDescent="0.3">
      <c r="C7501">
        <v>7024</v>
      </c>
      <c r="D7501" s="40">
        <v>3.0126187826959594</v>
      </c>
      <c r="I7501">
        <v>7024</v>
      </c>
      <c r="J7501" s="134">
        <v>0.31053327143856424</v>
      </c>
    </row>
    <row r="7502" spans="3:10" x14ac:dyDescent="0.3">
      <c r="C7502">
        <v>7025</v>
      </c>
      <c r="D7502" s="40">
        <v>2.2342043980562574</v>
      </c>
      <c r="I7502">
        <v>7025</v>
      </c>
      <c r="J7502" s="134">
        <v>0.21872264776455164</v>
      </c>
    </row>
    <row r="7503" spans="3:10" x14ac:dyDescent="0.3">
      <c r="C7503">
        <v>7026</v>
      </c>
      <c r="D7503" s="40">
        <v>2.2441046321199254</v>
      </c>
      <c r="I7503">
        <v>7026</v>
      </c>
      <c r="J7503" s="134">
        <v>0.23715798592335302</v>
      </c>
    </row>
    <row r="7504" spans="3:10" x14ac:dyDescent="0.3">
      <c r="C7504">
        <v>7027</v>
      </c>
      <c r="D7504" s="40">
        <v>2.036183534085354</v>
      </c>
      <c r="I7504">
        <v>7027</v>
      </c>
      <c r="J7504" s="134">
        <v>0.2209478974115453</v>
      </c>
    </row>
    <row r="7505" spans="3:10" x14ac:dyDescent="0.3">
      <c r="C7505">
        <v>7028</v>
      </c>
      <c r="D7505" s="40">
        <v>2.6368549070110809</v>
      </c>
      <c r="I7505">
        <v>7028</v>
      </c>
      <c r="J7505" s="134">
        <v>0.28370842782922034</v>
      </c>
    </row>
    <row r="7506" spans="3:10" x14ac:dyDescent="0.3">
      <c r="C7506">
        <v>7029</v>
      </c>
      <c r="D7506" s="40">
        <v>2.7001213324409963</v>
      </c>
      <c r="I7506">
        <v>7029</v>
      </c>
      <c r="J7506" s="134">
        <v>0.36879584771350604</v>
      </c>
    </row>
    <row r="7507" spans="3:10" x14ac:dyDescent="0.3">
      <c r="C7507">
        <v>7030</v>
      </c>
      <c r="D7507" s="40">
        <v>2.1494062699477796</v>
      </c>
      <c r="I7507">
        <v>7030</v>
      </c>
      <c r="J7507" s="134">
        <v>0.34091470329006035</v>
      </c>
    </row>
    <row r="7508" spans="3:10" x14ac:dyDescent="0.3">
      <c r="C7508">
        <v>7031</v>
      </c>
      <c r="D7508" s="40">
        <v>3.155616554518677</v>
      </c>
      <c r="I7508">
        <v>7031</v>
      </c>
      <c r="J7508" s="134">
        <v>0.15318930948224962</v>
      </c>
    </row>
    <row r="7509" spans="3:10" x14ac:dyDescent="0.3">
      <c r="C7509">
        <v>7032</v>
      </c>
      <c r="D7509" s="40">
        <v>2.4507196467190853</v>
      </c>
      <c r="I7509">
        <v>7032</v>
      </c>
      <c r="J7509" s="134">
        <v>0.27659881251404927</v>
      </c>
    </row>
    <row r="7510" spans="3:10" x14ac:dyDescent="0.3">
      <c r="C7510">
        <v>7033</v>
      </c>
      <c r="D7510" s="40">
        <v>3.014048231949467</v>
      </c>
      <c r="I7510">
        <v>7033</v>
      </c>
      <c r="J7510" s="134">
        <v>0.27834979167548668</v>
      </c>
    </row>
    <row r="7511" spans="3:10" x14ac:dyDescent="0.3">
      <c r="C7511">
        <v>7034</v>
      </c>
      <c r="D7511" s="40">
        <v>3.0180108332971369</v>
      </c>
      <c r="I7511">
        <v>7034</v>
      </c>
      <c r="J7511" s="134">
        <v>8.179712469327205E-2</v>
      </c>
    </row>
    <row r="7512" spans="3:10" x14ac:dyDescent="0.3">
      <c r="C7512">
        <v>7035</v>
      </c>
      <c r="D7512" s="40">
        <v>2.2686531542478319</v>
      </c>
      <c r="I7512">
        <v>7035</v>
      </c>
      <c r="J7512" s="134">
        <v>0.15887397120583824</v>
      </c>
    </row>
    <row r="7513" spans="3:10" x14ac:dyDescent="0.3">
      <c r="C7513">
        <v>7036</v>
      </c>
      <c r="D7513" s="40">
        <v>2.5372299831081575</v>
      </c>
      <c r="I7513">
        <v>7036</v>
      </c>
      <c r="J7513" s="134">
        <v>0.35105599080132754</v>
      </c>
    </row>
    <row r="7514" spans="3:10" x14ac:dyDescent="0.3">
      <c r="C7514">
        <v>7037</v>
      </c>
      <c r="D7514" s="40">
        <v>3.1474173450870024</v>
      </c>
      <c r="I7514">
        <v>7037</v>
      </c>
      <c r="J7514" s="134">
        <v>0.23398286724814121</v>
      </c>
    </row>
    <row r="7515" spans="3:10" x14ac:dyDescent="0.3">
      <c r="C7515">
        <v>7038</v>
      </c>
      <c r="D7515" s="40">
        <v>1.5718851419760491</v>
      </c>
      <c r="I7515">
        <v>7038</v>
      </c>
      <c r="J7515" s="134">
        <v>0.17464758870369002</v>
      </c>
    </row>
    <row r="7516" spans="3:10" x14ac:dyDescent="0.3">
      <c r="C7516">
        <v>7039</v>
      </c>
      <c r="D7516" s="40">
        <v>2.9300066871836021</v>
      </c>
      <c r="I7516">
        <v>7039</v>
      </c>
      <c r="J7516" s="134">
        <v>0.26941993525702856</v>
      </c>
    </row>
    <row r="7517" spans="3:10" x14ac:dyDescent="0.3">
      <c r="C7517">
        <v>7040</v>
      </c>
      <c r="D7517" s="40">
        <v>1.7880833832544003</v>
      </c>
      <c r="I7517">
        <v>7040</v>
      </c>
      <c r="J7517" s="134">
        <v>0.18397872221679146</v>
      </c>
    </row>
    <row r="7518" spans="3:10" x14ac:dyDescent="0.3">
      <c r="C7518">
        <v>7041</v>
      </c>
      <c r="D7518" s="40">
        <v>2.547208298159541</v>
      </c>
      <c r="I7518">
        <v>7041</v>
      </c>
      <c r="J7518" s="134">
        <v>0.2075202534005407</v>
      </c>
    </row>
    <row r="7519" spans="3:10" x14ac:dyDescent="0.3">
      <c r="C7519">
        <v>7042</v>
      </c>
      <c r="D7519" s="40">
        <v>2.9641696186609932</v>
      </c>
      <c r="I7519">
        <v>7042</v>
      </c>
      <c r="J7519" s="134">
        <v>0.2119043970543586</v>
      </c>
    </row>
    <row r="7520" spans="3:10" x14ac:dyDescent="0.3">
      <c r="C7520">
        <v>7043</v>
      </c>
      <c r="D7520" s="40">
        <v>2.4578302464271244</v>
      </c>
      <c r="I7520">
        <v>7043</v>
      </c>
      <c r="J7520" s="134">
        <v>0.35727722137865969</v>
      </c>
    </row>
    <row r="7521" spans="3:10" x14ac:dyDescent="0.3">
      <c r="C7521">
        <v>7044</v>
      </c>
      <c r="D7521" s="40">
        <v>1.8021688745638478</v>
      </c>
      <c r="I7521">
        <v>7044</v>
      </c>
      <c r="J7521" s="134">
        <v>0.17456211961449464</v>
      </c>
    </row>
    <row r="7522" spans="3:10" x14ac:dyDescent="0.3">
      <c r="C7522">
        <v>7045</v>
      </c>
      <c r="D7522" s="40">
        <v>1.8083197861027347</v>
      </c>
      <c r="I7522">
        <v>7045</v>
      </c>
      <c r="J7522" s="134">
        <v>0.26650834238021437</v>
      </c>
    </row>
    <row r="7523" spans="3:10" x14ac:dyDescent="0.3">
      <c r="C7523">
        <v>7046</v>
      </c>
      <c r="D7523" s="40">
        <v>1.3927012788213069</v>
      </c>
      <c r="I7523">
        <v>7046</v>
      </c>
      <c r="J7523" s="134">
        <v>0.27587023150238776</v>
      </c>
    </row>
    <row r="7524" spans="3:10" x14ac:dyDescent="0.3">
      <c r="C7524">
        <v>7047</v>
      </c>
      <c r="D7524" s="40">
        <v>2.3506670624739026</v>
      </c>
      <c r="I7524">
        <v>7047</v>
      </c>
      <c r="J7524" s="134">
        <v>0.21334737777501456</v>
      </c>
    </row>
    <row r="7525" spans="3:10" x14ac:dyDescent="0.3">
      <c r="C7525">
        <v>7048</v>
      </c>
      <c r="D7525" s="40">
        <v>2.0282933363024935</v>
      </c>
      <c r="I7525">
        <v>7048</v>
      </c>
      <c r="J7525" s="134">
        <v>0.30533391572047575</v>
      </c>
    </row>
    <row r="7526" spans="3:10" x14ac:dyDescent="0.3">
      <c r="C7526">
        <v>7049</v>
      </c>
      <c r="D7526" s="40">
        <v>3.1607259488324706</v>
      </c>
      <c r="I7526">
        <v>7049</v>
      </c>
      <c r="J7526" s="134">
        <v>0.13061050708706201</v>
      </c>
    </row>
    <row r="7527" spans="3:10" x14ac:dyDescent="0.3">
      <c r="C7527">
        <v>7050</v>
      </c>
      <c r="D7527" s="40">
        <v>1.9309412927543654</v>
      </c>
      <c r="I7527">
        <v>7050</v>
      </c>
      <c r="J7527" s="134">
        <v>0.2928108998727863</v>
      </c>
    </row>
    <row r="7528" spans="3:10" x14ac:dyDescent="0.3">
      <c r="C7528">
        <v>7051</v>
      </c>
      <c r="D7528" s="40">
        <v>2.3691271089668637</v>
      </c>
      <c r="I7528">
        <v>7051</v>
      </c>
      <c r="J7528" s="134">
        <v>0.33634091555830303</v>
      </c>
    </row>
    <row r="7529" spans="3:10" x14ac:dyDescent="0.3">
      <c r="C7529">
        <v>7052</v>
      </c>
      <c r="D7529" s="40">
        <v>2.7627962600336056</v>
      </c>
      <c r="I7529">
        <v>7052</v>
      </c>
      <c r="J7529" s="134">
        <v>0.1858062693032152</v>
      </c>
    </row>
    <row r="7530" spans="3:10" x14ac:dyDescent="0.3">
      <c r="C7530">
        <v>7053</v>
      </c>
      <c r="D7530" s="40">
        <v>2.7866823880699498</v>
      </c>
      <c r="I7530">
        <v>7053</v>
      </c>
      <c r="J7530" s="134">
        <v>0.29362099551421861</v>
      </c>
    </row>
    <row r="7531" spans="3:10" x14ac:dyDescent="0.3">
      <c r="C7531">
        <v>7054</v>
      </c>
      <c r="D7531" s="40">
        <v>3.0127910367116026</v>
      </c>
      <c r="I7531">
        <v>7054</v>
      </c>
      <c r="J7531" s="134">
        <v>0.35893559612706238</v>
      </c>
    </row>
    <row r="7532" spans="3:10" x14ac:dyDescent="0.3">
      <c r="C7532">
        <v>7055</v>
      </c>
      <c r="D7532" s="40">
        <v>1.5827790802805226</v>
      </c>
      <c r="I7532">
        <v>7055</v>
      </c>
      <c r="J7532" s="134">
        <v>0.14426728780089682</v>
      </c>
    </row>
    <row r="7533" spans="3:10" x14ac:dyDescent="0.3">
      <c r="C7533">
        <v>7056</v>
      </c>
      <c r="D7533" s="40">
        <v>1.893007062905135</v>
      </c>
      <c r="I7533">
        <v>7056</v>
      </c>
      <c r="J7533" s="134">
        <v>0.29461437760644982</v>
      </c>
    </row>
    <row r="7534" spans="3:10" x14ac:dyDescent="0.3">
      <c r="C7534">
        <v>7057</v>
      </c>
      <c r="D7534" s="40">
        <v>1.6995734199198069</v>
      </c>
      <c r="I7534">
        <v>7057</v>
      </c>
      <c r="J7534" s="134">
        <v>0.27889071892825013</v>
      </c>
    </row>
    <row r="7535" spans="3:10" x14ac:dyDescent="0.3">
      <c r="C7535">
        <v>7058</v>
      </c>
      <c r="D7535" s="40">
        <v>2.3574774208626232</v>
      </c>
      <c r="I7535">
        <v>7058</v>
      </c>
      <c r="J7535" s="134">
        <v>0.27416686505984522</v>
      </c>
    </row>
    <row r="7536" spans="3:10" x14ac:dyDescent="0.3">
      <c r="C7536">
        <v>7059</v>
      </c>
      <c r="D7536" s="40">
        <v>2.9876642907998359</v>
      </c>
      <c r="I7536">
        <v>7059</v>
      </c>
      <c r="J7536" s="134">
        <v>0.24943256001197001</v>
      </c>
    </row>
    <row r="7537" spans="3:10" x14ac:dyDescent="0.3">
      <c r="C7537">
        <v>7060</v>
      </c>
      <c r="D7537" s="40">
        <v>2.1058655443034544</v>
      </c>
      <c r="I7537">
        <v>7060</v>
      </c>
      <c r="J7537" s="134">
        <v>0.21021386260283825</v>
      </c>
    </row>
    <row r="7538" spans="3:10" x14ac:dyDescent="0.3">
      <c r="C7538">
        <v>7061</v>
      </c>
      <c r="D7538" s="40">
        <v>1.9100595971053906</v>
      </c>
      <c r="I7538">
        <v>7061</v>
      </c>
      <c r="J7538" s="134">
        <v>0.22120061076319608</v>
      </c>
    </row>
    <row r="7539" spans="3:10" x14ac:dyDescent="0.3">
      <c r="C7539">
        <v>7062</v>
      </c>
      <c r="D7539" s="40">
        <v>1.7195314183331649</v>
      </c>
      <c r="I7539">
        <v>7062</v>
      </c>
      <c r="J7539" s="134">
        <v>0.35569257859928638</v>
      </c>
    </row>
    <row r="7540" spans="3:10" x14ac:dyDescent="0.3">
      <c r="C7540">
        <v>7063</v>
      </c>
      <c r="D7540" s="40">
        <v>1.954541608107768</v>
      </c>
      <c r="I7540">
        <v>7063</v>
      </c>
      <c r="J7540" s="134">
        <v>0.29521273734905096</v>
      </c>
    </row>
    <row r="7541" spans="3:10" x14ac:dyDescent="0.3">
      <c r="C7541">
        <v>7064</v>
      </c>
      <c r="D7541" s="40">
        <v>2.0584671833518691</v>
      </c>
      <c r="I7541">
        <v>7064</v>
      </c>
      <c r="J7541" s="134">
        <v>0.24626122022935304</v>
      </c>
    </row>
    <row r="7542" spans="3:10" x14ac:dyDescent="0.3">
      <c r="C7542">
        <v>7065</v>
      </c>
      <c r="D7542" s="40">
        <v>2.5119728198580713</v>
      </c>
      <c r="I7542">
        <v>7065</v>
      </c>
      <c r="J7542" s="134">
        <v>0.24409167955561539</v>
      </c>
    </row>
    <row r="7543" spans="3:10" x14ac:dyDescent="0.3">
      <c r="C7543">
        <v>7066</v>
      </c>
      <c r="D7543" s="40">
        <v>3.2059060205647478</v>
      </c>
      <c r="I7543">
        <v>7066</v>
      </c>
      <c r="J7543" s="134">
        <v>0.2376862358005174</v>
      </c>
    </row>
    <row r="7544" spans="3:10" x14ac:dyDescent="0.3">
      <c r="C7544">
        <v>7067</v>
      </c>
      <c r="D7544" s="40">
        <v>2.7381856290170883</v>
      </c>
      <c r="I7544">
        <v>7067</v>
      </c>
      <c r="J7544" s="134">
        <v>0.1370735484663439</v>
      </c>
    </row>
    <row r="7545" spans="3:10" x14ac:dyDescent="0.3">
      <c r="C7545">
        <v>7068</v>
      </c>
      <c r="D7545" s="40">
        <v>2.6745296271465979</v>
      </c>
      <c r="I7545">
        <v>7068</v>
      </c>
      <c r="J7545" s="134">
        <v>0.25895121429789114</v>
      </c>
    </row>
    <row r="7546" spans="3:10" x14ac:dyDescent="0.3">
      <c r="C7546">
        <v>7069</v>
      </c>
      <c r="D7546" s="40">
        <v>2.6714007161095346</v>
      </c>
      <c r="I7546">
        <v>7069</v>
      </c>
      <c r="J7546" s="134">
        <v>0.14482306284759883</v>
      </c>
    </row>
    <row r="7547" spans="3:10" x14ac:dyDescent="0.3">
      <c r="C7547">
        <v>7070</v>
      </c>
      <c r="D7547" s="40">
        <v>2.5318527968820996</v>
      </c>
      <c r="I7547">
        <v>7070</v>
      </c>
      <c r="J7547" s="134">
        <v>0.17812959781444371</v>
      </c>
    </row>
    <row r="7548" spans="3:10" x14ac:dyDescent="0.3">
      <c r="C7548">
        <v>7071</v>
      </c>
      <c r="D7548" s="40">
        <v>2.9265345402542744</v>
      </c>
      <c r="I7548">
        <v>7071</v>
      </c>
      <c r="J7548" s="134">
        <v>0.35024786477102277</v>
      </c>
    </row>
    <row r="7549" spans="3:10" x14ac:dyDescent="0.3">
      <c r="C7549">
        <v>7072</v>
      </c>
      <c r="D7549" s="40">
        <v>2.8440578036393402</v>
      </c>
      <c r="I7549">
        <v>7072</v>
      </c>
      <c r="J7549" s="134">
        <v>0.18295115174672949</v>
      </c>
    </row>
    <row r="7550" spans="3:10" x14ac:dyDescent="0.3">
      <c r="C7550">
        <v>7073</v>
      </c>
      <c r="D7550" s="40">
        <v>2.9196893575329219</v>
      </c>
      <c r="I7550">
        <v>7073</v>
      </c>
      <c r="J7550" s="134">
        <v>0.29029920250312191</v>
      </c>
    </row>
    <row r="7551" spans="3:10" x14ac:dyDescent="0.3">
      <c r="C7551">
        <v>7074</v>
      </c>
      <c r="D7551" s="40">
        <v>2.6976952383128481</v>
      </c>
      <c r="I7551">
        <v>7074</v>
      </c>
      <c r="J7551" s="134">
        <v>0.30235483115008277</v>
      </c>
    </row>
    <row r="7552" spans="3:10" x14ac:dyDescent="0.3">
      <c r="C7552">
        <v>7075</v>
      </c>
      <c r="D7552" s="40">
        <v>2.9464264927509296</v>
      </c>
      <c r="I7552">
        <v>7075</v>
      </c>
      <c r="J7552" s="134">
        <v>0.16277617020310986</v>
      </c>
    </row>
    <row r="7553" spans="3:10" x14ac:dyDescent="0.3">
      <c r="C7553">
        <v>7076</v>
      </c>
      <c r="D7553" s="40">
        <v>2.6853360258939305</v>
      </c>
      <c r="I7553">
        <v>7076</v>
      </c>
      <c r="J7553" s="134">
        <v>0.32150376279381154</v>
      </c>
    </row>
    <row r="7554" spans="3:10" x14ac:dyDescent="0.3">
      <c r="C7554">
        <v>7077</v>
      </c>
      <c r="D7554" s="40">
        <v>3.5890601091998042</v>
      </c>
      <c r="I7554">
        <v>7077</v>
      </c>
      <c r="J7554" s="134">
        <v>0.302822909263607</v>
      </c>
    </row>
    <row r="7555" spans="3:10" x14ac:dyDescent="0.3">
      <c r="C7555">
        <v>7078</v>
      </c>
      <c r="D7555" s="40">
        <v>2.5498338953163318</v>
      </c>
      <c r="I7555">
        <v>7078</v>
      </c>
      <c r="J7555" s="134">
        <v>0.14973808180850212</v>
      </c>
    </row>
    <row r="7556" spans="3:10" x14ac:dyDescent="0.3">
      <c r="C7556">
        <v>7079</v>
      </c>
      <c r="D7556" s="40">
        <v>3.4455527035710567</v>
      </c>
      <c r="I7556">
        <v>7079</v>
      </c>
      <c r="J7556" s="134">
        <v>0.34540442324742227</v>
      </c>
    </row>
    <row r="7557" spans="3:10" x14ac:dyDescent="0.3">
      <c r="C7557">
        <v>7080</v>
      </c>
      <c r="D7557" s="40">
        <v>3.251260777170812</v>
      </c>
      <c r="I7557">
        <v>7080</v>
      </c>
      <c r="J7557" s="134">
        <v>0.28888852266350984</v>
      </c>
    </row>
    <row r="7558" spans="3:10" x14ac:dyDescent="0.3">
      <c r="C7558">
        <v>7081</v>
      </c>
      <c r="D7558" s="40">
        <v>2.7833350631138787</v>
      </c>
      <c r="I7558">
        <v>7081</v>
      </c>
      <c r="J7558" s="134">
        <v>0.32487789132117895</v>
      </c>
    </row>
    <row r="7559" spans="3:10" x14ac:dyDescent="0.3">
      <c r="C7559">
        <v>7082</v>
      </c>
      <c r="D7559" s="40">
        <v>2.8580762883422204</v>
      </c>
      <c r="I7559">
        <v>7082</v>
      </c>
      <c r="J7559" s="134">
        <v>0.12543696953199723</v>
      </c>
    </row>
    <row r="7560" spans="3:10" x14ac:dyDescent="0.3">
      <c r="C7560">
        <v>7083</v>
      </c>
      <c r="D7560" s="40">
        <v>2.8888834366278116</v>
      </c>
      <c r="I7560">
        <v>7083</v>
      </c>
      <c r="J7560" s="134">
        <v>0.2419109488839899</v>
      </c>
    </row>
    <row r="7561" spans="3:10" x14ac:dyDescent="0.3">
      <c r="C7561">
        <v>7084</v>
      </c>
      <c r="D7561" s="40">
        <v>2.0117148336711281</v>
      </c>
      <c r="I7561">
        <v>7084</v>
      </c>
      <c r="J7561" s="134">
        <v>0.33296914909678876</v>
      </c>
    </row>
    <row r="7562" spans="3:10" x14ac:dyDescent="0.3">
      <c r="C7562">
        <v>7085</v>
      </c>
      <c r="D7562" s="40">
        <v>1.7828208745734024</v>
      </c>
      <c r="I7562">
        <v>7085</v>
      </c>
      <c r="J7562" s="134">
        <v>0.10004303442377283</v>
      </c>
    </row>
    <row r="7563" spans="3:10" x14ac:dyDescent="0.3">
      <c r="C7563">
        <v>7086</v>
      </c>
      <c r="D7563" s="40">
        <v>2.0116674894740116</v>
      </c>
      <c r="I7563">
        <v>7086</v>
      </c>
      <c r="J7563" s="134">
        <v>0.23738121782147426</v>
      </c>
    </row>
    <row r="7564" spans="3:10" x14ac:dyDescent="0.3">
      <c r="C7564">
        <v>7087</v>
      </c>
      <c r="D7564" s="40">
        <v>3.0363107115456982</v>
      </c>
      <c r="I7564">
        <v>7087</v>
      </c>
      <c r="J7564" s="134">
        <v>0.38549395134077713</v>
      </c>
    </row>
    <row r="7565" spans="3:10" x14ac:dyDescent="0.3">
      <c r="C7565">
        <v>7088</v>
      </c>
      <c r="D7565" s="40">
        <v>2.1692134611518736</v>
      </c>
      <c r="I7565">
        <v>7088</v>
      </c>
      <c r="J7565" s="134">
        <v>0.22725795112127556</v>
      </c>
    </row>
    <row r="7566" spans="3:10" x14ac:dyDescent="0.3">
      <c r="C7566">
        <v>7089</v>
      </c>
      <c r="D7566" s="40">
        <v>1.7202818329039915</v>
      </c>
      <c r="I7566">
        <v>7089</v>
      </c>
      <c r="J7566" s="134">
        <v>0.31306333591428026</v>
      </c>
    </row>
    <row r="7567" spans="3:10" x14ac:dyDescent="0.3">
      <c r="C7567">
        <v>7090</v>
      </c>
      <c r="D7567" s="40">
        <v>2.2380146773892884</v>
      </c>
      <c r="I7567">
        <v>7090</v>
      </c>
      <c r="J7567" s="134">
        <v>0.29828025975310291</v>
      </c>
    </row>
    <row r="7568" spans="3:10" x14ac:dyDescent="0.3">
      <c r="C7568">
        <v>7091</v>
      </c>
      <c r="D7568" s="40">
        <v>2.2899962891460577</v>
      </c>
      <c r="I7568">
        <v>7091</v>
      </c>
      <c r="J7568" s="134">
        <v>0.28490521229245469</v>
      </c>
    </row>
    <row r="7569" spans="3:10" x14ac:dyDescent="0.3">
      <c r="C7569">
        <v>7092</v>
      </c>
      <c r="D7569" s="40">
        <v>2.7506618886283101</v>
      </c>
      <c r="I7569">
        <v>7092</v>
      </c>
      <c r="J7569" s="134">
        <v>0.17963276890541313</v>
      </c>
    </row>
    <row r="7570" spans="3:10" x14ac:dyDescent="0.3">
      <c r="C7570">
        <v>7093</v>
      </c>
      <c r="D7570" s="40">
        <v>3.2038282794768849</v>
      </c>
      <c r="I7570">
        <v>7093</v>
      </c>
      <c r="J7570" s="134">
        <v>0.27832379970291465</v>
      </c>
    </row>
    <row r="7571" spans="3:10" x14ac:dyDescent="0.3">
      <c r="C7571">
        <v>7094</v>
      </c>
      <c r="D7571" s="40">
        <v>3.1728570514467322</v>
      </c>
      <c r="I7571">
        <v>7094</v>
      </c>
      <c r="J7571" s="134">
        <v>0.38499489015837329</v>
      </c>
    </row>
    <row r="7572" spans="3:10" x14ac:dyDescent="0.3">
      <c r="C7572">
        <v>7095</v>
      </c>
      <c r="D7572" s="40">
        <v>3.3084488762622568</v>
      </c>
      <c r="I7572">
        <v>7095</v>
      </c>
      <c r="J7572" s="134">
        <v>0.31951888029621744</v>
      </c>
    </row>
    <row r="7573" spans="3:10" x14ac:dyDescent="0.3">
      <c r="C7573">
        <v>7096</v>
      </c>
      <c r="D7573" s="40">
        <v>2.4694259715965607</v>
      </c>
      <c r="I7573">
        <v>7096</v>
      </c>
      <c r="J7573" s="134">
        <v>0.17504072384239833</v>
      </c>
    </row>
    <row r="7574" spans="3:10" x14ac:dyDescent="0.3">
      <c r="C7574">
        <v>7097</v>
      </c>
      <c r="D7574" s="40">
        <v>2.96550042576935</v>
      </c>
      <c r="I7574">
        <v>7097</v>
      </c>
      <c r="J7574" s="134">
        <v>0.14496686378683266</v>
      </c>
    </row>
    <row r="7575" spans="3:10" x14ac:dyDescent="0.3">
      <c r="C7575">
        <v>7098</v>
      </c>
      <c r="D7575" s="40">
        <v>1.5936832617456345</v>
      </c>
      <c r="I7575">
        <v>7098</v>
      </c>
      <c r="J7575" s="134">
        <v>0.21504305675645452</v>
      </c>
    </row>
    <row r="7576" spans="3:10" x14ac:dyDescent="0.3">
      <c r="C7576">
        <v>7099</v>
      </c>
      <c r="D7576" s="40">
        <v>2.7343656221102126</v>
      </c>
      <c r="I7576">
        <v>7099</v>
      </c>
      <c r="J7576" s="134">
        <v>0.34117455962198306</v>
      </c>
    </row>
    <row r="7577" spans="3:10" x14ac:dyDescent="0.3">
      <c r="C7577">
        <v>7100</v>
      </c>
      <c r="D7577" s="40">
        <v>2.3175988763557815</v>
      </c>
      <c r="I7577">
        <v>7100</v>
      </c>
      <c r="J7577" s="134">
        <v>0.36756588757887831</v>
      </c>
    </row>
    <row r="7578" spans="3:10" x14ac:dyDescent="0.3">
      <c r="C7578">
        <v>7101</v>
      </c>
      <c r="D7578" s="40">
        <v>2.7424499477100555</v>
      </c>
      <c r="I7578">
        <v>7101</v>
      </c>
      <c r="J7578" s="134">
        <v>0.21411274321054408</v>
      </c>
    </row>
    <row r="7579" spans="3:10" x14ac:dyDescent="0.3">
      <c r="C7579">
        <v>7102</v>
      </c>
      <c r="D7579" s="40">
        <v>1.8928478584623396</v>
      </c>
      <c r="I7579">
        <v>7102</v>
      </c>
      <c r="J7579" s="134">
        <v>0.36600576020047804</v>
      </c>
    </row>
    <row r="7580" spans="3:10" x14ac:dyDescent="0.3">
      <c r="C7580">
        <v>7103</v>
      </c>
      <c r="D7580" s="40">
        <v>3.1189184774506336</v>
      </c>
      <c r="I7580">
        <v>7103</v>
      </c>
      <c r="J7580" s="134">
        <v>0.19635827215773394</v>
      </c>
    </row>
    <row r="7581" spans="3:10" x14ac:dyDescent="0.3">
      <c r="C7581">
        <v>7104</v>
      </c>
      <c r="D7581" s="40">
        <v>3.0484958265552158</v>
      </c>
      <c r="I7581">
        <v>7104</v>
      </c>
      <c r="J7581" s="134">
        <v>0.15965585649128999</v>
      </c>
    </row>
    <row r="7582" spans="3:10" x14ac:dyDescent="0.3">
      <c r="C7582">
        <v>7105</v>
      </c>
      <c r="D7582" s="40">
        <v>2.4705770136799243</v>
      </c>
      <c r="I7582">
        <v>7105</v>
      </c>
      <c r="J7582" s="134">
        <v>0.303031383642548</v>
      </c>
    </row>
    <row r="7583" spans="3:10" x14ac:dyDescent="0.3">
      <c r="C7583">
        <v>7106</v>
      </c>
      <c r="D7583" s="40">
        <v>2.5292684092041915</v>
      </c>
      <c r="I7583">
        <v>7106</v>
      </c>
      <c r="J7583" s="134">
        <v>0.37301529933782884</v>
      </c>
    </row>
    <row r="7584" spans="3:10" x14ac:dyDescent="0.3">
      <c r="C7584">
        <v>7107</v>
      </c>
      <c r="D7584" s="40">
        <v>3.0088282530807233</v>
      </c>
      <c r="I7584">
        <v>7107</v>
      </c>
      <c r="J7584" s="134">
        <v>0.31299444162872114</v>
      </c>
    </row>
    <row r="7585" spans="3:10" x14ac:dyDescent="0.3">
      <c r="C7585">
        <v>7108</v>
      </c>
      <c r="D7585" s="40">
        <v>2.2332285279890884</v>
      </c>
      <c r="I7585">
        <v>7108</v>
      </c>
      <c r="J7585" s="134">
        <v>0.23547006553908223</v>
      </c>
    </row>
    <row r="7586" spans="3:10" x14ac:dyDescent="0.3">
      <c r="C7586">
        <v>7109</v>
      </c>
      <c r="D7586" s="40">
        <v>2.964165415089373</v>
      </c>
      <c r="I7586">
        <v>7109</v>
      </c>
      <c r="J7586" s="134">
        <v>0.18621562135053704</v>
      </c>
    </row>
    <row r="7587" spans="3:10" x14ac:dyDescent="0.3">
      <c r="C7587">
        <v>7110</v>
      </c>
      <c r="D7587" s="40">
        <v>3.1093010465886755</v>
      </c>
      <c r="I7587">
        <v>7110</v>
      </c>
      <c r="J7587" s="134">
        <v>0.37053157541225534</v>
      </c>
    </row>
    <row r="7588" spans="3:10" x14ac:dyDescent="0.3">
      <c r="C7588">
        <v>7111</v>
      </c>
      <c r="D7588" s="40">
        <v>2.2097336845719795</v>
      </c>
      <c r="I7588">
        <v>7111</v>
      </c>
      <c r="J7588" s="134">
        <v>0.31073949219794272</v>
      </c>
    </row>
    <row r="7589" spans="3:10" x14ac:dyDescent="0.3">
      <c r="C7589">
        <v>7112</v>
      </c>
      <c r="D7589" s="40">
        <v>2.828759736622934</v>
      </c>
      <c r="I7589">
        <v>7112</v>
      </c>
      <c r="J7589" s="134">
        <v>0.182773165157599</v>
      </c>
    </row>
    <row r="7590" spans="3:10" x14ac:dyDescent="0.3">
      <c r="C7590">
        <v>7113</v>
      </c>
      <c r="D7590" s="40">
        <v>1.7674131826378581</v>
      </c>
      <c r="I7590">
        <v>7113</v>
      </c>
      <c r="J7590" s="134">
        <v>0.22999961857834639</v>
      </c>
    </row>
    <row r="7591" spans="3:10" x14ac:dyDescent="0.3">
      <c r="C7591">
        <v>7114</v>
      </c>
      <c r="D7591" s="40">
        <v>3.2229276870483874</v>
      </c>
      <c r="I7591">
        <v>7114</v>
      </c>
      <c r="J7591" s="134">
        <v>0.30813315484152448</v>
      </c>
    </row>
    <row r="7592" spans="3:10" x14ac:dyDescent="0.3">
      <c r="C7592">
        <v>7115</v>
      </c>
      <c r="D7592" s="40">
        <v>2.6761112478827012</v>
      </c>
      <c r="I7592">
        <v>7115</v>
      </c>
      <c r="J7592" s="134">
        <v>0.25627449130913349</v>
      </c>
    </row>
    <row r="7593" spans="3:10" x14ac:dyDescent="0.3">
      <c r="C7593">
        <v>7116</v>
      </c>
      <c r="D7593" s="40">
        <v>2.424247464255751</v>
      </c>
      <c r="I7593">
        <v>7116</v>
      </c>
      <c r="J7593" s="134">
        <v>0.32696859773158748</v>
      </c>
    </row>
    <row r="7594" spans="3:10" x14ac:dyDescent="0.3">
      <c r="C7594">
        <v>7117</v>
      </c>
      <c r="D7594" s="40">
        <v>2.7521835855718413</v>
      </c>
      <c r="I7594">
        <v>7117</v>
      </c>
      <c r="J7594" s="134">
        <v>0.1372704568758476</v>
      </c>
    </row>
    <row r="7595" spans="3:10" x14ac:dyDescent="0.3">
      <c r="C7595">
        <v>7118</v>
      </c>
      <c r="D7595" s="40">
        <v>1.8565936605397961</v>
      </c>
      <c r="I7595">
        <v>7118</v>
      </c>
      <c r="J7595" s="134">
        <v>0.22472864184705088</v>
      </c>
    </row>
    <row r="7596" spans="3:10" x14ac:dyDescent="0.3">
      <c r="C7596">
        <v>7119</v>
      </c>
      <c r="D7596" s="40">
        <v>2.8510694545595401</v>
      </c>
      <c r="I7596">
        <v>7119</v>
      </c>
      <c r="J7596" s="134">
        <v>0.14290671184209658</v>
      </c>
    </row>
    <row r="7597" spans="3:10" x14ac:dyDescent="0.3">
      <c r="C7597">
        <v>7120</v>
      </c>
      <c r="D7597" s="40">
        <v>3.0581099184890062</v>
      </c>
      <c r="I7597">
        <v>7120</v>
      </c>
      <c r="J7597" s="134">
        <v>0.14201629498193369</v>
      </c>
    </row>
    <row r="7598" spans="3:10" x14ac:dyDescent="0.3">
      <c r="C7598">
        <v>7121</v>
      </c>
      <c r="D7598" s="40">
        <v>3.3659414080569112</v>
      </c>
      <c r="I7598">
        <v>7121</v>
      </c>
      <c r="J7598" s="134">
        <v>0.11748556456863946</v>
      </c>
    </row>
    <row r="7599" spans="3:10" x14ac:dyDescent="0.3">
      <c r="C7599">
        <v>7122</v>
      </c>
      <c r="D7599" s="40">
        <v>3.0699840980971453</v>
      </c>
      <c r="I7599">
        <v>7122</v>
      </c>
      <c r="J7599" s="134">
        <v>0.18328287929612719</v>
      </c>
    </row>
    <row r="7600" spans="3:10" x14ac:dyDescent="0.3">
      <c r="C7600">
        <v>7123</v>
      </c>
      <c r="D7600" s="40">
        <v>2.996469273736607</v>
      </c>
      <c r="I7600">
        <v>7123</v>
      </c>
      <c r="J7600" s="134">
        <v>0.19306543974855095</v>
      </c>
    </row>
    <row r="7601" spans="3:10" x14ac:dyDescent="0.3">
      <c r="C7601">
        <v>7124</v>
      </c>
      <c r="D7601" s="40">
        <v>1.9838786734943454</v>
      </c>
      <c r="I7601">
        <v>7124</v>
      </c>
      <c r="J7601" s="134">
        <v>0.29840739349258949</v>
      </c>
    </row>
    <row r="7602" spans="3:10" x14ac:dyDescent="0.3">
      <c r="C7602">
        <v>7125</v>
      </c>
      <c r="D7602" s="40">
        <v>2.8853073024529281</v>
      </c>
      <c r="I7602">
        <v>7125</v>
      </c>
      <c r="J7602" s="134">
        <v>0.19760265720793879</v>
      </c>
    </row>
    <row r="7603" spans="3:10" x14ac:dyDescent="0.3">
      <c r="C7603">
        <v>7126</v>
      </c>
      <c r="D7603" s="40">
        <v>2.0613584493372956</v>
      </c>
      <c r="I7603">
        <v>7126</v>
      </c>
      <c r="J7603" s="134">
        <v>0.18163809834021416</v>
      </c>
    </row>
    <row r="7604" spans="3:10" x14ac:dyDescent="0.3">
      <c r="C7604">
        <v>7127</v>
      </c>
      <c r="D7604" s="40">
        <v>2.3617761242520734</v>
      </c>
      <c r="I7604">
        <v>7127</v>
      </c>
      <c r="J7604" s="134">
        <v>0.27873003522020912</v>
      </c>
    </row>
    <row r="7605" spans="3:10" x14ac:dyDescent="0.3">
      <c r="C7605">
        <v>7128</v>
      </c>
      <c r="D7605" s="40">
        <v>2.2796433730395034</v>
      </c>
      <c r="I7605">
        <v>7128</v>
      </c>
      <c r="J7605" s="134">
        <v>0.26656597411794847</v>
      </c>
    </row>
    <row r="7606" spans="3:10" x14ac:dyDescent="0.3">
      <c r="C7606">
        <v>7129</v>
      </c>
      <c r="D7606" s="40">
        <v>3.4283691636754767</v>
      </c>
      <c r="I7606">
        <v>7129</v>
      </c>
      <c r="J7606" s="134">
        <v>0.20602851298340896</v>
      </c>
    </row>
    <row r="7607" spans="3:10" x14ac:dyDescent="0.3">
      <c r="C7607">
        <v>7130</v>
      </c>
      <c r="D7607" s="40">
        <v>2.0443918644688734</v>
      </c>
      <c r="I7607">
        <v>7130</v>
      </c>
      <c r="J7607" s="134">
        <v>6.968466892304348E-2</v>
      </c>
    </row>
    <row r="7608" spans="3:10" x14ac:dyDescent="0.3">
      <c r="C7608">
        <v>7131</v>
      </c>
      <c r="D7608" s="40">
        <v>2.164227933747835</v>
      </c>
      <c r="I7608">
        <v>7131</v>
      </c>
      <c r="J7608" s="134">
        <v>0.15074976391575068</v>
      </c>
    </row>
    <row r="7609" spans="3:10" x14ac:dyDescent="0.3">
      <c r="C7609">
        <v>7132</v>
      </c>
      <c r="D7609" s="40">
        <v>2.999402135045671</v>
      </c>
      <c r="I7609">
        <v>7132</v>
      </c>
      <c r="J7609" s="134">
        <v>8.7844934463697788E-2</v>
      </c>
    </row>
    <row r="7610" spans="3:10" x14ac:dyDescent="0.3">
      <c r="C7610">
        <v>7133</v>
      </c>
      <c r="D7610" s="40">
        <v>2.9605303234799871</v>
      </c>
      <c r="I7610">
        <v>7133</v>
      </c>
      <c r="J7610" s="134">
        <v>0.36166363632352416</v>
      </c>
    </row>
    <row r="7611" spans="3:10" x14ac:dyDescent="0.3">
      <c r="C7611">
        <v>7134</v>
      </c>
      <c r="D7611" s="40">
        <v>2.4515864788434305</v>
      </c>
      <c r="I7611">
        <v>7134</v>
      </c>
      <c r="J7611" s="134">
        <v>0.30641527188382689</v>
      </c>
    </row>
    <row r="7612" spans="3:10" x14ac:dyDescent="0.3">
      <c r="C7612">
        <v>7135</v>
      </c>
      <c r="D7612" s="40">
        <v>2.8767621005366562</v>
      </c>
      <c r="I7612">
        <v>7135</v>
      </c>
      <c r="J7612" s="134">
        <v>0.24363209432838562</v>
      </c>
    </row>
    <row r="7613" spans="3:10" x14ac:dyDescent="0.3">
      <c r="C7613">
        <v>7136</v>
      </c>
      <c r="D7613" s="40">
        <v>2.3461282987745959</v>
      </c>
      <c r="I7613">
        <v>7136</v>
      </c>
      <c r="J7613" s="134">
        <v>0.1929663763952425</v>
      </c>
    </row>
    <row r="7614" spans="3:10" x14ac:dyDescent="0.3">
      <c r="C7614">
        <v>7137</v>
      </c>
      <c r="D7614" s="40">
        <v>2.5864897550039041</v>
      </c>
      <c r="I7614">
        <v>7137</v>
      </c>
      <c r="J7614" s="134">
        <v>0.30418958162147325</v>
      </c>
    </row>
    <row r="7615" spans="3:10" x14ac:dyDescent="0.3">
      <c r="C7615">
        <v>7138</v>
      </c>
      <c r="D7615" s="40">
        <v>2.161854800264404</v>
      </c>
      <c r="I7615">
        <v>7138</v>
      </c>
      <c r="J7615" s="134">
        <v>0.23101584191225588</v>
      </c>
    </row>
    <row r="7616" spans="3:10" x14ac:dyDescent="0.3">
      <c r="C7616">
        <v>7139</v>
      </c>
      <c r="D7616" s="40">
        <v>3.2577460355426666</v>
      </c>
      <c r="I7616">
        <v>7139</v>
      </c>
      <c r="J7616" s="134">
        <v>0.11785615551615791</v>
      </c>
    </row>
    <row r="7617" spans="3:10" x14ac:dyDescent="0.3">
      <c r="C7617">
        <v>7140</v>
      </c>
      <c r="D7617" s="40">
        <v>2.7522458024522889</v>
      </c>
      <c r="I7617">
        <v>7140</v>
      </c>
      <c r="J7617" s="134">
        <v>0.26525597415515478</v>
      </c>
    </row>
    <row r="7618" spans="3:10" x14ac:dyDescent="0.3">
      <c r="C7618">
        <v>7141</v>
      </c>
      <c r="D7618" s="40">
        <v>3.2000573097360188</v>
      </c>
      <c r="I7618">
        <v>7141</v>
      </c>
      <c r="J7618" s="134">
        <v>0.10562292264144557</v>
      </c>
    </row>
    <row r="7619" spans="3:10" x14ac:dyDescent="0.3">
      <c r="C7619">
        <v>7142</v>
      </c>
      <c r="D7619" s="40">
        <v>2.0277279990616366</v>
      </c>
      <c r="I7619">
        <v>7142</v>
      </c>
      <c r="J7619" s="134">
        <v>0.28854090172168978</v>
      </c>
    </row>
    <row r="7620" spans="3:10" x14ac:dyDescent="0.3">
      <c r="C7620">
        <v>7143</v>
      </c>
      <c r="D7620" s="40">
        <v>2.8695597511653559</v>
      </c>
      <c r="I7620">
        <v>7143</v>
      </c>
      <c r="J7620" s="134">
        <v>0.10613067777028529</v>
      </c>
    </row>
    <row r="7621" spans="3:10" x14ac:dyDescent="0.3">
      <c r="C7621">
        <v>7144</v>
      </c>
      <c r="D7621" s="40">
        <v>2.9565894711780354</v>
      </c>
      <c r="I7621">
        <v>7144</v>
      </c>
      <c r="J7621" s="134">
        <v>0.22550001349304716</v>
      </c>
    </row>
    <row r="7622" spans="3:10" x14ac:dyDescent="0.3">
      <c r="C7622">
        <v>7145</v>
      </c>
      <c r="D7622" s="40">
        <v>2.7498201850650039</v>
      </c>
      <c r="I7622">
        <v>7145</v>
      </c>
      <c r="J7622" s="134">
        <v>0.28852298321684433</v>
      </c>
    </row>
    <row r="7623" spans="3:10" x14ac:dyDescent="0.3">
      <c r="C7623">
        <v>7146</v>
      </c>
      <c r="D7623" s="40">
        <v>2.9771591092302687</v>
      </c>
      <c r="I7623">
        <v>7146</v>
      </c>
      <c r="J7623" s="134">
        <v>0.36504492430086155</v>
      </c>
    </row>
    <row r="7624" spans="3:10" x14ac:dyDescent="0.3">
      <c r="C7624">
        <v>7147</v>
      </c>
      <c r="D7624" s="40">
        <v>2.4121760015660842</v>
      </c>
      <c r="I7624">
        <v>7147</v>
      </c>
      <c r="J7624" s="134">
        <v>0.1635449831988538</v>
      </c>
    </row>
    <row r="7625" spans="3:10" x14ac:dyDescent="0.3">
      <c r="C7625">
        <v>7148</v>
      </c>
      <c r="D7625" s="40">
        <v>2.5800798942486023</v>
      </c>
      <c r="I7625">
        <v>7148</v>
      </c>
      <c r="J7625" s="134">
        <v>0.34428815412434211</v>
      </c>
    </row>
    <row r="7626" spans="3:10" x14ac:dyDescent="0.3">
      <c r="C7626">
        <v>7149</v>
      </c>
      <c r="D7626" s="40">
        <v>2.0363263674814482</v>
      </c>
      <c r="I7626">
        <v>7149</v>
      </c>
      <c r="J7626" s="134">
        <v>0.24479987561722205</v>
      </c>
    </row>
    <row r="7627" spans="3:10" x14ac:dyDescent="0.3">
      <c r="C7627">
        <v>7150</v>
      </c>
      <c r="D7627" s="40">
        <v>2.6758630758763067</v>
      </c>
      <c r="I7627">
        <v>7150</v>
      </c>
      <c r="J7627" s="134">
        <v>0.27148352012264243</v>
      </c>
    </row>
    <row r="7628" spans="3:10" x14ac:dyDescent="0.3">
      <c r="C7628">
        <v>7151</v>
      </c>
      <c r="D7628" s="40">
        <v>2.6223606068082601</v>
      </c>
      <c r="I7628">
        <v>7151</v>
      </c>
      <c r="J7628" s="134">
        <v>0.33106967148560651</v>
      </c>
    </row>
    <row r="7629" spans="3:10" x14ac:dyDescent="0.3">
      <c r="C7629">
        <v>7152</v>
      </c>
      <c r="D7629" s="40">
        <v>3.1454419918593546</v>
      </c>
      <c r="I7629">
        <v>7152</v>
      </c>
      <c r="J7629" s="134">
        <v>0.28953170702673359</v>
      </c>
    </row>
    <row r="7630" spans="3:10" x14ac:dyDescent="0.3">
      <c r="C7630">
        <v>7153</v>
      </c>
      <c r="D7630" s="40">
        <v>2.8017466410033078</v>
      </c>
      <c r="I7630">
        <v>7153</v>
      </c>
      <c r="J7630" s="134">
        <v>0.27889029259742992</v>
      </c>
    </row>
    <row r="7631" spans="3:10" x14ac:dyDescent="0.3">
      <c r="C7631">
        <v>7154</v>
      </c>
      <c r="D7631" s="40">
        <v>2.9172855230978598</v>
      </c>
      <c r="I7631">
        <v>7154</v>
      </c>
      <c r="J7631" s="134">
        <v>0.23713385889905392</v>
      </c>
    </row>
    <row r="7632" spans="3:10" x14ac:dyDescent="0.3">
      <c r="C7632">
        <v>7155</v>
      </c>
      <c r="D7632" s="40">
        <v>2.2735360299256819</v>
      </c>
      <c r="I7632">
        <v>7155</v>
      </c>
      <c r="J7632" s="134">
        <v>0.2253348457573483</v>
      </c>
    </row>
    <row r="7633" spans="3:10" x14ac:dyDescent="0.3">
      <c r="C7633">
        <v>7156</v>
      </c>
      <c r="D7633" s="40">
        <v>2.6074683830933756</v>
      </c>
      <c r="I7633">
        <v>7156</v>
      </c>
      <c r="J7633" s="134">
        <v>0.28691433050855331</v>
      </c>
    </row>
    <row r="7634" spans="3:10" x14ac:dyDescent="0.3">
      <c r="C7634">
        <v>7157</v>
      </c>
      <c r="D7634" s="40">
        <v>3.1300173618580009</v>
      </c>
      <c r="I7634">
        <v>7157</v>
      </c>
      <c r="J7634" s="134">
        <v>0.34316290494326496</v>
      </c>
    </row>
    <row r="7635" spans="3:10" x14ac:dyDescent="0.3">
      <c r="C7635">
        <v>7158</v>
      </c>
      <c r="D7635" s="40">
        <v>1.9226567937931356</v>
      </c>
      <c r="I7635">
        <v>7158</v>
      </c>
      <c r="J7635" s="134">
        <v>0.32208773040635985</v>
      </c>
    </row>
    <row r="7636" spans="3:10" x14ac:dyDescent="0.3">
      <c r="C7636">
        <v>7159</v>
      </c>
      <c r="D7636" s="40">
        <v>3.3518129659081679</v>
      </c>
      <c r="I7636">
        <v>7159</v>
      </c>
      <c r="J7636" s="134">
        <v>0.19204484401775579</v>
      </c>
    </row>
    <row r="7637" spans="3:10" x14ac:dyDescent="0.3">
      <c r="C7637">
        <v>7160</v>
      </c>
      <c r="D7637" s="40">
        <v>2.0182915777168402</v>
      </c>
      <c r="I7637">
        <v>7160</v>
      </c>
      <c r="J7637" s="134">
        <v>0.23292059366436435</v>
      </c>
    </row>
    <row r="7638" spans="3:10" x14ac:dyDescent="0.3">
      <c r="C7638">
        <v>7161</v>
      </c>
      <c r="D7638" s="40">
        <v>3.0950650196215936</v>
      </c>
      <c r="I7638">
        <v>7161</v>
      </c>
      <c r="J7638" s="134">
        <v>0.10059327540134855</v>
      </c>
    </row>
    <row r="7639" spans="3:10" x14ac:dyDescent="0.3">
      <c r="C7639">
        <v>7162</v>
      </c>
      <c r="D7639" s="40">
        <v>2.525858990932933</v>
      </c>
      <c r="I7639">
        <v>7162</v>
      </c>
      <c r="J7639" s="134">
        <v>0.38736738406917759</v>
      </c>
    </row>
    <row r="7640" spans="3:10" x14ac:dyDescent="0.3">
      <c r="C7640">
        <v>7163</v>
      </c>
      <c r="D7640" s="40">
        <v>2.7595969754321659</v>
      </c>
      <c r="I7640">
        <v>7163</v>
      </c>
      <c r="J7640" s="134">
        <v>0.29597145807636527</v>
      </c>
    </row>
    <row r="7641" spans="3:10" x14ac:dyDescent="0.3">
      <c r="C7641">
        <v>7164</v>
      </c>
      <c r="D7641" s="40">
        <v>1.4964584570398585</v>
      </c>
      <c r="I7641">
        <v>7164</v>
      </c>
      <c r="J7641" s="134">
        <v>0.16297444603415934</v>
      </c>
    </row>
    <row r="7642" spans="3:10" x14ac:dyDescent="0.3">
      <c r="C7642">
        <v>7165</v>
      </c>
      <c r="D7642" s="40">
        <v>1.997805388624629</v>
      </c>
      <c r="I7642">
        <v>7165</v>
      </c>
      <c r="J7642" s="134">
        <v>0.36913604759540442</v>
      </c>
    </row>
    <row r="7643" spans="3:10" x14ac:dyDescent="0.3">
      <c r="C7643">
        <v>7166</v>
      </c>
      <c r="D7643" s="40">
        <v>2.0667516265635406</v>
      </c>
      <c r="I7643">
        <v>7166</v>
      </c>
      <c r="J7643" s="134">
        <v>0.25662885423359771</v>
      </c>
    </row>
    <row r="7644" spans="3:10" x14ac:dyDescent="0.3">
      <c r="C7644">
        <v>7167</v>
      </c>
      <c r="D7644" s="40">
        <v>3.6510962837648648</v>
      </c>
      <c r="I7644">
        <v>7167</v>
      </c>
      <c r="J7644" s="134">
        <v>0.1017153128472934</v>
      </c>
    </row>
    <row r="7645" spans="3:10" x14ac:dyDescent="0.3">
      <c r="C7645">
        <v>7168</v>
      </c>
      <c r="D7645" s="40">
        <v>2.4627729749309144</v>
      </c>
      <c r="I7645">
        <v>7168</v>
      </c>
      <c r="J7645" s="134">
        <v>0.14653093456367694</v>
      </c>
    </row>
    <row r="7646" spans="3:10" x14ac:dyDescent="0.3">
      <c r="C7646">
        <v>7169</v>
      </c>
      <c r="D7646" s="40">
        <v>2.0469997403967763</v>
      </c>
      <c r="I7646">
        <v>7169</v>
      </c>
      <c r="J7646" s="134">
        <v>0.25729825212244273</v>
      </c>
    </row>
    <row r="7647" spans="3:10" x14ac:dyDescent="0.3">
      <c r="C7647">
        <v>7170</v>
      </c>
      <c r="D7647" s="40">
        <v>1.7906378148673501</v>
      </c>
      <c r="I7647">
        <v>7170</v>
      </c>
      <c r="J7647" s="134">
        <v>0.35857923609214004</v>
      </c>
    </row>
    <row r="7648" spans="3:10" x14ac:dyDescent="0.3">
      <c r="C7648">
        <v>7171</v>
      </c>
      <c r="D7648" s="40">
        <v>3.0851007229193792</v>
      </c>
      <c r="I7648">
        <v>7171</v>
      </c>
      <c r="J7648" s="134">
        <v>0.20120370947514199</v>
      </c>
    </row>
    <row r="7649" spans="3:10" x14ac:dyDescent="0.3">
      <c r="C7649">
        <v>7172</v>
      </c>
      <c r="D7649" s="40">
        <v>1.6833902685226956</v>
      </c>
      <c r="I7649">
        <v>7172</v>
      </c>
      <c r="J7649" s="134">
        <v>0.35365325609882081</v>
      </c>
    </row>
    <row r="7650" spans="3:10" x14ac:dyDescent="0.3">
      <c r="C7650">
        <v>7173</v>
      </c>
      <c r="D7650" s="40">
        <v>1.818701336412061</v>
      </c>
      <c r="I7650">
        <v>7173</v>
      </c>
      <c r="J7650" s="134">
        <v>0.15144528441150973</v>
      </c>
    </row>
    <row r="7651" spans="3:10" x14ac:dyDescent="0.3">
      <c r="C7651">
        <v>7174</v>
      </c>
      <c r="D7651" s="40">
        <v>2.225293335001056</v>
      </c>
      <c r="I7651">
        <v>7174</v>
      </c>
      <c r="J7651" s="134">
        <v>0.28118548616301475</v>
      </c>
    </row>
    <row r="7652" spans="3:10" x14ac:dyDescent="0.3">
      <c r="C7652">
        <v>7175</v>
      </c>
      <c r="D7652" s="40">
        <v>2.6552936014130628</v>
      </c>
      <c r="I7652">
        <v>7175</v>
      </c>
      <c r="J7652" s="134">
        <v>0.23351242000567196</v>
      </c>
    </row>
    <row r="7653" spans="3:10" x14ac:dyDescent="0.3">
      <c r="C7653">
        <v>7176</v>
      </c>
      <c r="D7653" s="40">
        <v>1.9559188876892399</v>
      </c>
      <c r="I7653">
        <v>7176</v>
      </c>
      <c r="J7653" s="134">
        <v>0.35877302521442589</v>
      </c>
    </row>
    <row r="7654" spans="3:10" x14ac:dyDescent="0.3">
      <c r="C7654">
        <v>7177</v>
      </c>
      <c r="D7654" s="40">
        <v>1.8561482681626207</v>
      </c>
      <c r="I7654">
        <v>7177</v>
      </c>
      <c r="J7654" s="134">
        <v>0.332312146108243</v>
      </c>
    </row>
    <row r="7655" spans="3:10" x14ac:dyDescent="0.3">
      <c r="C7655">
        <v>7178</v>
      </c>
      <c r="D7655" s="40">
        <v>2.9495043813042416</v>
      </c>
      <c r="I7655">
        <v>7178</v>
      </c>
      <c r="J7655" s="134">
        <v>0.2812412924513441</v>
      </c>
    </row>
    <row r="7656" spans="3:10" x14ac:dyDescent="0.3">
      <c r="C7656">
        <v>7179</v>
      </c>
      <c r="D7656" s="40">
        <v>2.7053858291228163</v>
      </c>
      <c r="I7656">
        <v>7179</v>
      </c>
      <c r="J7656" s="134">
        <v>0.28134770753442573</v>
      </c>
    </row>
    <row r="7657" spans="3:10" x14ac:dyDescent="0.3">
      <c r="C7657">
        <v>7180</v>
      </c>
      <c r="D7657" s="40">
        <v>2.3130840672582607</v>
      </c>
      <c r="I7657">
        <v>7180</v>
      </c>
      <c r="J7657" s="134">
        <v>0.17916993202695664</v>
      </c>
    </row>
    <row r="7658" spans="3:10" x14ac:dyDescent="0.3">
      <c r="C7658">
        <v>7181</v>
      </c>
      <c r="D7658" s="40">
        <v>3.4352411828981575</v>
      </c>
      <c r="I7658">
        <v>7181</v>
      </c>
      <c r="J7658" s="134">
        <v>0.36754265959326093</v>
      </c>
    </row>
    <row r="7659" spans="3:10" x14ac:dyDescent="0.3">
      <c r="C7659">
        <v>7182</v>
      </c>
      <c r="D7659" s="40">
        <v>2.407871803549015</v>
      </c>
      <c r="I7659">
        <v>7182</v>
      </c>
      <c r="J7659" s="134">
        <v>0.20893928246142623</v>
      </c>
    </row>
    <row r="7660" spans="3:10" x14ac:dyDescent="0.3">
      <c r="C7660">
        <v>7183</v>
      </c>
      <c r="D7660" s="40">
        <v>2.3484348560060435</v>
      </c>
      <c r="I7660">
        <v>7183</v>
      </c>
      <c r="J7660" s="134">
        <v>0.26697317565604273</v>
      </c>
    </row>
    <row r="7661" spans="3:10" x14ac:dyDescent="0.3">
      <c r="C7661">
        <v>7184</v>
      </c>
      <c r="D7661" s="40">
        <v>2.1757143385179951</v>
      </c>
      <c r="I7661">
        <v>7184</v>
      </c>
      <c r="J7661" s="134">
        <v>0.23865430100993579</v>
      </c>
    </row>
    <row r="7662" spans="3:10" x14ac:dyDescent="0.3">
      <c r="C7662">
        <v>7185</v>
      </c>
      <c r="D7662" s="40">
        <v>3.3069577418065812</v>
      </c>
      <c r="I7662">
        <v>7185</v>
      </c>
      <c r="J7662" s="134">
        <v>0.25509647691507853</v>
      </c>
    </row>
    <row r="7663" spans="3:10" x14ac:dyDescent="0.3">
      <c r="C7663">
        <v>7186</v>
      </c>
      <c r="D7663" s="40">
        <v>2.1158222202916606</v>
      </c>
      <c r="I7663">
        <v>7186</v>
      </c>
      <c r="J7663" s="134">
        <v>0.25101397254406099</v>
      </c>
    </row>
    <row r="7664" spans="3:10" x14ac:dyDescent="0.3">
      <c r="C7664">
        <v>7187</v>
      </c>
      <c r="D7664" s="40">
        <v>2.165743106161536</v>
      </c>
      <c r="I7664">
        <v>7187</v>
      </c>
      <c r="J7664" s="134">
        <v>0.18011463282242279</v>
      </c>
    </row>
    <row r="7665" spans="3:10" x14ac:dyDescent="0.3">
      <c r="C7665">
        <v>7188</v>
      </c>
      <c r="D7665" s="40">
        <v>1.9284586408124746</v>
      </c>
      <c r="I7665">
        <v>7188</v>
      </c>
      <c r="J7665" s="134">
        <v>8.683849980897862E-2</v>
      </c>
    </row>
    <row r="7666" spans="3:10" x14ac:dyDescent="0.3">
      <c r="C7666">
        <v>7189</v>
      </c>
      <c r="D7666" s="40">
        <v>1.6517802570319033</v>
      </c>
      <c r="I7666">
        <v>7189</v>
      </c>
      <c r="J7666" s="134">
        <v>0.24311093262619443</v>
      </c>
    </row>
    <row r="7667" spans="3:10" x14ac:dyDescent="0.3">
      <c r="C7667">
        <v>7190</v>
      </c>
      <c r="D7667" s="40">
        <v>1.9326402235302464</v>
      </c>
      <c r="I7667">
        <v>7190</v>
      </c>
      <c r="J7667" s="134">
        <v>0.31334209566255011</v>
      </c>
    </row>
    <row r="7668" spans="3:10" x14ac:dyDescent="0.3">
      <c r="C7668">
        <v>7191</v>
      </c>
      <c r="D7668" s="40">
        <v>1.6081283350212732</v>
      </c>
      <c r="I7668">
        <v>7191</v>
      </c>
      <c r="J7668" s="134">
        <v>0.21168703941005562</v>
      </c>
    </row>
    <row r="7669" spans="3:10" x14ac:dyDescent="0.3">
      <c r="C7669">
        <v>7192</v>
      </c>
      <c r="D7669" s="40">
        <v>2.8860754982396095</v>
      </c>
      <c r="I7669">
        <v>7192</v>
      </c>
      <c r="J7669" s="134">
        <v>0.25995149073104762</v>
      </c>
    </row>
    <row r="7670" spans="3:10" x14ac:dyDescent="0.3">
      <c r="C7670">
        <v>7193</v>
      </c>
      <c r="D7670" s="40">
        <v>2.5498924261051039</v>
      </c>
      <c r="I7670">
        <v>7193</v>
      </c>
      <c r="J7670" s="134">
        <v>0.31209329515152051</v>
      </c>
    </row>
    <row r="7671" spans="3:10" x14ac:dyDescent="0.3">
      <c r="C7671">
        <v>7194</v>
      </c>
      <c r="D7671" s="40">
        <v>2.4895021246614641</v>
      </c>
      <c r="I7671">
        <v>7194</v>
      </c>
      <c r="J7671" s="134">
        <v>0.34925116388517075</v>
      </c>
    </row>
    <row r="7672" spans="3:10" x14ac:dyDescent="0.3">
      <c r="C7672">
        <v>7195</v>
      </c>
      <c r="D7672" s="40">
        <v>3.5270108610852473</v>
      </c>
      <c r="I7672">
        <v>7195</v>
      </c>
      <c r="J7672" s="134">
        <v>0.20544593541154366</v>
      </c>
    </row>
    <row r="7673" spans="3:10" x14ac:dyDescent="0.3">
      <c r="C7673">
        <v>7196</v>
      </c>
      <c r="D7673" s="40">
        <v>2.7095881258635206</v>
      </c>
      <c r="I7673">
        <v>7196</v>
      </c>
      <c r="J7673" s="134">
        <v>0.14798227704569</v>
      </c>
    </row>
    <row r="7674" spans="3:10" x14ac:dyDescent="0.3">
      <c r="C7674">
        <v>7197</v>
      </c>
      <c r="D7674" s="40">
        <v>1.6455657619848332</v>
      </c>
      <c r="I7674">
        <v>7197</v>
      </c>
      <c r="J7674" s="134">
        <v>0.34932405422293544</v>
      </c>
    </row>
    <row r="7675" spans="3:10" x14ac:dyDescent="0.3">
      <c r="C7675">
        <v>7198</v>
      </c>
      <c r="D7675" s="40">
        <v>2.4814823792356946</v>
      </c>
      <c r="I7675">
        <v>7198</v>
      </c>
      <c r="J7675" s="134">
        <v>0.29109309297878183</v>
      </c>
    </row>
    <row r="7676" spans="3:10" x14ac:dyDescent="0.3">
      <c r="C7676">
        <v>7199</v>
      </c>
      <c r="D7676" s="40">
        <v>1.7458072990298379</v>
      </c>
      <c r="I7676">
        <v>7199</v>
      </c>
      <c r="J7676" s="134">
        <v>0.38674316673519993</v>
      </c>
    </row>
    <row r="7677" spans="3:10" x14ac:dyDescent="0.3">
      <c r="C7677">
        <v>7200</v>
      </c>
      <c r="D7677" s="40">
        <v>2.5609972722827767</v>
      </c>
      <c r="I7677">
        <v>7200</v>
      </c>
      <c r="J7677" s="134">
        <v>9.512064494339012E-2</v>
      </c>
    </row>
    <row r="7678" spans="3:10" x14ac:dyDescent="0.3">
      <c r="C7678">
        <v>7201</v>
      </c>
      <c r="D7678" s="40">
        <v>2.293769631518928</v>
      </c>
      <c r="I7678">
        <v>7201</v>
      </c>
      <c r="J7678" s="134">
        <v>0.35833621905813096</v>
      </c>
    </row>
    <row r="7679" spans="3:10" x14ac:dyDescent="0.3">
      <c r="C7679">
        <v>7202</v>
      </c>
      <c r="D7679" s="40">
        <v>2.6195792985721256</v>
      </c>
      <c r="I7679">
        <v>7202</v>
      </c>
      <c r="J7679" s="134">
        <v>0.36904429982334674</v>
      </c>
    </row>
    <row r="7680" spans="3:10" x14ac:dyDescent="0.3">
      <c r="C7680">
        <v>7203</v>
      </c>
      <c r="D7680" s="40">
        <v>2.1274296243149995</v>
      </c>
      <c r="I7680">
        <v>7203</v>
      </c>
      <c r="J7680" s="134">
        <v>0.18074038449252017</v>
      </c>
    </row>
    <row r="7681" spans="3:10" x14ac:dyDescent="0.3">
      <c r="C7681">
        <v>7204</v>
      </c>
      <c r="D7681" s="40">
        <v>1.7230409165147691</v>
      </c>
      <c r="I7681">
        <v>7204</v>
      </c>
      <c r="J7681" s="134">
        <v>0.20708168229068025</v>
      </c>
    </row>
    <row r="7682" spans="3:10" x14ac:dyDescent="0.3">
      <c r="C7682">
        <v>7205</v>
      </c>
      <c r="D7682" s="40">
        <v>2.0968842653380988</v>
      </c>
      <c r="I7682">
        <v>7205</v>
      </c>
      <c r="J7682" s="134">
        <v>0.18757785423483853</v>
      </c>
    </row>
    <row r="7683" spans="3:10" x14ac:dyDescent="0.3">
      <c r="C7683">
        <v>7206</v>
      </c>
      <c r="D7683" s="40">
        <v>3.1739129840143874</v>
      </c>
      <c r="I7683">
        <v>7206</v>
      </c>
      <c r="J7683" s="134">
        <v>0.323234481961169</v>
      </c>
    </row>
    <row r="7684" spans="3:10" x14ac:dyDescent="0.3">
      <c r="C7684">
        <v>7207</v>
      </c>
      <c r="D7684" s="40">
        <v>3.4056215739670912</v>
      </c>
      <c r="I7684">
        <v>7207</v>
      </c>
      <c r="J7684" s="134">
        <v>0.2822072212884299</v>
      </c>
    </row>
    <row r="7685" spans="3:10" x14ac:dyDescent="0.3">
      <c r="C7685">
        <v>7208</v>
      </c>
      <c r="D7685" s="40">
        <v>1.8263269658626839</v>
      </c>
      <c r="I7685">
        <v>7208</v>
      </c>
      <c r="J7685" s="134">
        <v>0.16827603167008665</v>
      </c>
    </row>
    <row r="7686" spans="3:10" x14ac:dyDescent="0.3">
      <c r="C7686">
        <v>7209</v>
      </c>
      <c r="D7686" s="40">
        <v>2.4181501552460203</v>
      </c>
      <c r="I7686">
        <v>7209</v>
      </c>
      <c r="J7686" s="134">
        <v>0.3029717097741591</v>
      </c>
    </row>
    <row r="7687" spans="3:10" x14ac:dyDescent="0.3">
      <c r="C7687">
        <v>7210</v>
      </c>
      <c r="D7687" s="40">
        <v>2.8144225957850275</v>
      </c>
      <c r="I7687">
        <v>7210</v>
      </c>
      <c r="J7687" s="134">
        <v>0.30201372184249364</v>
      </c>
    </row>
    <row r="7688" spans="3:10" x14ac:dyDescent="0.3">
      <c r="C7688">
        <v>7211</v>
      </c>
      <c r="D7688" s="40">
        <v>3.1760904080581698</v>
      </c>
      <c r="I7688">
        <v>7211</v>
      </c>
      <c r="J7688" s="134">
        <v>0.2289730399567369</v>
      </c>
    </row>
    <row r="7689" spans="3:10" x14ac:dyDescent="0.3">
      <c r="C7689">
        <v>7212</v>
      </c>
      <c r="D7689" s="40">
        <v>2.3185215508979189</v>
      </c>
      <c r="I7689">
        <v>7212</v>
      </c>
      <c r="J7689" s="134">
        <v>0.13560622915748732</v>
      </c>
    </row>
    <row r="7690" spans="3:10" x14ac:dyDescent="0.3">
      <c r="C7690">
        <v>7213</v>
      </c>
      <c r="D7690" s="40">
        <v>3.1508590487265935</v>
      </c>
      <c r="I7690">
        <v>7213</v>
      </c>
      <c r="J7690" s="134">
        <v>0.2428462614714777</v>
      </c>
    </row>
    <row r="7691" spans="3:10" x14ac:dyDescent="0.3">
      <c r="C7691">
        <v>7214</v>
      </c>
      <c r="D7691" s="40">
        <v>2.2988561165959434</v>
      </c>
      <c r="I7691">
        <v>7214</v>
      </c>
      <c r="J7691" s="134">
        <v>0.26921751240915892</v>
      </c>
    </row>
    <row r="7692" spans="3:10" x14ac:dyDescent="0.3">
      <c r="C7692">
        <v>7215</v>
      </c>
      <c r="D7692" s="40">
        <v>3.1346053293750349</v>
      </c>
      <c r="I7692">
        <v>7215</v>
      </c>
      <c r="J7692" s="134">
        <v>0.35893631291145045</v>
      </c>
    </row>
    <row r="7693" spans="3:10" x14ac:dyDescent="0.3">
      <c r="C7693">
        <v>7216</v>
      </c>
      <c r="D7693" s="40">
        <v>2.8371466334540609</v>
      </c>
      <c r="I7693">
        <v>7216</v>
      </c>
      <c r="J7693" s="134">
        <v>0.27715481363784322</v>
      </c>
    </row>
    <row r="7694" spans="3:10" x14ac:dyDescent="0.3">
      <c r="C7694">
        <v>7217</v>
      </c>
      <c r="D7694" s="40">
        <v>3.2966208799287253</v>
      </c>
      <c r="I7694">
        <v>7217</v>
      </c>
      <c r="J7694" s="134">
        <v>0.21615846847514453</v>
      </c>
    </row>
    <row r="7695" spans="3:10" x14ac:dyDescent="0.3">
      <c r="C7695">
        <v>7218</v>
      </c>
      <c r="D7695" s="40">
        <v>3.2719789073530259</v>
      </c>
      <c r="I7695">
        <v>7218</v>
      </c>
      <c r="J7695" s="134">
        <v>0.16536187693576188</v>
      </c>
    </row>
    <row r="7696" spans="3:10" x14ac:dyDescent="0.3">
      <c r="C7696">
        <v>7219</v>
      </c>
      <c r="D7696" s="40">
        <v>2.6243134895485611</v>
      </c>
      <c r="I7696">
        <v>7219</v>
      </c>
      <c r="J7696" s="134">
        <v>0.1286546681468792</v>
      </c>
    </row>
    <row r="7697" spans="3:10" x14ac:dyDescent="0.3">
      <c r="C7697">
        <v>7220</v>
      </c>
      <c r="D7697" s="40">
        <v>2.5981324185461521</v>
      </c>
      <c r="I7697">
        <v>7220</v>
      </c>
      <c r="J7697" s="134">
        <v>0.2771032481398592</v>
      </c>
    </row>
    <row r="7698" spans="3:10" x14ac:dyDescent="0.3">
      <c r="C7698">
        <v>7221</v>
      </c>
      <c r="D7698" s="40">
        <v>2.7405702768749327</v>
      </c>
      <c r="I7698">
        <v>7221</v>
      </c>
      <c r="J7698" s="134">
        <v>0.28316402635627536</v>
      </c>
    </row>
    <row r="7699" spans="3:10" x14ac:dyDescent="0.3">
      <c r="C7699">
        <v>7222</v>
      </c>
      <c r="D7699" s="40">
        <v>2.8843545081884363</v>
      </c>
      <c r="I7699">
        <v>7222</v>
      </c>
      <c r="J7699" s="134">
        <v>0.29498606539769701</v>
      </c>
    </row>
    <row r="7700" spans="3:10" x14ac:dyDescent="0.3">
      <c r="C7700">
        <v>7223</v>
      </c>
      <c r="D7700" s="40">
        <v>2.8341602596271516</v>
      </c>
      <c r="I7700">
        <v>7223</v>
      </c>
      <c r="J7700" s="134">
        <v>0.24686274416235876</v>
      </c>
    </row>
    <row r="7701" spans="3:10" x14ac:dyDescent="0.3">
      <c r="C7701">
        <v>7224</v>
      </c>
      <c r="D7701" s="40">
        <v>2.0106215821772291</v>
      </c>
      <c r="I7701">
        <v>7224</v>
      </c>
      <c r="J7701" s="134">
        <v>0.358611781045447</v>
      </c>
    </row>
    <row r="7702" spans="3:10" x14ac:dyDescent="0.3">
      <c r="C7702">
        <v>7225</v>
      </c>
      <c r="D7702" s="40">
        <v>2.9622680548789115</v>
      </c>
      <c r="I7702">
        <v>7225</v>
      </c>
      <c r="J7702" s="134">
        <v>0.28345164580128457</v>
      </c>
    </row>
    <row r="7703" spans="3:10" x14ac:dyDescent="0.3">
      <c r="C7703">
        <v>7226</v>
      </c>
      <c r="D7703" s="40">
        <v>2.325569034550667</v>
      </c>
      <c r="I7703">
        <v>7226</v>
      </c>
      <c r="J7703" s="134">
        <v>0.34246500990732232</v>
      </c>
    </row>
    <row r="7704" spans="3:10" x14ac:dyDescent="0.3">
      <c r="C7704">
        <v>7227</v>
      </c>
      <c r="D7704" s="40">
        <v>3.0568055883495178</v>
      </c>
      <c r="I7704">
        <v>7227</v>
      </c>
      <c r="J7704" s="134">
        <v>0.21524830663459404</v>
      </c>
    </row>
    <row r="7705" spans="3:10" x14ac:dyDescent="0.3">
      <c r="C7705">
        <v>7228</v>
      </c>
      <c r="D7705" s="40">
        <v>3.1949056426555194</v>
      </c>
      <c r="I7705">
        <v>7228</v>
      </c>
      <c r="J7705" s="134">
        <v>0.35461421474613397</v>
      </c>
    </row>
    <row r="7706" spans="3:10" x14ac:dyDescent="0.3">
      <c r="C7706">
        <v>7229</v>
      </c>
      <c r="D7706" s="40">
        <v>1.7333226682546798</v>
      </c>
      <c r="I7706">
        <v>7229</v>
      </c>
      <c r="J7706" s="134">
        <v>0.27700958786399732</v>
      </c>
    </row>
    <row r="7707" spans="3:10" x14ac:dyDescent="0.3">
      <c r="C7707">
        <v>7230</v>
      </c>
      <c r="D7707" s="40">
        <v>2.2806153085259422</v>
      </c>
      <c r="I7707">
        <v>7230</v>
      </c>
      <c r="J7707" s="134">
        <v>0.20098273940514755</v>
      </c>
    </row>
    <row r="7708" spans="3:10" x14ac:dyDescent="0.3">
      <c r="C7708">
        <v>7231</v>
      </c>
      <c r="D7708" s="40">
        <v>2.5586772514290308</v>
      </c>
      <c r="I7708">
        <v>7231</v>
      </c>
      <c r="J7708" s="134">
        <v>0.21220142798449326</v>
      </c>
    </row>
    <row r="7709" spans="3:10" x14ac:dyDescent="0.3">
      <c r="C7709">
        <v>7232</v>
      </c>
      <c r="D7709" s="40">
        <v>2.5717227318801776</v>
      </c>
      <c r="I7709">
        <v>7232</v>
      </c>
      <c r="J7709" s="134">
        <v>0.24767204374736163</v>
      </c>
    </row>
    <row r="7710" spans="3:10" x14ac:dyDescent="0.3">
      <c r="C7710">
        <v>7233</v>
      </c>
      <c r="D7710" s="40">
        <v>2.17275705346833</v>
      </c>
      <c r="I7710">
        <v>7233</v>
      </c>
      <c r="J7710" s="134">
        <v>0.19909057552066711</v>
      </c>
    </row>
    <row r="7711" spans="3:10" x14ac:dyDescent="0.3">
      <c r="C7711">
        <v>7234</v>
      </c>
      <c r="D7711" s="40">
        <v>2.1111262990383026</v>
      </c>
      <c r="I7711">
        <v>7234</v>
      </c>
      <c r="J7711" s="134">
        <v>0.20620756961395759</v>
      </c>
    </row>
    <row r="7712" spans="3:10" x14ac:dyDescent="0.3">
      <c r="C7712">
        <v>7235</v>
      </c>
      <c r="D7712" s="40">
        <v>2.231435341705851</v>
      </c>
      <c r="I7712">
        <v>7235</v>
      </c>
      <c r="J7712" s="134">
        <v>0.19412429264065012</v>
      </c>
    </row>
    <row r="7713" spans="3:10" x14ac:dyDescent="0.3">
      <c r="C7713">
        <v>7236</v>
      </c>
      <c r="D7713" s="40">
        <v>2.6480420971423122</v>
      </c>
      <c r="I7713">
        <v>7236</v>
      </c>
      <c r="J7713" s="134">
        <v>0.15915050265762742</v>
      </c>
    </row>
    <row r="7714" spans="3:10" x14ac:dyDescent="0.3">
      <c r="C7714">
        <v>7237</v>
      </c>
      <c r="D7714" s="40">
        <v>2.8176715854253871</v>
      </c>
      <c r="I7714">
        <v>7237</v>
      </c>
      <c r="J7714" s="134">
        <v>0.16151437373277044</v>
      </c>
    </row>
    <row r="7715" spans="3:10" x14ac:dyDescent="0.3">
      <c r="C7715">
        <v>7238</v>
      </c>
      <c r="D7715" s="40">
        <v>2.9455723675959526</v>
      </c>
      <c r="I7715">
        <v>7238</v>
      </c>
      <c r="J7715" s="134">
        <v>0.30501012749613787</v>
      </c>
    </row>
    <row r="7716" spans="3:10" x14ac:dyDescent="0.3">
      <c r="C7716">
        <v>7239</v>
      </c>
      <c r="D7716" s="40">
        <v>3.5357637144964587</v>
      </c>
      <c r="I7716">
        <v>7239</v>
      </c>
      <c r="J7716" s="134">
        <v>0.15729162436630895</v>
      </c>
    </row>
    <row r="7717" spans="3:10" x14ac:dyDescent="0.3">
      <c r="C7717">
        <v>7240</v>
      </c>
      <c r="D7717" s="40">
        <v>2.8195057386952298</v>
      </c>
      <c r="I7717">
        <v>7240</v>
      </c>
      <c r="J7717" s="134">
        <v>0.2551272373860467</v>
      </c>
    </row>
    <row r="7718" spans="3:10" x14ac:dyDescent="0.3">
      <c r="C7718">
        <v>7241</v>
      </c>
      <c r="D7718" s="40">
        <v>2.222958824997646</v>
      </c>
      <c r="I7718">
        <v>7241</v>
      </c>
      <c r="J7718" s="134">
        <v>0.26841104721565112</v>
      </c>
    </row>
    <row r="7719" spans="3:10" x14ac:dyDescent="0.3">
      <c r="C7719">
        <v>7242</v>
      </c>
      <c r="D7719" s="40">
        <v>2.691896818275517</v>
      </c>
      <c r="I7719">
        <v>7242</v>
      </c>
      <c r="J7719" s="134">
        <v>0.2583861839254038</v>
      </c>
    </row>
    <row r="7720" spans="3:10" x14ac:dyDescent="0.3">
      <c r="C7720">
        <v>7243</v>
      </c>
      <c r="D7720" s="40">
        <v>3.1084725325371001</v>
      </c>
      <c r="I7720">
        <v>7243</v>
      </c>
      <c r="J7720" s="134">
        <v>0.25530567607218546</v>
      </c>
    </row>
    <row r="7721" spans="3:10" x14ac:dyDescent="0.3">
      <c r="C7721">
        <v>7244</v>
      </c>
      <c r="D7721" s="40">
        <v>2.4203005052201001</v>
      </c>
      <c r="I7721">
        <v>7244</v>
      </c>
      <c r="J7721" s="134">
        <v>8.5978782865057779E-2</v>
      </c>
    </row>
    <row r="7722" spans="3:10" x14ac:dyDescent="0.3">
      <c r="C7722">
        <v>7245</v>
      </c>
      <c r="D7722" s="40">
        <v>1.9083840331748607</v>
      </c>
      <c r="I7722">
        <v>7245</v>
      </c>
      <c r="J7722" s="134">
        <v>0.22747782438443997</v>
      </c>
    </row>
    <row r="7723" spans="3:10" x14ac:dyDescent="0.3">
      <c r="C7723">
        <v>7246</v>
      </c>
      <c r="D7723" s="40">
        <v>2.5880226778797657</v>
      </c>
      <c r="I7723">
        <v>7246</v>
      </c>
      <c r="J7723" s="134">
        <v>0.30006955662729085</v>
      </c>
    </row>
    <row r="7724" spans="3:10" x14ac:dyDescent="0.3">
      <c r="C7724">
        <v>7247</v>
      </c>
      <c r="D7724" s="40">
        <v>2.869780115925443</v>
      </c>
      <c r="I7724">
        <v>7247</v>
      </c>
      <c r="J7724" s="134">
        <v>0.34633598785850483</v>
      </c>
    </row>
    <row r="7725" spans="3:10" x14ac:dyDescent="0.3">
      <c r="C7725">
        <v>7248</v>
      </c>
      <c r="D7725" s="40">
        <v>3.5840290609725969</v>
      </c>
      <c r="I7725">
        <v>7248</v>
      </c>
      <c r="J7725" s="134">
        <v>0.26616916024787884</v>
      </c>
    </row>
    <row r="7726" spans="3:10" x14ac:dyDescent="0.3">
      <c r="C7726">
        <v>7249</v>
      </c>
      <c r="D7726" s="40">
        <v>3.5397006745331661</v>
      </c>
      <c r="I7726">
        <v>7249</v>
      </c>
      <c r="J7726" s="134">
        <v>0.25869306671765746</v>
      </c>
    </row>
    <row r="7727" spans="3:10" x14ac:dyDescent="0.3">
      <c r="C7727">
        <v>7250</v>
      </c>
      <c r="D7727" s="40">
        <v>2.3709180178714107</v>
      </c>
      <c r="I7727">
        <v>7250</v>
      </c>
      <c r="J7727" s="134">
        <v>0.20992903895352977</v>
      </c>
    </row>
    <row r="7728" spans="3:10" x14ac:dyDescent="0.3">
      <c r="C7728">
        <v>7251</v>
      </c>
      <c r="D7728" s="40">
        <v>2.3247752186557316</v>
      </c>
      <c r="I7728">
        <v>7251</v>
      </c>
      <c r="J7728" s="134">
        <v>0.16506757253120008</v>
      </c>
    </row>
    <row r="7729" spans="3:10" x14ac:dyDescent="0.3">
      <c r="C7729">
        <v>7252</v>
      </c>
      <c r="D7729" s="40">
        <v>3.243448222356327</v>
      </c>
      <c r="I7729">
        <v>7252</v>
      </c>
      <c r="J7729" s="134">
        <v>0.236475772925544</v>
      </c>
    </row>
    <row r="7730" spans="3:10" x14ac:dyDescent="0.3">
      <c r="C7730">
        <v>7253</v>
      </c>
      <c r="D7730" s="40">
        <v>2.351700122650203</v>
      </c>
      <c r="I7730">
        <v>7253</v>
      </c>
      <c r="J7730" s="134">
        <v>0.35338927622923411</v>
      </c>
    </row>
    <row r="7731" spans="3:10" x14ac:dyDescent="0.3">
      <c r="C7731">
        <v>7254</v>
      </c>
      <c r="D7731" s="40">
        <v>2.1552037098069148</v>
      </c>
      <c r="I7731">
        <v>7254</v>
      </c>
      <c r="J7731" s="134">
        <v>0.20862780253816227</v>
      </c>
    </row>
    <row r="7732" spans="3:10" x14ac:dyDescent="0.3">
      <c r="C7732">
        <v>7255</v>
      </c>
      <c r="D7732" s="40">
        <v>2.1939126279802634</v>
      </c>
      <c r="I7732">
        <v>7255</v>
      </c>
      <c r="J7732" s="134">
        <v>0.17371945901839569</v>
      </c>
    </row>
    <row r="7733" spans="3:10" x14ac:dyDescent="0.3">
      <c r="C7733">
        <v>7256</v>
      </c>
      <c r="D7733" s="40">
        <v>2.2316726290914177</v>
      </c>
      <c r="I7733">
        <v>7256</v>
      </c>
      <c r="J7733" s="134">
        <v>0.30229768363132403</v>
      </c>
    </row>
    <row r="7734" spans="3:10" x14ac:dyDescent="0.3">
      <c r="C7734">
        <v>7257</v>
      </c>
      <c r="D7734" s="40">
        <v>3.3010214962378903</v>
      </c>
      <c r="I7734">
        <v>7257</v>
      </c>
      <c r="J7734" s="134">
        <v>0.22500726430285622</v>
      </c>
    </row>
    <row r="7735" spans="3:10" x14ac:dyDescent="0.3">
      <c r="C7735">
        <v>7258</v>
      </c>
      <c r="D7735" s="40">
        <v>3.074790383476651</v>
      </c>
      <c r="I7735">
        <v>7258</v>
      </c>
      <c r="J7735" s="134">
        <v>7.6244624079208512E-2</v>
      </c>
    </row>
    <row r="7736" spans="3:10" x14ac:dyDescent="0.3">
      <c r="C7736">
        <v>7259</v>
      </c>
      <c r="D7736" s="40">
        <v>1.8027061183525355</v>
      </c>
      <c r="I7736">
        <v>7259</v>
      </c>
      <c r="J7736" s="134">
        <v>0.24110476745724507</v>
      </c>
    </row>
    <row r="7737" spans="3:10" x14ac:dyDescent="0.3">
      <c r="C7737">
        <v>7260</v>
      </c>
      <c r="D7737" s="40">
        <v>2.8092956250693728</v>
      </c>
      <c r="I7737">
        <v>7260</v>
      </c>
      <c r="J7737" s="134">
        <v>0.19690606412200906</v>
      </c>
    </row>
    <row r="7738" spans="3:10" x14ac:dyDescent="0.3">
      <c r="C7738">
        <v>7261</v>
      </c>
      <c r="D7738" s="40">
        <v>2.3945123382559128</v>
      </c>
      <c r="I7738">
        <v>7261</v>
      </c>
      <c r="J7738" s="134">
        <v>0.13979120920057464</v>
      </c>
    </row>
    <row r="7739" spans="3:10" x14ac:dyDescent="0.3">
      <c r="C7739">
        <v>7262</v>
      </c>
      <c r="D7739" s="40">
        <v>2.8498626919531427</v>
      </c>
      <c r="I7739">
        <v>7262</v>
      </c>
      <c r="J7739" s="134">
        <v>0.31860596875949487</v>
      </c>
    </row>
    <row r="7740" spans="3:10" x14ac:dyDescent="0.3">
      <c r="C7740">
        <v>7263</v>
      </c>
      <c r="D7740" s="40">
        <v>2.7227504313599695</v>
      </c>
      <c r="I7740">
        <v>7263</v>
      </c>
      <c r="J7740" s="134">
        <v>0.29790557310483634</v>
      </c>
    </row>
    <row r="7741" spans="3:10" x14ac:dyDescent="0.3">
      <c r="C7741">
        <v>7264</v>
      </c>
      <c r="D7741" s="40">
        <v>2.4785538588698008</v>
      </c>
      <c r="I7741">
        <v>7264</v>
      </c>
      <c r="J7741" s="134">
        <v>0.30308515624755983</v>
      </c>
    </row>
    <row r="7742" spans="3:10" x14ac:dyDescent="0.3">
      <c r="C7742">
        <v>7265</v>
      </c>
      <c r="D7742" s="40">
        <v>3.3582986285517209</v>
      </c>
      <c r="I7742">
        <v>7265</v>
      </c>
      <c r="J7742" s="134">
        <v>0.38550326189761841</v>
      </c>
    </row>
    <row r="7743" spans="3:10" x14ac:dyDescent="0.3">
      <c r="C7743">
        <v>7266</v>
      </c>
      <c r="D7743" s="40">
        <v>2.1068448387997583</v>
      </c>
      <c r="I7743">
        <v>7266</v>
      </c>
      <c r="J7743" s="134">
        <v>0.29910516255221853</v>
      </c>
    </row>
    <row r="7744" spans="3:10" x14ac:dyDescent="0.3">
      <c r="C7744">
        <v>7267</v>
      </c>
      <c r="D7744" s="40">
        <v>2.4743409279533211</v>
      </c>
      <c r="I7744">
        <v>7267</v>
      </c>
      <c r="J7744" s="134">
        <v>0.1897312423756945</v>
      </c>
    </row>
    <row r="7745" spans="3:10" x14ac:dyDescent="0.3">
      <c r="C7745">
        <v>7268</v>
      </c>
      <c r="D7745" s="40">
        <v>2.1562791313052356</v>
      </c>
      <c r="I7745">
        <v>7268</v>
      </c>
      <c r="J7745" s="134">
        <v>0.28276848877680538</v>
      </c>
    </row>
    <row r="7746" spans="3:10" x14ac:dyDescent="0.3">
      <c r="C7746">
        <v>7269</v>
      </c>
      <c r="D7746" s="40">
        <v>2.3975522857624587</v>
      </c>
      <c r="I7746">
        <v>7269</v>
      </c>
      <c r="J7746" s="134">
        <v>0.16102334770932258</v>
      </c>
    </row>
    <row r="7747" spans="3:10" x14ac:dyDescent="0.3">
      <c r="C7747">
        <v>7270</v>
      </c>
      <c r="D7747" s="40">
        <v>3.1800097045417557</v>
      </c>
      <c r="I7747">
        <v>7270</v>
      </c>
      <c r="J7747" s="134">
        <v>0.20010348498872421</v>
      </c>
    </row>
    <row r="7748" spans="3:10" x14ac:dyDescent="0.3">
      <c r="C7748">
        <v>7271</v>
      </c>
      <c r="D7748" s="40">
        <v>2.5553502262815662</v>
      </c>
      <c r="I7748">
        <v>7271</v>
      </c>
      <c r="J7748" s="134">
        <v>0.22597597743699427</v>
      </c>
    </row>
    <row r="7749" spans="3:10" x14ac:dyDescent="0.3">
      <c r="C7749">
        <v>7272</v>
      </c>
      <c r="D7749" s="40">
        <v>3.521430608682234</v>
      </c>
      <c r="I7749">
        <v>7272</v>
      </c>
      <c r="J7749" s="134">
        <v>0.31179208336447628</v>
      </c>
    </row>
    <row r="7750" spans="3:10" x14ac:dyDescent="0.3">
      <c r="C7750">
        <v>7273</v>
      </c>
      <c r="D7750" s="40">
        <v>2.6447643208400722</v>
      </c>
      <c r="I7750">
        <v>7273</v>
      </c>
      <c r="J7750" s="134">
        <v>0.31322320432790862</v>
      </c>
    </row>
    <row r="7751" spans="3:10" x14ac:dyDescent="0.3">
      <c r="C7751">
        <v>7274</v>
      </c>
      <c r="D7751" s="40">
        <v>2.6435041011881242</v>
      </c>
      <c r="I7751">
        <v>7274</v>
      </c>
      <c r="J7751" s="134">
        <v>0.33971188826140097</v>
      </c>
    </row>
    <row r="7752" spans="3:10" x14ac:dyDescent="0.3">
      <c r="C7752">
        <v>7275</v>
      </c>
      <c r="D7752" s="40">
        <v>2.1725876188242883</v>
      </c>
      <c r="I7752">
        <v>7275</v>
      </c>
      <c r="J7752" s="134">
        <v>0.38876738290569257</v>
      </c>
    </row>
    <row r="7753" spans="3:10" x14ac:dyDescent="0.3">
      <c r="C7753">
        <v>7276</v>
      </c>
      <c r="D7753" s="40">
        <v>2.8790572252128781</v>
      </c>
      <c r="I7753">
        <v>7276</v>
      </c>
      <c r="J7753" s="134">
        <v>0.32044273466449291</v>
      </c>
    </row>
    <row r="7754" spans="3:10" x14ac:dyDescent="0.3">
      <c r="C7754">
        <v>7277</v>
      </c>
      <c r="D7754" s="40">
        <v>3.2283594581624619</v>
      </c>
      <c r="I7754">
        <v>7277</v>
      </c>
      <c r="J7754" s="134">
        <v>0.12418897369221171</v>
      </c>
    </row>
    <row r="7755" spans="3:10" x14ac:dyDescent="0.3">
      <c r="C7755">
        <v>7278</v>
      </c>
      <c r="D7755" s="40">
        <v>3.0776045754222983</v>
      </c>
      <c r="I7755">
        <v>7278</v>
      </c>
      <c r="J7755" s="134">
        <v>0.20025547035249436</v>
      </c>
    </row>
    <row r="7756" spans="3:10" x14ac:dyDescent="0.3">
      <c r="C7756">
        <v>7279</v>
      </c>
      <c r="D7756" s="40">
        <v>3.2216951719626841</v>
      </c>
      <c r="I7756">
        <v>7279</v>
      </c>
      <c r="J7756" s="134">
        <v>0.21917307538895248</v>
      </c>
    </row>
    <row r="7757" spans="3:10" x14ac:dyDescent="0.3">
      <c r="C7757">
        <v>7280</v>
      </c>
      <c r="D7757" s="40">
        <v>2.1913951255481523</v>
      </c>
      <c r="I7757">
        <v>7280</v>
      </c>
      <c r="J7757" s="134">
        <v>0.21175863382207649</v>
      </c>
    </row>
    <row r="7758" spans="3:10" x14ac:dyDescent="0.3">
      <c r="C7758">
        <v>7281</v>
      </c>
      <c r="D7758" s="40">
        <v>2.6666330436469354</v>
      </c>
      <c r="I7758">
        <v>7281</v>
      </c>
      <c r="J7758" s="134">
        <v>0.24439572607517523</v>
      </c>
    </row>
    <row r="7759" spans="3:10" x14ac:dyDescent="0.3">
      <c r="C7759">
        <v>7282</v>
      </c>
      <c r="D7759" s="40">
        <v>2.1657276512433286</v>
      </c>
      <c r="I7759">
        <v>7282</v>
      </c>
      <c r="J7759" s="134">
        <v>0.29356471521498917</v>
      </c>
    </row>
    <row r="7760" spans="3:10" x14ac:dyDescent="0.3">
      <c r="C7760">
        <v>7283</v>
      </c>
      <c r="D7760" s="40">
        <v>1.9842740727893435</v>
      </c>
      <c r="I7760">
        <v>7283</v>
      </c>
      <c r="J7760" s="134">
        <v>0.36852760674597884</v>
      </c>
    </row>
    <row r="7761" spans="3:10" x14ac:dyDescent="0.3">
      <c r="C7761">
        <v>7284</v>
      </c>
      <c r="D7761" s="40">
        <v>3.1341390252534689</v>
      </c>
      <c r="I7761">
        <v>7284</v>
      </c>
      <c r="J7761" s="134">
        <v>0.24019650218435284</v>
      </c>
    </row>
    <row r="7762" spans="3:10" x14ac:dyDescent="0.3">
      <c r="C7762">
        <v>7285</v>
      </c>
      <c r="D7762" s="40">
        <v>2.2980979174951282</v>
      </c>
      <c r="I7762">
        <v>7285</v>
      </c>
      <c r="J7762" s="134">
        <v>0.37656905941816166</v>
      </c>
    </row>
    <row r="7763" spans="3:10" x14ac:dyDescent="0.3">
      <c r="C7763">
        <v>7286</v>
      </c>
      <c r="D7763" s="40">
        <v>2.2098661431340654</v>
      </c>
      <c r="I7763">
        <v>7286</v>
      </c>
      <c r="J7763" s="134">
        <v>0.22998850436531493</v>
      </c>
    </row>
    <row r="7764" spans="3:10" x14ac:dyDescent="0.3">
      <c r="C7764">
        <v>7287</v>
      </c>
      <c r="D7764" s="40">
        <v>3.6683308944072266</v>
      </c>
      <c r="I7764">
        <v>7287</v>
      </c>
      <c r="J7764" s="134">
        <v>0.3678018574307913</v>
      </c>
    </row>
    <row r="7765" spans="3:10" x14ac:dyDescent="0.3">
      <c r="C7765">
        <v>7288</v>
      </c>
      <c r="D7765" s="40">
        <v>1.7228952017077657</v>
      </c>
      <c r="I7765">
        <v>7288</v>
      </c>
      <c r="J7765" s="134">
        <v>0.27894641411350785</v>
      </c>
    </row>
    <row r="7766" spans="3:10" x14ac:dyDescent="0.3">
      <c r="C7766">
        <v>7289</v>
      </c>
      <c r="D7766" s="40">
        <v>2.4715644573586046</v>
      </c>
      <c r="I7766">
        <v>7289</v>
      </c>
      <c r="J7766" s="134">
        <v>0.3551880036805275</v>
      </c>
    </row>
    <row r="7767" spans="3:10" x14ac:dyDescent="0.3">
      <c r="C7767">
        <v>7290</v>
      </c>
      <c r="D7767" s="40">
        <v>2.8404600311785853</v>
      </c>
      <c r="I7767">
        <v>7290</v>
      </c>
      <c r="J7767" s="134">
        <v>0.22379864275140227</v>
      </c>
    </row>
    <row r="7768" spans="3:10" x14ac:dyDescent="0.3">
      <c r="C7768">
        <v>7291</v>
      </c>
      <c r="D7768" s="40">
        <v>2.1604003058954486</v>
      </c>
      <c r="I7768">
        <v>7291</v>
      </c>
      <c r="J7768" s="134">
        <v>0.28014981147494478</v>
      </c>
    </row>
    <row r="7769" spans="3:10" x14ac:dyDescent="0.3">
      <c r="C7769">
        <v>7292</v>
      </c>
      <c r="D7769" s="40">
        <v>1.9711740765878616</v>
      </c>
      <c r="I7769">
        <v>7292</v>
      </c>
      <c r="J7769" s="134">
        <v>0.12289131822873633</v>
      </c>
    </row>
    <row r="7770" spans="3:10" x14ac:dyDescent="0.3">
      <c r="C7770">
        <v>7293</v>
      </c>
      <c r="D7770" s="40">
        <v>3.2001332534232554</v>
      </c>
      <c r="I7770">
        <v>7293</v>
      </c>
      <c r="J7770" s="134">
        <v>0.35672934805304291</v>
      </c>
    </row>
    <row r="7771" spans="3:10" x14ac:dyDescent="0.3">
      <c r="C7771">
        <v>7294</v>
      </c>
      <c r="D7771" s="40">
        <v>3.0235030496972732</v>
      </c>
      <c r="I7771">
        <v>7294</v>
      </c>
      <c r="J7771" s="134">
        <v>0.11708699661955269</v>
      </c>
    </row>
    <row r="7772" spans="3:10" x14ac:dyDescent="0.3">
      <c r="C7772">
        <v>7295</v>
      </c>
      <c r="D7772" s="40">
        <v>3.0200731181294609</v>
      </c>
      <c r="I7772">
        <v>7295</v>
      </c>
      <c r="J7772" s="134">
        <v>0.1897474464907718</v>
      </c>
    </row>
    <row r="7773" spans="3:10" x14ac:dyDescent="0.3">
      <c r="C7773">
        <v>7296</v>
      </c>
      <c r="D7773" s="40">
        <v>2.6109187045163629</v>
      </c>
      <c r="I7773">
        <v>7296</v>
      </c>
      <c r="J7773" s="134">
        <v>0.14485656520126411</v>
      </c>
    </row>
    <row r="7774" spans="3:10" x14ac:dyDescent="0.3">
      <c r="C7774">
        <v>7297</v>
      </c>
      <c r="D7774" s="40">
        <v>2.4740278264981956</v>
      </c>
      <c r="I7774">
        <v>7297</v>
      </c>
      <c r="J7774" s="134">
        <v>0.31406173619762101</v>
      </c>
    </row>
    <row r="7775" spans="3:10" x14ac:dyDescent="0.3">
      <c r="C7775">
        <v>7298</v>
      </c>
      <c r="D7775" s="40">
        <v>3.4503510517845108</v>
      </c>
      <c r="I7775">
        <v>7298</v>
      </c>
      <c r="J7775" s="134">
        <v>0.30605950191229936</v>
      </c>
    </row>
    <row r="7776" spans="3:10" x14ac:dyDescent="0.3">
      <c r="C7776">
        <v>7299</v>
      </c>
      <c r="D7776" s="40">
        <v>2.4706366925340846</v>
      </c>
      <c r="I7776">
        <v>7299</v>
      </c>
      <c r="J7776" s="134">
        <v>0.22015216042256669</v>
      </c>
    </row>
    <row r="7777" spans="3:10" x14ac:dyDescent="0.3">
      <c r="C7777">
        <v>7300</v>
      </c>
      <c r="D7777" s="40">
        <v>3.161910972385793</v>
      </c>
      <c r="I7777">
        <v>7300</v>
      </c>
      <c r="J7777" s="134">
        <v>0.21083174539582727</v>
      </c>
    </row>
    <row r="7778" spans="3:10" x14ac:dyDescent="0.3">
      <c r="C7778">
        <v>7301</v>
      </c>
      <c r="D7778" s="40">
        <v>1.8519534125515769</v>
      </c>
      <c r="I7778">
        <v>7301</v>
      </c>
      <c r="J7778" s="134">
        <v>0.35752790749222796</v>
      </c>
    </row>
    <row r="7779" spans="3:10" x14ac:dyDescent="0.3">
      <c r="C7779">
        <v>7302</v>
      </c>
      <c r="D7779" s="40">
        <v>2.6028704854703038</v>
      </c>
      <c r="I7779">
        <v>7302</v>
      </c>
      <c r="J7779" s="134">
        <v>0.21473326623899958</v>
      </c>
    </row>
    <row r="7780" spans="3:10" x14ac:dyDescent="0.3">
      <c r="C7780">
        <v>7303</v>
      </c>
      <c r="D7780" s="40">
        <v>2.6990805767913164</v>
      </c>
      <c r="I7780">
        <v>7303</v>
      </c>
      <c r="J7780" s="134">
        <v>0.38376804089511141</v>
      </c>
    </row>
    <row r="7781" spans="3:10" x14ac:dyDescent="0.3">
      <c r="C7781">
        <v>7304</v>
      </c>
      <c r="D7781" s="40">
        <v>3.2450147986711548</v>
      </c>
      <c r="I7781">
        <v>7304</v>
      </c>
      <c r="J7781" s="134">
        <v>0.35859012375690957</v>
      </c>
    </row>
    <row r="7782" spans="3:10" x14ac:dyDescent="0.3">
      <c r="C7782">
        <v>7305</v>
      </c>
      <c r="D7782" s="40">
        <v>2.3716731797333925</v>
      </c>
      <c r="I7782">
        <v>7305</v>
      </c>
      <c r="J7782" s="134">
        <v>0.23232872633939805</v>
      </c>
    </row>
    <row r="7783" spans="3:10" x14ac:dyDescent="0.3">
      <c r="C7783">
        <v>7306</v>
      </c>
      <c r="D7783" s="40">
        <v>1.6574331936288456</v>
      </c>
      <c r="I7783">
        <v>7306</v>
      </c>
      <c r="J7783" s="134">
        <v>0.17882493376283159</v>
      </c>
    </row>
    <row r="7784" spans="3:10" x14ac:dyDescent="0.3">
      <c r="C7784">
        <v>7307</v>
      </c>
      <c r="D7784" s="40">
        <v>2.5164931308523681</v>
      </c>
      <c r="I7784">
        <v>7307</v>
      </c>
      <c r="J7784" s="134">
        <v>0.33654941368837177</v>
      </c>
    </row>
    <row r="7785" spans="3:10" x14ac:dyDescent="0.3">
      <c r="C7785">
        <v>7308</v>
      </c>
      <c r="D7785" s="40">
        <v>2.7877510682705653</v>
      </c>
      <c r="I7785">
        <v>7308</v>
      </c>
      <c r="J7785" s="134">
        <v>0.22422080702753111</v>
      </c>
    </row>
    <row r="7786" spans="3:10" x14ac:dyDescent="0.3">
      <c r="C7786">
        <v>7309</v>
      </c>
      <c r="D7786" s="40">
        <v>2.7107121949179809</v>
      </c>
      <c r="I7786">
        <v>7309</v>
      </c>
      <c r="J7786" s="134">
        <v>0.32539757592684171</v>
      </c>
    </row>
    <row r="7787" spans="3:10" x14ac:dyDescent="0.3">
      <c r="C7787">
        <v>7310</v>
      </c>
      <c r="D7787" s="40">
        <v>2.63914225195595</v>
      </c>
      <c r="I7787">
        <v>7310</v>
      </c>
      <c r="J7787" s="134">
        <v>0.22924593139808302</v>
      </c>
    </row>
    <row r="7788" spans="3:10" x14ac:dyDescent="0.3">
      <c r="C7788">
        <v>7311</v>
      </c>
      <c r="D7788" s="40">
        <v>2.5854337312321185</v>
      </c>
      <c r="I7788">
        <v>7311</v>
      </c>
      <c r="J7788" s="134">
        <v>0.1004140109206495</v>
      </c>
    </row>
    <row r="7789" spans="3:10" x14ac:dyDescent="0.3">
      <c r="C7789">
        <v>7312</v>
      </c>
      <c r="D7789" s="40">
        <v>3.4395527963792434</v>
      </c>
      <c r="I7789">
        <v>7312</v>
      </c>
      <c r="J7789" s="134">
        <v>0.26556819623193406</v>
      </c>
    </row>
    <row r="7790" spans="3:10" x14ac:dyDescent="0.3">
      <c r="C7790">
        <v>7313</v>
      </c>
      <c r="D7790" s="40">
        <v>2.2625860312297803</v>
      </c>
      <c r="I7790">
        <v>7313</v>
      </c>
      <c r="J7790" s="134">
        <v>0.24602809061720121</v>
      </c>
    </row>
    <row r="7791" spans="3:10" x14ac:dyDescent="0.3">
      <c r="C7791">
        <v>7314</v>
      </c>
      <c r="D7791" s="40">
        <v>3.1719789127442359</v>
      </c>
      <c r="I7791">
        <v>7314</v>
      </c>
      <c r="J7791" s="134">
        <v>0.13918897653945739</v>
      </c>
    </row>
    <row r="7792" spans="3:10" x14ac:dyDescent="0.3">
      <c r="C7792">
        <v>7315</v>
      </c>
      <c r="D7792" s="40">
        <v>3.0772594201670946</v>
      </c>
      <c r="I7792">
        <v>7315</v>
      </c>
      <c r="J7792" s="134">
        <v>0.15518252422266188</v>
      </c>
    </row>
    <row r="7793" spans="3:10" x14ac:dyDescent="0.3">
      <c r="C7793">
        <v>7316</v>
      </c>
      <c r="D7793" s="40">
        <v>2.2175936608750448</v>
      </c>
      <c r="I7793">
        <v>7316</v>
      </c>
      <c r="J7793" s="134">
        <v>0.27767184522876831</v>
      </c>
    </row>
    <row r="7794" spans="3:10" x14ac:dyDescent="0.3">
      <c r="C7794">
        <v>7317</v>
      </c>
      <c r="D7794" s="40">
        <v>3.1853886297170257</v>
      </c>
      <c r="I7794">
        <v>7317</v>
      </c>
      <c r="J7794" s="134">
        <v>0.28068337536266763</v>
      </c>
    </row>
    <row r="7795" spans="3:10" x14ac:dyDescent="0.3">
      <c r="C7795">
        <v>7318</v>
      </c>
      <c r="D7795" s="40">
        <v>2.5299328282709377</v>
      </c>
      <c r="I7795">
        <v>7318</v>
      </c>
      <c r="J7795" s="134">
        <v>0.24392509308516774</v>
      </c>
    </row>
    <row r="7796" spans="3:10" x14ac:dyDescent="0.3">
      <c r="C7796">
        <v>7319</v>
      </c>
      <c r="D7796" s="40">
        <v>2.4883050120910997</v>
      </c>
      <c r="I7796">
        <v>7319</v>
      </c>
      <c r="J7796" s="134">
        <v>0.28448497936254302</v>
      </c>
    </row>
    <row r="7797" spans="3:10" x14ac:dyDescent="0.3">
      <c r="C7797">
        <v>7320</v>
      </c>
      <c r="D7797" s="40">
        <v>1.6919834186003033</v>
      </c>
      <c r="I7797">
        <v>7320</v>
      </c>
      <c r="J7797" s="134">
        <v>0.29235270608385977</v>
      </c>
    </row>
    <row r="7798" spans="3:10" x14ac:dyDescent="0.3">
      <c r="C7798">
        <v>7321</v>
      </c>
      <c r="D7798" s="40">
        <v>2.1311754302904613</v>
      </c>
      <c r="I7798">
        <v>7321</v>
      </c>
      <c r="J7798" s="134">
        <v>0.32702293539424065</v>
      </c>
    </row>
    <row r="7799" spans="3:10" x14ac:dyDescent="0.3">
      <c r="C7799">
        <v>7322</v>
      </c>
      <c r="D7799" s="40">
        <v>2.472867276514326</v>
      </c>
      <c r="I7799">
        <v>7322</v>
      </c>
      <c r="J7799" s="134">
        <v>0.24001479691730165</v>
      </c>
    </row>
    <row r="7800" spans="3:10" x14ac:dyDescent="0.3">
      <c r="C7800">
        <v>7323</v>
      </c>
      <c r="D7800" s="40">
        <v>2.4213432264468624</v>
      </c>
      <c r="I7800">
        <v>7323</v>
      </c>
      <c r="J7800" s="134">
        <v>0.32698931471377746</v>
      </c>
    </row>
    <row r="7801" spans="3:10" x14ac:dyDescent="0.3">
      <c r="C7801">
        <v>7324</v>
      </c>
      <c r="D7801" s="40">
        <v>3.1528433180610773</v>
      </c>
      <c r="I7801">
        <v>7324</v>
      </c>
      <c r="J7801" s="134">
        <v>0.33884621269217918</v>
      </c>
    </row>
    <row r="7802" spans="3:10" x14ac:dyDescent="0.3">
      <c r="C7802">
        <v>7325</v>
      </c>
      <c r="D7802" s="40">
        <v>2.3360863291254117</v>
      </c>
      <c r="I7802">
        <v>7325</v>
      </c>
      <c r="J7802" s="134">
        <v>0.14665465812778677</v>
      </c>
    </row>
    <row r="7803" spans="3:10" x14ac:dyDescent="0.3">
      <c r="C7803">
        <v>7326</v>
      </c>
      <c r="D7803" s="40">
        <v>2.4385048437649406</v>
      </c>
      <c r="I7803">
        <v>7326</v>
      </c>
      <c r="J7803" s="134">
        <v>0.29991952413313649</v>
      </c>
    </row>
    <row r="7804" spans="3:10" x14ac:dyDescent="0.3">
      <c r="C7804">
        <v>7327</v>
      </c>
      <c r="D7804" s="40">
        <v>2.1796409136160522</v>
      </c>
      <c r="I7804">
        <v>7327</v>
      </c>
      <c r="J7804" s="134">
        <v>0.24415757150380601</v>
      </c>
    </row>
    <row r="7805" spans="3:10" x14ac:dyDescent="0.3">
      <c r="C7805">
        <v>7328</v>
      </c>
      <c r="D7805" s="40">
        <v>2.0206908705739095</v>
      </c>
      <c r="I7805">
        <v>7328</v>
      </c>
      <c r="J7805" s="134">
        <v>0.16539060872193811</v>
      </c>
    </row>
    <row r="7806" spans="3:10" x14ac:dyDescent="0.3">
      <c r="C7806">
        <v>7329</v>
      </c>
      <c r="D7806" s="40">
        <v>2.6762969515245185</v>
      </c>
      <c r="I7806">
        <v>7329</v>
      </c>
      <c r="J7806" s="134">
        <v>0.15144507205332736</v>
      </c>
    </row>
    <row r="7807" spans="3:10" x14ac:dyDescent="0.3">
      <c r="C7807">
        <v>7330</v>
      </c>
      <c r="D7807" s="40">
        <v>2.2348838431260933</v>
      </c>
      <c r="I7807">
        <v>7330</v>
      </c>
      <c r="J7807" s="134">
        <v>0.28596372862712283</v>
      </c>
    </row>
    <row r="7808" spans="3:10" x14ac:dyDescent="0.3">
      <c r="C7808">
        <v>7331</v>
      </c>
      <c r="D7808" s="40">
        <v>2.4278917346269808</v>
      </c>
      <c r="I7808">
        <v>7331</v>
      </c>
      <c r="J7808" s="134">
        <v>0.30064849323776621</v>
      </c>
    </row>
    <row r="7809" spans="3:10" x14ac:dyDescent="0.3">
      <c r="C7809">
        <v>7332</v>
      </c>
      <c r="D7809" s="40">
        <v>2.6157905122076288</v>
      </c>
      <c r="I7809">
        <v>7332</v>
      </c>
      <c r="J7809" s="134">
        <v>0.15204088199792798</v>
      </c>
    </row>
    <row r="7810" spans="3:10" x14ac:dyDescent="0.3">
      <c r="C7810">
        <v>7333</v>
      </c>
      <c r="D7810" s="40">
        <v>1.8661097384416572</v>
      </c>
      <c r="I7810">
        <v>7333</v>
      </c>
      <c r="J7810" s="134">
        <v>0.2273457912967416</v>
      </c>
    </row>
    <row r="7811" spans="3:10" x14ac:dyDescent="0.3">
      <c r="C7811">
        <v>7334</v>
      </c>
      <c r="D7811" s="40">
        <v>2.8645486374234772</v>
      </c>
      <c r="I7811">
        <v>7334</v>
      </c>
      <c r="J7811" s="134">
        <v>0.20527227593582942</v>
      </c>
    </row>
    <row r="7812" spans="3:10" x14ac:dyDescent="0.3">
      <c r="C7812">
        <v>7335</v>
      </c>
      <c r="D7812" s="40">
        <v>2.3472951797027259</v>
      </c>
      <c r="I7812">
        <v>7335</v>
      </c>
      <c r="J7812" s="134">
        <v>0.18533939685090917</v>
      </c>
    </row>
    <row r="7813" spans="3:10" x14ac:dyDescent="0.3">
      <c r="C7813">
        <v>7336</v>
      </c>
      <c r="D7813" s="40">
        <v>3.2788786846199178</v>
      </c>
      <c r="I7813">
        <v>7336</v>
      </c>
      <c r="J7813" s="134">
        <v>0.17112397185767692</v>
      </c>
    </row>
    <row r="7814" spans="3:10" x14ac:dyDescent="0.3">
      <c r="C7814">
        <v>7337</v>
      </c>
      <c r="D7814" s="40">
        <v>2.5496887639408814</v>
      </c>
      <c r="I7814">
        <v>7337</v>
      </c>
      <c r="J7814" s="134">
        <v>0.2924195510969041</v>
      </c>
    </row>
    <row r="7815" spans="3:10" x14ac:dyDescent="0.3">
      <c r="C7815">
        <v>7338</v>
      </c>
      <c r="D7815" s="40">
        <v>2.4580464475059642</v>
      </c>
      <c r="I7815">
        <v>7338</v>
      </c>
      <c r="J7815" s="134">
        <v>0.21034013814867181</v>
      </c>
    </row>
    <row r="7816" spans="3:10" x14ac:dyDescent="0.3">
      <c r="C7816">
        <v>7339</v>
      </c>
      <c r="D7816" s="40">
        <v>2.7299334304733303</v>
      </c>
      <c r="I7816">
        <v>7339</v>
      </c>
      <c r="J7816" s="134">
        <v>0.33968463438725816</v>
      </c>
    </row>
    <row r="7817" spans="3:10" x14ac:dyDescent="0.3">
      <c r="C7817">
        <v>7340</v>
      </c>
      <c r="D7817" s="40">
        <v>2.675566154918779</v>
      </c>
      <c r="I7817">
        <v>7340</v>
      </c>
      <c r="J7817" s="134">
        <v>0.33051249788699111</v>
      </c>
    </row>
    <row r="7818" spans="3:10" x14ac:dyDescent="0.3">
      <c r="C7818">
        <v>7341</v>
      </c>
      <c r="D7818" s="40">
        <v>3.0748394460007828</v>
      </c>
      <c r="I7818">
        <v>7341</v>
      </c>
      <c r="J7818" s="134">
        <v>0.26806201726974099</v>
      </c>
    </row>
    <row r="7819" spans="3:10" x14ac:dyDescent="0.3">
      <c r="C7819">
        <v>7342</v>
      </c>
      <c r="D7819" s="40">
        <v>2.7086600960573608</v>
      </c>
      <c r="I7819">
        <v>7342</v>
      </c>
      <c r="J7819" s="134">
        <v>0.13179050403711101</v>
      </c>
    </row>
    <row r="7820" spans="3:10" x14ac:dyDescent="0.3">
      <c r="C7820">
        <v>7343</v>
      </c>
      <c r="D7820" s="40">
        <v>1.7313643395785672</v>
      </c>
      <c r="I7820">
        <v>7343</v>
      </c>
      <c r="J7820" s="134">
        <v>0.21692861512118555</v>
      </c>
    </row>
    <row r="7821" spans="3:10" x14ac:dyDescent="0.3">
      <c r="C7821">
        <v>7344</v>
      </c>
      <c r="D7821" s="40">
        <v>2.7042962982406054</v>
      </c>
      <c r="I7821">
        <v>7344</v>
      </c>
      <c r="J7821" s="134">
        <v>0.33789376986521957</v>
      </c>
    </row>
    <row r="7822" spans="3:10" x14ac:dyDescent="0.3">
      <c r="C7822">
        <v>7345</v>
      </c>
      <c r="D7822" s="40">
        <v>3.4010594900701605</v>
      </c>
      <c r="I7822">
        <v>7345</v>
      </c>
      <c r="J7822" s="134">
        <v>0.2476357287834654</v>
      </c>
    </row>
    <row r="7823" spans="3:10" x14ac:dyDescent="0.3">
      <c r="C7823">
        <v>7346</v>
      </c>
      <c r="D7823" s="40">
        <v>3.5581428599443661</v>
      </c>
      <c r="I7823">
        <v>7346</v>
      </c>
      <c r="J7823" s="134">
        <v>0.28421568511097117</v>
      </c>
    </row>
    <row r="7824" spans="3:10" x14ac:dyDescent="0.3">
      <c r="C7824">
        <v>7347</v>
      </c>
      <c r="D7824" s="40">
        <v>2.1671736389036509</v>
      </c>
      <c r="I7824">
        <v>7347</v>
      </c>
      <c r="J7824" s="134">
        <v>0.23107011834327129</v>
      </c>
    </row>
    <row r="7825" spans="3:10" x14ac:dyDescent="0.3">
      <c r="C7825">
        <v>7348</v>
      </c>
      <c r="D7825" s="40">
        <v>1.9465241154523079</v>
      </c>
      <c r="I7825">
        <v>7348</v>
      </c>
      <c r="J7825" s="134">
        <v>0.26707160763300131</v>
      </c>
    </row>
    <row r="7826" spans="3:10" x14ac:dyDescent="0.3">
      <c r="C7826">
        <v>7349</v>
      </c>
      <c r="D7826" s="40">
        <v>3.4927608716893261</v>
      </c>
      <c r="I7826">
        <v>7349</v>
      </c>
      <c r="J7826" s="134">
        <v>0.30209872694605755</v>
      </c>
    </row>
    <row r="7827" spans="3:10" x14ac:dyDescent="0.3">
      <c r="C7827">
        <v>7350</v>
      </c>
      <c r="D7827" s="40">
        <v>2.2482349944823627</v>
      </c>
      <c r="I7827">
        <v>7350</v>
      </c>
      <c r="J7827" s="134">
        <v>0.31419183191710776</v>
      </c>
    </row>
    <row r="7828" spans="3:10" x14ac:dyDescent="0.3">
      <c r="C7828">
        <v>7351</v>
      </c>
      <c r="D7828" s="40">
        <v>2.8148473835572325</v>
      </c>
      <c r="I7828">
        <v>7351</v>
      </c>
      <c r="J7828" s="134">
        <v>0.27373740755256226</v>
      </c>
    </row>
    <row r="7829" spans="3:10" x14ac:dyDescent="0.3">
      <c r="C7829">
        <v>7352</v>
      </c>
      <c r="D7829" s="40">
        <v>1.691713309691389</v>
      </c>
      <c r="I7829">
        <v>7352</v>
      </c>
      <c r="J7829" s="134">
        <v>0.19657490661650323</v>
      </c>
    </row>
    <row r="7830" spans="3:10" x14ac:dyDescent="0.3">
      <c r="C7830">
        <v>7353</v>
      </c>
      <c r="D7830" s="40">
        <v>2.5146370491396359</v>
      </c>
      <c r="I7830">
        <v>7353</v>
      </c>
      <c r="J7830" s="134">
        <v>0.16623416614252506</v>
      </c>
    </row>
    <row r="7831" spans="3:10" x14ac:dyDescent="0.3">
      <c r="C7831">
        <v>7354</v>
      </c>
      <c r="D7831" s="40">
        <v>2.1187460837031704</v>
      </c>
      <c r="I7831">
        <v>7354</v>
      </c>
      <c r="J7831" s="134">
        <v>0.3485332391509528</v>
      </c>
    </row>
    <row r="7832" spans="3:10" x14ac:dyDescent="0.3">
      <c r="C7832">
        <v>7355</v>
      </c>
      <c r="D7832" s="40">
        <v>2.9424536015421632</v>
      </c>
      <c r="I7832">
        <v>7355</v>
      </c>
      <c r="J7832" s="134">
        <v>0.28132554137612265</v>
      </c>
    </row>
    <row r="7833" spans="3:10" x14ac:dyDescent="0.3">
      <c r="C7833">
        <v>7356</v>
      </c>
      <c r="D7833" s="40">
        <v>1.861930474747711</v>
      </c>
      <c r="I7833">
        <v>7356</v>
      </c>
      <c r="J7833" s="134">
        <v>0.31070563574693044</v>
      </c>
    </row>
    <row r="7834" spans="3:10" x14ac:dyDescent="0.3">
      <c r="C7834">
        <v>7357</v>
      </c>
      <c r="D7834" s="40">
        <v>2.5417043532440777</v>
      </c>
      <c r="I7834">
        <v>7357</v>
      </c>
      <c r="J7834" s="134">
        <v>0.23655289721087458</v>
      </c>
    </row>
    <row r="7835" spans="3:10" x14ac:dyDescent="0.3">
      <c r="C7835">
        <v>7358</v>
      </c>
      <c r="D7835" s="40">
        <v>1.7442820289550212</v>
      </c>
      <c r="I7835">
        <v>7358</v>
      </c>
      <c r="J7835" s="134">
        <v>0.28750791342372684</v>
      </c>
    </row>
    <row r="7836" spans="3:10" x14ac:dyDescent="0.3">
      <c r="C7836">
        <v>7359</v>
      </c>
      <c r="D7836" s="40">
        <v>2.8197770001935525</v>
      </c>
      <c r="I7836">
        <v>7359</v>
      </c>
      <c r="J7836" s="134">
        <v>0.16902292519564943</v>
      </c>
    </row>
    <row r="7837" spans="3:10" x14ac:dyDescent="0.3">
      <c r="C7837">
        <v>7360</v>
      </c>
      <c r="D7837" s="40">
        <v>2.9434317130456531</v>
      </c>
      <c r="I7837">
        <v>7360</v>
      </c>
      <c r="J7837" s="134">
        <v>0.13536925933293631</v>
      </c>
    </row>
    <row r="7838" spans="3:10" x14ac:dyDescent="0.3">
      <c r="C7838">
        <v>7361</v>
      </c>
      <c r="D7838" s="40">
        <v>3.0559999949490755</v>
      </c>
      <c r="I7838">
        <v>7361</v>
      </c>
      <c r="J7838" s="134">
        <v>0.20959791260387717</v>
      </c>
    </row>
    <row r="7839" spans="3:10" x14ac:dyDescent="0.3">
      <c r="C7839">
        <v>7362</v>
      </c>
      <c r="D7839" s="40">
        <v>1.536459795229923</v>
      </c>
      <c r="I7839">
        <v>7362</v>
      </c>
      <c r="J7839" s="134">
        <v>0.18541438523814913</v>
      </c>
    </row>
    <row r="7840" spans="3:10" x14ac:dyDescent="0.3">
      <c r="C7840">
        <v>7363</v>
      </c>
      <c r="D7840" s="40">
        <v>2.2347009748103419</v>
      </c>
      <c r="I7840">
        <v>7363</v>
      </c>
      <c r="J7840" s="134">
        <v>0.1431301378130625</v>
      </c>
    </row>
    <row r="7841" spans="3:10" x14ac:dyDescent="0.3">
      <c r="C7841">
        <v>7364</v>
      </c>
      <c r="D7841" s="40">
        <v>3.1003629526548258</v>
      </c>
      <c r="I7841">
        <v>7364</v>
      </c>
      <c r="J7841" s="134">
        <v>0.33640510842640525</v>
      </c>
    </row>
    <row r="7842" spans="3:10" x14ac:dyDescent="0.3">
      <c r="C7842">
        <v>7365</v>
      </c>
      <c r="D7842" s="40">
        <v>3.0352148098810234</v>
      </c>
      <c r="I7842">
        <v>7365</v>
      </c>
      <c r="J7842" s="134">
        <v>4.6414766880066294E-2</v>
      </c>
    </row>
    <row r="7843" spans="3:10" x14ac:dyDescent="0.3">
      <c r="C7843">
        <v>7366</v>
      </c>
      <c r="D7843" s="40">
        <v>2.0098621235143179</v>
      </c>
      <c r="I7843">
        <v>7366</v>
      </c>
      <c r="J7843" s="134">
        <v>0.35866436201400531</v>
      </c>
    </row>
    <row r="7844" spans="3:10" x14ac:dyDescent="0.3">
      <c r="C7844">
        <v>7367</v>
      </c>
      <c r="D7844" s="40">
        <v>3.0636935622503834</v>
      </c>
      <c r="I7844">
        <v>7367</v>
      </c>
      <c r="J7844" s="134">
        <v>0.17925509943981899</v>
      </c>
    </row>
    <row r="7845" spans="3:10" x14ac:dyDescent="0.3">
      <c r="C7845">
        <v>7368</v>
      </c>
      <c r="D7845" s="40">
        <v>1.4782282124342299</v>
      </c>
      <c r="I7845">
        <v>7368</v>
      </c>
      <c r="J7845" s="134">
        <v>0.26262990980223067</v>
      </c>
    </row>
    <row r="7846" spans="3:10" x14ac:dyDescent="0.3">
      <c r="C7846">
        <v>7369</v>
      </c>
      <c r="D7846" s="40">
        <v>2.3952235352716871</v>
      </c>
      <c r="I7846">
        <v>7369</v>
      </c>
      <c r="J7846" s="134">
        <v>0.25095691352930083</v>
      </c>
    </row>
    <row r="7847" spans="3:10" x14ac:dyDescent="0.3">
      <c r="C7847">
        <v>7370</v>
      </c>
      <c r="D7847" s="40">
        <v>2.4079750363937436</v>
      </c>
      <c r="I7847">
        <v>7370</v>
      </c>
      <c r="J7847" s="134">
        <v>0.16143342532079541</v>
      </c>
    </row>
    <row r="7848" spans="3:10" x14ac:dyDescent="0.3">
      <c r="C7848">
        <v>7371</v>
      </c>
      <c r="D7848" s="40">
        <v>2.5925426454244871</v>
      </c>
      <c r="I7848">
        <v>7371</v>
      </c>
      <c r="J7848" s="134">
        <v>0.16882833023617239</v>
      </c>
    </row>
    <row r="7849" spans="3:10" x14ac:dyDescent="0.3">
      <c r="C7849">
        <v>7372</v>
      </c>
      <c r="D7849" s="40">
        <v>2.7867148913830135</v>
      </c>
      <c r="I7849">
        <v>7372</v>
      </c>
      <c r="J7849" s="134">
        <v>0.16651222608738436</v>
      </c>
    </row>
    <row r="7850" spans="3:10" x14ac:dyDescent="0.3">
      <c r="C7850">
        <v>7373</v>
      </c>
      <c r="D7850" s="40">
        <v>2.1841001535163338</v>
      </c>
      <c r="I7850">
        <v>7373</v>
      </c>
      <c r="J7850" s="134">
        <v>0.29260403224385501</v>
      </c>
    </row>
    <row r="7851" spans="3:10" x14ac:dyDescent="0.3">
      <c r="C7851">
        <v>7374</v>
      </c>
      <c r="D7851" s="40">
        <v>2.8651766953178734</v>
      </c>
      <c r="I7851">
        <v>7374</v>
      </c>
      <c r="J7851" s="134">
        <v>0.14428359408535396</v>
      </c>
    </row>
    <row r="7852" spans="3:10" x14ac:dyDescent="0.3">
      <c r="C7852">
        <v>7375</v>
      </c>
      <c r="D7852" s="40">
        <v>2.5824694228147216</v>
      </c>
      <c r="I7852">
        <v>7375</v>
      </c>
      <c r="J7852" s="134">
        <v>0.31889091903610955</v>
      </c>
    </row>
    <row r="7853" spans="3:10" x14ac:dyDescent="0.3">
      <c r="C7853">
        <v>7376</v>
      </c>
      <c r="D7853" s="40">
        <v>1.6952557011057174</v>
      </c>
      <c r="I7853">
        <v>7376</v>
      </c>
      <c r="J7853" s="134">
        <v>0.23731827364851377</v>
      </c>
    </row>
    <row r="7854" spans="3:10" x14ac:dyDescent="0.3">
      <c r="C7854">
        <v>7377</v>
      </c>
      <c r="D7854" s="40">
        <v>1.7905399391053902</v>
      </c>
      <c r="I7854">
        <v>7377</v>
      </c>
      <c r="J7854" s="134">
        <v>0.28271740896524933</v>
      </c>
    </row>
    <row r="7855" spans="3:10" x14ac:dyDescent="0.3">
      <c r="C7855">
        <v>7378</v>
      </c>
      <c r="D7855" s="40">
        <v>2.6035440907825178</v>
      </c>
      <c r="I7855">
        <v>7378</v>
      </c>
      <c r="J7855" s="134">
        <v>0.15968803855091984</v>
      </c>
    </row>
    <row r="7856" spans="3:10" x14ac:dyDescent="0.3">
      <c r="C7856">
        <v>7379</v>
      </c>
      <c r="D7856" s="40">
        <v>2.3773737798446959</v>
      </c>
      <c r="I7856">
        <v>7379</v>
      </c>
      <c r="J7856" s="134">
        <v>0.10115070010654281</v>
      </c>
    </row>
    <row r="7857" spans="3:10" x14ac:dyDescent="0.3">
      <c r="C7857">
        <v>7380</v>
      </c>
      <c r="D7857" s="40">
        <v>2.9616059236374475</v>
      </c>
      <c r="I7857">
        <v>7380</v>
      </c>
      <c r="J7857" s="134">
        <v>0.28779706978612429</v>
      </c>
    </row>
    <row r="7858" spans="3:10" x14ac:dyDescent="0.3">
      <c r="C7858">
        <v>7381</v>
      </c>
      <c r="D7858" s="40">
        <v>3.3414956777219773</v>
      </c>
      <c r="I7858">
        <v>7381</v>
      </c>
      <c r="J7858" s="134">
        <v>0.14345905713932661</v>
      </c>
    </row>
    <row r="7859" spans="3:10" x14ac:dyDescent="0.3">
      <c r="C7859">
        <v>7382</v>
      </c>
      <c r="D7859" s="40">
        <v>3.0981770119781005</v>
      </c>
      <c r="I7859">
        <v>7382</v>
      </c>
      <c r="J7859" s="134">
        <v>0.31024585458423193</v>
      </c>
    </row>
    <row r="7860" spans="3:10" x14ac:dyDescent="0.3">
      <c r="C7860">
        <v>7383</v>
      </c>
      <c r="D7860" s="40">
        <v>2.1179527266571267</v>
      </c>
      <c r="I7860">
        <v>7383</v>
      </c>
      <c r="J7860" s="134">
        <v>0.30138075826273725</v>
      </c>
    </row>
    <row r="7861" spans="3:10" x14ac:dyDescent="0.3">
      <c r="C7861">
        <v>7384</v>
      </c>
      <c r="D7861" s="40">
        <v>1.9685506437538549</v>
      </c>
      <c r="I7861">
        <v>7384</v>
      </c>
      <c r="J7861" s="134">
        <v>0.33758881162983467</v>
      </c>
    </row>
    <row r="7862" spans="3:10" x14ac:dyDescent="0.3">
      <c r="C7862">
        <v>7385</v>
      </c>
      <c r="D7862" s="40">
        <v>3.0825961104428563</v>
      </c>
      <c r="I7862">
        <v>7385</v>
      </c>
      <c r="J7862" s="134">
        <v>0.27903170100261332</v>
      </c>
    </row>
    <row r="7863" spans="3:10" x14ac:dyDescent="0.3">
      <c r="C7863">
        <v>7386</v>
      </c>
      <c r="D7863" s="40">
        <v>3.092867197780774</v>
      </c>
      <c r="I7863">
        <v>7386</v>
      </c>
      <c r="J7863" s="134">
        <v>0.34813873997846589</v>
      </c>
    </row>
    <row r="7864" spans="3:10" x14ac:dyDescent="0.3">
      <c r="C7864">
        <v>7387</v>
      </c>
      <c r="D7864" s="40">
        <v>1.6881026198880793</v>
      </c>
      <c r="I7864">
        <v>7387</v>
      </c>
      <c r="J7864" s="134">
        <v>0.19942260994360228</v>
      </c>
    </row>
    <row r="7865" spans="3:10" x14ac:dyDescent="0.3">
      <c r="C7865">
        <v>7388</v>
      </c>
      <c r="D7865" s="40">
        <v>3.3901728802498781</v>
      </c>
      <c r="I7865">
        <v>7388</v>
      </c>
      <c r="J7865" s="134">
        <v>0.13707643142168857</v>
      </c>
    </row>
    <row r="7866" spans="3:10" x14ac:dyDescent="0.3">
      <c r="C7866">
        <v>7389</v>
      </c>
      <c r="D7866" s="40">
        <v>2.4231989030078545</v>
      </c>
      <c r="I7866">
        <v>7389</v>
      </c>
      <c r="J7866" s="134">
        <v>0.31602770293581894</v>
      </c>
    </row>
    <row r="7867" spans="3:10" x14ac:dyDescent="0.3">
      <c r="C7867">
        <v>7390</v>
      </c>
      <c r="D7867" s="40">
        <v>2.1996927243774489</v>
      </c>
      <c r="I7867">
        <v>7390</v>
      </c>
      <c r="J7867" s="134">
        <v>0.20145888613795404</v>
      </c>
    </row>
    <row r="7868" spans="3:10" x14ac:dyDescent="0.3">
      <c r="C7868">
        <v>7391</v>
      </c>
      <c r="D7868" s="40">
        <v>2.7450885702656413</v>
      </c>
      <c r="I7868">
        <v>7391</v>
      </c>
      <c r="J7868" s="134">
        <v>0.36277264768836393</v>
      </c>
    </row>
    <row r="7869" spans="3:10" x14ac:dyDescent="0.3">
      <c r="C7869">
        <v>7392</v>
      </c>
      <c r="D7869" s="40">
        <v>2.1160375213228297</v>
      </c>
      <c r="I7869">
        <v>7392</v>
      </c>
      <c r="J7869" s="134">
        <v>0.14563212262429226</v>
      </c>
    </row>
    <row r="7870" spans="3:10" x14ac:dyDescent="0.3">
      <c r="C7870">
        <v>7393</v>
      </c>
      <c r="D7870" s="40">
        <v>2.1625279080528292</v>
      </c>
      <c r="I7870">
        <v>7393</v>
      </c>
      <c r="J7870" s="134">
        <v>0.27019587924641164</v>
      </c>
    </row>
    <row r="7871" spans="3:10" x14ac:dyDescent="0.3">
      <c r="C7871">
        <v>7394</v>
      </c>
      <c r="D7871" s="40">
        <v>2.0195848095342201</v>
      </c>
      <c r="I7871">
        <v>7394</v>
      </c>
      <c r="J7871" s="134">
        <v>0.16075988395171703</v>
      </c>
    </row>
    <row r="7872" spans="3:10" x14ac:dyDescent="0.3">
      <c r="C7872">
        <v>7395</v>
      </c>
      <c r="D7872" s="40">
        <v>2.0481529811153378</v>
      </c>
      <c r="I7872">
        <v>7395</v>
      </c>
      <c r="J7872" s="134">
        <v>0.15224098511251327</v>
      </c>
    </row>
    <row r="7873" spans="3:10" x14ac:dyDescent="0.3">
      <c r="C7873">
        <v>7396</v>
      </c>
      <c r="D7873" s="40">
        <v>2.1865911828286624</v>
      </c>
      <c r="I7873">
        <v>7396</v>
      </c>
      <c r="J7873" s="134">
        <v>0.22670531175660247</v>
      </c>
    </row>
    <row r="7874" spans="3:10" x14ac:dyDescent="0.3">
      <c r="C7874">
        <v>7397</v>
      </c>
      <c r="D7874" s="40">
        <v>2.193877072133299</v>
      </c>
      <c r="I7874">
        <v>7397</v>
      </c>
      <c r="J7874" s="134">
        <v>0.23321522802133599</v>
      </c>
    </row>
    <row r="7875" spans="3:10" x14ac:dyDescent="0.3">
      <c r="C7875">
        <v>7398</v>
      </c>
      <c r="D7875" s="40">
        <v>1.6021657201333426</v>
      </c>
      <c r="I7875">
        <v>7398</v>
      </c>
      <c r="J7875" s="134">
        <v>0.23372531382735406</v>
      </c>
    </row>
    <row r="7876" spans="3:10" x14ac:dyDescent="0.3">
      <c r="C7876">
        <v>7399</v>
      </c>
      <c r="D7876" s="40">
        <v>2.3450901878161141</v>
      </c>
      <c r="I7876">
        <v>7399</v>
      </c>
      <c r="J7876" s="134">
        <v>0.25211392389584941</v>
      </c>
    </row>
    <row r="7877" spans="3:10" x14ac:dyDescent="0.3">
      <c r="C7877">
        <v>7400</v>
      </c>
      <c r="D7877" s="40">
        <v>2.9612196379197715</v>
      </c>
      <c r="I7877">
        <v>7400</v>
      </c>
      <c r="J7877" s="134">
        <v>0.10883175690837499</v>
      </c>
    </row>
    <row r="7878" spans="3:10" x14ac:dyDescent="0.3">
      <c r="C7878">
        <v>7401</v>
      </c>
      <c r="D7878" s="40">
        <v>1.7771072813791444</v>
      </c>
      <c r="I7878">
        <v>7401</v>
      </c>
      <c r="J7878" s="134">
        <v>0.10882660954242707</v>
      </c>
    </row>
    <row r="7879" spans="3:10" x14ac:dyDescent="0.3">
      <c r="C7879">
        <v>7402</v>
      </c>
      <c r="D7879" s="40">
        <v>2.3725263654158053</v>
      </c>
      <c r="I7879">
        <v>7402</v>
      </c>
      <c r="J7879" s="134">
        <v>0.17236760491827807</v>
      </c>
    </row>
    <row r="7880" spans="3:10" x14ac:dyDescent="0.3">
      <c r="C7880">
        <v>7403</v>
      </c>
      <c r="D7880" s="40">
        <v>2.2618382422076566</v>
      </c>
      <c r="I7880">
        <v>7403</v>
      </c>
      <c r="J7880" s="134">
        <v>0.20049087671891708</v>
      </c>
    </row>
    <row r="7881" spans="3:10" x14ac:dyDescent="0.3">
      <c r="C7881">
        <v>7404</v>
      </c>
      <c r="D7881" s="40">
        <v>3.1936532018410686</v>
      </c>
      <c r="I7881">
        <v>7404</v>
      </c>
      <c r="J7881" s="134">
        <v>0.2360659930453779</v>
      </c>
    </row>
    <row r="7882" spans="3:10" x14ac:dyDescent="0.3">
      <c r="C7882">
        <v>7405</v>
      </c>
      <c r="D7882" s="40">
        <v>3.0609824085424395</v>
      </c>
      <c r="I7882">
        <v>7405</v>
      </c>
      <c r="J7882" s="134">
        <v>0.14788817638166618</v>
      </c>
    </row>
    <row r="7883" spans="3:10" x14ac:dyDescent="0.3">
      <c r="C7883">
        <v>7406</v>
      </c>
      <c r="D7883" s="40">
        <v>3.0229007861130062</v>
      </c>
      <c r="I7883">
        <v>7406</v>
      </c>
      <c r="J7883" s="134">
        <v>0.28496576731494949</v>
      </c>
    </row>
    <row r="7884" spans="3:10" x14ac:dyDescent="0.3">
      <c r="C7884">
        <v>7407</v>
      </c>
      <c r="D7884" s="40">
        <v>2.3235657846027613</v>
      </c>
      <c r="I7884">
        <v>7407</v>
      </c>
      <c r="J7884" s="134">
        <v>0.34241460482260933</v>
      </c>
    </row>
    <row r="7885" spans="3:10" x14ac:dyDescent="0.3">
      <c r="C7885">
        <v>7408</v>
      </c>
      <c r="D7885" s="40">
        <v>2.3933637318894361</v>
      </c>
      <c r="I7885">
        <v>7408</v>
      </c>
      <c r="J7885" s="134">
        <v>0.20605595382789832</v>
      </c>
    </row>
    <row r="7886" spans="3:10" x14ac:dyDescent="0.3">
      <c r="C7886">
        <v>7409</v>
      </c>
      <c r="D7886" s="40">
        <v>2.1471689673830801</v>
      </c>
      <c r="I7886">
        <v>7409</v>
      </c>
      <c r="J7886" s="134">
        <v>0.15574466003652665</v>
      </c>
    </row>
    <row r="7887" spans="3:10" x14ac:dyDescent="0.3">
      <c r="C7887">
        <v>7410</v>
      </c>
      <c r="D7887" s="40">
        <v>2.3516514930102996</v>
      </c>
      <c r="I7887">
        <v>7410</v>
      </c>
      <c r="J7887" s="134">
        <v>0.2029746430246786</v>
      </c>
    </row>
    <row r="7888" spans="3:10" x14ac:dyDescent="0.3">
      <c r="C7888">
        <v>7411</v>
      </c>
      <c r="D7888" s="40">
        <v>2.0632965212595931</v>
      </c>
      <c r="I7888">
        <v>7411</v>
      </c>
      <c r="J7888" s="134">
        <v>0.22893307860245082</v>
      </c>
    </row>
    <row r="7889" spans="3:10" x14ac:dyDescent="0.3">
      <c r="C7889">
        <v>7412</v>
      </c>
      <c r="D7889" s="40">
        <v>1.6846446135535267</v>
      </c>
      <c r="I7889">
        <v>7412</v>
      </c>
      <c r="J7889" s="134">
        <v>0.36150350847709678</v>
      </c>
    </row>
    <row r="7890" spans="3:10" x14ac:dyDescent="0.3">
      <c r="C7890">
        <v>7413</v>
      </c>
      <c r="D7890" s="40">
        <v>2.1760537698427345</v>
      </c>
      <c r="I7890">
        <v>7413</v>
      </c>
      <c r="J7890" s="134">
        <v>0.19170908480193738</v>
      </c>
    </row>
    <row r="7891" spans="3:10" x14ac:dyDescent="0.3">
      <c r="C7891">
        <v>7414</v>
      </c>
      <c r="D7891" s="40">
        <v>2.6824314577164627</v>
      </c>
      <c r="I7891">
        <v>7414</v>
      </c>
      <c r="J7891" s="134">
        <v>0.11113032812965207</v>
      </c>
    </row>
    <row r="7892" spans="3:10" x14ac:dyDescent="0.3">
      <c r="C7892">
        <v>7415</v>
      </c>
      <c r="D7892" s="40">
        <v>2.2643052674225346</v>
      </c>
      <c r="I7892">
        <v>7415</v>
      </c>
      <c r="J7892" s="134">
        <v>0.33648548726019389</v>
      </c>
    </row>
    <row r="7893" spans="3:10" x14ac:dyDescent="0.3">
      <c r="C7893">
        <v>7416</v>
      </c>
      <c r="D7893" s="40">
        <v>3.3127680237877906</v>
      </c>
      <c r="I7893">
        <v>7416</v>
      </c>
      <c r="J7893" s="134">
        <v>0.11504442390894831</v>
      </c>
    </row>
    <row r="7894" spans="3:10" x14ac:dyDescent="0.3">
      <c r="C7894">
        <v>7417</v>
      </c>
      <c r="D7894" s="40">
        <v>2.3568505822807828</v>
      </c>
      <c r="I7894">
        <v>7417</v>
      </c>
      <c r="J7894" s="134">
        <v>0.12984200080650865</v>
      </c>
    </row>
    <row r="7895" spans="3:10" x14ac:dyDescent="0.3">
      <c r="C7895">
        <v>7418</v>
      </c>
      <c r="D7895" s="40">
        <v>3.0187624183525634</v>
      </c>
      <c r="I7895">
        <v>7418</v>
      </c>
      <c r="J7895" s="134">
        <v>0.308381616896932</v>
      </c>
    </row>
    <row r="7896" spans="3:10" x14ac:dyDescent="0.3">
      <c r="C7896">
        <v>7419</v>
      </c>
      <c r="D7896" s="40">
        <v>3.4941351607496594</v>
      </c>
      <c r="I7896">
        <v>7419</v>
      </c>
      <c r="J7896" s="134">
        <v>0.11045048856966622</v>
      </c>
    </row>
    <row r="7897" spans="3:10" x14ac:dyDescent="0.3">
      <c r="C7897">
        <v>7420</v>
      </c>
      <c r="D7897" s="40">
        <v>2.5052067160784568</v>
      </c>
      <c r="I7897">
        <v>7420</v>
      </c>
      <c r="J7897" s="134">
        <v>0.2921762975000346</v>
      </c>
    </row>
    <row r="7898" spans="3:10" x14ac:dyDescent="0.3">
      <c r="C7898">
        <v>7421</v>
      </c>
      <c r="D7898" s="40">
        <v>1.7397765951541058</v>
      </c>
      <c r="I7898">
        <v>7421</v>
      </c>
      <c r="J7898" s="134">
        <v>0.2901240526507447</v>
      </c>
    </row>
    <row r="7899" spans="3:10" x14ac:dyDescent="0.3">
      <c r="C7899">
        <v>7422</v>
      </c>
      <c r="D7899" s="40">
        <v>2.8894846434183896</v>
      </c>
      <c r="I7899">
        <v>7422</v>
      </c>
      <c r="J7899" s="134">
        <v>0.11305897134918053</v>
      </c>
    </row>
    <row r="7900" spans="3:10" x14ac:dyDescent="0.3">
      <c r="C7900">
        <v>7423</v>
      </c>
      <c r="D7900" s="40">
        <v>2.5857250354763202</v>
      </c>
      <c r="I7900">
        <v>7423</v>
      </c>
      <c r="J7900" s="134">
        <v>0.13300497365451469</v>
      </c>
    </row>
    <row r="7901" spans="3:10" x14ac:dyDescent="0.3">
      <c r="C7901">
        <v>7424</v>
      </c>
      <c r="D7901" s="40">
        <v>2.6773354398533504</v>
      </c>
      <c r="I7901">
        <v>7424</v>
      </c>
      <c r="J7901" s="134">
        <v>0.25050748857145444</v>
      </c>
    </row>
    <row r="7902" spans="3:10" x14ac:dyDescent="0.3">
      <c r="C7902">
        <v>7425</v>
      </c>
      <c r="D7902" s="40">
        <v>2.7929346754361903</v>
      </c>
      <c r="I7902">
        <v>7425</v>
      </c>
      <c r="J7902" s="134">
        <v>0.27534845045825462</v>
      </c>
    </row>
    <row r="7903" spans="3:10" x14ac:dyDescent="0.3">
      <c r="C7903">
        <v>7426</v>
      </c>
      <c r="D7903" s="40">
        <v>2.7441779176979306</v>
      </c>
      <c r="I7903">
        <v>7426</v>
      </c>
      <c r="J7903" s="134">
        <v>0.26356978392807151</v>
      </c>
    </row>
    <row r="7904" spans="3:10" x14ac:dyDescent="0.3">
      <c r="C7904">
        <v>7427</v>
      </c>
      <c r="D7904" s="40">
        <v>1.9615253675474758</v>
      </c>
      <c r="I7904">
        <v>7427</v>
      </c>
      <c r="J7904" s="134">
        <v>0.2064573097743585</v>
      </c>
    </row>
    <row r="7905" spans="3:10" x14ac:dyDescent="0.3">
      <c r="C7905">
        <v>7428</v>
      </c>
      <c r="D7905" s="40">
        <v>2.7329257849016892</v>
      </c>
      <c r="I7905">
        <v>7428</v>
      </c>
      <c r="J7905" s="134">
        <v>4.4505027405654429E-2</v>
      </c>
    </row>
    <row r="7906" spans="3:10" x14ac:dyDescent="0.3">
      <c r="C7906">
        <v>7429</v>
      </c>
      <c r="D7906" s="40">
        <v>3.2025891111839115</v>
      </c>
      <c r="I7906">
        <v>7429</v>
      </c>
      <c r="J7906" s="134">
        <v>0.14238421745234975</v>
      </c>
    </row>
    <row r="7907" spans="3:10" x14ac:dyDescent="0.3">
      <c r="C7907">
        <v>7430</v>
      </c>
      <c r="D7907" s="40">
        <v>3.0271459701320054</v>
      </c>
      <c r="I7907">
        <v>7430</v>
      </c>
      <c r="J7907" s="134">
        <v>0.20453189938569327</v>
      </c>
    </row>
    <row r="7908" spans="3:10" x14ac:dyDescent="0.3">
      <c r="C7908">
        <v>7431</v>
      </c>
      <c r="D7908" s="40">
        <v>2.3652996546177576</v>
      </c>
      <c r="I7908">
        <v>7431</v>
      </c>
      <c r="J7908" s="134">
        <v>0.13385314123250303</v>
      </c>
    </row>
    <row r="7909" spans="3:10" x14ac:dyDescent="0.3">
      <c r="C7909">
        <v>7432</v>
      </c>
      <c r="D7909" s="40">
        <v>2.9444055332679406</v>
      </c>
      <c r="I7909">
        <v>7432</v>
      </c>
      <c r="J7909" s="134">
        <v>0.3100311668852278</v>
      </c>
    </row>
    <row r="7910" spans="3:10" x14ac:dyDescent="0.3">
      <c r="C7910">
        <v>7433</v>
      </c>
      <c r="D7910" s="40">
        <v>2.1642355467285266</v>
      </c>
      <c r="I7910">
        <v>7433</v>
      </c>
      <c r="J7910" s="134">
        <v>0.39406370394780121</v>
      </c>
    </row>
    <row r="7911" spans="3:10" x14ac:dyDescent="0.3">
      <c r="C7911">
        <v>7434</v>
      </c>
      <c r="D7911" s="40">
        <v>2.5584396336528852</v>
      </c>
      <c r="I7911">
        <v>7434</v>
      </c>
      <c r="J7911" s="134">
        <v>0.176314388970227</v>
      </c>
    </row>
    <row r="7912" spans="3:10" x14ac:dyDescent="0.3">
      <c r="C7912">
        <v>7435</v>
      </c>
      <c r="D7912" s="40">
        <v>3.1439638365731422</v>
      </c>
      <c r="I7912">
        <v>7435</v>
      </c>
      <c r="J7912" s="134">
        <v>0.12873909945784878</v>
      </c>
    </row>
    <row r="7913" spans="3:10" x14ac:dyDescent="0.3">
      <c r="C7913">
        <v>7436</v>
      </c>
      <c r="D7913" s="40">
        <v>2.4015274989189952</v>
      </c>
      <c r="I7913">
        <v>7436</v>
      </c>
      <c r="J7913" s="134">
        <v>0.2087975661047512</v>
      </c>
    </row>
    <row r="7914" spans="3:10" x14ac:dyDescent="0.3">
      <c r="C7914">
        <v>7437</v>
      </c>
      <c r="D7914" s="40">
        <v>2.6233697324624843</v>
      </c>
      <c r="I7914">
        <v>7437</v>
      </c>
      <c r="J7914" s="134">
        <v>0.21521539451561722</v>
      </c>
    </row>
    <row r="7915" spans="3:10" x14ac:dyDescent="0.3">
      <c r="C7915">
        <v>7438</v>
      </c>
      <c r="D7915" s="40">
        <v>2.5455556010464355</v>
      </c>
      <c r="I7915">
        <v>7438</v>
      </c>
      <c r="J7915" s="134">
        <v>8.741355565188158E-2</v>
      </c>
    </row>
    <row r="7916" spans="3:10" x14ac:dyDescent="0.3">
      <c r="C7916">
        <v>7439</v>
      </c>
      <c r="D7916" s="40">
        <v>2.4510421559655229</v>
      </c>
      <c r="I7916">
        <v>7439</v>
      </c>
      <c r="J7916" s="134">
        <v>0.25606753863277398</v>
      </c>
    </row>
    <row r="7917" spans="3:10" x14ac:dyDescent="0.3">
      <c r="C7917">
        <v>7440</v>
      </c>
      <c r="D7917" s="40">
        <v>2.1876092098291604</v>
      </c>
      <c r="I7917">
        <v>7440</v>
      </c>
      <c r="J7917" s="134">
        <v>0.26902983347353948</v>
      </c>
    </row>
    <row r="7918" spans="3:10" x14ac:dyDescent="0.3">
      <c r="C7918">
        <v>7441</v>
      </c>
      <c r="D7918" s="40">
        <v>2.5320679531816657</v>
      </c>
      <c r="I7918">
        <v>7441</v>
      </c>
      <c r="J7918" s="134">
        <v>0.27332017101336858</v>
      </c>
    </row>
    <row r="7919" spans="3:10" x14ac:dyDescent="0.3">
      <c r="C7919">
        <v>7442</v>
      </c>
      <c r="D7919" s="40">
        <v>2.0097768723143092</v>
      </c>
      <c r="I7919">
        <v>7442</v>
      </c>
      <c r="J7919" s="134">
        <v>0.25937931830519734</v>
      </c>
    </row>
    <row r="7920" spans="3:10" x14ac:dyDescent="0.3">
      <c r="C7920">
        <v>7443</v>
      </c>
      <c r="D7920" s="40">
        <v>1.8874032422431255</v>
      </c>
      <c r="I7920">
        <v>7443</v>
      </c>
      <c r="J7920" s="134">
        <v>0.31794519962631806</v>
      </c>
    </row>
    <row r="7921" spans="3:10" x14ac:dyDescent="0.3">
      <c r="C7921">
        <v>7444</v>
      </c>
      <c r="D7921" s="40">
        <v>2.954382042804828</v>
      </c>
      <c r="I7921">
        <v>7444</v>
      </c>
      <c r="J7921" s="134">
        <v>0.20454290711465339</v>
      </c>
    </row>
    <row r="7922" spans="3:10" x14ac:dyDescent="0.3">
      <c r="C7922">
        <v>7445</v>
      </c>
      <c r="D7922" s="40">
        <v>3.1578555251227649</v>
      </c>
      <c r="I7922">
        <v>7445</v>
      </c>
      <c r="J7922" s="134">
        <v>0.32803896175772351</v>
      </c>
    </row>
    <row r="7923" spans="3:10" x14ac:dyDescent="0.3">
      <c r="C7923">
        <v>7446</v>
      </c>
      <c r="D7923" s="40">
        <v>2.6546221137757309</v>
      </c>
      <c r="I7923">
        <v>7446</v>
      </c>
      <c r="J7923" s="134">
        <v>0.26222732311997232</v>
      </c>
    </row>
    <row r="7924" spans="3:10" x14ac:dyDescent="0.3">
      <c r="C7924">
        <v>7447</v>
      </c>
      <c r="D7924" s="40">
        <v>2.7482913305791987</v>
      </c>
      <c r="I7924">
        <v>7447</v>
      </c>
      <c r="J7924" s="134">
        <v>0.39561029657994329</v>
      </c>
    </row>
    <row r="7925" spans="3:10" x14ac:dyDescent="0.3">
      <c r="C7925">
        <v>7448</v>
      </c>
      <c r="D7925" s="40">
        <v>2.6784770675906606</v>
      </c>
      <c r="I7925">
        <v>7448</v>
      </c>
      <c r="J7925" s="134">
        <v>0.16353540053642668</v>
      </c>
    </row>
    <row r="7926" spans="3:10" x14ac:dyDescent="0.3">
      <c r="C7926">
        <v>7449</v>
      </c>
      <c r="D7926" s="40">
        <v>1.876691492229466</v>
      </c>
      <c r="I7926">
        <v>7449</v>
      </c>
      <c r="J7926" s="134">
        <v>0.17318285260947919</v>
      </c>
    </row>
    <row r="7927" spans="3:10" x14ac:dyDescent="0.3">
      <c r="C7927">
        <v>7450</v>
      </c>
      <c r="D7927" s="40">
        <v>3.4029249747682684</v>
      </c>
      <c r="I7927">
        <v>7450</v>
      </c>
      <c r="J7927" s="134">
        <v>0.30953974253317473</v>
      </c>
    </row>
    <row r="7928" spans="3:10" x14ac:dyDescent="0.3">
      <c r="C7928">
        <v>7451</v>
      </c>
      <c r="D7928" s="40">
        <v>2.8538287466764336</v>
      </c>
      <c r="I7928">
        <v>7451</v>
      </c>
      <c r="J7928" s="134">
        <v>0.15605094472328651</v>
      </c>
    </row>
    <row r="7929" spans="3:10" x14ac:dyDescent="0.3">
      <c r="C7929">
        <v>7452</v>
      </c>
      <c r="D7929" s="40">
        <v>2.4296264734547033</v>
      </c>
      <c r="I7929">
        <v>7452</v>
      </c>
      <c r="J7929" s="134">
        <v>0.13132262385065929</v>
      </c>
    </row>
    <row r="7930" spans="3:10" x14ac:dyDescent="0.3">
      <c r="C7930">
        <v>7453</v>
      </c>
      <c r="D7930" s="40">
        <v>3.0244656860662884</v>
      </c>
      <c r="I7930">
        <v>7453</v>
      </c>
      <c r="J7930" s="134">
        <v>0.32752634642077783</v>
      </c>
    </row>
    <row r="7931" spans="3:10" x14ac:dyDescent="0.3">
      <c r="C7931">
        <v>7454</v>
      </c>
      <c r="D7931" s="40">
        <v>1.720014372020318</v>
      </c>
      <c r="I7931">
        <v>7454</v>
      </c>
      <c r="J7931" s="134">
        <v>0.15192140637416296</v>
      </c>
    </row>
    <row r="7932" spans="3:10" x14ac:dyDescent="0.3">
      <c r="C7932">
        <v>7455</v>
      </c>
      <c r="D7932" s="40">
        <v>2.8787764787971084</v>
      </c>
      <c r="I7932">
        <v>7455</v>
      </c>
      <c r="J7932" s="134">
        <v>0.1803029445694706</v>
      </c>
    </row>
    <row r="7933" spans="3:10" x14ac:dyDescent="0.3">
      <c r="C7933">
        <v>7456</v>
      </c>
      <c r="D7933" s="40">
        <v>2.8323867349374545</v>
      </c>
      <c r="I7933">
        <v>7456</v>
      </c>
      <c r="J7933" s="134">
        <v>0.31523794453120302</v>
      </c>
    </row>
    <row r="7934" spans="3:10" x14ac:dyDescent="0.3">
      <c r="C7934">
        <v>7457</v>
      </c>
      <c r="D7934" s="40">
        <v>2.1919711941412903</v>
      </c>
      <c r="I7934">
        <v>7457</v>
      </c>
      <c r="J7934" s="134">
        <v>0.30267405314156148</v>
      </c>
    </row>
    <row r="7935" spans="3:10" x14ac:dyDescent="0.3">
      <c r="C7935">
        <v>7458</v>
      </c>
      <c r="D7935" s="40">
        <v>2.8570115246181103</v>
      </c>
      <c r="I7935">
        <v>7458</v>
      </c>
      <c r="J7935" s="134">
        <v>0.17090337155053481</v>
      </c>
    </row>
    <row r="7936" spans="3:10" x14ac:dyDescent="0.3">
      <c r="C7936">
        <v>7459</v>
      </c>
      <c r="D7936" s="40">
        <v>2.9462957489942054</v>
      </c>
      <c r="I7936">
        <v>7459</v>
      </c>
      <c r="J7936" s="134">
        <v>0.29996175098016331</v>
      </c>
    </row>
    <row r="7937" spans="3:10" x14ac:dyDescent="0.3">
      <c r="C7937">
        <v>7460</v>
      </c>
      <c r="D7937" s="40">
        <v>2.1796880262023777</v>
      </c>
      <c r="I7937">
        <v>7460</v>
      </c>
      <c r="J7937" s="134">
        <v>0.27797799012580282</v>
      </c>
    </row>
    <row r="7938" spans="3:10" x14ac:dyDescent="0.3">
      <c r="C7938">
        <v>7461</v>
      </c>
      <c r="D7938" s="40">
        <v>1.6515874123360246</v>
      </c>
      <c r="I7938">
        <v>7461</v>
      </c>
      <c r="J7938" s="134">
        <v>0.35089016864621203</v>
      </c>
    </row>
    <row r="7939" spans="3:10" x14ac:dyDescent="0.3">
      <c r="C7939">
        <v>7462</v>
      </c>
      <c r="D7939" s="40">
        <v>2.7637180521533042</v>
      </c>
      <c r="I7939">
        <v>7462</v>
      </c>
      <c r="J7939" s="134">
        <v>0.2940269954251773</v>
      </c>
    </row>
    <row r="7940" spans="3:10" x14ac:dyDescent="0.3">
      <c r="C7940">
        <v>7463</v>
      </c>
      <c r="D7940" s="40">
        <v>3.0898947993558998</v>
      </c>
      <c r="I7940">
        <v>7463</v>
      </c>
      <c r="J7940" s="134">
        <v>0.37061889603405929</v>
      </c>
    </row>
    <row r="7941" spans="3:10" x14ac:dyDescent="0.3">
      <c r="C7941">
        <v>7464</v>
      </c>
      <c r="D7941" s="40">
        <v>2.3294873602563859</v>
      </c>
      <c r="I7941">
        <v>7464</v>
      </c>
      <c r="J7941" s="134">
        <v>0.19837050783178656</v>
      </c>
    </row>
    <row r="7942" spans="3:10" x14ac:dyDescent="0.3">
      <c r="C7942">
        <v>7465</v>
      </c>
      <c r="D7942" s="40">
        <v>2.4971138549852809</v>
      </c>
      <c r="I7942">
        <v>7465</v>
      </c>
      <c r="J7942" s="134">
        <v>0.10086288608804073</v>
      </c>
    </row>
    <row r="7943" spans="3:10" x14ac:dyDescent="0.3">
      <c r="C7943">
        <v>7466</v>
      </c>
      <c r="D7943" s="40">
        <v>2.1291854733193984</v>
      </c>
      <c r="I7943">
        <v>7466</v>
      </c>
      <c r="J7943" s="134">
        <v>0.14599502584486879</v>
      </c>
    </row>
    <row r="7944" spans="3:10" x14ac:dyDescent="0.3">
      <c r="C7944">
        <v>7467</v>
      </c>
      <c r="D7944" s="40">
        <v>2.2654635922389854</v>
      </c>
      <c r="I7944">
        <v>7467</v>
      </c>
      <c r="J7944" s="134">
        <v>0.28649068248071674</v>
      </c>
    </row>
    <row r="7945" spans="3:10" x14ac:dyDescent="0.3">
      <c r="C7945">
        <v>7468</v>
      </c>
      <c r="D7945" s="40">
        <v>2.9074391513491866</v>
      </c>
      <c r="I7945">
        <v>7468</v>
      </c>
      <c r="J7945" s="134">
        <v>0.29938232560346267</v>
      </c>
    </row>
    <row r="7946" spans="3:10" x14ac:dyDescent="0.3">
      <c r="C7946">
        <v>7469</v>
      </c>
      <c r="D7946" s="40">
        <v>2.9867135859588472</v>
      </c>
      <c r="I7946">
        <v>7469</v>
      </c>
      <c r="J7946" s="134">
        <v>0.34801431239991487</v>
      </c>
    </row>
    <row r="7947" spans="3:10" x14ac:dyDescent="0.3">
      <c r="C7947">
        <v>7470</v>
      </c>
      <c r="D7947" s="40">
        <v>2.7200916215999671</v>
      </c>
      <c r="I7947">
        <v>7470</v>
      </c>
      <c r="J7947" s="134">
        <v>0.2772038138737265</v>
      </c>
    </row>
    <row r="7948" spans="3:10" x14ac:dyDescent="0.3">
      <c r="C7948">
        <v>7471</v>
      </c>
      <c r="D7948" s="40">
        <v>2.4926934191742802</v>
      </c>
      <c r="I7948">
        <v>7471</v>
      </c>
      <c r="J7948" s="134">
        <v>0.14109271574101512</v>
      </c>
    </row>
    <row r="7949" spans="3:10" x14ac:dyDescent="0.3">
      <c r="C7949">
        <v>7472</v>
      </c>
      <c r="D7949" s="40">
        <v>3.0663393429397585</v>
      </c>
      <c r="I7949">
        <v>7472</v>
      </c>
      <c r="J7949" s="134">
        <v>0.35077247474301987</v>
      </c>
    </row>
    <row r="7950" spans="3:10" x14ac:dyDescent="0.3">
      <c r="C7950">
        <v>7473</v>
      </c>
      <c r="D7950" s="40">
        <v>2.8856366096754984</v>
      </c>
      <c r="I7950">
        <v>7473</v>
      </c>
      <c r="J7950" s="134">
        <v>0.23061003933712687</v>
      </c>
    </row>
    <row r="7951" spans="3:10" x14ac:dyDescent="0.3">
      <c r="C7951">
        <v>7474</v>
      </c>
      <c r="D7951" s="40">
        <v>3.262763480854145</v>
      </c>
      <c r="I7951">
        <v>7474</v>
      </c>
      <c r="J7951" s="134">
        <v>0.21323665884282983</v>
      </c>
    </row>
    <row r="7952" spans="3:10" x14ac:dyDescent="0.3">
      <c r="C7952">
        <v>7475</v>
      </c>
      <c r="D7952" s="40">
        <v>2.7851688260173928</v>
      </c>
      <c r="I7952">
        <v>7475</v>
      </c>
      <c r="J7952" s="134">
        <v>0.13159978857997445</v>
      </c>
    </row>
    <row r="7953" spans="3:10" x14ac:dyDescent="0.3">
      <c r="C7953">
        <v>7476</v>
      </c>
      <c r="D7953" s="40">
        <v>3.0699096230557372</v>
      </c>
      <c r="I7953">
        <v>7476</v>
      </c>
      <c r="J7953" s="134">
        <v>0.38247976055530253</v>
      </c>
    </row>
    <row r="7954" spans="3:10" x14ac:dyDescent="0.3">
      <c r="C7954">
        <v>7477</v>
      </c>
      <c r="D7954" s="40">
        <v>2.581065372897998</v>
      </c>
      <c r="I7954">
        <v>7477</v>
      </c>
      <c r="J7954" s="134">
        <v>0.17234118910213247</v>
      </c>
    </row>
    <row r="7955" spans="3:10" x14ac:dyDescent="0.3">
      <c r="C7955">
        <v>7478</v>
      </c>
      <c r="D7955" s="40">
        <v>1.8667052142304996</v>
      </c>
      <c r="I7955">
        <v>7478</v>
      </c>
      <c r="J7955" s="134">
        <v>0.2437625432422148</v>
      </c>
    </row>
    <row r="7956" spans="3:10" x14ac:dyDescent="0.3">
      <c r="C7956">
        <v>7479</v>
      </c>
      <c r="D7956" s="40">
        <v>2.748197694641358</v>
      </c>
      <c r="I7956">
        <v>7479</v>
      </c>
      <c r="J7956" s="134">
        <v>0.20200864028654086</v>
      </c>
    </row>
    <row r="7957" spans="3:10" x14ac:dyDescent="0.3">
      <c r="C7957">
        <v>7480</v>
      </c>
      <c r="D7957" s="40">
        <v>2.0323131881775041</v>
      </c>
      <c r="I7957">
        <v>7480</v>
      </c>
      <c r="J7957" s="134">
        <v>0.10505084496842798</v>
      </c>
    </row>
    <row r="7958" spans="3:10" x14ac:dyDescent="0.3">
      <c r="C7958">
        <v>7481</v>
      </c>
      <c r="D7958" s="40">
        <v>2.6117713644241727</v>
      </c>
      <c r="I7958">
        <v>7481</v>
      </c>
      <c r="J7958" s="134">
        <v>0.28947527030078057</v>
      </c>
    </row>
    <row r="7959" spans="3:10" x14ac:dyDescent="0.3">
      <c r="C7959">
        <v>7482</v>
      </c>
      <c r="D7959" s="40">
        <v>3.114446058838197</v>
      </c>
      <c r="I7959">
        <v>7482</v>
      </c>
      <c r="J7959" s="134">
        <v>0.33965337212571467</v>
      </c>
    </row>
    <row r="7960" spans="3:10" x14ac:dyDescent="0.3">
      <c r="C7960">
        <v>7483</v>
      </c>
      <c r="D7960" s="40">
        <v>2.8990675228263574</v>
      </c>
      <c r="I7960">
        <v>7483</v>
      </c>
      <c r="J7960" s="134">
        <v>0.30125173452598974</v>
      </c>
    </row>
    <row r="7961" spans="3:10" x14ac:dyDescent="0.3">
      <c r="C7961">
        <v>7484</v>
      </c>
      <c r="D7961" s="40">
        <v>2.846749836037977</v>
      </c>
      <c r="I7961">
        <v>7484</v>
      </c>
      <c r="J7961" s="134">
        <v>0.22863626566944584</v>
      </c>
    </row>
    <row r="7962" spans="3:10" x14ac:dyDescent="0.3">
      <c r="C7962">
        <v>7485</v>
      </c>
      <c r="D7962" s="40">
        <v>2.8051228865535007</v>
      </c>
      <c r="I7962">
        <v>7485</v>
      </c>
      <c r="J7962" s="134">
        <v>0.34696819532446077</v>
      </c>
    </row>
    <row r="7963" spans="3:10" x14ac:dyDescent="0.3">
      <c r="C7963">
        <v>7486</v>
      </c>
      <c r="D7963" s="40">
        <v>2.8608397350412487</v>
      </c>
      <c r="I7963">
        <v>7486</v>
      </c>
      <c r="J7963" s="134">
        <v>0.16949286848461353</v>
      </c>
    </row>
    <row r="7964" spans="3:10" x14ac:dyDescent="0.3">
      <c r="C7964">
        <v>7487</v>
      </c>
      <c r="D7964" s="40">
        <v>2.7507676302398001</v>
      </c>
      <c r="I7964">
        <v>7487</v>
      </c>
      <c r="J7964" s="134">
        <v>0.4151969240022011</v>
      </c>
    </row>
    <row r="7965" spans="3:10" x14ac:dyDescent="0.3">
      <c r="C7965">
        <v>7488</v>
      </c>
      <c r="D7965" s="40">
        <v>3.0092044973632825</v>
      </c>
      <c r="I7965">
        <v>7488</v>
      </c>
      <c r="J7965" s="134">
        <v>0.13326921823464355</v>
      </c>
    </row>
    <row r="7966" spans="3:10" x14ac:dyDescent="0.3">
      <c r="C7966">
        <v>7489</v>
      </c>
      <c r="D7966" s="40">
        <v>2.5081370197426063</v>
      </c>
      <c r="I7966">
        <v>7489</v>
      </c>
      <c r="J7966" s="134">
        <v>0.28154051247134682</v>
      </c>
    </row>
    <row r="7967" spans="3:10" x14ac:dyDescent="0.3">
      <c r="C7967">
        <v>7490</v>
      </c>
      <c r="D7967" s="40">
        <v>2.7376071737651082</v>
      </c>
      <c r="I7967">
        <v>7490</v>
      </c>
      <c r="J7967" s="134">
        <v>0.14913101147469021</v>
      </c>
    </row>
    <row r="7968" spans="3:10" x14ac:dyDescent="0.3">
      <c r="C7968">
        <v>7491</v>
      </c>
      <c r="D7968" s="40">
        <v>1.9188538428764275</v>
      </c>
      <c r="I7968">
        <v>7491</v>
      </c>
      <c r="J7968" s="134">
        <v>0.30444614678817361</v>
      </c>
    </row>
    <row r="7969" spans="3:10" x14ac:dyDescent="0.3">
      <c r="C7969">
        <v>7492</v>
      </c>
      <c r="D7969" s="40">
        <v>2.3355501040106494</v>
      </c>
      <c r="I7969">
        <v>7492</v>
      </c>
      <c r="J7969" s="134">
        <v>0.27249758947617608</v>
      </c>
    </row>
    <row r="7970" spans="3:10" x14ac:dyDescent="0.3">
      <c r="C7970">
        <v>7493</v>
      </c>
      <c r="D7970" s="40">
        <v>1.7619345937098507</v>
      </c>
      <c r="I7970">
        <v>7493</v>
      </c>
      <c r="J7970" s="134">
        <v>0.27487152134695103</v>
      </c>
    </row>
    <row r="7971" spans="3:10" x14ac:dyDescent="0.3">
      <c r="C7971">
        <v>7494</v>
      </c>
      <c r="D7971" s="40">
        <v>2.6354389346997613</v>
      </c>
      <c r="I7971">
        <v>7494</v>
      </c>
      <c r="J7971" s="134">
        <v>0.16541301480986226</v>
      </c>
    </row>
    <row r="7972" spans="3:10" x14ac:dyDescent="0.3">
      <c r="C7972">
        <v>7495</v>
      </c>
      <c r="D7972" s="40">
        <v>2.7893153695426394</v>
      </c>
      <c r="I7972">
        <v>7495</v>
      </c>
      <c r="J7972" s="134">
        <v>0.25380723812464523</v>
      </c>
    </row>
    <row r="7973" spans="3:10" x14ac:dyDescent="0.3">
      <c r="C7973">
        <v>7496</v>
      </c>
      <c r="D7973" s="40">
        <v>3.1963506380652884</v>
      </c>
      <c r="I7973">
        <v>7496</v>
      </c>
      <c r="J7973" s="134">
        <v>0.29210934372636022</v>
      </c>
    </row>
    <row r="7974" spans="3:10" x14ac:dyDescent="0.3">
      <c r="C7974">
        <v>7497</v>
      </c>
      <c r="D7974" s="40">
        <v>2.8373726257496532</v>
      </c>
      <c r="I7974">
        <v>7497</v>
      </c>
      <c r="J7974" s="134">
        <v>0.24364953716203286</v>
      </c>
    </row>
    <row r="7975" spans="3:10" x14ac:dyDescent="0.3">
      <c r="C7975">
        <v>7498</v>
      </c>
      <c r="D7975" s="40">
        <v>2.238649999433008</v>
      </c>
      <c r="I7975">
        <v>7498</v>
      </c>
      <c r="J7975" s="134">
        <v>0.24447774250707233</v>
      </c>
    </row>
    <row r="7976" spans="3:10" x14ac:dyDescent="0.3">
      <c r="C7976">
        <v>7499</v>
      </c>
      <c r="D7976" s="40">
        <v>2.2870883362718675</v>
      </c>
      <c r="I7976">
        <v>7499</v>
      </c>
      <c r="J7976" s="134">
        <v>0.28871338706139782</v>
      </c>
    </row>
    <row r="7977" spans="3:10" x14ac:dyDescent="0.3">
      <c r="C7977">
        <v>7500</v>
      </c>
      <c r="D7977" s="40">
        <v>2.0873856983236707</v>
      </c>
      <c r="I7977">
        <v>7500</v>
      </c>
      <c r="J7977" s="134">
        <v>0.29324451879879665</v>
      </c>
    </row>
    <row r="7978" spans="3:10" x14ac:dyDescent="0.3">
      <c r="C7978">
        <v>7501</v>
      </c>
      <c r="D7978" s="40">
        <v>2.6720101539363892</v>
      </c>
      <c r="I7978">
        <v>7501</v>
      </c>
      <c r="J7978" s="134">
        <v>0.2271358065306599</v>
      </c>
    </row>
    <row r="7979" spans="3:10" x14ac:dyDescent="0.3">
      <c r="C7979">
        <v>7502</v>
      </c>
      <c r="D7979" s="40">
        <v>2.5651565492444433</v>
      </c>
      <c r="I7979">
        <v>7502</v>
      </c>
      <c r="J7979" s="134">
        <v>0.14989897369572058</v>
      </c>
    </row>
    <row r="7980" spans="3:10" x14ac:dyDescent="0.3">
      <c r="C7980">
        <v>7503</v>
      </c>
      <c r="D7980" s="40">
        <v>1.8299568212101793</v>
      </c>
      <c r="I7980">
        <v>7503</v>
      </c>
      <c r="J7980" s="134">
        <v>0.22823433428692086</v>
      </c>
    </row>
    <row r="7981" spans="3:10" x14ac:dyDescent="0.3">
      <c r="C7981">
        <v>7504</v>
      </c>
      <c r="D7981" s="40">
        <v>2.9956117325646248</v>
      </c>
      <c r="I7981">
        <v>7504</v>
      </c>
      <c r="J7981" s="134">
        <v>0.34072356518193159</v>
      </c>
    </row>
    <row r="7982" spans="3:10" x14ac:dyDescent="0.3">
      <c r="C7982">
        <v>7505</v>
      </c>
      <c r="D7982" s="40">
        <v>2.4878478439890968</v>
      </c>
      <c r="I7982">
        <v>7505</v>
      </c>
      <c r="J7982" s="134">
        <v>0.28433540686647207</v>
      </c>
    </row>
    <row r="7983" spans="3:10" x14ac:dyDescent="0.3">
      <c r="C7983">
        <v>7506</v>
      </c>
      <c r="D7983" s="40">
        <v>2.5384396333556896</v>
      </c>
      <c r="I7983">
        <v>7506</v>
      </c>
      <c r="J7983" s="134">
        <v>0.16132228509585911</v>
      </c>
    </row>
    <row r="7984" spans="3:10" x14ac:dyDescent="0.3">
      <c r="C7984">
        <v>7507</v>
      </c>
      <c r="D7984" s="40">
        <v>3.5523744067083625</v>
      </c>
      <c r="I7984">
        <v>7507</v>
      </c>
      <c r="J7984" s="134">
        <v>0.31454139378713619</v>
      </c>
    </row>
    <row r="7985" spans="3:10" x14ac:dyDescent="0.3">
      <c r="C7985">
        <v>7508</v>
      </c>
      <c r="D7985" s="40">
        <v>1.4878218331427879</v>
      </c>
      <c r="I7985">
        <v>7508</v>
      </c>
      <c r="J7985" s="134">
        <v>0.26754376212191766</v>
      </c>
    </row>
    <row r="7986" spans="3:10" x14ac:dyDescent="0.3">
      <c r="C7986">
        <v>7509</v>
      </c>
      <c r="D7986" s="40">
        <v>3.1523276297758787</v>
      </c>
      <c r="I7986">
        <v>7509</v>
      </c>
      <c r="J7986" s="134">
        <v>0.15310561799629196</v>
      </c>
    </row>
    <row r="7987" spans="3:10" x14ac:dyDescent="0.3">
      <c r="C7987">
        <v>7510</v>
      </c>
      <c r="D7987" s="40">
        <v>2.4219067541522654</v>
      </c>
      <c r="I7987">
        <v>7510</v>
      </c>
      <c r="J7987" s="134">
        <v>0.20657840383327253</v>
      </c>
    </row>
    <row r="7988" spans="3:10" x14ac:dyDescent="0.3">
      <c r="C7988">
        <v>7511</v>
      </c>
      <c r="D7988" s="40">
        <v>2.682419358403882</v>
      </c>
      <c r="I7988">
        <v>7511</v>
      </c>
      <c r="J7988" s="134">
        <v>0.29494968299191138</v>
      </c>
    </row>
    <row r="7989" spans="3:10" x14ac:dyDescent="0.3">
      <c r="C7989">
        <v>7512</v>
      </c>
      <c r="D7989" s="40">
        <v>2.4876404713215576</v>
      </c>
      <c r="I7989">
        <v>7512</v>
      </c>
      <c r="J7989" s="134">
        <v>6.6232806549888057E-2</v>
      </c>
    </row>
    <row r="7990" spans="3:10" x14ac:dyDescent="0.3">
      <c r="C7990">
        <v>7513</v>
      </c>
      <c r="D7990" s="40">
        <v>2.3203721718486663</v>
      </c>
      <c r="I7990">
        <v>7513</v>
      </c>
      <c r="J7990" s="134">
        <v>0.28349941382893395</v>
      </c>
    </row>
    <row r="7991" spans="3:10" x14ac:dyDescent="0.3">
      <c r="C7991">
        <v>7514</v>
      </c>
      <c r="D7991" s="40">
        <v>2.7306114190699615</v>
      </c>
      <c r="I7991">
        <v>7514</v>
      </c>
      <c r="J7991" s="134">
        <v>0.30640325013973979</v>
      </c>
    </row>
    <row r="7992" spans="3:10" x14ac:dyDescent="0.3">
      <c r="C7992">
        <v>7515</v>
      </c>
      <c r="D7992" s="40">
        <v>1.9333906262251794</v>
      </c>
      <c r="I7992">
        <v>7515</v>
      </c>
      <c r="J7992" s="134">
        <v>0.30815339810165954</v>
      </c>
    </row>
    <row r="7993" spans="3:10" x14ac:dyDescent="0.3">
      <c r="C7993">
        <v>7516</v>
      </c>
      <c r="D7993" s="40">
        <v>2.3632721103871277</v>
      </c>
      <c r="I7993">
        <v>7516</v>
      </c>
      <c r="J7993" s="134">
        <v>0.150779854240916</v>
      </c>
    </row>
    <row r="7994" spans="3:10" x14ac:dyDescent="0.3">
      <c r="C7994">
        <v>7517</v>
      </c>
      <c r="D7994" s="40">
        <v>2.4836755450409678</v>
      </c>
      <c r="I7994">
        <v>7517</v>
      </c>
      <c r="J7994" s="134">
        <v>0.29906820800268585</v>
      </c>
    </row>
    <row r="7995" spans="3:10" x14ac:dyDescent="0.3">
      <c r="C7995">
        <v>7518</v>
      </c>
      <c r="D7995" s="40">
        <v>1.4757190570567522</v>
      </c>
      <c r="I7995">
        <v>7518</v>
      </c>
      <c r="J7995" s="134">
        <v>0.2153106154946014</v>
      </c>
    </row>
    <row r="7996" spans="3:10" x14ac:dyDescent="0.3">
      <c r="C7996">
        <v>7519</v>
      </c>
      <c r="D7996" s="40">
        <v>2.6423515145288961</v>
      </c>
      <c r="I7996">
        <v>7519</v>
      </c>
      <c r="J7996" s="134">
        <v>0.13331770226677153</v>
      </c>
    </row>
    <row r="7997" spans="3:10" x14ac:dyDescent="0.3">
      <c r="C7997">
        <v>7520</v>
      </c>
      <c r="D7997" s="40">
        <v>2.7430605503834804</v>
      </c>
      <c r="I7997">
        <v>7520</v>
      </c>
      <c r="J7997" s="134">
        <v>0.31704366401317996</v>
      </c>
    </row>
    <row r="7998" spans="3:10" x14ac:dyDescent="0.3">
      <c r="C7998">
        <v>7521</v>
      </c>
      <c r="D7998" s="40">
        <v>2.8154403198530593</v>
      </c>
      <c r="I7998">
        <v>7521</v>
      </c>
      <c r="J7998" s="134">
        <v>0.16145392418126181</v>
      </c>
    </row>
    <row r="7999" spans="3:10" x14ac:dyDescent="0.3">
      <c r="C7999">
        <v>7522</v>
      </c>
      <c r="D7999" s="40">
        <v>2.4166696116996587</v>
      </c>
      <c r="I7999">
        <v>7522</v>
      </c>
      <c r="J7999" s="134">
        <v>0.31922932118423164</v>
      </c>
    </row>
    <row r="8000" spans="3:10" x14ac:dyDescent="0.3">
      <c r="C8000">
        <v>7523</v>
      </c>
      <c r="D8000" s="40">
        <v>2.629586933456749</v>
      </c>
      <c r="I8000">
        <v>7523</v>
      </c>
      <c r="J8000" s="134">
        <v>0.37660836805125419</v>
      </c>
    </row>
    <row r="8001" spans="3:10" x14ac:dyDescent="0.3">
      <c r="C8001">
        <v>7524</v>
      </c>
      <c r="D8001" s="40">
        <v>2.3541623709244184</v>
      </c>
      <c r="I8001">
        <v>7524</v>
      </c>
      <c r="J8001" s="134">
        <v>0.36842232261440677</v>
      </c>
    </row>
    <row r="8002" spans="3:10" x14ac:dyDescent="0.3">
      <c r="C8002">
        <v>7525</v>
      </c>
      <c r="D8002" s="40">
        <v>2.618152667934706</v>
      </c>
      <c r="I8002">
        <v>7525</v>
      </c>
      <c r="J8002" s="134">
        <v>0.18420364049073501</v>
      </c>
    </row>
    <row r="8003" spans="3:10" x14ac:dyDescent="0.3">
      <c r="C8003">
        <v>7526</v>
      </c>
      <c r="D8003" s="40">
        <v>3.0570559990463888</v>
      </c>
      <c r="I8003">
        <v>7526</v>
      </c>
      <c r="J8003" s="134">
        <v>0.30851072236151467</v>
      </c>
    </row>
    <row r="8004" spans="3:10" x14ac:dyDescent="0.3">
      <c r="C8004">
        <v>7527</v>
      </c>
      <c r="D8004" s="40">
        <v>2.953967191461552</v>
      </c>
      <c r="I8004">
        <v>7527</v>
      </c>
      <c r="J8004" s="134">
        <v>0.38078428412060261</v>
      </c>
    </row>
    <row r="8005" spans="3:10" x14ac:dyDescent="0.3">
      <c r="C8005">
        <v>7528</v>
      </c>
      <c r="D8005" s="40">
        <v>1.8930850184554262</v>
      </c>
      <c r="I8005">
        <v>7528</v>
      </c>
      <c r="J8005" s="134">
        <v>0.16969358565240777</v>
      </c>
    </row>
    <row r="8006" spans="3:10" x14ac:dyDescent="0.3">
      <c r="C8006">
        <v>7529</v>
      </c>
      <c r="D8006" s="40">
        <v>1.6837064019733732</v>
      </c>
      <c r="I8006">
        <v>7529</v>
      </c>
      <c r="J8006" s="134">
        <v>0.2940927511773348</v>
      </c>
    </row>
    <row r="8007" spans="3:10" x14ac:dyDescent="0.3">
      <c r="C8007">
        <v>7530</v>
      </c>
      <c r="D8007" s="40">
        <v>3.0241577692249764</v>
      </c>
      <c r="I8007">
        <v>7530</v>
      </c>
      <c r="J8007" s="134">
        <v>0.18576513254139138</v>
      </c>
    </row>
    <row r="8008" spans="3:10" x14ac:dyDescent="0.3">
      <c r="C8008">
        <v>7531</v>
      </c>
      <c r="D8008" s="40">
        <v>2.7959190380948113</v>
      </c>
      <c r="I8008">
        <v>7531</v>
      </c>
      <c r="J8008" s="134">
        <v>0.21975485921361604</v>
      </c>
    </row>
    <row r="8009" spans="3:10" x14ac:dyDescent="0.3">
      <c r="C8009">
        <v>7532</v>
      </c>
      <c r="D8009" s="40">
        <v>2.2845296597889155</v>
      </c>
      <c r="I8009">
        <v>7532</v>
      </c>
      <c r="J8009" s="134">
        <v>0.20549275823164215</v>
      </c>
    </row>
    <row r="8010" spans="3:10" x14ac:dyDescent="0.3">
      <c r="C8010">
        <v>7533</v>
      </c>
      <c r="D8010" s="40">
        <v>2.8623902987421252</v>
      </c>
      <c r="I8010">
        <v>7533</v>
      </c>
      <c r="J8010" s="134">
        <v>0.15328049902397534</v>
      </c>
    </row>
    <row r="8011" spans="3:10" x14ac:dyDescent="0.3">
      <c r="C8011">
        <v>7534</v>
      </c>
      <c r="D8011" s="40">
        <v>1.8135230650387306</v>
      </c>
      <c r="I8011">
        <v>7534</v>
      </c>
      <c r="J8011" s="134">
        <v>0.10603377636063072</v>
      </c>
    </row>
    <row r="8012" spans="3:10" x14ac:dyDescent="0.3">
      <c r="C8012">
        <v>7535</v>
      </c>
      <c r="D8012" s="40">
        <v>2.8347028025478291</v>
      </c>
      <c r="I8012">
        <v>7535</v>
      </c>
      <c r="J8012" s="134">
        <v>0.38169428112654402</v>
      </c>
    </row>
    <row r="8013" spans="3:10" x14ac:dyDescent="0.3">
      <c r="C8013">
        <v>7536</v>
      </c>
      <c r="D8013" s="40">
        <v>2.0171609117919087</v>
      </c>
      <c r="I8013">
        <v>7536</v>
      </c>
      <c r="J8013" s="134">
        <v>0.12422931620199607</v>
      </c>
    </row>
    <row r="8014" spans="3:10" x14ac:dyDescent="0.3">
      <c r="C8014">
        <v>7537</v>
      </c>
      <c r="D8014" s="40">
        <v>2.3014371653121928</v>
      </c>
      <c r="I8014">
        <v>7537</v>
      </c>
      <c r="J8014" s="134">
        <v>0.12967941316066756</v>
      </c>
    </row>
    <row r="8015" spans="3:10" x14ac:dyDescent="0.3">
      <c r="C8015">
        <v>7538</v>
      </c>
      <c r="D8015" s="40">
        <v>2.7646016356336571</v>
      </c>
      <c r="I8015">
        <v>7538</v>
      </c>
      <c r="J8015" s="134">
        <v>0.13703311320729439</v>
      </c>
    </row>
    <row r="8016" spans="3:10" x14ac:dyDescent="0.3">
      <c r="C8016">
        <v>7539</v>
      </c>
      <c r="D8016" s="40">
        <v>2.7021544022339197</v>
      </c>
      <c r="I8016">
        <v>7539</v>
      </c>
      <c r="J8016" s="134">
        <v>0.31051991140724255</v>
      </c>
    </row>
    <row r="8017" spans="3:10" x14ac:dyDescent="0.3">
      <c r="C8017">
        <v>7540</v>
      </c>
      <c r="D8017" s="40">
        <v>2.8573158317148328</v>
      </c>
      <c r="I8017">
        <v>7540</v>
      </c>
      <c r="J8017" s="134">
        <v>0.2338907282905005</v>
      </c>
    </row>
    <row r="8018" spans="3:10" x14ac:dyDescent="0.3">
      <c r="C8018">
        <v>7541</v>
      </c>
      <c r="D8018" s="40">
        <v>2.0661022227683294</v>
      </c>
      <c r="I8018">
        <v>7541</v>
      </c>
      <c r="J8018" s="134">
        <v>0.11422074770561652</v>
      </c>
    </row>
    <row r="8019" spans="3:10" x14ac:dyDescent="0.3">
      <c r="C8019">
        <v>7542</v>
      </c>
      <c r="D8019" s="40">
        <v>3.2343581014974916</v>
      </c>
      <c r="I8019">
        <v>7542</v>
      </c>
      <c r="J8019" s="134">
        <v>0.34993380397878959</v>
      </c>
    </row>
    <row r="8020" spans="3:10" x14ac:dyDescent="0.3">
      <c r="C8020">
        <v>7543</v>
      </c>
      <c r="D8020" s="40">
        <v>2.7293409189468179</v>
      </c>
      <c r="I8020">
        <v>7543</v>
      </c>
      <c r="J8020" s="134">
        <v>0.24995856897907531</v>
      </c>
    </row>
    <row r="8021" spans="3:10" x14ac:dyDescent="0.3">
      <c r="C8021">
        <v>7544</v>
      </c>
      <c r="D8021" s="40">
        <v>2.4409074294123316</v>
      </c>
      <c r="I8021">
        <v>7544</v>
      </c>
      <c r="J8021" s="134">
        <v>0.35825340119743632</v>
      </c>
    </row>
    <row r="8022" spans="3:10" x14ac:dyDescent="0.3">
      <c r="C8022">
        <v>7545</v>
      </c>
      <c r="D8022" s="40">
        <v>2.5231328719978534</v>
      </c>
      <c r="I8022">
        <v>7545</v>
      </c>
      <c r="J8022" s="134">
        <v>0.16312920899859229</v>
      </c>
    </row>
    <row r="8023" spans="3:10" x14ac:dyDescent="0.3">
      <c r="C8023">
        <v>7546</v>
      </c>
      <c r="D8023" s="40">
        <v>2.4095761855667499</v>
      </c>
      <c r="I8023">
        <v>7546</v>
      </c>
      <c r="J8023" s="134">
        <v>0.27212272664850801</v>
      </c>
    </row>
    <row r="8024" spans="3:10" x14ac:dyDescent="0.3">
      <c r="C8024">
        <v>7547</v>
      </c>
      <c r="D8024" s="40">
        <v>2.4044097989692346</v>
      </c>
      <c r="I8024">
        <v>7547</v>
      </c>
      <c r="J8024" s="134">
        <v>0.24484914468243923</v>
      </c>
    </row>
    <row r="8025" spans="3:10" x14ac:dyDescent="0.3">
      <c r="C8025">
        <v>7548</v>
      </c>
      <c r="D8025" s="40">
        <v>2.3675679713045263</v>
      </c>
      <c r="I8025">
        <v>7548</v>
      </c>
      <c r="J8025" s="134">
        <v>0.32829057397973327</v>
      </c>
    </row>
    <row r="8026" spans="3:10" x14ac:dyDescent="0.3">
      <c r="C8026">
        <v>7549</v>
      </c>
      <c r="D8026" s="40">
        <v>2.3277906414248357</v>
      </c>
      <c r="I8026">
        <v>7549</v>
      </c>
      <c r="J8026" s="134">
        <v>0.37145143180788853</v>
      </c>
    </row>
    <row r="8027" spans="3:10" x14ac:dyDescent="0.3">
      <c r="C8027">
        <v>7550</v>
      </c>
      <c r="D8027" s="40">
        <v>3.1149727572979362</v>
      </c>
      <c r="I8027">
        <v>7550</v>
      </c>
      <c r="J8027" s="134">
        <v>9.6174855320607655E-2</v>
      </c>
    </row>
    <row r="8028" spans="3:10" x14ac:dyDescent="0.3">
      <c r="C8028">
        <v>7551</v>
      </c>
      <c r="D8028" s="40">
        <v>2.4071920692442261</v>
      </c>
      <c r="I8028">
        <v>7551</v>
      </c>
      <c r="J8028" s="134">
        <v>0.13679085053916684</v>
      </c>
    </row>
    <row r="8029" spans="3:10" x14ac:dyDescent="0.3">
      <c r="C8029">
        <v>7552</v>
      </c>
      <c r="D8029" s="40">
        <v>2.9020244040147314</v>
      </c>
      <c r="I8029">
        <v>7552</v>
      </c>
      <c r="J8029" s="134">
        <v>0.34116407091854994</v>
      </c>
    </row>
    <row r="8030" spans="3:10" x14ac:dyDescent="0.3">
      <c r="C8030">
        <v>7553</v>
      </c>
      <c r="D8030" s="40">
        <v>2.7675707854520892</v>
      </c>
      <c r="I8030">
        <v>7553</v>
      </c>
      <c r="J8030" s="134">
        <v>6.0406610653761739E-2</v>
      </c>
    </row>
    <row r="8031" spans="3:10" x14ac:dyDescent="0.3">
      <c r="C8031">
        <v>7554</v>
      </c>
      <c r="D8031" s="40">
        <v>2.8686418508252101</v>
      </c>
      <c r="I8031">
        <v>7554</v>
      </c>
      <c r="J8031" s="134">
        <v>0.25298013080275372</v>
      </c>
    </row>
    <row r="8032" spans="3:10" x14ac:dyDescent="0.3">
      <c r="C8032">
        <v>7555</v>
      </c>
      <c r="D8032" s="40">
        <v>2.6397870568008512</v>
      </c>
      <c r="I8032">
        <v>7555</v>
      </c>
      <c r="J8032" s="134">
        <v>0.28769751950070166</v>
      </c>
    </row>
    <row r="8033" spans="3:10" x14ac:dyDescent="0.3">
      <c r="C8033">
        <v>7556</v>
      </c>
      <c r="D8033" s="40">
        <v>3.0756610108643057</v>
      </c>
      <c r="I8033">
        <v>7556</v>
      </c>
      <c r="J8033" s="134">
        <v>0.21311697222764825</v>
      </c>
    </row>
    <row r="8034" spans="3:10" x14ac:dyDescent="0.3">
      <c r="C8034">
        <v>7557</v>
      </c>
      <c r="D8034" s="40">
        <v>2.4048472509993353</v>
      </c>
      <c r="I8034">
        <v>7557</v>
      </c>
      <c r="J8034" s="134">
        <v>0.2387879561553754</v>
      </c>
    </row>
    <row r="8035" spans="3:10" x14ac:dyDescent="0.3">
      <c r="C8035">
        <v>7558</v>
      </c>
      <c r="D8035" s="40">
        <v>1.9342850640413396</v>
      </c>
      <c r="I8035">
        <v>7558</v>
      </c>
      <c r="J8035" s="134">
        <v>0.1424953693632689</v>
      </c>
    </row>
    <row r="8036" spans="3:10" x14ac:dyDescent="0.3">
      <c r="C8036">
        <v>7559</v>
      </c>
      <c r="D8036" s="40">
        <v>3.0907635664032442</v>
      </c>
      <c r="I8036">
        <v>7559</v>
      </c>
      <c r="J8036" s="134">
        <v>0.18855825230758438</v>
      </c>
    </row>
    <row r="8037" spans="3:10" x14ac:dyDescent="0.3">
      <c r="C8037">
        <v>7560</v>
      </c>
      <c r="D8037" s="40">
        <v>2.179120809084627</v>
      </c>
      <c r="I8037">
        <v>7560</v>
      </c>
      <c r="J8037" s="134">
        <v>0.323902001347246</v>
      </c>
    </row>
    <row r="8038" spans="3:10" x14ac:dyDescent="0.3">
      <c r="C8038">
        <v>7561</v>
      </c>
      <c r="D8038" s="40">
        <v>2.8462963244552024</v>
      </c>
      <c r="I8038">
        <v>7561</v>
      </c>
      <c r="J8038" s="134">
        <v>0.27562697030177397</v>
      </c>
    </row>
    <row r="8039" spans="3:10" x14ac:dyDescent="0.3">
      <c r="C8039">
        <v>7562</v>
      </c>
      <c r="D8039" s="40">
        <v>2.9880797017365688</v>
      </c>
      <c r="I8039">
        <v>7562</v>
      </c>
      <c r="J8039" s="134">
        <v>0.28544167584675284</v>
      </c>
    </row>
    <row r="8040" spans="3:10" x14ac:dyDescent="0.3">
      <c r="C8040">
        <v>7563</v>
      </c>
      <c r="D8040" s="40">
        <v>2.3498117683309721</v>
      </c>
      <c r="I8040">
        <v>7563</v>
      </c>
      <c r="J8040" s="134">
        <v>0.3441364684069721</v>
      </c>
    </row>
    <row r="8041" spans="3:10" x14ac:dyDescent="0.3">
      <c r="C8041">
        <v>7564</v>
      </c>
      <c r="D8041" s="40">
        <v>3.0424203727407968</v>
      </c>
      <c r="I8041">
        <v>7564</v>
      </c>
      <c r="J8041" s="134">
        <v>0.32084570522575206</v>
      </c>
    </row>
    <row r="8042" spans="3:10" x14ac:dyDescent="0.3">
      <c r="C8042">
        <v>7565</v>
      </c>
      <c r="D8042" s="40">
        <v>2.8425647839079589</v>
      </c>
      <c r="I8042">
        <v>7565</v>
      </c>
      <c r="J8042" s="134">
        <v>0.25875960662187292</v>
      </c>
    </row>
    <row r="8043" spans="3:10" x14ac:dyDescent="0.3">
      <c r="C8043">
        <v>7566</v>
      </c>
      <c r="D8043" s="40">
        <v>2.5381223483001536</v>
      </c>
      <c r="I8043">
        <v>7566</v>
      </c>
      <c r="J8043" s="134">
        <v>0.23637682728393794</v>
      </c>
    </row>
    <row r="8044" spans="3:10" x14ac:dyDescent="0.3">
      <c r="C8044">
        <v>7567</v>
      </c>
      <c r="D8044" s="40">
        <v>2.3017195309720493</v>
      </c>
      <c r="I8044">
        <v>7567</v>
      </c>
      <c r="J8044" s="134">
        <v>0.21523943957923874</v>
      </c>
    </row>
    <row r="8045" spans="3:10" x14ac:dyDescent="0.3">
      <c r="C8045">
        <v>7568</v>
      </c>
      <c r="D8045" s="40">
        <v>2.4764537309201242</v>
      </c>
      <c r="I8045">
        <v>7568</v>
      </c>
      <c r="J8045" s="134">
        <v>0.24625773371679549</v>
      </c>
    </row>
    <row r="8046" spans="3:10" x14ac:dyDescent="0.3">
      <c r="C8046">
        <v>7569</v>
      </c>
      <c r="D8046" s="40">
        <v>2.8037908740398194</v>
      </c>
      <c r="I8046">
        <v>7569</v>
      </c>
      <c r="J8046" s="134">
        <v>0.37036731030681236</v>
      </c>
    </row>
    <row r="8047" spans="3:10" x14ac:dyDescent="0.3">
      <c r="C8047">
        <v>7570</v>
      </c>
      <c r="D8047" s="40">
        <v>2.9188675144827667</v>
      </c>
      <c r="I8047">
        <v>7570</v>
      </c>
      <c r="J8047" s="134">
        <v>0.15236487247642128</v>
      </c>
    </row>
    <row r="8048" spans="3:10" x14ac:dyDescent="0.3">
      <c r="C8048">
        <v>7571</v>
      </c>
      <c r="D8048" s="40">
        <v>1.7773815125723402</v>
      </c>
      <c r="I8048">
        <v>7571</v>
      </c>
      <c r="J8048" s="134">
        <v>0.21771306674569724</v>
      </c>
    </row>
    <row r="8049" spans="3:10" x14ac:dyDescent="0.3">
      <c r="C8049">
        <v>7572</v>
      </c>
      <c r="D8049" s="40">
        <v>3.1959371706469861</v>
      </c>
      <c r="I8049">
        <v>7572</v>
      </c>
      <c r="J8049" s="134">
        <v>0.13717674204823971</v>
      </c>
    </row>
    <row r="8050" spans="3:10" x14ac:dyDescent="0.3">
      <c r="C8050">
        <v>7573</v>
      </c>
      <c r="D8050" s="40">
        <v>3.020400822223352</v>
      </c>
      <c r="I8050">
        <v>7573</v>
      </c>
      <c r="J8050" s="134">
        <v>0.11045260800616408</v>
      </c>
    </row>
    <row r="8051" spans="3:10" x14ac:dyDescent="0.3">
      <c r="C8051">
        <v>7574</v>
      </c>
      <c r="D8051" s="40">
        <v>2.7581571239703209</v>
      </c>
      <c r="I8051">
        <v>7574</v>
      </c>
      <c r="J8051" s="134">
        <v>0.22309144363988986</v>
      </c>
    </row>
    <row r="8052" spans="3:10" x14ac:dyDescent="0.3">
      <c r="C8052">
        <v>7575</v>
      </c>
      <c r="D8052" s="40">
        <v>1.5263592358111497</v>
      </c>
      <c r="I8052">
        <v>7575</v>
      </c>
      <c r="J8052" s="134">
        <v>0.20525506963888174</v>
      </c>
    </row>
    <row r="8053" spans="3:10" x14ac:dyDescent="0.3">
      <c r="C8053">
        <v>7576</v>
      </c>
      <c r="D8053" s="40">
        <v>1.9922552686683368</v>
      </c>
      <c r="I8053">
        <v>7576</v>
      </c>
      <c r="J8053" s="134">
        <v>0.30759121615051099</v>
      </c>
    </row>
    <row r="8054" spans="3:10" x14ac:dyDescent="0.3">
      <c r="C8054">
        <v>7577</v>
      </c>
      <c r="D8054" s="40">
        <v>1.6112834090159907</v>
      </c>
      <c r="I8054">
        <v>7577</v>
      </c>
      <c r="J8054" s="134">
        <v>0.10464737315104089</v>
      </c>
    </row>
    <row r="8055" spans="3:10" x14ac:dyDescent="0.3">
      <c r="C8055">
        <v>7578</v>
      </c>
      <c r="D8055" s="40">
        <v>2.694936737258256</v>
      </c>
      <c r="I8055">
        <v>7578</v>
      </c>
      <c r="J8055" s="134">
        <v>0.24414995752050284</v>
      </c>
    </row>
    <row r="8056" spans="3:10" x14ac:dyDescent="0.3">
      <c r="C8056">
        <v>7579</v>
      </c>
      <c r="D8056" s="40">
        <v>2.0770847624631323</v>
      </c>
      <c r="I8056">
        <v>7579</v>
      </c>
      <c r="J8056" s="134">
        <v>0.13122143800686636</v>
      </c>
    </row>
    <row r="8057" spans="3:10" x14ac:dyDescent="0.3">
      <c r="C8057">
        <v>7580</v>
      </c>
      <c r="D8057" s="40">
        <v>1.7064702283245183</v>
      </c>
      <c r="I8057">
        <v>7580</v>
      </c>
      <c r="J8057" s="134">
        <v>0.29737251789790253</v>
      </c>
    </row>
    <row r="8058" spans="3:10" x14ac:dyDescent="0.3">
      <c r="C8058">
        <v>7581</v>
      </c>
      <c r="D8058" s="40">
        <v>3.3912578069527854</v>
      </c>
      <c r="I8058">
        <v>7581</v>
      </c>
      <c r="J8058" s="134">
        <v>0.12935584445418491</v>
      </c>
    </row>
    <row r="8059" spans="3:10" x14ac:dyDescent="0.3">
      <c r="C8059">
        <v>7582</v>
      </c>
      <c r="D8059" s="40">
        <v>1.9433820165959941</v>
      </c>
      <c r="I8059">
        <v>7582</v>
      </c>
      <c r="J8059" s="134">
        <v>0.23286105140376812</v>
      </c>
    </row>
    <row r="8060" spans="3:10" x14ac:dyDescent="0.3">
      <c r="C8060">
        <v>7583</v>
      </c>
      <c r="D8060" s="40">
        <v>3.0101272694006429</v>
      </c>
      <c r="I8060">
        <v>7583</v>
      </c>
      <c r="J8060" s="134">
        <v>0.14537105733998668</v>
      </c>
    </row>
    <row r="8061" spans="3:10" x14ac:dyDescent="0.3">
      <c r="C8061">
        <v>7584</v>
      </c>
      <c r="D8061" s="40">
        <v>3.4819484802918752</v>
      </c>
      <c r="I8061">
        <v>7584</v>
      </c>
      <c r="J8061" s="134">
        <v>0.14186678169684019</v>
      </c>
    </row>
    <row r="8062" spans="3:10" x14ac:dyDescent="0.3">
      <c r="C8062">
        <v>7585</v>
      </c>
      <c r="D8062" s="40">
        <v>2.9313445364853985</v>
      </c>
      <c r="I8062">
        <v>7585</v>
      </c>
      <c r="J8062" s="134">
        <v>0.20526812647134385</v>
      </c>
    </row>
    <row r="8063" spans="3:10" x14ac:dyDescent="0.3">
      <c r="C8063">
        <v>7586</v>
      </c>
      <c r="D8063" s="40">
        <v>1.5787132455587976</v>
      </c>
      <c r="I8063">
        <v>7586</v>
      </c>
      <c r="J8063" s="134">
        <v>0.23537133515428343</v>
      </c>
    </row>
    <row r="8064" spans="3:10" x14ac:dyDescent="0.3">
      <c r="C8064">
        <v>7587</v>
      </c>
      <c r="D8064" s="40">
        <v>2.7812945362865182</v>
      </c>
      <c r="I8064">
        <v>7587</v>
      </c>
      <c r="J8064" s="134">
        <v>0.14506143243821112</v>
      </c>
    </row>
    <row r="8065" spans="3:10" x14ac:dyDescent="0.3">
      <c r="C8065">
        <v>7588</v>
      </c>
      <c r="D8065" s="40">
        <v>2.1722111110669524</v>
      </c>
      <c r="I8065">
        <v>7588</v>
      </c>
      <c r="J8065" s="134">
        <v>0.17969362181986281</v>
      </c>
    </row>
    <row r="8066" spans="3:10" x14ac:dyDescent="0.3">
      <c r="C8066">
        <v>7589</v>
      </c>
      <c r="D8066" s="40">
        <v>2.1374275429524503</v>
      </c>
      <c r="I8066">
        <v>7589</v>
      </c>
      <c r="J8066" s="134">
        <v>0.14118297165801996</v>
      </c>
    </row>
    <row r="8067" spans="3:10" x14ac:dyDescent="0.3">
      <c r="C8067">
        <v>7590</v>
      </c>
      <c r="D8067" s="40">
        <v>2.3743869584627828</v>
      </c>
      <c r="I8067">
        <v>7590</v>
      </c>
      <c r="J8067" s="134">
        <v>0.21345079156694924</v>
      </c>
    </row>
    <row r="8068" spans="3:10" x14ac:dyDescent="0.3">
      <c r="C8068">
        <v>7591</v>
      </c>
      <c r="D8068" s="40">
        <v>1.7272584531100801</v>
      </c>
      <c r="I8068">
        <v>7591</v>
      </c>
      <c r="J8068" s="134">
        <v>0.31714376160196922</v>
      </c>
    </row>
    <row r="8069" spans="3:10" x14ac:dyDescent="0.3">
      <c r="C8069">
        <v>7592</v>
      </c>
      <c r="D8069" s="40">
        <v>2.9285249015652481</v>
      </c>
      <c r="I8069">
        <v>7592</v>
      </c>
      <c r="J8069" s="134">
        <v>0.28949732784950455</v>
      </c>
    </row>
    <row r="8070" spans="3:10" x14ac:dyDescent="0.3">
      <c r="C8070">
        <v>7593</v>
      </c>
      <c r="D8070" s="40">
        <v>3.2821577423490949</v>
      </c>
      <c r="I8070">
        <v>7593</v>
      </c>
      <c r="J8070" s="134">
        <v>0.15620106551137614</v>
      </c>
    </row>
    <row r="8071" spans="3:10" x14ac:dyDescent="0.3">
      <c r="C8071">
        <v>7594</v>
      </c>
      <c r="D8071" s="40">
        <v>2.8120054495610622</v>
      </c>
      <c r="I8071">
        <v>7594</v>
      </c>
      <c r="J8071" s="134">
        <v>0.36941699706148334</v>
      </c>
    </row>
    <row r="8072" spans="3:10" x14ac:dyDescent="0.3">
      <c r="C8072">
        <v>7595</v>
      </c>
      <c r="D8072" s="40">
        <v>2.3928887450012231</v>
      </c>
      <c r="I8072">
        <v>7595</v>
      </c>
      <c r="J8072" s="134">
        <v>0.23763713670445363</v>
      </c>
    </row>
    <row r="8073" spans="3:10" x14ac:dyDescent="0.3">
      <c r="C8073">
        <v>7596</v>
      </c>
      <c r="D8073" s="40">
        <v>2.0364275342898059</v>
      </c>
      <c r="I8073">
        <v>7596</v>
      </c>
      <c r="J8073" s="134">
        <v>0.18986777635652019</v>
      </c>
    </row>
    <row r="8074" spans="3:10" x14ac:dyDescent="0.3">
      <c r="C8074">
        <v>7597</v>
      </c>
      <c r="D8074" s="40">
        <v>2.1043257224763021</v>
      </c>
      <c r="I8074">
        <v>7597</v>
      </c>
      <c r="J8074" s="134">
        <v>0.28750133364323016</v>
      </c>
    </row>
    <row r="8075" spans="3:10" x14ac:dyDescent="0.3">
      <c r="C8075">
        <v>7598</v>
      </c>
      <c r="D8075" s="40">
        <v>1.7837990351978157</v>
      </c>
      <c r="I8075">
        <v>7598</v>
      </c>
      <c r="J8075" s="134">
        <v>0.24039911368146583</v>
      </c>
    </row>
    <row r="8076" spans="3:10" x14ac:dyDescent="0.3">
      <c r="C8076">
        <v>7599</v>
      </c>
      <c r="D8076" s="40">
        <v>3.6546198705975805</v>
      </c>
      <c r="I8076">
        <v>7599</v>
      </c>
      <c r="J8076" s="134">
        <v>0.26217515733180852</v>
      </c>
    </row>
    <row r="8077" spans="3:10" x14ac:dyDescent="0.3">
      <c r="C8077">
        <v>7600</v>
      </c>
      <c r="D8077" s="40">
        <v>2.3952731684736541</v>
      </c>
      <c r="I8077">
        <v>7600</v>
      </c>
      <c r="J8077" s="134">
        <v>0.30490234754121892</v>
      </c>
    </row>
    <row r="8078" spans="3:10" x14ac:dyDescent="0.3">
      <c r="C8078">
        <v>7601</v>
      </c>
      <c r="D8078" s="40">
        <v>3.176905492077573</v>
      </c>
      <c r="I8078">
        <v>7601</v>
      </c>
      <c r="J8078" s="134">
        <v>0.18785562280167256</v>
      </c>
    </row>
    <row r="8079" spans="3:10" x14ac:dyDescent="0.3">
      <c r="C8079">
        <v>7602</v>
      </c>
      <c r="D8079" s="40">
        <v>2.476703778644989</v>
      </c>
      <c r="I8079">
        <v>7602</v>
      </c>
      <c r="J8079" s="134">
        <v>0.17321471167131142</v>
      </c>
    </row>
    <row r="8080" spans="3:10" x14ac:dyDescent="0.3">
      <c r="C8080">
        <v>7603</v>
      </c>
      <c r="D8080" s="40">
        <v>2.3904236631784088</v>
      </c>
      <c r="I8080">
        <v>7603</v>
      </c>
      <c r="J8080" s="134">
        <v>0.25817667895508678</v>
      </c>
    </row>
    <row r="8081" spans="3:10" x14ac:dyDescent="0.3">
      <c r="C8081">
        <v>7604</v>
      </c>
      <c r="D8081" s="40">
        <v>2.3917275341960353</v>
      </c>
      <c r="I8081">
        <v>7604</v>
      </c>
      <c r="J8081" s="134">
        <v>0.24971285303799728</v>
      </c>
    </row>
    <row r="8082" spans="3:10" x14ac:dyDescent="0.3">
      <c r="C8082">
        <v>7605</v>
      </c>
      <c r="D8082" s="40">
        <v>2.7923711604083321</v>
      </c>
      <c r="I8082">
        <v>7605</v>
      </c>
      <c r="J8082" s="134">
        <v>0.2760380767041577</v>
      </c>
    </row>
    <row r="8083" spans="3:10" x14ac:dyDescent="0.3">
      <c r="C8083">
        <v>7606</v>
      </c>
      <c r="D8083" s="40">
        <v>2.1222092326441948</v>
      </c>
      <c r="I8083">
        <v>7606</v>
      </c>
      <c r="J8083" s="134">
        <v>0.25964471149822566</v>
      </c>
    </row>
    <row r="8084" spans="3:10" x14ac:dyDescent="0.3">
      <c r="C8084">
        <v>7607</v>
      </c>
      <c r="D8084" s="40">
        <v>3.0577762714156207</v>
      </c>
      <c r="I8084">
        <v>7607</v>
      </c>
      <c r="J8084" s="134">
        <v>0.19323570901315135</v>
      </c>
    </row>
    <row r="8085" spans="3:10" x14ac:dyDescent="0.3">
      <c r="C8085">
        <v>7608</v>
      </c>
      <c r="D8085" s="40">
        <v>2.6580204582798408</v>
      </c>
      <c r="I8085">
        <v>7608</v>
      </c>
      <c r="J8085" s="134">
        <v>9.6209697488456758E-2</v>
      </c>
    </row>
    <row r="8086" spans="3:10" x14ac:dyDescent="0.3">
      <c r="C8086">
        <v>7609</v>
      </c>
      <c r="D8086" s="40">
        <v>2.2484107390390031</v>
      </c>
      <c r="I8086">
        <v>7609</v>
      </c>
      <c r="J8086" s="134">
        <v>0.23096599401565898</v>
      </c>
    </row>
    <row r="8087" spans="3:10" x14ac:dyDescent="0.3">
      <c r="C8087">
        <v>7610</v>
      </c>
      <c r="D8087" s="40">
        <v>2.8192026779413752</v>
      </c>
      <c r="I8087">
        <v>7610</v>
      </c>
      <c r="J8087" s="134">
        <v>0.21509366675239749</v>
      </c>
    </row>
    <row r="8088" spans="3:10" x14ac:dyDescent="0.3">
      <c r="C8088">
        <v>7611</v>
      </c>
      <c r="D8088" s="40">
        <v>3.15233287287688</v>
      </c>
      <c r="I8088">
        <v>7611</v>
      </c>
      <c r="J8088" s="134">
        <v>0.32023127864758005</v>
      </c>
    </row>
    <row r="8089" spans="3:10" x14ac:dyDescent="0.3">
      <c r="C8089">
        <v>7612</v>
      </c>
      <c r="D8089" s="40">
        <v>3.3402530013585645</v>
      </c>
      <c r="I8089">
        <v>7612</v>
      </c>
      <c r="J8089" s="134">
        <v>0.25624722937650279</v>
      </c>
    </row>
    <row r="8090" spans="3:10" x14ac:dyDescent="0.3">
      <c r="C8090">
        <v>7613</v>
      </c>
      <c r="D8090" s="40">
        <v>2.7143599219409542</v>
      </c>
      <c r="I8090">
        <v>7613</v>
      </c>
      <c r="J8090" s="134">
        <v>0.28589057055746836</v>
      </c>
    </row>
    <row r="8091" spans="3:10" x14ac:dyDescent="0.3">
      <c r="C8091">
        <v>7614</v>
      </c>
      <c r="D8091" s="40">
        <v>3.1243629928706453</v>
      </c>
      <c r="I8091">
        <v>7614</v>
      </c>
      <c r="J8091" s="134">
        <v>0.3114264538745104</v>
      </c>
    </row>
    <row r="8092" spans="3:10" x14ac:dyDescent="0.3">
      <c r="C8092">
        <v>7615</v>
      </c>
      <c r="D8092" s="40">
        <v>2.4852280622223395</v>
      </c>
      <c r="I8092">
        <v>7615</v>
      </c>
      <c r="J8092" s="134">
        <v>0.26278819474085591</v>
      </c>
    </row>
    <row r="8093" spans="3:10" x14ac:dyDescent="0.3">
      <c r="C8093">
        <v>7616</v>
      </c>
      <c r="D8093" s="40">
        <v>2.1666861490576297</v>
      </c>
      <c r="I8093">
        <v>7616</v>
      </c>
      <c r="J8093" s="134">
        <v>0.25352363766678088</v>
      </c>
    </row>
    <row r="8094" spans="3:10" x14ac:dyDescent="0.3">
      <c r="C8094">
        <v>7617</v>
      </c>
      <c r="D8094" s="40">
        <v>2.0549332654071759</v>
      </c>
      <c r="I8094">
        <v>7617</v>
      </c>
      <c r="J8094" s="134">
        <v>0.3914380312873984</v>
      </c>
    </row>
    <row r="8095" spans="3:10" x14ac:dyDescent="0.3">
      <c r="C8095">
        <v>7618</v>
      </c>
      <c r="D8095" s="40">
        <v>3.4039447937213607</v>
      </c>
      <c r="I8095">
        <v>7618</v>
      </c>
      <c r="J8095" s="134">
        <v>0.24517761773932967</v>
      </c>
    </row>
    <row r="8096" spans="3:10" x14ac:dyDescent="0.3">
      <c r="C8096">
        <v>7619</v>
      </c>
      <c r="D8096" s="40">
        <v>3.2058000527012545</v>
      </c>
      <c r="I8096">
        <v>7619</v>
      </c>
      <c r="J8096" s="134">
        <v>0.21794974390091593</v>
      </c>
    </row>
    <row r="8097" spans="3:10" x14ac:dyDescent="0.3">
      <c r="C8097">
        <v>7620</v>
      </c>
      <c r="D8097" s="40">
        <v>2.2202970582709609</v>
      </c>
      <c r="I8097">
        <v>7620</v>
      </c>
      <c r="J8097" s="134">
        <v>0.24211028770793241</v>
      </c>
    </row>
    <row r="8098" spans="3:10" x14ac:dyDescent="0.3">
      <c r="C8098">
        <v>7621</v>
      </c>
      <c r="D8098" s="40">
        <v>3.6181259964985037</v>
      </c>
      <c r="I8098">
        <v>7621</v>
      </c>
      <c r="J8098" s="134">
        <v>0.27127668085234347</v>
      </c>
    </row>
    <row r="8099" spans="3:10" x14ac:dyDescent="0.3">
      <c r="C8099">
        <v>7622</v>
      </c>
      <c r="D8099" s="40">
        <v>1.7961774366687244</v>
      </c>
      <c r="I8099">
        <v>7622</v>
      </c>
      <c r="J8099" s="134">
        <v>0.29015437590513793</v>
      </c>
    </row>
    <row r="8100" spans="3:10" x14ac:dyDescent="0.3">
      <c r="C8100">
        <v>7623</v>
      </c>
      <c r="D8100" s="40">
        <v>2.8477657256588569</v>
      </c>
      <c r="I8100">
        <v>7623</v>
      </c>
      <c r="J8100" s="134">
        <v>0.12027202204262344</v>
      </c>
    </row>
    <row r="8101" spans="3:10" x14ac:dyDescent="0.3">
      <c r="C8101">
        <v>7624</v>
      </c>
      <c r="D8101" s="40">
        <v>2.5788508544733371</v>
      </c>
      <c r="I8101">
        <v>7624</v>
      </c>
      <c r="J8101" s="134">
        <v>0.13804536704032699</v>
      </c>
    </row>
    <row r="8102" spans="3:10" x14ac:dyDescent="0.3">
      <c r="C8102">
        <v>7625</v>
      </c>
      <c r="D8102" s="40">
        <v>1.5672057740494363</v>
      </c>
      <c r="I8102">
        <v>7625</v>
      </c>
      <c r="J8102" s="134">
        <v>0.19525323122711935</v>
      </c>
    </row>
    <row r="8103" spans="3:10" x14ac:dyDescent="0.3">
      <c r="C8103">
        <v>7626</v>
      </c>
      <c r="D8103" s="40">
        <v>2.2342814507166726</v>
      </c>
      <c r="I8103">
        <v>7626</v>
      </c>
      <c r="J8103" s="134">
        <v>0.17517077124304437</v>
      </c>
    </row>
    <row r="8104" spans="3:10" x14ac:dyDescent="0.3">
      <c r="C8104">
        <v>7627</v>
      </c>
      <c r="D8104" s="40">
        <v>2.5381620121383803</v>
      </c>
      <c r="I8104">
        <v>7627</v>
      </c>
      <c r="J8104" s="134">
        <v>0.255787516077572</v>
      </c>
    </row>
    <row r="8105" spans="3:10" x14ac:dyDescent="0.3">
      <c r="C8105">
        <v>7628</v>
      </c>
      <c r="D8105" s="40">
        <v>2.765449168318368</v>
      </c>
      <c r="I8105">
        <v>7628</v>
      </c>
      <c r="J8105" s="134">
        <v>0.21160284159905918</v>
      </c>
    </row>
    <row r="8106" spans="3:10" x14ac:dyDescent="0.3">
      <c r="C8106">
        <v>7629</v>
      </c>
      <c r="D8106" s="40">
        <v>2.7135751406181301</v>
      </c>
      <c r="I8106">
        <v>7629</v>
      </c>
      <c r="J8106" s="134">
        <v>0.11698935052337989</v>
      </c>
    </row>
    <row r="8107" spans="3:10" x14ac:dyDescent="0.3">
      <c r="C8107">
        <v>7630</v>
      </c>
      <c r="D8107" s="40">
        <v>2.133573615784969</v>
      </c>
      <c r="I8107">
        <v>7630</v>
      </c>
      <c r="J8107" s="134">
        <v>0.34837121236171242</v>
      </c>
    </row>
    <row r="8108" spans="3:10" x14ac:dyDescent="0.3">
      <c r="C8108">
        <v>7631</v>
      </c>
      <c r="D8108" s="40">
        <v>2.6278367453595544</v>
      </c>
      <c r="I8108">
        <v>7631</v>
      </c>
      <c r="J8108" s="134">
        <v>0.30516428969533771</v>
      </c>
    </row>
    <row r="8109" spans="3:10" x14ac:dyDescent="0.3">
      <c r="C8109">
        <v>7632</v>
      </c>
      <c r="D8109" s="40">
        <v>1.75962837668613</v>
      </c>
      <c r="I8109">
        <v>7632</v>
      </c>
      <c r="J8109" s="134">
        <v>0.27892450002927793</v>
      </c>
    </row>
    <row r="8110" spans="3:10" x14ac:dyDescent="0.3">
      <c r="C8110">
        <v>7633</v>
      </c>
      <c r="D8110" s="40">
        <v>2.0042852505084392</v>
      </c>
      <c r="I8110">
        <v>7633</v>
      </c>
      <c r="J8110" s="134">
        <v>0.24311458803698405</v>
      </c>
    </row>
    <row r="8111" spans="3:10" x14ac:dyDescent="0.3">
      <c r="C8111">
        <v>7634</v>
      </c>
      <c r="D8111" s="40">
        <v>2.605458370391911</v>
      </c>
      <c r="I8111">
        <v>7634</v>
      </c>
      <c r="J8111" s="134">
        <v>0.10548812780365013</v>
      </c>
    </row>
    <row r="8112" spans="3:10" x14ac:dyDescent="0.3">
      <c r="C8112">
        <v>7635</v>
      </c>
      <c r="D8112" s="40">
        <v>3.0378058655038203</v>
      </c>
      <c r="I8112">
        <v>7635</v>
      </c>
      <c r="J8112" s="134">
        <v>0.18272112242536931</v>
      </c>
    </row>
    <row r="8113" spans="3:10" x14ac:dyDescent="0.3">
      <c r="C8113">
        <v>7636</v>
      </c>
      <c r="D8113" s="40">
        <v>2.5547997082709002</v>
      </c>
      <c r="I8113">
        <v>7636</v>
      </c>
      <c r="J8113" s="134">
        <v>0.34075130182491487</v>
      </c>
    </row>
    <row r="8114" spans="3:10" x14ac:dyDescent="0.3">
      <c r="C8114">
        <v>7637</v>
      </c>
      <c r="D8114" s="40">
        <v>3.0818043610858217</v>
      </c>
      <c r="I8114">
        <v>7637</v>
      </c>
      <c r="J8114" s="134">
        <v>0.27224619600101541</v>
      </c>
    </row>
    <row r="8115" spans="3:10" x14ac:dyDescent="0.3">
      <c r="C8115">
        <v>7638</v>
      </c>
      <c r="D8115" s="40">
        <v>3.3742792472922964</v>
      </c>
      <c r="I8115">
        <v>7638</v>
      </c>
      <c r="J8115" s="134">
        <v>0.24036931354139335</v>
      </c>
    </row>
    <row r="8116" spans="3:10" x14ac:dyDescent="0.3">
      <c r="C8116">
        <v>7639</v>
      </c>
      <c r="D8116" s="40">
        <v>3.2520601381249414</v>
      </c>
      <c r="I8116">
        <v>7639</v>
      </c>
      <c r="J8116" s="134">
        <v>0.33200012053727823</v>
      </c>
    </row>
    <row r="8117" spans="3:10" x14ac:dyDescent="0.3">
      <c r="C8117">
        <v>7640</v>
      </c>
      <c r="D8117" s="40">
        <v>2.968428149467877</v>
      </c>
      <c r="I8117">
        <v>7640</v>
      </c>
      <c r="J8117" s="134">
        <v>0.32012705126410212</v>
      </c>
    </row>
    <row r="8118" spans="3:10" x14ac:dyDescent="0.3">
      <c r="C8118">
        <v>7641</v>
      </c>
      <c r="D8118" s="40">
        <v>2.9264845987108465</v>
      </c>
      <c r="I8118">
        <v>7641</v>
      </c>
      <c r="J8118" s="134">
        <v>0.1861750285598418</v>
      </c>
    </row>
    <row r="8119" spans="3:10" x14ac:dyDescent="0.3">
      <c r="C8119">
        <v>7642</v>
      </c>
      <c r="D8119" s="40">
        <v>2.7677155478449746</v>
      </c>
      <c r="I8119">
        <v>7642</v>
      </c>
      <c r="J8119" s="134">
        <v>0.25717331432882085</v>
      </c>
    </row>
    <row r="8120" spans="3:10" x14ac:dyDescent="0.3">
      <c r="C8120">
        <v>7643</v>
      </c>
      <c r="D8120" s="40">
        <v>3.0080223092018477</v>
      </c>
      <c r="I8120">
        <v>7643</v>
      </c>
      <c r="J8120" s="134">
        <v>0.27441308913901352</v>
      </c>
    </row>
    <row r="8121" spans="3:10" x14ac:dyDescent="0.3">
      <c r="C8121">
        <v>7644</v>
      </c>
      <c r="D8121" s="40">
        <v>3.0702940423028577</v>
      </c>
      <c r="I8121">
        <v>7644</v>
      </c>
      <c r="J8121" s="134">
        <v>0.1966196569812102</v>
      </c>
    </row>
    <row r="8122" spans="3:10" x14ac:dyDescent="0.3">
      <c r="C8122">
        <v>7645</v>
      </c>
      <c r="D8122" s="40">
        <v>2.0608816359137805</v>
      </c>
      <c r="I8122">
        <v>7645</v>
      </c>
      <c r="J8122" s="134">
        <v>0.35507542413262216</v>
      </c>
    </row>
    <row r="8123" spans="3:10" x14ac:dyDescent="0.3">
      <c r="C8123">
        <v>7646</v>
      </c>
      <c r="D8123" s="40">
        <v>2.7948677851927206</v>
      </c>
      <c r="I8123">
        <v>7646</v>
      </c>
      <c r="J8123" s="134">
        <v>0.22325650969309052</v>
      </c>
    </row>
    <row r="8124" spans="3:10" x14ac:dyDescent="0.3">
      <c r="C8124">
        <v>7647</v>
      </c>
      <c r="D8124" s="40">
        <v>2.7696426904164055</v>
      </c>
      <c r="I8124">
        <v>7647</v>
      </c>
      <c r="J8124" s="134">
        <v>0.34004595665165227</v>
      </c>
    </row>
    <row r="8125" spans="3:10" x14ac:dyDescent="0.3">
      <c r="C8125">
        <v>7648</v>
      </c>
      <c r="D8125" s="40">
        <v>2.6789281636790037</v>
      </c>
      <c r="I8125">
        <v>7648</v>
      </c>
      <c r="J8125" s="134">
        <v>0.11701759135437495</v>
      </c>
    </row>
    <row r="8126" spans="3:10" x14ac:dyDescent="0.3">
      <c r="C8126">
        <v>7649</v>
      </c>
      <c r="D8126" s="40">
        <v>2.6238302666679445</v>
      </c>
      <c r="I8126">
        <v>7649</v>
      </c>
      <c r="J8126" s="134">
        <v>0.17229572378646352</v>
      </c>
    </row>
    <row r="8127" spans="3:10" x14ac:dyDescent="0.3">
      <c r="C8127">
        <v>7650</v>
      </c>
      <c r="D8127" s="40">
        <v>1.9408680657055322</v>
      </c>
      <c r="I8127">
        <v>7650</v>
      </c>
      <c r="J8127" s="134">
        <v>0.18288385876199276</v>
      </c>
    </row>
    <row r="8128" spans="3:10" x14ac:dyDescent="0.3">
      <c r="C8128">
        <v>7651</v>
      </c>
      <c r="D8128" s="40">
        <v>3.2724437330325733</v>
      </c>
      <c r="I8128">
        <v>7651</v>
      </c>
      <c r="J8128" s="134">
        <v>0.16014751662701054</v>
      </c>
    </row>
    <row r="8129" spans="3:10" x14ac:dyDescent="0.3">
      <c r="C8129">
        <v>7652</v>
      </c>
      <c r="D8129" s="40">
        <v>2.6585022748932636</v>
      </c>
      <c r="I8129">
        <v>7652</v>
      </c>
      <c r="J8129" s="134">
        <v>0.227352656427944</v>
      </c>
    </row>
    <row r="8130" spans="3:10" x14ac:dyDescent="0.3">
      <c r="C8130">
        <v>7653</v>
      </c>
      <c r="D8130" s="40">
        <v>2.4803015246734454</v>
      </c>
      <c r="I8130">
        <v>7653</v>
      </c>
      <c r="J8130" s="134">
        <v>0.21812008323401444</v>
      </c>
    </row>
    <row r="8131" spans="3:10" x14ac:dyDescent="0.3">
      <c r="C8131">
        <v>7654</v>
      </c>
      <c r="D8131" s="40">
        <v>2.9759392522674601</v>
      </c>
      <c r="I8131">
        <v>7654</v>
      </c>
      <c r="J8131" s="134">
        <v>0.22045581732967268</v>
      </c>
    </row>
    <row r="8132" spans="3:10" x14ac:dyDescent="0.3">
      <c r="C8132">
        <v>7655</v>
      </c>
      <c r="D8132" s="40">
        <v>2.541093508595524</v>
      </c>
      <c r="I8132">
        <v>7655</v>
      </c>
      <c r="J8132" s="134">
        <v>0.11649207407840301</v>
      </c>
    </row>
    <row r="8133" spans="3:10" x14ac:dyDescent="0.3">
      <c r="C8133">
        <v>7656</v>
      </c>
      <c r="D8133" s="40">
        <v>2.223082080147861</v>
      </c>
      <c r="I8133">
        <v>7656</v>
      </c>
      <c r="J8133" s="134">
        <v>0.22515722522213477</v>
      </c>
    </row>
    <row r="8134" spans="3:10" x14ac:dyDescent="0.3">
      <c r="C8134">
        <v>7657</v>
      </c>
      <c r="D8134" s="40">
        <v>2.0675464866083431</v>
      </c>
      <c r="I8134">
        <v>7657</v>
      </c>
      <c r="J8134" s="134">
        <v>0.30754376814719464</v>
      </c>
    </row>
    <row r="8135" spans="3:10" x14ac:dyDescent="0.3">
      <c r="C8135">
        <v>7658</v>
      </c>
      <c r="D8135" s="40">
        <v>3.5389152543318239</v>
      </c>
      <c r="I8135">
        <v>7658</v>
      </c>
      <c r="J8135" s="134">
        <v>0.14758531795871632</v>
      </c>
    </row>
    <row r="8136" spans="3:10" x14ac:dyDescent="0.3">
      <c r="C8136">
        <v>7659</v>
      </c>
      <c r="D8136" s="40">
        <v>2.9249569019948005</v>
      </c>
      <c r="I8136">
        <v>7659</v>
      </c>
      <c r="J8136" s="134">
        <v>0.22527603349530345</v>
      </c>
    </row>
    <row r="8137" spans="3:10" x14ac:dyDescent="0.3">
      <c r="C8137">
        <v>7660</v>
      </c>
      <c r="D8137" s="40">
        <v>2.5810247475169321</v>
      </c>
      <c r="I8137">
        <v>7660</v>
      </c>
      <c r="J8137" s="134">
        <v>0.29906426295098054</v>
      </c>
    </row>
    <row r="8138" spans="3:10" x14ac:dyDescent="0.3">
      <c r="C8138">
        <v>7661</v>
      </c>
      <c r="D8138" s="40">
        <v>3.0997548331113771</v>
      </c>
      <c r="I8138">
        <v>7661</v>
      </c>
      <c r="J8138" s="134">
        <v>0.2733640095541976</v>
      </c>
    </row>
    <row r="8139" spans="3:10" x14ac:dyDescent="0.3">
      <c r="C8139">
        <v>7662</v>
      </c>
      <c r="D8139" s="40">
        <v>3.2292878978217252</v>
      </c>
      <c r="I8139">
        <v>7662</v>
      </c>
      <c r="J8139" s="134">
        <v>0.11572188510583392</v>
      </c>
    </row>
    <row r="8140" spans="3:10" x14ac:dyDescent="0.3">
      <c r="C8140">
        <v>7663</v>
      </c>
      <c r="D8140" s="40">
        <v>2.7514446506653258</v>
      </c>
      <c r="I8140">
        <v>7663</v>
      </c>
      <c r="J8140" s="134">
        <v>0.33933327073336228</v>
      </c>
    </row>
    <row r="8141" spans="3:10" x14ac:dyDescent="0.3">
      <c r="C8141">
        <v>7664</v>
      </c>
      <c r="D8141" s="40">
        <v>2.6505557399873707</v>
      </c>
      <c r="I8141">
        <v>7664</v>
      </c>
      <c r="J8141" s="134">
        <v>0.37237672092039587</v>
      </c>
    </row>
    <row r="8142" spans="3:10" x14ac:dyDescent="0.3">
      <c r="C8142">
        <v>7665</v>
      </c>
      <c r="D8142" s="40">
        <v>1.7632132392183828</v>
      </c>
      <c r="I8142">
        <v>7665</v>
      </c>
      <c r="J8142" s="134">
        <v>9.6067032269749664E-2</v>
      </c>
    </row>
    <row r="8143" spans="3:10" x14ac:dyDescent="0.3">
      <c r="C8143">
        <v>7666</v>
      </c>
      <c r="D8143" s="40">
        <v>2.3474013719867104</v>
      </c>
      <c r="I8143">
        <v>7666</v>
      </c>
      <c r="J8143" s="134">
        <v>0.1003719448050433</v>
      </c>
    </row>
    <row r="8144" spans="3:10" x14ac:dyDescent="0.3">
      <c r="C8144">
        <v>7667</v>
      </c>
      <c r="D8144" s="40">
        <v>2.4325867423010532</v>
      </c>
      <c r="I8144">
        <v>7667</v>
      </c>
      <c r="J8144" s="134">
        <v>0.12516638246296297</v>
      </c>
    </row>
    <row r="8145" spans="3:10" x14ac:dyDescent="0.3">
      <c r="C8145">
        <v>7668</v>
      </c>
      <c r="D8145" s="40">
        <v>3.1828078542447877</v>
      </c>
      <c r="I8145">
        <v>7668</v>
      </c>
      <c r="J8145" s="134">
        <v>0.33521519097880881</v>
      </c>
    </row>
    <row r="8146" spans="3:10" x14ac:dyDescent="0.3">
      <c r="C8146">
        <v>7669</v>
      </c>
      <c r="D8146" s="40">
        <v>2.3188254634828036</v>
      </c>
      <c r="I8146">
        <v>7669</v>
      </c>
      <c r="J8146" s="134">
        <v>0.18354581392538494</v>
      </c>
    </row>
    <row r="8147" spans="3:10" x14ac:dyDescent="0.3">
      <c r="C8147">
        <v>7670</v>
      </c>
      <c r="D8147" s="40">
        <v>2.8160896365327646</v>
      </c>
      <c r="I8147">
        <v>7670</v>
      </c>
      <c r="J8147" s="134">
        <v>0.22486995136833876</v>
      </c>
    </row>
    <row r="8148" spans="3:10" x14ac:dyDescent="0.3">
      <c r="C8148">
        <v>7671</v>
      </c>
      <c r="D8148" s="40">
        <v>3.1782090081293837</v>
      </c>
      <c r="I8148">
        <v>7671</v>
      </c>
      <c r="J8148" s="134">
        <v>0.19531207516360793</v>
      </c>
    </row>
    <row r="8149" spans="3:10" x14ac:dyDescent="0.3">
      <c r="C8149">
        <v>7672</v>
      </c>
      <c r="D8149" s="40">
        <v>3.4569592594445835</v>
      </c>
      <c r="I8149">
        <v>7672</v>
      </c>
      <c r="J8149" s="134">
        <v>0.2973587482180271</v>
      </c>
    </row>
    <row r="8150" spans="3:10" x14ac:dyDescent="0.3">
      <c r="C8150">
        <v>7673</v>
      </c>
      <c r="D8150" s="40">
        <v>3.4510387417578259</v>
      </c>
      <c r="I8150">
        <v>7673</v>
      </c>
      <c r="J8150" s="134">
        <v>0.1488038410722754</v>
      </c>
    </row>
    <row r="8151" spans="3:10" x14ac:dyDescent="0.3">
      <c r="C8151">
        <v>7674</v>
      </c>
      <c r="D8151" s="40">
        <v>2.6953005566066937</v>
      </c>
      <c r="I8151">
        <v>7674</v>
      </c>
      <c r="J8151" s="134">
        <v>0.12144939631609764</v>
      </c>
    </row>
    <row r="8152" spans="3:10" x14ac:dyDescent="0.3">
      <c r="C8152">
        <v>7675</v>
      </c>
      <c r="D8152" s="40">
        <v>2.9164422577808047</v>
      </c>
      <c r="I8152">
        <v>7675</v>
      </c>
      <c r="J8152" s="134">
        <v>0.29124232152449836</v>
      </c>
    </row>
    <row r="8153" spans="3:10" x14ac:dyDescent="0.3">
      <c r="C8153">
        <v>7676</v>
      </c>
      <c r="D8153" s="40">
        <v>3.1684529286990561</v>
      </c>
      <c r="I8153">
        <v>7676</v>
      </c>
      <c r="J8153" s="134">
        <v>0.24030478233252461</v>
      </c>
    </row>
    <row r="8154" spans="3:10" x14ac:dyDescent="0.3">
      <c r="C8154">
        <v>7677</v>
      </c>
      <c r="D8154" s="40">
        <v>2.5699768551356263</v>
      </c>
      <c r="I8154">
        <v>7677</v>
      </c>
      <c r="J8154" s="134">
        <v>0.24911354262914132</v>
      </c>
    </row>
    <row r="8155" spans="3:10" x14ac:dyDescent="0.3">
      <c r="C8155">
        <v>7678</v>
      </c>
      <c r="D8155" s="40">
        <v>2.8056214310241976</v>
      </c>
      <c r="I8155">
        <v>7678</v>
      </c>
      <c r="J8155" s="134">
        <v>0.2269304959016365</v>
      </c>
    </row>
    <row r="8156" spans="3:10" x14ac:dyDescent="0.3">
      <c r="C8156">
        <v>7679</v>
      </c>
      <c r="D8156" s="40">
        <v>2.1228533569996086</v>
      </c>
      <c r="I8156">
        <v>7679</v>
      </c>
      <c r="J8156" s="134">
        <v>0.277439277237852</v>
      </c>
    </row>
    <row r="8157" spans="3:10" x14ac:dyDescent="0.3">
      <c r="C8157">
        <v>7680</v>
      </c>
      <c r="D8157" s="40">
        <v>2.8182647473468898</v>
      </c>
      <c r="I8157">
        <v>7680</v>
      </c>
      <c r="J8157" s="134">
        <v>0.23209546891132327</v>
      </c>
    </row>
    <row r="8158" spans="3:10" x14ac:dyDescent="0.3">
      <c r="C8158">
        <v>7681</v>
      </c>
      <c r="D8158" s="40">
        <v>2.1606931580775735</v>
      </c>
      <c r="I8158">
        <v>7681</v>
      </c>
      <c r="J8158" s="134">
        <v>0.29014536103549804</v>
      </c>
    </row>
    <row r="8159" spans="3:10" x14ac:dyDescent="0.3">
      <c r="C8159">
        <v>7682</v>
      </c>
      <c r="D8159" s="40">
        <v>2.9011308994900893</v>
      </c>
      <c r="I8159">
        <v>7682</v>
      </c>
      <c r="J8159" s="134">
        <v>0.30733811870813676</v>
      </c>
    </row>
    <row r="8160" spans="3:10" x14ac:dyDescent="0.3">
      <c r="C8160">
        <v>7683</v>
      </c>
      <c r="D8160" s="40">
        <v>2.6074468730815186</v>
      </c>
      <c r="I8160">
        <v>7683</v>
      </c>
      <c r="J8160" s="134">
        <v>0.29014218302262607</v>
      </c>
    </row>
    <row r="8161" spans="3:10" x14ac:dyDescent="0.3">
      <c r="C8161">
        <v>7684</v>
      </c>
      <c r="D8161" s="40">
        <v>2.4343599344542444</v>
      </c>
      <c r="I8161">
        <v>7684</v>
      </c>
      <c r="J8161" s="134">
        <v>0.2148441589818757</v>
      </c>
    </row>
    <row r="8162" spans="3:10" x14ac:dyDescent="0.3">
      <c r="C8162">
        <v>7685</v>
      </c>
      <c r="D8162" s="40">
        <v>2.0331268751344678</v>
      </c>
      <c r="I8162">
        <v>7685</v>
      </c>
      <c r="J8162" s="134">
        <v>0.2084626434209107</v>
      </c>
    </row>
    <row r="8163" spans="3:10" x14ac:dyDescent="0.3">
      <c r="C8163">
        <v>7686</v>
      </c>
      <c r="D8163" s="40">
        <v>2.0099908814191454</v>
      </c>
      <c r="I8163">
        <v>7686</v>
      </c>
      <c r="J8163" s="134">
        <v>0.23608578593236174</v>
      </c>
    </row>
    <row r="8164" spans="3:10" x14ac:dyDescent="0.3">
      <c r="C8164">
        <v>7687</v>
      </c>
      <c r="D8164" s="40">
        <v>1.8939622389534208</v>
      </c>
      <c r="I8164">
        <v>7687</v>
      </c>
      <c r="J8164" s="134">
        <v>0.16675079646007962</v>
      </c>
    </row>
    <row r="8165" spans="3:10" x14ac:dyDescent="0.3">
      <c r="C8165">
        <v>7688</v>
      </c>
      <c r="D8165" s="40">
        <v>2.0542413969307134</v>
      </c>
      <c r="I8165">
        <v>7688</v>
      </c>
      <c r="J8165" s="134">
        <v>0.33290351869963519</v>
      </c>
    </row>
    <row r="8166" spans="3:10" x14ac:dyDescent="0.3">
      <c r="C8166">
        <v>7689</v>
      </c>
      <c r="D8166" s="40">
        <v>1.9841078590789603</v>
      </c>
      <c r="I8166">
        <v>7689</v>
      </c>
      <c r="J8166" s="134">
        <v>7.1247170410637217E-2</v>
      </c>
    </row>
    <row r="8167" spans="3:10" x14ac:dyDescent="0.3">
      <c r="C8167">
        <v>7690</v>
      </c>
      <c r="D8167" s="40">
        <v>3.064243829477574</v>
      </c>
      <c r="I8167">
        <v>7690</v>
      </c>
      <c r="J8167" s="134">
        <v>0.21868254743784266</v>
      </c>
    </row>
    <row r="8168" spans="3:10" x14ac:dyDescent="0.3">
      <c r="C8168">
        <v>7691</v>
      </c>
      <c r="D8168" s="40">
        <v>2.1945093947436787</v>
      </c>
      <c r="I8168">
        <v>7691</v>
      </c>
      <c r="J8168" s="134">
        <v>0.22343251547389853</v>
      </c>
    </row>
    <row r="8169" spans="3:10" x14ac:dyDescent="0.3">
      <c r="C8169">
        <v>7692</v>
      </c>
      <c r="D8169" s="40">
        <v>3.2373785829412656</v>
      </c>
      <c r="I8169">
        <v>7692</v>
      </c>
      <c r="J8169" s="134">
        <v>0.13925814161480288</v>
      </c>
    </row>
    <row r="8170" spans="3:10" x14ac:dyDescent="0.3">
      <c r="C8170">
        <v>7693</v>
      </c>
      <c r="D8170" s="40">
        <v>2.7379899082262069</v>
      </c>
      <c r="I8170">
        <v>7693</v>
      </c>
      <c r="J8170" s="134">
        <v>0.40044105789353979</v>
      </c>
    </row>
    <row r="8171" spans="3:10" x14ac:dyDescent="0.3">
      <c r="C8171">
        <v>7694</v>
      </c>
      <c r="D8171" s="40">
        <v>2.0921949520808489</v>
      </c>
      <c r="I8171">
        <v>7694</v>
      </c>
      <c r="J8171" s="134">
        <v>0.15806833857152025</v>
      </c>
    </row>
    <row r="8172" spans="3:10" x14ac:dyDescent="0.3">
      <c r="C8172">
        <v>7695</v>
      </c>
      <c r="D8172" s="40">
        <v>1.9277134618353151</v>
      </c>
      <c r="I8172">
        <v>7695</v>
      </c>
      <c r="J8172" s="134">
        <v>0.26007179624326371</v>
      </c>
    </row>
    <row r="8173" spans="3:10" x14ac:dyDescent="0.3">
      <c r="C8173">
        <v>7696</v>
      </c>
      <c r="D8173" s="40">
        <v>2.7734343752307646</v>
      </c>
      <c r="I8173">
        <v>7696</v>
      </c>
      <c r="J8173" s="134">
        <v>0.18062289559780176</v>
      </c>
    </row>
    <row r="8174" spans="3:10" x14ac:dyDescent="0.3">
      <c r="C8174">
        <v>7697</v>
      </c>
      <c r="D8174" s="40">
        <v>2.266053629442923</v>
      </c>
      <c r="I8174">
        <v>7697</v>
      </c>
      <c r="J8174" s="134">
        <v>0.26689448400958882</v>
      </c>
    </row>
    <row r="8175" spans="3:10" x14ac:dyDescent="0.3">
      <c r="C8175">
        <v>7698</v>
      </c>
      <c r="D8175" s="40">
        <v>1.554984613401905</v>
      </c>
      <c r="I8175">
        <v>7698</v>
      </c>
      <c r="J8175" s="134">
        <v>0.35344131450896121</v>
      </c>
    </row>
    <row r="8176" spans="3:10" x14ac:dyDescent="0.3">
      <c r="C8176">
        <v>7699</v>
      </c>
      <c r="D8176" s="40">
        <v>2.5726163536564473</v>
      </c>
      <c r="I8176">
        <v>7699</v>
      </c>
      <c r="J8176" s="134">
        <v>0.33211496359816484</v>
      </c>
    </row>
    <row r="8177" spans="3:10" x14ac:dyDescent="0.3">
      <c r="C8177">
        <v>7700</v>
      </c>
      <c r="D8177" s="40">
        <v>2.7311670438519213</v>
      </c>
      <c r="I8177">
        <v>7700</v>
      </c>
      <c r="J8177" s="134">
        <v>8.4651519843164325E-2</v>
      </c>
    </row>
    <row r="8178" spans="3:10" x14ac:dyDescent="0.3">
      <c r="C8178">
        <v>7701</v>
      </c>
      <c r="D8178" s="40">
        <v>2.1481925561217561</v>
      </c>
      <c r="I8178">
        <v>7701</v>
      </c>
      <c r="J8178" s="134">
        <v>0.29045068749448455</v>
      </c>
    </row>
    <row r="8179" spans="3:10" x14ac:dyDescent="0.3">
      <c r="C8179">
        <v>7702</v>
      </c>
      <c r="D8179" s="40">
        <v>2.1315751869757533</v>
      </c>
      <c r="I8179">
        <v>7702</v>
      </c>
      <c r="J8179" s="134">
        <v>0.11687741977381627</v>
      </c>
    </row>
    <row r="8180" spans="3:10" x14ac:dyDescent="0.3">
      <c r="C8180">
        <v>7703</v>
      </c>
      <c r="D8180" s="40">
        <v>2.7042299754449686</v>
      </c>
      <c r="I8180">
        <v>7703</v>
      </c>
      <c r="J8180" s="134">
        <v>0.25086776810760947</v>
      </c>
    </row>
    <row r="8181" spans="3:10" x14ac:dyDescent="0.3">
      <c r="C8181">
        <v>7704</v>
      </c>
      <c r="D8181" s="40">
        <v>3.3750859832217004</v>
      </c>
      <c r="I8181">
        <v>7704</v>
      </c>
      <c r="J8181" s="134">
        <v>0.27186649600293666</v>
      </c>
    </row>
    <row r="8182" spans="3:10" x14ac:dyDescent="0.3">
      <c r="C8182">
        <v>7705</v>
      </c>
      <c r="D8182" s="40">
        <v>2.6610339753823706</v>
      </c>
      <c r="I8182">
        <v>7705</v>
      </c>
      <c r="J8182" s="134">
        <v>9.8981454127096136E-2</v>
      </c>
    </row>
    <row r="8183" spans="3:10" x14ac:dyDescent="0.3">
      <c r="C8183">
        <v>7706</v>
      </c>
      <c r="D8183" s="40">
        <v>3.2382911904301066</v>
      </c>
      <c r="I8183">
        <v>7706</v>
      </c>
      <c r="J8183" s="134">
        <v>0.15940064433359891</v>
      </c>
    </row>
    <row r="8184" spans="3:10" x14ac:dyDescent="0.3">
      <c r="C8184">
        <v>7707</v>
      </c>
      <c r="D8184" s="40">
        <v>3.3905459075984998</v>
      </c>
      <c r="I8184">
        <v>7707</v>
      </c>
      <c r="J8184" s="134">
        <v>0.15737224001396277</v>
      </c>
    </row>
    <row r="8185" spans="3:10" x14ac:dyDescent="0.3">
      <c r="C8185">
        <v>7708</v>
      </c>
      <c r="D8185" s="40">
        <v>2.5849113447204854</v>
      </c>
      <c r="I8185">
        <v>7708</v>
      </c>
      <c r="J8185" s="134">
        <v>0.24783865742680544</v>
      </c>
    </row>
    <row r="8186" spans="3:10" x14ac:dyDescent="0.3">
      <c r="C8186">
        <v>7709</v>
      </c>
      <c r="D8186" s="40">
        <v>3.0758953236905762</v>
      </c>
      <c r="I8186">
        <v>7709</v>
      </c>
      <c r="J8186" s="134">
        <v>0.25986042541552878</v>
      </c>
    </row>
    <row r="8187" spans="3:10" x14ac:dyDescent="0.3">
      <c r="C8187">
        <v>7710</v>
      </c>
      <c r="D8187" s="40">
        <v>2.6789178937480811</v>
      </c>
      <c r="I8187">
        <v>7710</v>
      </c>
      <c r="J8187" s="134">
        <v>0.32132969533744937</v>
      </c>
    </row>
    <row r="8188" spans="3:10" x14ac:dyDescent="0.3">
      <c r="C8188">
        <v>7711</v>
      </c>
      <c r="D8188" s="40">
        <v>2.5839954997184518</v>
      </c>
      <c r="I8188">
        <v>7711</v>
      </c>
      <c r="J8188" s="134">
        <v>0.30391927702692212</v>
      </c>
    </row>
    <row r="8189" spans="3:10" x14ac:dyDescent="0.3">
      <c r="C8189">
        <v>7712</v>
      </c>
      <c r="D8189" s="40">
        <v>2.2100629581445324</v>
      </c>
      <c r="I8189">
        <v>7712</v>
      </c>
      <c r="J8189" s="134">
        <v>0.34637569048631378</v>
      </c>
    </row>
    <row r="8190" spans="3:10" x14ac:dyDescent="0.3">
      <c r="C8190">
        <v>7713</v>
      </c>
      <c r="D8190" s="40">
        <v>2.3466851908915851</v>
      </c>
      <c r="I8190">
        <v>7713</v>
      </c>
      <c r="J8190" s="134">
        <v>0.27378008467572856</v>
      </c>
    </row>
    <row r="8191" spans="3:10" x14ac:dyDescent="0.3">
      <c r="C8191">
        <v>7714</v>
      </c>
      <c r="D8191" s="40">
        <v>3.1658163432280308</v>
      </c>
      <c r="I8191">
        <v>7714</v>
      </c>
      <c r="J8191" s="134">
        <v>0.21743063225105597</v>
      </c>
    </row>
    <row r="8192" spans="3:10" x14ac:dyDescent="0.3">
      <c r="C8192">
        <v>7715</v>
      </c>
      <c r="D8192" s="40">
        <v>2.4408409103153965</v>
      </c>
      <c r="I8192">
        <v>7715</v>
      </c>
      <c r="J8192" s="134">
        <v>0.30657487178821041</v>
      </c>
    </row>
    <row r="8193" spans="3:10" x14ac:dyDescent="0.3">
      <c r="C8193">
        <v>7716</v>
      </c>
      <c r="D8193" s="40">
        <v>3.4996368099790076</v>
      </c>
      <c r="I8193">
        <v>7716</v>
      </c>
      <c r="J8193" s="134">
        <v>0.28414733605318121</v>
      </c>
    </row>
    <row r="8194" spans="3:10" x14ac:dyDescent="0.3">
      <c r="C8194">
        <v>7717</v>
      </c>
      <c r="D8194" s="40">
        <v>2.3606174408733911</v>
      </c>
      <c r="I8194">
        <v>7717</v>
      </c>
      <c r="J8194" s="134">
        <v>0.19989239797755354</v>
      </c>
    </row>
    <row r="8195" spans="3:10" x14ac:dyDescent="0.3">
      <c r="C8195">
        <v>7718</v>
      </c>
      <c r="D8195" s="40">
        <v>2.884090451063924</v>
      </c>
      <c r="I8195">
        <v>7718</v>
      </c>
      <c r="J8195" s="134">
        <v>0.18306305131986278</v>
      </c>
    </row>
    <row r="8196" spans="3:10" x14ac:dyDescent="0.3">
      <c r="C8196">
        <v>7719</v>
      </c>
      <c r="D8196" s="40">
        <v>2.5835764152056764</v>
      </c>
      <c r="I8196">
        <v>7719</v>
      </c>
      <c r="J8196" s="134">
        <v>0.14394471070429482</v>
      </c>
    </row>
    <row r="8197" spans="3:10" x14ac:dyDescent="0.3">
      <c r="C8197">
        <v>7720</v>
      </c>
      <c r="D8197" s="40">
        <v>2.1625965032304317</v>
      </c>
      <c r="I8197">
        <v>7720</v>
      </c>
      <c r="J8197" s="134">
        <v>0.32145874299595012</v>
      </c>
    </row>
    <row r="8198" spans="3:10" x14ac:dyDescent="0.3">
      <c r="C8198">
        <v>7721</v>
      </c>
      <c r="D8198" s="40">
        <v>2.4751758276341311</v>
      </c>
      <c r="I8198">
        <v>7721</v>
      </c>
      <c r="J8198" s="134">
        <v>0.13485370893576643</v>
      </c>
    </row>
    <row r="8199" spans="3:10" x14ac:dyDescent="0.3">
      <c r="C8199">
        <v>7722</v>
      </c>
      <c r="D8199" s="40">
        <v>1.6852440097949355</v>
      </c>
      <c r="I8199">
        <v>7722</v>
      </c>
      <c r="J8199" s="134">
        <v>0.31062770470563983</v>
      </c>
    </row>
    <row r="8200" spans="3:10" x14ac:dyDescent="0.3">
      <c r="C8200">
        <v>7723</v>
      </c>
      <c r="D8200" s="40">
        <v>2.6686758285414962</v>
      </c>
      <c r="I8200">
        <v>7723</v>
      </c>
      <c r="J8200" s="134">
        <v>0.15294931760657704</v>
      </c>
    </row>
    <row r="8201" spans="3:10" x14ac:dyDescent="0.3">
      <c r="C8201">
        <v>7724</v>
      </c>
      <c r="D8201" s="40">
        <v>2.2444063311587157</v>
      </c>
      <c r="I8201">
        <v>7724</v>
      </c>
      <c r="J8201" s="134">
        <v>0.35106616090659015</v>
      </c>
    </row>
    <row r="8202" spans="3:10" x14ac:dyDescent="0.3">
      <c r="C8202">
        <v>7725</v>
      </c>
      <c r="D8202" s="40">
        <v>2.9711404696915751</v>
      </c>
      <c r="I8202">
        <v>7725</v>
      </c>
      <c r="J8202" s="134">
        <v>0.38282239718013411</v>
      </c>
    </row>
    <row r="8203" spans="3:10" x14ac:dyDescent="0.3">
      <c r="C8203">
        <v>7726</v>
      </c>
      <c r="D8203" s="40">
        <v>2.0632312849083401</v>
      </c>
      <c r="I8203">
        <v>7726</v>
      </c>
      <c r="J8203" s="134">
        <v>0.24241839690402922</v>
      </c>
    </row>
    <row r="8204" spans="3:10" x14ac:dyDescent="0.3">
      <c r="C8204">
        <v>7727</v>
      </c>
      <c r="D8204" s="40">
        <v>2.2837705130577897</v>
      </c>
      <c r="I8204">
        <v>7727</v>
      </c>
      <c r="J8204" s="134">
        <v>0.27947879302897727</v>
      </c>
    </row>
    <row r="8205" spans="3:10" x14ac:dyDescent="0.3">
      <c r="C8205">
        <v>7728</v>
      </c>
      <c r="D8205" s="40">
        <v>2.3460772189107861</v>
      </c>
      <c r="I8205">
        <v>7728</v>
      </c>
      <c r="J8205" s="134">
        <v>0.28873814314097479</v>
      </c>
    </row>
    <row r="8206" spans="3:10" x14ac:dyDescent="0.3">
      <c r="C8206">
        <v>7729</v>
      </c>
      <c r="D8206" s="40">
        <v>2.624584875733059</v>
      </c>
      <c r="I8206">
        <v>7729</v>
      </c>
      <c r="J8206" s="134">
        <v>0.29797122553961275</v>
      </c>
    </row>
    <row r="8207" spans="3:10" x14ac:dyDescent="0.3">
      <c r="C8207">
        <v>7730</v>
      </c>
      <c r="D8207" s="40">
        <v>2.7348111212222812</v>
      </c>
      <c r="I8207">
        <v>7730</v>
      </c>
      <c r="J8207" s="134">
        <v>0.3819987914860048</v>
      </c>
    </row>
    <row r="8208" spans="3:10" x14ac:dyDescent="0.3">
      <c r="C8208">
        <v>7731</v>
      </c>
      <c r="D8208" s="40">
        <v>2.3533979629431867</v>
      </c>
      <c r="I8208">
        <v>7731</v>
      </c>
      <c r="J8208" s="134">
        <v>0.21338494726182256</v>
      </c>
    </row>
    <row r="8209" spans="3:10" x14ac:dyDescent="0.3">
      <c r="C8209">
        <v>7732</v>
      </c>
      <c r="D8209" s="40">
        <v>2.1365364920876035</v>
      </c>
      <c r="I8209">
        <v>7732</v>
      </c>
      <c r="J8209" s="134">
        <v>0.27701420175802682</v>
      </c>
    </row>
    <row r="8210" spans="3:10" x14ac:dyDescent="0.3">
      <c r="C8210">
        <v>7733</v>
      </c>
      <c r="D8210" s="40">
        <v>2.4162945558615236</v>
      </c>
      <c r="I8210">
        <v>7733</v>
      </c>
      <c r="J8210" s="134">
        <v>0.23542385709200508</v>
      </c>
    </row>
    <row r="8211" spans="3:10" x14ac:dyDescent="0.3">
      <c r="C8211">
        <v>7734</v>
      </c>
      <c r="D8211" s="40">
        <v>1.5791380171877925</v>
      </c>
      <c r="I8211">
        <v>7734</v>
      </c>
      <c r="J8211" s="134">
        <v>0.23932639087693497</v>
      </c>
    </row>
    <row r="8212" spans="3:10" x14ac:dyDescent="0.3">
      <c r="C8212">
        <v>7735</v>
      </c>
      <c r="D8212" s="40">
        <v>2.3021425065568883</v>
      </c>
      <c r="I8212">
        <v>7735</v>
      </c>
      <c r="J8212" s="134">
        <v>0.28663599226102643</v>
      </c>
    </row>
    <row r="8213" spans="3:10" x14ac:dyDescent="0.3">
      <c r="C8213">
        <v>7736</v>
      </c>
      <c r="D8213" s="40">
        <v>2.4683930722684617</v>
      </c>
      <c r="I8213">
        <v>7736</v>
      </c>
      <c r="J8213" s="134">
        <v>0.2206819478387918</v>
      </c>
    </row>
    <row r="8214" spans="3:10" x14ac:dyDescent="0.3">
      <c r="C8214">
        <v>7737</v>
      </c>
      <c r="D8214" s="40">
        <v>2.8483904812346497</v>
      </c>
      <c r="I8214">
        <v>7737</v>
      </c>
      <c r="J8214" s="134">
        <v>0.31851752198440986</v>
      </c>
    </row>
    <row r="8215" spans="3:10" x14ac:dyDescent="0.3">
      <c r="C8215">
        <v>7738</v>
      </c>
      <c r="D8215" s="40">
        <v>2.6789610021573838</v>
      </c>
      <c r="I8215">
        <v>7738</v>
      </c>
      <c r="J8215" s="134">
        <v>0.28026876025242364</v>
      </c>
    </row>
    <row r="8216" spans="3:10" x14ac:dyDescent="0.3">
      <c r="C8216">
        <v>7739</v>
      </c>
      <c r="D8216" s="40">
        <v>2.2083790580752187</v>
      </c>
      <c r="I8216">
        <v>7739</v>
      </c>
      <c r="J8216" s="134">
        <v>0.31776278819385095</v>
      </c>
    </row>
    <row r="8217" spans="3:10" x14ac:dyDescent="0.3">
      <c r="C8217">
        <v>7740</v>
      </c>
      <c r="D8217" s="40">
        <v>1.7183866876278526</v>
      </c>
      <c r="I8217">
        <v>7740</v>
      </c>
      <c r="J8217" s="134">
        <v>0.2272767238357023</v>
      </c>
    </row>
    <row r="8218" spans="3:10" x14ac:dyDescent="0.3">
      <c r="C8218">
        <v>7741</v>
      </c>
      <c r="D8218" s="40">
        <v>1.8625415978662716</v>
      </c>
      <c r="I8218">
        <v>7741</v>
      </c>
      <c r="J8218" s="134">
        <v>0.30932955013828911</v>
      </c>
    </row>
    <row r="8219" spans="3:10" x14ac:dyDescent="0.3">
      <c r="C8219">
        <v>7742</v>
      </c>
      <c r="D8219" s="40">
        <v>2.6227648751583867</v>
      </c>
      <c r="I8219">
        <v>7742</v>
      </c>
      <c r="J8219" s="134">
        <v>0.15337912571953161</v>
      </c>
    </row>
    <row r="8220" spans="3:10" x14ac:dyDescent="0.3">
      <c r="C8220">
        <v>7743</v>
      </c>
      <c r="D8220" s="40">
        <v>2.5827551877414439</v>
      </c>
      <c r="I8220">
        <v>7743</v>
      </c>
      <c r="J8220" s="134">
        <v>0.23587594805808987</v>
      </c>
    </row>
    <row r="8221" spans="3:10" x14ac:dyDescent="0.3">
      <c r="C8221">
        <v>7744</v>
      </c>
      <c r="D8221" s="40">
        <v>3.4594939539604477</v>
      </c>
      <c r="I8221">
        <v>7744</v>
      </c>
      <c r="J8221" s="134">
        <v>0.35758500643754765</v>
      </c>
    </row>
    <row r="8222" spans="3:10" x14ac:dyDescent="0.3">
      <c r="C8222">
        <v>7745</v>
      </c>
      <c r="D8222" s="40">
        <v>2.2846430360472603</v>
      </c>
      <c r="I8222">
        <v>7745</v>
      </c>
      <c r="J8222" s="134">
        <v>0.16904854948306935</v>
      </c>
    </row>
    <row r="8223" spans="3:10" x14ac:dyDescent="0.3">
      <c r="C8223">
        <v>7746</v>
      </c>
      <c r="D8223" s="40">
        <v>2.4740718767386376</v>
      </c>
      <c r="I8223">
        <v>7746</v>
      </c>
      <c r="J8223" s="134">
        <v>0.31741125931726222</v>
      </c>
    </row>
    <row r="8224" spans="3:10" x14ac:dyDescent="0.3">
      <c r="C8224">
        <v>7747</v>
      </c>
      <c r="D8224" s="40">
        <v>2.6501878489134141</v>
      </c>
      <c r="I8224">
        <v>7747</v>
      </c>
      <c r="J8224" s="134">
        <v>0.14455076951432289</v>
      </c>
    </row>
    <row r="8225" spans="3:10" x14ac:dyDescent="0.3">
      <c r="C8225">
        <v>7748</v>
      </c>
      <c r="D8225" s="40">
        <v>2.4827362422794037</v>
      </c>
      <c r="I8225">
        <v>7748</v>
      </c>
      <c r="J8225" s="134">
        <v>0.17666386026178849</v>
      </c>
    </row>
    <row r="8226" spans="3:10" x14ac:dyDescent="0.3">
      <c r="C8226">
        <v>7749</v>
      </c>
      <c r="D8226" s="40">
        <v>2.2102824012133269</v>
      </c>
      <c r="I8226">
        <v>7749</v>
      </c>
      <c r="J8226" s="134">
        <v>0.25790302150293765</v>
      </c>
    </row>
    <row r="8227" spans="3:10" x14ac:dyDescent="0.3">
      <c r="C8227">
        <v>7750</v>
      </c>
      <c r="D8227" s="40">
        <v>2.5908743214477949</v>
      </c>
      <c r="I8227">
        <v>7750</v>
      </c>
      <c r="J8227" s="134">
        <v>0.1803820734862267</v>
      </c>
    </row>
    <row r="8228" spans="3:10" x14ac:dyDescent="0.3">
      <c r="C8228">
        <v>7751</v>
      </c>
      <c r="D8228" s="40">
        <v>2.7539588678616211</v>
      </c>
      <c r="I8228">
        <v>7751</v>
      </c>
      <c r="J8228" s="134">
        <v>0.15219813342798072</v>
      </c>
    </row>
    <row r="8229" spans="3:10" x14ac:dyDescent="0.3">
      <c r="C8229">
        <v>7752</v>
      </c>
      <c r="D8229" s="40">
        <v>1.3968522976923248</v>
      </c>
      <c r="I8229">
        <v>7752</v>
      </c>
      <c r="J8229" s="134">
        <v>0.22724491269794678</v>
      </c>
    </row>
    <row r="8230" spans="3:10" x14ac:dyDescent="0.3">
      <c r="C8230">
        <v>7753</v>
      </c>
      <c r="D8230" s="40">
        <v>3.1605619391864375</v>
      </c>
      <c r="I8230">
        <v>7753</v>
      </c>
      <c r="J8230" s="134">
        <v>0.28399709043483479</v>
      </c>
    </row>
    <row r="8231" spans="3:10" x14ac:dyDescent="0.3">
      <c r="C8231">
        <v>7754</v>
      </c>
      <c r="D8231" s="40">
        <v>2.2563398106513786</v>
      </c>
      <c r="I8231">
        <v>7754</v>
      </c>
      <c r="J8231" s="134">
        <v>0.19073499353950019</v>
      </c>
    </row>
    <row r="8232" spans="3:10" x14ac:dyDescent="0.3">
      <c r="C8232">
        <v>7755</v>
      </c>
      <c r="D8232" s="40">
        <v>2.3463345397306181</v>
      </c>
      <c r="I8232">
        <v>7755</v>
      </c>
      <c r="J8232" s="134">
        <v>0.20282269298886879</v>
      </c>
    </row>
    <row r="8233" spans="3:10" x14ac:dyDescent="0.3">
      <c r="C8233">
        <v>7756</v>
      </c>
      <c r="D8233" s="40">
        <v>2.7308592370676852</v>
      </c>
      <c r="I8233">
        <v>7756</v>
      </c>
      <c r="J8233" s="134">
        <v>0.1399995062526691</v>
      </c>
    </row>
    <row r="8234" spans="3:10" x14ac:dyDescent="0.3">
      <c r="C8234">
        <v>7757</v>
      </c>
      <c r="D8234" s="40">
        <v>2.4729917380124213</v>
      </c>
      <c r="I8234">
        <v>7757</v>
      </c>
      <c r="J8234" s="134">
        <v>0.305450694692317</v>
      </c>
    </row>
    <row r="8235" spans="3:10" x14ac:dyDescent="0.3">
      <c r="C8235">
        <v>7758</v>
      </c>
      <c r="D8235" s="40">
        <v>3.3840817661391087</v>
      </c>
      <c r="I8235">
        <v>7758</v>
      </c>
      <c r="J8235" s="134">
        <v>0.28191875897605101</v>
      </c>
    </row>
    <row r="8236" spans="3:10" x14ac:dyDescent="0.3">
      <c r="C8236">
        <v>7759</v>
      </c>
      <c r="D8236" s="40">
        <v>1.8751943924249836</v>
      </c>
      <c r="I8236">
        <v>7759</v>
      </c>
      <c r="J8236" s="134">
        <v>0.2415777029833639</v>
      </c>
    </row>
    <row r="8237" spans="3:10" x14ac:dyDescent="0.3">
      <c r="C8237">
        <v>7760</v>
      </c>
      <c r="D8237" s="40">
        <v>2.5560371893975002</v>
      </c>
      <c r="I8237">
        <v>7760</v>
      </c>
      <c r="J8237" s="134">
        <v>8.8530829926626087E-2</v>
      </c>
    </row>
    <row r="8238" spans="3:10" x14ac:dyDescent="0.3">
      <c r="C8238">
        <v>7761</v>
      </c>
      <c r="D8238" s="40">
        <v>2.8797695571859094</v>
      </c>
      <c r="I8238">
        <v>7761</v>
      </c>
      <c r="J8238" s="134">
        <v>0.33171681410721976</v>
      </c>
    </row>
    <row r="8239" spans="3:10" x14ac:dyDescent="0.3">
      <c r="C8239">
        <v>7762</v>
      </c>
      <c r="D8239" s="40">
        <v>2.8292746904036941</v>
      </c>
      <c r="I8239">
        <v>7762</v>
      </c>
      <c r="J8239" s="134">
        <v>0.13240195072596306</v>
      </c>
    </row>
    <row r="8240" spans="3:10" x14ac:dyDescent="0.3">
      <c r="C8240">
        <v>7763</v>
      </c>
      <c r="D8240" s="40">
        <v>1.8346016347495877</v>
      </c>
      <c r="I8240">
        <v>7763</v>
      </c>
      <c r="J8240" s="134">
        <v>0.22626108741170747</v>
      </c>
    </row>
    <row r="8241" spans="3:10" x14ac:dyDescent="0.3">
      <c r="C8241">
        <v>7764</v>
      </c>
      <c r="D8241" s="40">
        <v>2.3139962052276348</v>
      </c>
      <c r="I8241">
        <v>7764</v>
      </c>
      <c r="J8241" s="134">
        <v>0.19204386619022329</v>
      </c>
    </row>
    <row r="8242" spans="3:10" x14ac:dyDescent="0.3">
      <c r="C8242">
        <v>7765</v>
      </c>
      <c r="D8242" s="40">
        <v>2.6992188532790871</v>
      </c>
      <c r="I8242">
        <v>7765</v>
      </c>
      <c r="J8242" s="134">
        <v>0.35222234309040878</v>
      </c>
    </row>
    <row r="8243" spans="3:10" x14ac:dyDescent="0.3">
      <c r="C8243">
        <v>7766</v>
      </c>
      <c r="D8243" s="40">
        <v>2.8942929231831527</v>
      </c>
      <c r="I8243">
        <v>7766</v>
      </c>
      <c r="J8243" s="134">
        <v>0.30352205393757226</v>
      </c>
    </row>
    <row r="8244" spans="3:10" x14ac:dyDescent="0.3">
      <c r="C8244">
        <v>7767</v>
      </c>
      <c r="D8244" s="40">
        <v>2.0497639108231951</v>
      </c>
      <c r="I8244">
        <v>7767</v>
      </c>
      <c r="J8244" s="134">
        <v>0.27886347282001189</v>
      </c>
    </row>
    <row r="8245" spans="3:10" x14ac:dyDescent="0.3">
      <c r="C8245">
        <v>7768</v>
      </c>
      <c r="D8245" s="40">
        <v>2.7208758451881936</v>
      </c>
      <c r="I8245">
        <v>7768</v>
      </c>
      <c r="J8245" s="134">
        <v>0.20847663360906421</v>
      </c>
    </row>
    <row r="8246" spans="3:10" x14ac:dyDescent="0.3">
      <c r="C8246">
        <v>7769</v>
      </c>
      <c r="D8246" s="40">
        <v>2.5415172826473489</v>
      </c>
      <c r="I8246">
        <v>7769</v>
      </c>
      <c r="J8246" s="134">
        <v>0.23175310402769833</v>
      </c>
    </row>
    <row r="8247" spans="3:10" x14ac:dyDescent="0.3">
      <c r="C8247">
        <v>7770</v>
      </c>
      <c r="D8247" s="40">
        <v>1.7273577487969483</v>
      </c>
      <c r="I8247">
        <v>7770</v>
      </c>
      <c r="J8247" s="134">
        <v>0.18789947728719358</v>
      </c>
    </row>
    <row r="8248" spans="3:10" x14ac:dyDescent="0.3">
      <c r="C8248">
        <v>7771</v>
      </c>
      <c r="D8248" s="40">
        <v>2.9852279840318885</v>
      </c>
      <c r="I8248">
        <v>7771</v>
      </c>
      <c r="J8248" s="134">
        <v>0.33766251564992755</v>
      </c>
    </row>
    <row r="8249" spans="3:10" x14ac:dyDescent="0.3">
      <c r="C8249">
        <v>7772</v>
      </c>
      <c r="D8249" s="40">
        <v>1.9831143870449459</v>
      </c>
      <c r="I8249">
        <v>7772</v>
      </c>
      <c r="J8249" s="134">
        <v>0.17030567199272917</v>
      </c>
    </row>
    <row r="8250" spans="3:10" x14ac:dyDescent="0.3">
      <c r="C8250">
        <v>7773</v>
      </c>
      <c r="D8250" s="40">
        <v>2.9194292896025344</v>
      </c>
      <c r="I8250">
        <v>7773</v>
      </c>
      <c r="J8250" s="134">
        <v>0.24458160563388143</v>
      </c>
    </row>
    <row r="8251" spans="3:10" x14ac:dyDescent="0.3">
      <c r="C8251">
        <v>7774</v>
      </c>
      <c r="D8251" s="40">
        <v>2.2353024182154053</v>
      </c>
      <c r="I8251">
        <v>7774</v>
      </c>
      <c r="J8251" s="134">
        <v>0.34872886171758255</v>
      </c>
    </row>
    <row r="8252" spans="3:10" x14ac:dyDescent="0.3">
      <c r="C8252">
        <v>7775</v>
      </c>
      <c r="D8252" s="40">
        <v>2.1982773601094294</v>
      </c>
      <c r="I8252">
        <v>7775</v>
      </c>
      <c r="J8252" s="134">
        <v>0.14354568702905413</v>
      </c>
    </row>
    <row r="8253" spans="3:10" x14ac:dyDescent="0.3">
      <c r="C8253">
        <v>7776</v>
      </c>
      <c r="D8253" s="40">
        <v>2.7470357738531899</v>
      </c>
      <c r="I8253">
        <v>7776</v>
      </c>
      <c r="J8253" s="134">
        <v>0.37710948665867616</v>
      </c>
    </row>
    <row r="8254" spans="3:10" x14ac:dyDescent="0.3">
      <c r="C8254">
        <v>7777</v>
      </c>
      <c r="D8254" s="40">
        <v>1.6896415958739905</v>
      </c>
      <c r="I8254">
        <v>7777</v>
      </c>
      <c r="J8254" s="134">
        <v>7.4523444602597744E-2</v>
      </c>
    </row>
    <row r="8255" spans="3:10" x14ac:dyDescent="0.3">
      <c r="C8255">
        <v>7778</v>
      </c>
      <c r="D8255" s="40">
        <v>2.7607134835443707</v>
      </c>
      <c r="I8255">
        <v>7778</v>
      </c>
      <c r="J8255" s="134">
        <v>0.20926569855391652</v>
      </c>
    </row>
    <row r="8256" spans="3:10" x14ac:dyDescent="0.3">
      <c r="C8256">
        <v>7779</v>
      </c>
      <c r="D8256" s="40">
        <v>1.7580591249555713</v>
      </c>
      <c r="I8256">
        <v>7779</v>
      </c>
      <c r="J8256" s="134">
        <v>0.26996382552691212</v>
      </c>
    </row>
    <row r="8257" spans="3:10" x14ac:dyDescent="0.3">
      <c r="C8257">
        <v>7780</v>
      </c>
      <c r="D8257" s="40">
        <v>1.6299007588026933</v>
      </c>
      <c r="I8257">
        <v>7780</v>
      </c>
      <c r="J8257" s="134">
        <v>0.13387850469503793</v>
      </c>
    </row>
    <row r="8258" spans="3:10" x14ac:dyDescent="0.3">
      <c r="C8258">
        <v>7781</v>
      </c>
      <c r="D8258" s="40">
        <v>2.0707860916247598</v>
      </c>
      <c r="I8258">
        <v>7781</v>
      </c>
      <c r="J8258" s="134">
        <v>0.13629687321640716</v>
      </c>
    </row>
    <row r="8259" spans="3:10" x14ac:dyDescent="0.3">
      <c r="C8259">
        <v>7782</v>
      </c>
      <c r="D8259" s="40">
        <v>2.4719620429174975</v>
      </c>
      <c r="I8259">
        <v>7782</v>
      </c>
      <c r="J8259" s="134">
        <v>0.35883792299626527</v>
      </c>
    </row>
    <row r="8260" spans="3:10" x14ac:dyDescent="0.3">
      <c r="C8260">
        <v>7783</v>
      </c>
      <c r="D8260" s="40">
        <v>1.8736882344874064</v>
      </c>
      <c r="I8260">
        <v>7783</v>
      </c>
      <c r="J8260" s="134">
        <v>0.29431332432265256</v>
      </c>
    </row>
    <row r="8261" spans="3:10" x14ac:dyDescent="0.3">
      <c r="C8261">
        <v>7784</v>
      </c>
      <c r="D8261" s="40">
        <v>1.8070232186044861</v>
      </c>
      <c r="I8261">
        <v>7784</v>
      </c>
      <c r="J8261" s="134">
        <v>0.17390254135872474</v>
      </c>
    </row>
    <row r="8262" spans="3:10" x14ac:dyDescent="0.3">
      <c r="C8262">
        <v>7785</v>
      </c>
      <c r="D8262" s="40">
        <v>3.4932018469867847</v>
      </c>
      <c r="I8262">
        <v>7785</v>
      </c>
      <c r="J8262" s="134">
        <v>0.33598655842656622</v>
      </c>
    </row>
    <row r="8263" spans="3:10" x14ac:dyDescent="0.3">
      <c r="C8263">
        <v>7786</v>
      </c>
      <c r="D8263" s="40">
        <v>2.6028635240593223</v>
      </c>
      <c r="I8263">
        <v>7786</v>
      </c>
      <c r="J8263" s="134">
        <v>0.26115854650196324</v>
      </c>
    </row>
    <row r="8264" spans="3:10" x14ac:dyDescent="0.3">
      <c r="C8264">
        <v>7787</v>
      </c>
      <c r="D8264" s="40">
        <v>2.0615139918968586</v>
      </c>
      <c r="I8264">
        <v>7787</v>
      </c>
      <c r="J8264" s="134">
        <v>0.28833971509656586</v>
      </c>
    </row>
    <row r="8265" spans="3:10" x14ac:dyDescent="0.3">
      <c r="C8265">
        <v>7788</v>
      </c>
      <c r="D8265" s="40">
        <v>2.1014739901453243</v>
      </c>
      <c r="I8265">
        <v>7788</v>
      </c>
      <c r="J8265" s="134">
        <v>0.10853654447338168</v>
      </c>
    </row>
    <row r="8266" spans="3:10" x14ac:dyDescent="0.3">
      <c r="C8266">
        <v>7789</v>
      </c>
      <c r="D8266" s="40">
        <v>2.4215981094749544</v>
      </c>
      <c r="I8266">
        <v>7789</v>
      </c>
      <c r="J8266" s="134">
        <v>0.36309628279836614</v>
      </c>
    </row>
    <row r="8267" spans="3:10" x14ac:dyDescent="0.3">
      <c r="C8267">
        <v>7790</v>
      </c>
      <c r="D8267" s="40">
        <v>2.4826235024499361</v>
      </c>
      <c r="I8267">
        <v>7790</v>
      </c>
      <c r="J8267" s="134">
        <v>0.28786011171920101</v>
      </c>
    </row>
    <row r="8268" spans="3:10" x14ac:dyDescent="0.3">
      <c r="C8268">
        <v>7791</v>
      </c>
      <c r="D8268" s="40">
        <v>2.1267631611033329</v>
      </c>
      <c r="I8268">
        <v>7791</v>
      </c>
      <c r="J8268" s="134">
        <v>0.20665268787528102</v>
      </c>
    </row>
    <row r="8269" spans="3:10" x14ac:dyDescent="0.3">
      <c r="C8269">
        <v>7792</v>
      </c>
      <c r="D8269" s="40">
        <v>1.7875965012963448</v>
      </c>
      <c r="I8269">
        <v>7792</v>
      </c>
      <c r="J8269" s="134">
        <v>0.30712171593832993</v>
      </c>
    </row>
    <row r="8270" spans="3:10" x14ac:dyDescent="0.3">
      <c r="C8270">
        <v>7793</v>
      </c>
      <c r="D8270" s="40">
        <v>2.1052670685636174</v>
      </c>
      <c r="I8270">
        <v>7793</v>
      </c>
      <c r="J8270" s="134">
        <v>0.29287652411592124</v>
      </c>
    </row>
    <row r="8271" spans="3:10" x14ac:dyDescent="0.3">
      <c r="C8271">
        <v>7794</v>
      </c>
      <c r="D8271" s="40">
        <v>2.6929180705655531</v>
      </c>
      <c r="I8271">
        <v>7794</v>
      </c>
      <c r="J8271" s="134">
        <v>0.27901320902006388</v>
      </c>
    </row>
    <row r="8272" spans="3:10" x14ac:dyDescent="0.3">
      <c r="C8272">
        <v>7795</v>
      </c>
      <c r="D8272" s="40">
        <v>1.6082025213545159</v>
      </c>
      <c r="I8272">
        <v>7795</v>
      </c>
      <c r="J8272" s="134">
        <v>0.18591664057670942</v>
      </c>
    </row>
    <row r="8273" spans="3:10" x14ac:dyDescent="0.3">
      <c r="C8273">
        <v>7796</v>
      </c>
      <c r="D8273" s="40">
        <v>2.5575309809057147</v>
      </c>
      <c r="I8273">
        <v>7796</v>
      </c>
      <c r="J8273" s="134">
        <v>0.22999426970135928</v>
      </c>
    </row>
    <row r="8274" spans="3:10" x14ac:dyDescent="0.3">
      <c r="C8274">
        <v>7797</v>
      </c>
      <c r="D8274" s="40">
        <v>2.5003500909169483</v>
      </c>
      <c r="I8274">
        <v>7797</v>
      </c>
      <c r="J8274" s="134">
        <v>0.29350522461490014</v>
      </c>
    </row>
    <row r="8275" spans="3:10" x14ac:dyDescent="0.3">
      <c r="C8275">
        <v>7798</v>
      </c>
      <c r="D8275" s="40">
        <v>2.5671002044961373</v>
      </c>
      <c r="I8275">
        <v>7798</v>
      </c>
      <c r="J8275" s="134">
        <v>0.22652549718204185</v>
      </c>
    </row>
    <row r="8276" spans="3:10" x14ac:dyDescent="0.3">
      <c r="C8276">
        <v>7799</v>
      </c>
      <c r="D8276" s="40">
        <v>3.0248105836855168</v>
      </c>
      <c r="I8276">
        <v>7799</v>
      </c>
      <c r="J8276" s="134">
        <v>0.17485726526280132</v>
      </c>
    </row>
    <row r="8277" spans="3:10" x14ac:dyDescent="0.3">
      <c r="C8277">
        <v>7800</v>
      </c>
      <c r="D8277" s="40">
        <v>3.0402423444862063</v>
      </c>
      <c r="I8277">
        <v>7800</v>
      </c>
      <c r="J8277" s="134">
        <v>0.21926085963528874</v>
      </c>
    </row>
    <row r="8278" spans="3:10" x14ac:dyDescent="0.3">
      <c r="C8278">
        <v>7801</v>
      </c>
      <c r="D8278" s="40">
        <v>2.6286434428779843</v>
      </c>
      <c r="I8278">
        <v>7801</v>
      </c>
      <c r="J8278" s="134">
        <v>0.22225787638904659</v>
      </c>
    </row>
    <row r="8279" spans="3:10" x14ac:dyDescent="0.3">
      <c r="C8279">
        <v>7802</v>
      </c>
      <c r="D8279" s="40">
        <v>2.9421101038992523</v>
      </c>
      <c r="I8279">
        <v>7802</v>
      </c>
      <c r="J8279" s="134">
        <v>0.31662314819965731</v>
      </c>
    </row>
    <row r="8280" spans="3:10" x14ac:dyDescent="0.3">
      <c r="C8280">
        <v>7803</v>
      </c>
      <c r="D8280" s="40">
        <v>1.999133564461081</v>
      </c>
      <c r="I8280">
        <v>7803</v>
      </c>
      <c r="J8280" s="134">
        <v>0.13193229102503556</v>
      </c>
    </row>
    <row r="8281" spans="3:10" x14ac:dyDescent="0.3">
      <c r="C8281">
        <v>7804</v>
      </c>
      <c r="D8281" s="40">
        <v>2.8898004512779236</v>
      </c>
      <c r="I8281">
        <v>7804</v>
      </c>
      <c r="J8281" s="134">
        <v>0.39774830507243841</v>
      </c>
    </row>
    <row r="8282" spans="3:10" x14ac:dyDescent="0.3">
      <c r="C8282">
        <v>7805</v>
      </c>
      <c r="D8282" s="40">
        <v>2.7855045736199733</v>
      </c>
      <c r="I8282">
        <v>7805</v>
      </c>
      <c r="J8282" s="134">
        <v>0.28482426323826937</v>
      </c>
    </row>
    <row r="8283" spans="3:10" x14ac:dyDescent="0.3">
      <c r="C8283">
        <v>7806</v>
      </c>
      <c r="D8283" s="40">
        <v>2.9043341170819916</v>
      </c>
      <c r="I8283">
        <v>7806</v>
      </c>
      <c r="J8283" s="134">
        <v>0.18939913016989207</v>
      </c>
    </row>
    <row r="8284" spans="3:10" x14ac:dyDescent="0.3">
      <c r="C8284">
        <v>7807</v>
      </c>
      <c r="D8284" s="40">
        <v>2.8220758746152974</v>
      </c>
      <c r="I8284">
        <v>7807</v>
      </c>
      <c r="J8284" s="134">
        <v>0.23967966932085361</v>
      </c>
    </row>
    <row r="8285" spans="3:10" x14ac:dyDescent="0.3">
      <c r="C8285">
        <v>7808</v>
      </c>
      <c r="D8285" s="40">
        <v>2.0105568630650623</v>
      </c>
      <c r="I8285">
        <v>7808</v>
      </c>
      <c r="J8285" s="134">
        <v>0.31232963119525925</v>
      </c>
    </row>
    <row r="8286" spans="3:10" x14ac:dyDescent="0.3">
      <c r="C8286">
        <v>7809</v>
      </c>
      <c r="D8286" s="40">
        <v>3.5297894605586335</v>
      </c>
      <c r="I8286">
        <v>7809</v>
      </c>
      <c r="J8286" s="134">
        <v>0.38014537883818966</v>
      </c>
    </row>
    <row r="8287" spans="3:10" x14ac:dyDescent="0.3">
      <c r="C8287">
        <v>7810</v>
      </c>
      <c r="D8287" s="40">
        <v>2.5364481636635214</v>
      </c>
      <c r="I8287">
        <v>7810</v>
      </c>
      <c r="J8287" s="134">
        <v>0.29580170136028405</v>
      </c>
    </row>
    <row r="8288" spans="3:10" x14ac:dyDescent="0.3">
      <c r="C8288">
        <v>7811</v>
      </c>
      <c r="D8288" s="40">
        <v>2.3116572209124544</v>
      </c>
      <c r="I8288">
        <v>7811</v>
      </c>
      <c r="J8288" s="134">
        <v>0.15613770100199109</v>
      </c>
    </row>
    <row r="8289" spans="3:10" x14ac:dyDescent="0.3">
      <c r="C8289">
        <v>7812</v>
      </c>
      <c r="D8289" s="40">
        <v>3.410007347347622</v>
      </c>
      <c r="I8289">
        <v>7812</v>
      </c>
      <c r="J8289" s="134">
        <v>0.19359063920720243</v>
      </c>
    </row>
    <row r="8290" spans="3:10" x14ac:dyDescent="0.3">
      <c r="C8290">
        <v>7813</v>
      </c>
      <c r="D8290" s="40">
        <v>3.0605949405986523</v>
      </c>
      <c r="I8290">
        <v>7813</v>
      </c>
      <c r="J8290" s="134">
        <v>0.36423312192345847</v>
      </c>
    </row>
    <row r="8291" spans="3:10" x14ac:dyDescent="0.3">
      <c r="C8291">
        <v>7814</v>
      </c>
      <c r="D8291" s="40">
        <v>2.6182049299294259</v>
      </c>
      <c r="I8291">
        <v>7814</v>
      </c>
      <c r="J8291" s="134">
        <v>0.36664947439026574</v>
      </c>
    </row>
    <row r="8292" spans="3:10" x14ac:dyDescent="0.3">
      <c r="C8292">
        <v>7815</v>
      </c>
      <c r="D8292" s="40">
        <v>2.3074560260171721</v>
      </c>
      <c r="I8292">
        <v>7815</v>
      </c>
      <c r="J8292" s="134">
        <v>0.12959096807661519</v>
      </c>
    </row>
    <row r="8293" spans="3:10" x14ac:dyDescent="0.3">
      <c r="C8293">
        <v>7816</v>
      </c>
      <c r="D8293" s="40">
        <v>2.7312594456022525</v>
      </c>
      <c r="I8293">
        <v>7816</v>
      </c>
      <c r="J8293" s="134">
        <v>6.5475630244727911E-2</v>
      </c>
    </row>
    <row r="8294" spans="3:10" x14ac:dyDescent="0.3">
      <c r="C8294">
        <v>7817</v>
      </c>
      <c r="D8294" s="40">
        <v>2.1848361783708641</v>
      </c>
      <c r="I8294">
        <v>7817</v>
      </c>
      <c r="J8294" s="134">
        <v>0.23057357626594599</v>
      </c>
    </row>
    <row r="8295" spans="3:10" x14ac:dyDescent="0.3">
      <c r="C8295">
        <v>7818</v>
      </c>
      <c r="D8295" s="40">
        <v>2.4039032245102896</v>
      </c>
      <c r="I8295">
        <v>7818</v>
      </c>
      <c r="J8295" s="134">
        <v>0.24353943949058166</v>
      </c>
    </row>
    <row r="8296" spans="3:10" x14ac:dyDescent="0.3">
      <c r="C8296">
        <v>7819</v>
      </c>
      <c r="D8296" s="40">
        <v>2.1716813930318879</v>
      </c>
      <c r="I8296">
        <v>7819</v>
      </c>
      <c r="J8296" s="134">
        <v>0.21492278328376524</v>
      </c>
    </row>
    <row r="8297" spans="3:10" x14ac:dyDescent="0.3">
      <c r="C8297">
        <v>7820</v>
      </c>
      <c r="D8297" s="40">
        <v>3.0348950395038008</v>
      </c>
      <c r="I8297">
        <v>7820</v>
      </c>
      <c r="J8297" s="134">
        <v>0.34075232961071111</v>
      </c>
    </row>
    <row r="8298" spans="3:10" x14ac:dyDescent="0.3">
      <c r="C8298">
        <v>7821</v>
      </c>
      <c r="D8298" s="40">
        <v>3.242362462354039</v>
      </c>
      <c r="I8298">
        <v>7821</v>
      </c>
      <c r="J8298" s="134">
        <v>0.31727895555597607</v>
      </c>
    </row>
    <row r="8299" spans="3:10" x14ac:dyDescent="0.3">
      <c r="C8299">
        <v>7822</v>
      </c>
      <c r="D8299" s="40">
        <v>3.0466545518379897</v>
      </c>
      <c r="I8299">
        <v>7822</v>
      </c>
      <c r="J8299" s="134">
        <v>0.25310072316987076</v>
      </c>
    </row>
    <row r="8300" spans="3:10" x14ac:dyDescent="0.3">
      <c r="C8300">
        <v>7823</v>
      </c>
      <c r="D8300" s="40">
        <v>2.7486224442385572</v>
      </c>
      <c r="I8300">
        <v>7823</v>
      </c>
      <c r="J8300" s="134">
        <v>0.13933282088532706</v>
      </c>
    </row>
    <row r="8301" spans="3:10" x14ac:dyDescent="0.3">
      <c r="C8301">
        <v>7824</v>
      </c>
      <c r="D8301" s="40">
        <v>2.7578544525305397</v>
      </c>
      <c r="I8301">
        <v>7824</v>
      </c>
      <c r="J8301" s="134">
        <v>0.35075455857698956</v>
      </c>
    </row>
    <row r="8302" spans="3:10" x14ac:dyDescent="0.3">
      <c r="C8302">
        <v>7825</v>
      </c>
      <c r="D8302" s="40">
        <v>2.0659709089041418</v>
      </c>
      <c r="I8302">
        <v>7825</v>
      </c>
      <c r="J8302" s="134">
        <v>0.28618538897855772</v>
      </c>
    </row>
    <row r="8303" spans="3:10" x14ac:dyDescent="0.3">
      <c r="C8303">
        <v>7826</v>
      </c>
      <c r="D8303" s="40">
        <v>2.3770423765222</v>
      </c>
      <c r="I8303">
        <v>7826</v>
      </c>
      <c r="J8303" s="134">
        <v>0.22990435980439594</v>
      </c>
    </row>
    <row r="8304" spans="3:10" x14ac:dyDescent="0.3">
      <c r="C8304">
        <v>7827</v>
      </c>
      <c r="D8304" s="40">
        <v>1.80303380576157</v>
      </c>
      <c r="I8304">
        <v>7827</v>
      </c>
      <c r="J8304" s="134">
        <v>0.18978941711492903</v>
      </c>
    </row>
    <row r="8305" spans="3:10" x14ac:dyDescent="0.3">
      <c r="C8305">
        <v>7828</v>
      </c>
      <c r="D8305" s="40">
        <v>2.0128776367880699</v>
      </c>
      <c r="I8305">
        <v>7828</v>
      </c>
      <c r="J8305" s="134">
        <v>0.20247572221772114</v>
      </c>
    </row>
    <row r="8306" spans="3:10" x14ac:dyDescent="0.3">
      <c r="C8306">
        <v>7829</v>
      </c>
      <c r="D8306" s="40">
        <v>2.6363630391476343</v>
      </c>
      <c r="I8306">
        <v>7829</v>
      </c>
      <c r="J8306" s="134">
        <v>0.26218711482585921</v>
      </c>
    </row>
    <row r="8307" spans="3:10" x14ac:dyDescent="0.3">
      <c r="C8307">
        <v>7830</v>
      </c>
      <c r="D8307" s="40">
        <v>3.0543396098079905</v>
      </c>
      <c r="I8307">
        <v>7830</v>
      </c>
      <c r="J8307" s="134">
        <v>0.31569982023629439</v>
      </c>
    </row>
    <row r="8308" spans="3:10" x14ac:dyDescent="0.3">
      <c r="C8308">
        <v>7831</v>
      </c>
      <c r="D8308" s="40">
        <v>1.8881061078529733</v>
      </c>
      <c r="I8308">
        <v>7831</v>
      </c>
      <c r="J8308" s="134">
        <v>0.20418701213998203</v>
      </c>
    </row>
    <row r="8309" spans="3:10" x14ac:dyDescent="0.3">
      <c r="C8309">
        <v>7832</v>
      </c>
      <c r="D8309" s="40">
        <v>3.2191976987452535</v>
      </c>
      <c r="I8309">
        <v>7832</v>
      </c>
      <c r="J8309" s="134">
        <v>0.22539988630960317</v>
      </c>
    </row>
    <row r="8310" spans="3:10" x14ac:dyDescent="0.3">
      <c r="C8310">
        <v>7833</v>
      </c>
      <c r="D8310" s="40">
        <v>2.7004768127469285</v>
      </c>
      <c r="I8310">
        <v>7833</v>
      </c>
      <c r="J8310" s="134">
        <v>0.12855226847250067</v>
      </c>
    </row>
    <row r="8311" spans="3:10" x14ac:dyDescent="0.3">
      <c r="C8311">
        <v>7834</v>
      </c>
      <c r="D8311" s="40">
        <v>1.7549867927155962</v>
      </c>
      <c r="I8311">
        <v>7834</v>
      </c>
      <c r="J8311" s="134">
        <v>0.17865965324528132</v>
      </c>
    </row>
    <row r="8312" spans="3:10" x14ac:dyDescent="0.3">
      <c r="C8312">
        <v>7835</v>
      </c>
      <c r="D8312" s="40">
        <v>2.9079331478538579</v>
      </c>
      <c r="I8312">
        <v>7835</v>
      </c>
      <c r="J8312" s="134">
        <v>0.28215554156085432</v>
      </c>
    </row>
    <row r="8313" spans="3:10" x14ac:dyDescent="0.3">
      <c r="C8313">
        <v>7836</v>
      </c>
      <c r="D8313" s="40">
        <v>1.8410880543922044</v>
      </c>
      <c r="I8313">
        <v>7836</v>
      </c>
      <c r="J8313" s="134">
        <v>0.2139912312910881</v>
      </c>
    </row>
    <row r="8314" spans="3:10" x14ac:dyDescent="0.3">
      <c r="C8314">
        <v>7837</v>
      </c>
      <c r="D8314" s="40">
        <v>2.041655533126093</v>
      </c>
      <c r="I8314">
        <v>7837</v>
      </c>
      <c r="J8314" s="134">
        <v>0.31069200893369064</v>
      </c>
    </row>
    <row r="8315" spans="3:10" x14ac:dyDescent="0.3">
      <c r="C8315">
        <v>7838</v>
      </c>
      <c r="D8315" s="40">
        <v>1.9375851439905745</v>
      </c>
      <c r="I8315">
        <v>7838</v>
      </c>
      <c r="J8315" s="134">
        <v>0.17029012324919335</v>
      </c>
    </row>
    <row r="8316" spans="3:10" x14ac:dyDescent="0.3">
      <c r="C8316">
        <v>7839</v>
      </c>
      <c r="D8316" s="40">
        <v>3.5421207967335926</v>
      </c>
      <c r="I8316">
        <v>7839</v>
      </c>
      <c r="J8316" s="134">
        <v>0.11850173211669679</v>
      </c>
    </row>
    <row r="8317" spans="3:10" x14ac:dyDescent="0.3">
      <c r="C8317">
        <v>7840</v>
      </c>
      <c r="D8317" s="40">
        <v>2.8670259799901929</v>
      </c>
      <c r="I8317">
        <v>7840</v>
      </c>
      <c r="J8317" s="134">
        <v>0.248054973309487</v>
      </c>
    </row>
    <row r="8318" spans="3:10" x14ac:dyDescent="0.3">
      <c r="C8318">
        <v>7841</v>
      </c>
      <c r="D8318" s="40">
        <v>3.0414349907990088</v>
      </c>
      <c r="I8318">
        <v>7841</v>
      </c>
      <c r="J8318" s="134">
        <v>0.22533279281160112</v>
      </c>
    </row>
    <row r="8319" spans="3:10" x14ac:dyDescent="0.3">
      <c r="C8319">
        <v>7842</v>
      </c>
      <c r="D8319" s="40">
        <v>2.2337772324355316</v>
      </c>
      <c r="I8319">
        <v>7842</v>
      </c>
      <c r="J8319" s="134">
        <v>0.19294760135350475</v>
      </c>
    </row>
    <row r="8320" spans="3:10" x14ac:dyDescent="0.3">
      <c r="C8320">
        <v>7843</v>
      </c>
      <c r="D8320" s="40">
        <v>2.9227632273825592</v>
      </c>
      <c r="I8320">
        <v>7843</v>
      </c>
      <c r="J8320" s="134">
        <v>0.21475275844766761</v>
      </c>
    </row>
    <row r="8321" spans="3:10" x14ac:dyDescent="0.3">
      <c r="C8321">
        <v>7844</v>
      </c>
      <c r="D8321" s="40">
        <v>2.6256993984986625</v>
      </c>
      <c r="I8321">
        <v>7844</v>
      </c>
      <c r="J8321" s="134">
        <v>0.34207167291968532</v>
      </c>
    </row>
    <row r="8322" spans="3:10" x14ac:dyDescent="0.3">
      <c r="C8322">
        <v>7845</v>
      </c>
      <c r="D8322" s="40">
        <v>2.0473369734425253</v>
      </c>
      <c r="I8322">
        <v>7845</v>
      </c>
      <c r="J8322" s="134">
        <v>0.13437905153640517</v>
      </c>
    </row>
    <row r="8323" spans="3:10" x14ac:dyDescent="0.3">
      <c r="C8323">
        <v>7846</v>
      </c>
      <c r="D8323" s="40">
        <v>2.70547180332093</v>
      </c>
      <c r="I8323">
        <v>7846</v>
      </c>
      <c r="J8323" s="134">
        <v>0.17707953360650208</v>
      </c>
    </row>
    <row r="8324" spans="3:10" x14ac:dyDescent="0.3">
      <c r="C8324">
        <v>7847</v>
      </c>
      <c r="D8324" s="40">
        <v>3.1584027435922621</v>
      </c>
      <c r="I8324">
        <v>7847</v>
      </c>
      <c r="J8324" s="134">
        <v>0.18788593746258941</v>
      </c>
    </row>
    <row r="8325" spans="3:10" x14ac:dyDescent="0.3">
      <c r="C8325">
        <v>7848</v>
      </c>
      <c r="D8325" s="40">
        <v>2.5460908450395925</v>
      </c>
      <c r="I8325">
        <v>7848</v>
      </c>
      <c r="J8325" s="134">
        <v>0.29163641177666455</v>
      </c>
    </row>
    <row r="8326" spans="3:10" x14ac:dyDescent="0.3">
      <c r="C8326">
        <v>7849</v>
      </c>
      <c r="D8326" s="40">
        <v>3.090643189306495</v>
      </c>
      <c r="I8326">
        <v>7849</v>
      </c>
      <c r="J8326" s="134">
        <v>0.35004475094606868</v>
      </c>
    </row>
    <row r="8327" spans="3:10" x14ac:dyDescent="0.3">
      <c r="C8327">
        <v>7850</v>
      </c>
      <c r="D8327" s="40">
        <v>3.1474108756987547</v>
      </c>
      <c r="I8327">
        <v>7850</v>
      </c>
      <c r="J8327" s="134">
        <v>0.23374939637033054</v>
      </c>
    </row>
    <row r="8328" spans="3:10" x14ac:dyDescent="0.3">
      <c r="C8328">
        <v>7851</v>
      </c>
      <c r="D8328" s="40">
        <v>3.1555993318510693</v>
      </c>
      <c r="I8328">
        <v>7851</v>
      </c>
      <c r="J8328" s="134">
        <v>0.2122990570032548</v>
      </c>
    </row>
    <row r="8329" spans="3:10" x14ac:dyDescent="0.3">
      <c r="C8329">
        <v>7852</v>
      </c>
      <c r="D8329" s="40">
        <v>3.0917996121428888</v>
      </c>
      <c r="I8329">
        <v>7852</v>
      </c>
      <c r="J8329" s="134">
        <v>0.29294894366169655</v>
      </c>
    </row>
    <row r="8330" spans="3:10" x14ac:dyDescent="0.3">
      <c r="C8330">
        <v>7853</v>
      </c>
      <c r="D8330" s="40">
        <v>2.5411573914179515</v>
      </c>
      <c r="I8330">
        <v>7853</v>
      </c>
      <c r="J8330" s="134">
        <v>0.18488483872631023</v>
      </c>
    </row>
    <row r="8331" spans="3:10" x14ac:dyDescent="0.3">
      <c r="C8331">
        <v>7854</v>
      </c>
      <c r="D8331" s="40">
        <v>3.2273237519936551</v>
      </c>
      <c r="I8331">
        <v>7854</v>
      </c>
      <c r="J8331" s="134">
        <v>0.22322450972798769</v>
      </c>
    </row>
    <row r="8332" spans="3:10" x14ac:dyDescent="0.3">
      <c r="C8332">
        <v>7855</v>
      </c>
      <c r="D8332" s="40">
        <v>2.0356657203976205</v>
      </c>
      <c r="I8332">
        <v>7855</v>
      </c>
      <c r="J8332" s="134">
        <v>0.32118288351866342</v>
      </c>
    </row>
    <row r="8333" spans="3:10" x14ac:dyDescent="0.3">
      <c r="C8333">
        <v>7856</v>
      </c>
      <c r="D8333" s="40">
        <v>2.6587481357260572</v>
      </c>
      <c r="I8333">
        <v>7856</v>
      </c>
      <c r="J8333" s="134">
        <v>0.31388258614288289</v>
      </c>
    </row>
    <row r="8334" spans="3:10" x14ac:dyDescent="0.3">
      <c r="C8334">
        <v>7857</v>
      </c>
      <c r="D8334" s="40">
        <v>2.9341663727837646</v>
      </c>
      <c r="I8334">
        <v>7857</v>
      </c>
      <c r="J8334" s="134">
        <v>0.30344052884801398</v>
      </c>
    </row>
    <row r="8335" spans="3:10" x14ac:dyDescent="0.3">
      <c r="C8335">
        <v>7858</v>
      </c>
      <c r="D8335" s="40">
        <v>2.241836645878224</v>
      </c>
      <c r="I8335">
        <v>7858</v>
      </c>
      <c r="J8335" s="134">
        <v>0.37794818581922485</v>
      </c>
    </row>
    <row r="8336" spans="3:10" x14ac:dyDescent="0.3">
      <c r="C8336">
        <v>7859</v>
      </c>
      <c r="D8336" s="40">
        <v>2.5732872528003803</v>
      </c>
      <c r="I8336">
        <v>7859</v>
      </c>
      <c r="J8336" s="134">
        <v>0.26407793945712776</v>
      </c>
    </row>
    <row r="8337" spans="3:10" x14ac:dyDescent="0.3">
      <c r="C8337">
        <v>7860</v>
      </c>
      <c r="D8337" s="40">
        <v>2.4108364264542801</v>
      </c>
      <c r="I8337">
        <v>7860</v>
      </c>
      <c r="J8337" s="134">
        <v>0.15517204604259049</v>
      </c>
    </row>
    <row r="8338" spans="3:10" x14ac:dyDescent="0.3">
      <c r="C8338">
        <v>7861</v>
      </c>
      <c r="D8338" s="40">
        <v>2.3188285011003362</v>
      </c>
      <c r="I8338">
        <v>7861</v>
      </c>
      <c r="J8338" s="134">
        <v>0.26766726663126139</v>
      </c>
    </row>
    <row r="8339" spans="3:10" x14ac:dyDescent="0.3">
      <c r="C8339">
        <v>7862</v>
      </c>
      <c r="D8339" s="40">
        <v>1.9887272448860212</v>
      </c>
      <c r="I8339">
        <v>7862</v>
      </c>
      <c r="J8339" s="134">
        <v>0.35552876499508757</v>
      </c>
    </row>
    <row r="8340" spans="3:10" x14ac:dyDescent="0.3">
      <c r="C8340">
        <v>7863</v>
      </c>
      <c r="D8340" s="40">
        <v>2.2008043036210276</v>
      </c>
      <c r="I8340">
        <v>7863</v>
      </c>
      <c r="J8340" s="134">
        <v>0.38016914067293484</v>
      </c>
    </row>
    <row r="8341" spans="3:10" x14ac:dyDescent="0.3">
      <c r="C8341">
        <v>7864</v>
      </c>
      <c r="D8341" s="40">
        <v>2.7124189152274396</v>
      </c>
      <c r="I8341">
        <v>7864</v>
      </c>
      <c r="J8341" s="134">
        <v>0.14319389999542742</v>
      </c>
    </row>
    <row r="8342" spans="3:10" x14ac:dyDescent="0.3">
      <c r="C8342">
        <v>7865</v>
      </c>
      <c r="D8342" s="40">
        <v>2.2735393230123409</v>
      </c>
      <c r="I8342">
        <v>7865</v>
      </c>
      <c r="J8342" s="134">
        <v>0.3287877360529039</v>
      </c>
    </row>
    <row r="8343" spans="3:10" x14ac:dyDescent="0.3">
      <c r="C8343">
        <v>7866</v>
      </c>
      <c r="D8343" s="40">
        <v>3.1907568897463756</v>
      </c>
      <c r="I8343">
        <v>7866</v>
      </c>
      <c r="J8343" s="134">
        <v>0.20427631486520048</v>
      </c>
    </row>
    <row r="8344" spans="3:10" x14ac:dyDescent="0.3">
      <c r="C8344">
        <v>7867</v>
      </c>
      <c r="D8344" s="40">
        <v>2.3188165434176371</v>
      </c>
      <c r="I8344">
        <v>7867</v>
      </c>
      <c r="J8344" s="134">
        <v>0.23052467971077784</v>
      </c>
    </row>
    <row r="8345" spans="3:10" x14ac:dyDescent="0.3">
      <c r="C8345">
        <v>7868</v>
      </c>
      <c r="D8345" s="40">
        <v>3.4739021953641318</v>
      </c>
      <c r="I8345">
        <v>7868</v>
      </c>
      <c r="J8345" s="134">
        <v>0.29040110947184861</v>
      </c>
    </row>
    <row r="8346" spans="3:10" x14ac:dyDescent="0.3">
      <c r="C8346">
        <v>7869</v>
      </c>
      <c r="D8346" s="40">
        <v>1.6922267993093876</v>
      </c>
      <c r="I8346">
        <v>7869</v>
      </c>
      <c r="J8346" s="134">
        <v>0.22239327850847901</v>
      </c>
    </row>
    <row r="8347" spans="3:10" x14ac:dyDescent="0.3">
      <c r="C8347">
        <v>7870</v>
      </c>
      <c r="D8347" s="40">
        <v>2.6392987112832413</v>
      </c>
      <c r="I8347">
        <v>7870</v>
      </c>
      <c r="J8347" s="134">
        <v>0.37725374653540666</v>
      </c>
    </row>
    <row r="8348" spans="3:10" x14ac:dyDescent="0.3">
      <c r="C8348">
        <v>7871</v>
      </c>
      <c r="D8348" s="40">
        <v>3.3173277958767051</v>
      </c>
      <c r="I8348">
        <v>7871</v>
      </c>
      <c r="J8348" s="134">
        <v>0.25674202545824931</v>
      </c>
    </row>
    <row r="8349" spans="3:10" x14ac:dyDescent="0.3">
      <c r="C8349">
        <v>7872</v>
      </c>
      <c r="D8349" s="40">
        <v>2.9490352158468012</v>
      </c>
      <c r="I8349">
        <v>7872</v>
      </c>
      <c r="J8349" s="134">
        <v>0.18656095045828081</v>
      </c>
    </row>
    <row r="8350" spans="3:10" x14ac:dyDescent="0.3">
      <c r="C8350">
        <v>7873</v>
      </c>
      <c r="D8350" s="40">
        <v>1.680959405058245</v>
      </c>
      <c r="I8350">
        <v>7873</v>
      </c>
      <c r="J8350" s="134">
        <v>0.23604675797838803</v>
      </c>
    </row>
    <row r="8351" spans="3:10" x14ac:dyDescent="0.3">
      <c r="C8351">
        <v>7874</v>
      </c>
      <c r="D8351" s="40">
        <v>2.1908862234314124</v>
      </c>
      <c r="I8351">
        <v>7874</v>
      </c>
      <c r="J8351" s="134">
        <v>0.26290956459823334</v>
      </c>
    </row>
    <row r="8352" spans="3:10" x14ac:dyDescent="0.3">
      <c r="C8352">
        <v>7875</v>
      </c>
      <c r="D8352" s="40">
        <v>2.5862068352739209</v>
      </c>
      <c r="I8352">
        <v>7875</v>
      </c>
      <c r="J8352" s="134">
        <v>0.3472483780175597</v>
      </c>
    </row>
    <row r="8353" spans="3:10" x14ac:dyDescent="0.3">
      <c r="C8353">
        <v>7876</v>
      </c>
      <c r="D8353" s="40">
        <v>2.7360440755188953</v>
      </c>
      <c r="I8353">
        <v>7876</v>
      </c>
      <c r="J8353" s="134">
        <v>0.25936683408536299</v>
      </c>
    </row>
    <row r="8354" spans="3:10" x14ac:dyDescent="0.3">
      <c r="C8354">
        <v>7877</v>
      </c>
      <c r="D8354" s="40">
        <v>2.1239280683841564</v>
      </c>
      <c r="I8354">
        <v>7877</v>
      </c>
      <c r="J8354" s="134">
        <v>0.24250377722242589</v>
      </c>
    </row>
    <row r="8355" spans="3:10" x14ac:dyDescent="0.3">
      <c r="C8355">
        <v>7878</v>
      </c>
      <c r="D8355" s="40">
        <v>3.1440114629608114</v>
      </c>
      <c r="I8355">
        <v>7878</v>
      </c>
      <c r="J8355" s="134">
        <v>0.26671254896881336</v>
      </c>
    </row>
    <row r="8356" spans="3:10" x14ac:dyDescent="0.3">
      <c r="C8356">
        <v>7879</v>
      </c>
      <c r="D8356" s="40">
        <v>1.9976628250332884</v>
      </c>
      <c r="I8356">
        <v>7879</v>
      </c>
      <c r="J8356" s="134">
        <v>0.14717942998898148</v>
      </c>
    </row>
    <row r="8357" spans="3:10" x14ac:dyDescent="0.3">
      <c r="C8357">
        <v>7880</v>
      </c>
      <c r="D8357" s="40">
        <v>2.1493219012337414</v>
      </c>
      <c r="I8357">
        <v>7880</v>
      </c>
      <c r="J8357" s="134">
        <v>0.16358417820244098</v>
      </c>
    </row>
    <row r="8358" spans="3:10" x14ac:dyDescent="0.3">
      <c r="C8358">
        <v>7881</v>
      </c>
      <c r="D8358" s="40">
        <v>2.5865146044392562</v>
      </c>
      <c r="I8358">
        <v>7881</v>
      </c>
      <c r="J8358" s="134">
        <v>0.3536662116580358</v>
      </c>
    </row>
    <row r="8359" spans="3:10" x14ac:dyDescent="0.3">
      <c r="C8359">
        <v>7882</v>
      </c>
      <c r="D8359" s="40">
        <v>2.4546512589118494</v>
      </c>
      <c r="I8359">
        <v>7882</v>
      </c>
      <c r="J8359" s="134">
        <v>0.20414711057541601</v>
      </c>
    </row>
    <row r="8360" spans="3:10" x14ac:dyDescent="0.3">
      <c r="C8360">
        <v>7883</v>
      </c>
      <c r="D8360" s="40">
        <v>2.9495505990078268</v>
      </c>
      <c r="I8360">
        <v>7883</v>
      </c>
      <c r="J8360" s="134">
        <v>0.31842938073354632</v>
      </c>
    </row>
    <row r="8361" spans="3:10" x14ac:dyDescent="0.3">
      <c r="C8361">
        <v>7884</v>
      </c>
      <c r="D8361" s="40">
        <v>2.1086605806210454</v>
      </c>
      <c r="I8361">
        <v>7884</v>
      </c>
      <c r="J8361" s="134">
        <v>0.22122640613722577</v>
      </c>
    </row>
    <row r="8362" spans="3:10" x14ac:dyDescent="0.3">
      <c r="C8362">
        <v>7885</v>
      </c>
      <c r="D8362" s="40">
        <v>2.6322778724653024</v>
      </c>
      <c r="I8362">
        <v>7885</v>
      </c>
      <c r="J8362" s="134">
        <v>0.22428378583154918</v>
      </c>
    </row>
    <row r="8363" spans="3:10" x14ac:dyDescent="0.3">
      <c r="C8363">
        <v>7886</v>
      </c>
      <c r="D8363" s="40">
        <v>2.8376170103835037</v>
      </c>
      <c r="I8363">
        <v>7886</v>
      </c>
      <c r="J8363" s="134">
        <v>0.25164597562053537</v>
      </c>
    </row>
    <row r="8364" spans="3:10" x14ac:dyDescent="0.3">
      <c r="C8364">
        <v>7887</v>
      </c>
      <c r="D8364" s="40">
        <v>2.2559693772632454</v>
      </c>
      <c r="I8364">
        <v>7887</v>
      </c>
      <c r="J8364" s="134">
        <v>0.329104718942129</v>
      </c>
    </row>
    <row r="8365" spans="3:10" x14ac:dyDescent="0.3">
      <c r="C8365">
        <v>7888</v>
      </c>
      <c r="D8365" s="40">
        <v>2.29188751997573</v>
      </c>
      <c r="I8365">
        <v>7888</v>
      </c>
      <c r="J8365" s="134">
        <v>0.23296862972618748</v>
      </c>
    </row>
    <row r="8366" spans="3:10" x14ac:dyDescent="0.3">
      <c r="C8366">
        <v>7889</v>
      </c>
      <c r="D8366" s="40">
        <v>2.3817179579816652</v>
      </c>
      <c r="I8366">
        <v>7889</v>
      </c>
      <c r="J8366" s="134">
        <v>0.2451660970690237</v>
      </c>
    </row>
    <row r="8367" spans="3:10" x14ac:dyDescent="0.3">
      <c r="C8367">
        <v>7890</v>
      </c>
      <c r="D8367" s="40">
        <v>1.8597180760349956</v>
      </c>
      <c r="I8367">
        <v>7890</v>
      </c>
      <c r="J8367" s="134">
        <v>9.3061064011955796E-2</v>
      </c>
    </row>
    <row r="8368" spans="3:10" x14ac:dyDescent="0.3">
      <c r="C8368">
        <v>7891</v>
      </c>
      <c r="D8368" s="40">
        <v>2.064676521994258</v>
      </c>
      <c r="I8368">
        <v>7891</v>
      </c>
      <c r="J8368" s="134">
        <v>0.17090861863056928</v>
      </c>
    </row>
    <row r="8369" spans="3:10" x14ac:dyDescent="0.3">
      <c r="C8369">
        <v>7892</v>
      </c>
      <c r="D8369" s="40">
        <v>2.0559025354957052</v>
      </c>
      <c r="I8369">
        <v>7892</v>
      </c>
      <c r="J8369" s="134">
        <v>0.19169811897104139</v>
      </c>
    </row>
    <row r="8370" spans="3:10" x14ac:dyDescent="0.3">
      <c r="C8370">
        <v>7893</v>
      </c>
      <c r="D8370" s="40">
        <v>2.0192943712725357</v>
      </c>
      <c r="I8370">
        <v>7893</v>
      </c>
      <c r="J8370" s="134">
        <v>0.1327858650057856</v>
      </c>
    </row>
    <row r="8371" spans="3:10" x14ac:dyDescent="0.3">
      <c r="C8371">
        <v>7894</v>
      </c>
      <c r="D8371" s="40">
        <v>1.6985688084264772</v>
      </c>
      <c r="I8371">
        <v>7894</v>
      </c>
      <c r="J8371" s="134">
        <v>0.17994384284407516</v>
      </c>
    </row>
    <row r="8372" spans="3:10" x14ac:dyDescent="0.3">
      <c r="C8372">
        <v>7895</v>
      </c>
      <c r="D8372" s="40">
        <v>2.3663176571232238</v>
      </c>
      <c r="I8372">
        <v>7895</v>
      </c>
      <c r="J8372" s="134">
        <v>0.30822627450367701</v>
      </c>
    </row>
    <row r="8373" spans="3:10" x14ac:dyDescent="0.3">
      <c r="C8373">
        <v>7896</v>
      </c>
      <c r="D8373" s="40">
        <v>2.4901669419206263</v>
      </c>
      <c r="I8373">
        <v>7896</v>
      </c>
      <c r="J8373" s="134">
        <v>0.13768387561131412</v>
      </c>
    </row>
    <row r="8374" spans="3:10" x14ac:dyDescent="0.3">
      <c r="C8374">
        <v>7897</v>
      </c>
      <c r="D8374" s="40">
        <v>2.660540420267655</v>
      </c>
      <c r="I8374">
        <v>7897</v>
      </c>
      <c r="J8374" s="134">
        <v>0.280222447315575</v>
      </c>
    </row>
    <row r="8375" spans="3:10" x14ac:dyDescent="0.3">
      <c r="C8375">
        <v>7898</v>
      </c>
      <c r="D8375" s="40">
        <v>2.6899753380275442</v>
      </c>
      <c r="I8375">
        <v>7898</v>
      </c>
      <c r="J8375" s="134">
        <v>0.11201722328195007</v>
      </c>
    </row>
    <row r="8376" spans="3:10" x14ac:dyDescent="0.3">
      <c r="C8376">
        <v>7899</v>
      </c>
      <c r="D8376" s="40">
        <v>2.5883147774682547</v>
      </c>
      <c r="I8376">
        <v>7899</v>
      </c>
      <c r="J8376" s="134">
        <v>0.26435734237594954</v>
      </c>
    </row>
    <row r="8377" spans="3:10" x14ac:dyDescent="0.3">
      <c r="C8377">
        <v>7900</v>
      </c>
      <c r="D8377" s="40">
        <v>1.502460043655375</v>
      </c>
      <c r="I8377">
        <v>7900</v>
      </c>
      <c r="J8377" s="134">
        <v>0.31065827380380373</v>
      </c>
    </row>
    <row r="8378" spans="3:10" x14ac:dyDescent="0.3">
      <c r="C8378">
        <v>7901</v>
      </c>
      <c r="D8378" s="40">
        <v>2.1341327630573628</v>
      </c>
      <c r="I8378">
        <v>7901</v>
      </c>
      <c r="J8378" s="134">
        <v>0.21856517456427471</v>
      </c>
    </row>
    <row r="8379" spans="3:10" x14ac:dyDescent="0.3">
      <c r="C8379">
        <v>7902</v>
      </c>
      <c r="D8379" s="40">
        <v>1.7511506073358398</v>
      </c>
      <c r="I8379">
        <v>7902</v>
      </c>
      <c r="J8379" s="134">
        <v>0.32142092462467353</v>
      </c>
    </row>
    <row r="8380" spans="3:10" x14ac:dyDescent="0.3">
      <c r="C8380">
        <v>7903</v>
      </c>
      <c r="D8380" s="40">
        <v>1.981135605288592</v>
      </c>
      <c r="I8380">
        <v>7903</v>
      </c>
      <c r="J8380" s="134">
        <v>0.37368212479109109</v>
      </c>
    </row>
    <row r="8381" spans="3:10" x14ac:dyDescent="0.3">
      <c r="C8381">
        <v>7904</v>
      </c>
      <c r="D8381" s="40">
        <v>2.7971925224751257</v>
      </c>
      <c r="I8381">
        <v>7904</v>
      </c>
      <c r="J8381" s="134">
        <v>0.33590755160531138</v>
      </c>
    </row>
    <row r="8382" spans="3:10" x14ac:dyDescent="0.3">
      <c r="C8382">
        <v>7905</v>
      </c>
      <c r="D8382" s="40">
        <v>2.5979947334546525</v>
      </c>
      <c r="I8382">
        <v>7905</v>
      </c>
      <c r="J8382" s="134">
        <v>0.13695560741924973</v>
      </c>
    </row>
    <row r="8383" spans="3:10" x14ac:dyDescent="0.3">
      <c r="C8383">
        <v>7906</v>
      </c>
      <c r="D8383" s="40">
        <v>2.2397392824510716</v>
      </c>
      <c r="I8383">
        <v>7906</v>
      </c>
      <c r="J8383" s="134">
        <v>0.37865552712474893</v>
      </c>
    </row>
    <row r="8384" spans="3:10" x14ac:dyDescent="0.3">
      <c r="C8384">
        <v>7907</v>
      </c>
      <c r="D8384" s="40">
        <v>2.2316973551371002</v>
      </c>
      <c r="I8384">
        <v>7907</v>
      </c>
      <c r="J8384" s="134">
        <v>0.34957680754574061</v>
      </c>
    </row>
    <row r="8385" spans="3:10" x14ac:dyDescent="0.3">
      <c r="C8385">
        <v>7908</v>
      </c>
      <c r="D8385" s="40">
        <v>2.3014175913433852</v>
      </c>
      <c r="I8385">
        <v>7908</v>
      </c>
      <c r="J8385" s="134">
        <v>0.32261773079409117</v>
      </c>
    </row>
    <row r="8386" spans="3:10" x14ac:dyDescent="0.3">
      <c r="C8386">
        <v>7909</v>
      </c>
      <c r="D8386" s="40">
        <v>2.5586747641995795</v>
      </c>
      <c r="I8386">
        <v>7909</v>
      </c>
      <c r="J8386" s="134">
        <v>9.9672934209197761E-2</v>
      </c>
    </row>
    <row r="8387" spans="3:10" x14ac:dyDescent="0.3">
      <c r="C8387">
        <v>7910</v>
      </c>
      <c r="D8387" s="40">
        <v>1.8517011273314292</v>
      </c>
      <c r="I8387">
        <v>7910</v>
      </c>
      <c r="J8387" s="134">
        <v>0.25130783198365014</v>
      </c>
    </row>
    <row r="8388" spans="3:10" x14ac:dyDescent="0.3">
      <c r="C8388">
        <v>7911</v>
      </c>
      <c r="D8388" s="40">
        <v>2.358535735691988</v>
      </c>
      <c r="I8388">
        <v>7911</v>
      </c>
      <c r="J8388" s="134">
        <v>0.24939892575531775</v>
      </c>
    </row>
    <row r="8389" spans="3:10" x14ac:dyDescent="0.3">
      <c r="C8389">
        <v>7912</v>
      </c>
      <c r="D8389" s="40">
        <v>2.289566117192865</v>
      </c>
      <c r="I8389">
        <v>7912</v>
      </c>
      <c r="J8389" s="134">
        <v>9.2608979690166349E-2</v>
      </c>
    </row>
    <row r="8390" spans="3:10" x14ac:dyDescent="0.3">
      <c r="C8390">
        <v>7913</v>
      </c>
      <c r="D8390" s="40">
        <v>2.423008986071947</v>
      </c>
      <c r="I8390">
        <v>7913</v>
      </c>
      <c r="J8390" s="134">
        <v>0.19994487411899509</v>
      </c>
    </row>
    <row r="8391" spans="3:10" x14ac:dyDescent="0.3">
      <c r="C8391">
        <v>7914</v>
      </c>
      <c r="D8391" s="40">
        <v>2.5697796433091318</v>
      </c>
      <c r="I8391">
        <v>7914</v>
      </c>
      <c r="J8391" s="134">
        <v>0.38398661374604681</v>
      </c>
    </row>
    <row r="8392" spans="3:10" x14ac:dyDescent="0.3">
      <c r="C8392">
        <v>7915</v>
      </c>
      <c r="D8392" s="40">
        <v>3.5640941984011469</v>
      </c>
      <c r="I8392">
        <v>7915</v>
      </c>
      <c r="J8392" s="134">
        <v>0.31908774910921989</v>
      </c>
    </row>
    <row r="8393" spans="3:10" x14ac:dyDescent="0.3">
      <c r="C8393">
        <v>7916</v>
      </c>
      <c r="D8393" s="40">
        <v>2.4330446916087931</v>
      </c>
      <c r="I8393">
        <v>7916</v>
      </c>
      <c r="J8393" s="134">
        <v>0.34559863416030057</v>
      </c>
    </row>
    <row r="8394" spans="3:10" x14ac:dyDescent="0.3">
      <c r="C8394">
        <v>7917</v>
      </c>
      <c r="D8394" s="40">
        <v>3.4397923612591619</v>
      </c>
      <c r="I8394">
        <v>7917</v>
      </c>
      <c r="J8394" s="134">
        <v>0.23732744523342686</v>
      </c>
    </row>
    <row r="8395" spans="3:10" x14ac:dyDescent="0.3">
      <c r="C8395">
        <v>7918</v>
      </c>
      <c r="D8395" s="40">
        <v>1.9301630929863673</v>
      </c>
      <c r="I8395">
        <v>7918</v>
      </c>
      <c r="J8395" s="134">
        <v>0.16131793645610726</v>
      </c>
    </row>
    <row r="8396" spans="3:10" x14ac:dyDescent="0.3">
      <c r="C8396">
        <v>7919</v>
      </c>
      <c r="D8396" s="40">
        <v>1.9156421845968523</v>
      </c>
      <c r="I8396">
        <v>7919</v>
      </c>
      <c r="J8396" s="134">
        <v>0.32207680062783361</v>
      </c>
    </row>
    <row r="8397" spans="3:10" x14ac:dyDescent="0.3">
      <c r="C8397">
        <v>7920</v>
      </c>
      <c r="D8397" s="40">
        <v>3.087411566473647</v>
      </c>
      <c r="I8397">
        <v>7920</v>
      </c>
      <c r="J8397" s="134">
        <v>0.34043661480998533</v>
      </c>
    </row>
    <row r="8398" spans="3:10" x14ac:dyDescent="0.3">
      <c r="C8398">
        <v>7921</v>
      </c>
      <c r="D8398" s="40">
        <v>2.1117113620894559</v>
      </c>
      <c r="I8398">
        <v>7921</v>
      </c>
      <c r="J8398" s="134">
        <v>0.14212047214899126</v>
      </c>
    </row>
    <row r="8399" spans="3:10" x14ac:dyDescent="0.3">
      <c r="C8399">
        <v>7922</v>
      </c>
      <c r="D8399" s="40">
        <v>3.5342433483836273</v>
      </c>
      <c r="I8399">
        <v>7922</v>
      </c>
      <c r="J8399" s="134">
        <v>0.21997894395562345</v>
      </c>
    </row>
    <row r="8400" spans="3:10" x14ac:dyDescent="0.3">
      <c r="C8400">
        <v>7923</v>
      </c>
      <c r="D8400" s="40">
        <v>2.3862816550694959</v>
      </c>
      <c r="I8400">
        <v>7923</v>
      </c>
      <c r="J8400" s="134">
        <v>0.16553979990106948</v>
      </c>
    </row>
    <row r="8401" spans="3:10" x14ac:dyDescent="0.3">
      <c r="C8401">
        <v>7924</v>
      </c>
      <c r="D8401" s="40">
        <v>2.5326410557201995</v>
      </c>
      <c r="I8401">
        <v>7924</v>
      </c>
      <c r="J8401" s="134">
        <v>0.17186256276140255</v>
      </c>
    </row>
    <row r="8402" spans="3:10" x14ac:dyDescent="0.3">
      <c r="C8402">
        <v>7925</v>
      </c>
      <c r="D8402" s="40">
        <v>2.026486787796987</v>
      </c>
      <c r="I8402">
        <v>7925</v>
      </c>
      <c r="J8402" s="134">
        <v>0.18599199683894962</v>
      </c>
    </row>
    <row r="8403" spans="3:10" x14ac:dyDescent="0.3">
      <c r="C8403">
        <v>7926</v>
      </c>
      <c r="D8403" s="40">
        <v>3.158707951123604</v>
      </c>
      <c r="I8403">
        <v>7926</v>
      </c>
      <c r="J8403" s="134">
        <v>0.27300958126373209</v>
      </c>
    </row>
    <row r="8404" spans="3:10" x14ac:dyDescent="0.3">
      <c r="C8404">
        <v>7927</v>
      </c>
      <c r="D8404" s="40">
        <v>2.076651588572644</v>
      </c>
      <c r="I8404">
        <v>7927</v>
      </c>
      <c r="J8404" s="134">
        <v>0.2013948591682706</v>
      </c>
    </row>
    <row r="8405" spans="3:10" x14ac:dyDescent="0.3">
      <c r="C8405">
        <v>7928</v>
      </c>
      <c r="D8405" s="40">
        <v>1.7580558673183468</v>
      </c>
      <c r="I8405">
        <v>7928</v>
      </c>
      <c r="J8405" s="134">
        <v>0.22423834720602787</v>
      </c>
    </row>
    <row r="8406" spans="3:10" x14ac:dyDescent="0.3">
      <c r="C8406">
        <v>7929</v>
      </c>
      <c r="D8406" s="40">
        <v>2.547390409448556</v>
      </c>
      <c r="I8406">
        <v>7929</v>
      </c>
      <c r="J8406" s="134">
        <v>0.12525605775105508</v>
      </c>
    </row>
    <row r="8407" spans="3:10" x14ac:dyDescent="0.3">
      <c r="C8407">
        <v>7930</v>
      </c>
      <c r="D8407" s="40">
        <v>2.8534987605780868</v>
      </c>
      <c r="I8407">
        <v>7930</v>
      </c>
      <c r="J8407" s="134">
        <v>0.28935124482593255</v>
      </c>
    </row>
    <row r="8408" spans="3:10" x14ac:dyDescent="0.3">
      <c r="C8408">
        <v>7931</v>
      </c>
      <c r="D8408" s="40">
        <v>2.5674069964219499</v>
      </c>
      <c r="I8408">
        <v>7931</v>
      </c>
      <c r="J8408" s="134">
        <v>0.35011780107544399</v>
      </c>
    </row>
    <row r="8409" spans="3:10" x14ac:dyDescent="0.3">
      <c r="C8409">
        <v>7932</v>
      </c>
      <c r="D8409" s="40">
        <v>1.9108945434555604</v>
      </c>
      <c r="I8409">
        <v>7932</v>
      </c>
      <c r="J8409" s="134">
        <v>0.27087838322799573</v>
      </c>
    </row>
    <row r="8410" spans="3:10" x14ac:dyDescent="0.3">
      <c r="C8410">
        <v>7933</v>
      </c>
      <c r="D8410" s="40">
        <v>1.9256069503876212</v>
      </c>
      <c r="I8410">
        <v>7933</v>
      </c>
      <c r="J8410" s="134">
        <v>0.30012572961310724</v>
      </c>
    </row>
    <row r="8411" spans="3:10" x14ac:dyDescent="0.3">
      <c r="C8411">
        <v>7934</v>
      </c>
      <c r="D8411" s="40">
        <v>2.9288288513437055</v>
      </c>
      <c r="I8411">
        <v>7934</v>
      </c>
      <c r="J8411" s="134">
        <v>0.29586257231417767</v>
      </c>
    </row>
    <row r="8412" spans="3:10" x14ac:dyDescent="0.3">
      <c r="C8412">
        <v>7935</v>
      </c>
      <c r="D8412" s="40">
        <v>3.1472002206635645</v>
      </c>
      <c r="I8412">
        <v>7935</v>
      </c>
      <c r="J8412" s="134">
        <v>0.17173449552407161</v>
      </c>
    </row>
    <row r="8413" spans="3:10" x14ac:dyDescent="0.3">
      <c r="C8413">
        <v>7936</v>
      </c>
      <c r="D8413" s="40">
        <v>2.6960521557065498</v>
      </c>
      <c r="I8413">
        <v>7936</v>
      </c>
      <c r="J8413" s="134">
        <v>0.34534791039827861</v>
      </c>
    </row>
    <row r="8414" spans="3:10" x14ac:dyDescent="0.3">
      <c r="C8414">
        <v>7937</v>
      </c>
      <c r="D8414" s="40">
        <v>2.3093029166900023</v>
      </c>
      <c r="I8414">
        <v>7937</v>
      </c>
      <c r="J8414" s="134">
        <v>0.32264118520070384</v>
      </c>
    </row>
    <row r="8415" spans="3:10" x14ac:dyDescent="0.3">
      <c r="C8415">
        <v>7938</v>
      </c>
      <c r="D8415" s="40">
        <v>2.1286203171092652</v>
      </c>
      <c r="I8415">
        <v>7938</v>
      </c>
      <c r="J8415" s="134">
        <v>0.26538164762936867</v>
      </c>
    </row>
    <row r="8416" spans="3:10" x14ac:dyDescent="0.3">
      <c r="C8416">
        <v>7939</v>
      </c>
      <c r="D8416" s="40">
        <v>1.9934599629333494</v>
      </c>
      <c r="I8416">
        <v>7939</v>
      </c>
      <c r="J8416" s="134">
        <v>0.255505895261537</v>
      </c>
    </row>
    <row r="8417" spans="3:10" x14ac:dyDescent="0.3">
      <c r="C8417">
        <v>7940</v>
      </c>
      <c r="D8417" s="40">
        <v>1.9254543477604606</v>
      </c>
      <c r="I8417">
        <v>7940</v>
      </c>
      <c r="J8417" s="134">
        <v>0.38852264295409022</v>
      </c>
    </row>
    <row r="8418" spans="3:10" x14ac:dyDescent="0.3">
      <c r="C8418">
        <v>7941</v>
      </c>
      <c r="D8418" s="40">
        <v>3.3586948156684704</v>
      </c>
      <c r="I8418">
        <v>7941</v>
      </c>
      <c r="J8418" s="134">
        <v>0.30649467749073489</v>
      </c>
    </row>
    <row r="8419" spans="3:10" x14ac:dyDescent="0.3">
      <c r="C8419">
        <v>7942</v>
      </c>
      <c r="D8419" s="40">
        <v>1.8453243744601167</v>
      </c>
      <c r="I8419">
        <v>7942</v>
      </c>
      <c r="J8419" s="134">
        <v>8.851558307599583E-2</v>
      </c>
    </row>
    <row r="8420" spans="3:10" x14ac:dyDescent="0.3">
      <c r="C8420">
        <v>7943</v>
      </c>
      <c r="D8420" s="40">
        <v>1.5997252206471544</v>
      </c>
      <c r="I8420">
        <v>7943</v>
      </c>
      <c r="J8420" s="134">
        <v>0.31178881937109826</v>
      </c>
    </row>
    <row r="8421" spans="3:10" x14ac:dyDescent="0.3">
      <c r="C8421">
        <v>7944</v>
      </c>
      <c r="D8421" s="40">
        <v>2.3819735679178762</v>
      </c>
      <c r="I8421">
        <v>7944</v>
      </c>
      <c r="J8421" s="134">
        <v>0.32001499885508466</v>
      </c>
    </row>
    <row r="8422" spans="3:10" x14ac:dyDescent="0.3">
      <c r="C8422">
        <v>7945</v>
      </c>
      <c r="D8422" s="40">
        <v>2.5857085857172928</v>
      </c>
      <c r="I8422">
        <v>7945</v>
      </c>
      <c r="J8422" s="134">
        <v>0.28914883782542322</v>
      </c>
    </row>
    <row r="8423" spans="3:10" x14ac:dyDescent="0.3">
      <c r="C8423">
        <v>7946</v>
      </c>
      <c r="D8423" s="40">
        <v>3.3860728156747357</v>
      </c>
      <c r="I8423">
        <v>7946</v>
      </c>
      <c r="J8423" s="134">
        <v>0.19392151280876524</v>
      </c>
    </row>
    <row r="8424" spans="3:10" x14ac:dyDescent="0.3">
      <c r="C8424">
        <v>7947</v>
      </c>
      <c r="D8424" s="40">
        <v>1.4475899093154085</v>
      </c>
      <c r="I8424">
        <v>7947</v>
      </c>
      <c r="J8424" s="134">
        <v>0.14880049588846322</v>
      </c>
    </row>
    <row r="8425" spans="3:10" x14ac:dyDescent="0.3">
      <c r="C8425">
        <v>7948</v>
      </c>
      <c r="D8425" s="40">
        <v>2.8439364411829446</v>
      </c>
      <c r="I8425">
        <v>7948</v>
      </c>
      <c r="J8425" s="134">
        <v>0.1335021912143568</v>
      </c>
    </row>
    <row r="8426" spans="3:10" x14ac:dyDescent="0.3">
      <c r="C8426">
        <v>7949</v>
      </c>
      <c r="D8426" s="40">
        <v>2.3603689117080315</v>
      </c>
      <c r="I8426">
        <v>7949</v>
      </c>
      <c r="J8426" s="134">
        <v>0.18299398194070182</v>
      </c>
    </row>
    <row r="8427" spans="3:10" x14ac:dyDescent="0.3">
      <c r="C8427">
        <v>7950</v>
      </c>
      <c r="D8427" s="40">
        <v>1.9510007741934388</v>
      </c>
      <c r="I8427">
        <v>7950</v>
      </c>
      <c r="J8427" s="134">
        <v>0.18761860507071315</v>
      </c>
    </row>
    <row r="8428" spans="3:10" x14ac:dyDescent="0.3">
      <c r="C8428">
        <v>7951</v>
      </c>
      <c r="D8428" s="40">
        <v>2.8525920525353188</v>
      </c>
      <c r="I8428">
        <v>7951</v>
      </c>
      <c r="J8428" s="134">
        <v>0.19114955736792938</v>
      </c>
    </row>
    <row r="8429" spans="3:10" x14ac:dyDescent="0.3">
      <c r="C8429">
        <v>7952</v>
      </c>
      <c r="D8429" s="40">
        <v>2.7757554927521135</v>
      </c>
      <c r="I8429">
        <v>7952</v>
      </c>
      <c r="J8429" s="134">
        <v>0.2344995605571365</v>
      </c>
    </row>
    <row r="8430" spans="3:10" x14ac:dyDescent="0.3">
      <c r="C8430">
        <v>7953</v>
      </c>
      <c r="D8430" s="40">
        <v>1.9833724414299003</v>
      </c>
      <c r="I8430">
        <v>7953</v>
      </c>
      <c r="J8430" s="134">
        <v>0.23351049045036243</v>
      </c>
    </row>
    <row r="8431" spans="3:10" x14ac:dyDescent="0.3">
      <c r="C8431">
        <v>7954</v>
      </c>
      <c r="D8431" s="40">
        <v>2.774468795341666</v>
      </c>
      <c r="I8431">
        <v>7954</v>
      </c>
      <c r="J8431" s="134">
        <v>6.2112908602917294E-2</v>
      </c>
    </row>
    <row r="8432" spans="3:10" x14ac:dyDescent="0.3">
      <c r="C8432">
        <v>7955</v>
      </c>
      <c r="D8432" s="40">
        <v>2.4237414491900529</v>
      </c>
      <c r="I8432">
        <v>7955</v>
      </c>
      <c r="J8432" s="134">
        <v>0.19198585792675749</v>
      </c>
    </row>
    <row r="8433" spans="3:10" x14ac:dyDescent="0.3">
      <c r="C8433">
        <v>7956</v>
      </c>
      <c r="D8433" s="40">
        <v>2.3639240307126999</v>
      </c>
      <c r="I8433">
        <v>7956</v>
      </c>
      <c r="J8433" s="134">
        <v>0.18221235448487927</v>
      </c>
    </row>
    <row r="8434" spans="3:10" x14ac:dyDescent="0.3">
      <c r="C8434">
        <v>7957</v>
      </c>
      <c r="D8434" s="40">
        <v>3.4028031226025925</v>
      </c>
      <c r="I8434">
        <v>7957</v>
      </c>
      <c r="J8434" s="134">
        <v>0.19356063001889812</v>
      </c>
    </row>
    <row r="8435" spans="3:10" x14ac:dyDescent="0.3">
      <c r="C8435">
        <v>7958</v>
      </c>
      <c r="D8435" s="40">
        <v>2.3149682778536769</v>
      </c>
      <c r="I8435">
        <v>7958</v>
      </c>
      <c r="J8435" s="134">
        <v>0.27013461186245524</v>
      </c>
    </row>
    <row r="8436" spans="3:10" x14ac:dyDescent="0.3">
      <c r="C8436">
        <v>7959</v>
      </c>
      <c r="D8436" s="40">
        <v>2.042208592201237</v>
      </c>
      <c r="I8436">
        <v>7959</v>
      </c>
      <c r="J8436" s="134">
        <v>0.1645460194562145</v>
      </c>
    </row>
    <row r="8437" spans="3:10" x14ac:dyDescent="0.3">
      <c r="C8437">
        <v>7960</v>
      </c>
      <c r="D8437" s="40">
        <v>2.7935203021676882</v>
      </c>
      <c r="I8437">
        <v>7960</v>
      </c>
      <c r="J8437" s="134">
        <v>9.1561673300952329E-2</v>
      </c>
    </row>
    <row r="8438" spans="3:10" x14ac:dyDescent="0.3">
      <c r="C8438">
        <v>7961</v>
      </c>
      <c r="D8438" s="40">
        <v>3.0856004185760186</v>
      </c>
      <c r="I8438">
        <v>7961</v>
      </c>
      <c r="J8438" s="134">
        <v>0.223371425648065</v>
      </c>
    </row>
    <row r="8439" spans="3:10" x14ac:dyDescent="0.3">
      <c r="C8439">
        <v>7962</v>
      </c>
      <c r="D8439" s="40">
        <v>2.635019431349459</v>
      </c>
      <c r="I8439">
        <v>7962</v>
      </c>
      <c r="J8439" s="134">
        <v>0.41332348410126185</v>
      </c>
    </row>
    <row r="8440" spans="3:10" x14ac:dyDescent="0.3">
      <c r="C8440">
        <v>7963</v>
      </c>
      <c r="D8440" s="40">
        <v>2.1635168661110429</v>
      </c>
      <c r="I8440">
        <v>7963</v>
      </c>
      <c r="J8440" s="134">
        <v>0.12340738722050149</v>
      </c>
    </row>
    <row r="8441" spans="3:10" x14ac:dyDescent="0.3">
      <c r="C8441">
        <v>7964</v>
      </c>
      <c r="D8441" s="40">
        <v>3.5168368202303193</v>
      </c>
      <c r="I8441">
        <v>7964</v>
      </c>
      <c r="J8441" s="134">
        <v>0.31128946305274696</v>
      </c>
    </row>
    <row r="8442" spans="3:10" x14ac:dyDescent="0.3">
      <c r="C8442">
        <v>7965</v>
      </c>
      <c r="D8442" s="40">
        <v>2.865674180707396</v>
      </c>
      <c r="I8442">
        <v>7965</v>
      </c>
      <c r="J8442" s="134">
        <v>0.27215390664062022</v>
      </c>
    </row>
    <row r="8443" spans="3:10" x14ac:dyDescent="0.3">
      <c r="C8443">
        <v>7966</v>
      </c>
      <c r="D8443" s="40">
        <v>2.2440185528886003</v>
      </c>
      <c r="I8443">
        <v>7966</v>
      </c>
      <c r="J8443" s="134">
        <v>0.15386380589269688</v>
      </c>
    </row>
    <row r="8444" spans="3:10" x14ac:dyDescent="0.3">
      <c r="C8444">
        <v>7967</v>
      </c>
      <c r="D8444" s="40">
        <v>1.5738552631291611</v>
      </c>
      <c r="I8444">
        <v>7967</v>
      </c>
      <c r="J8444" s="134">
        <v>0.2574200250617853</v>
      </c>
    </row>
    <row r="8445" spans="3:10" x14ac:dyDescent="0.3">
      <c r="C8445">
        <v>7968</v>
      </c>
      <c r="D8445" s="40">
        <v>2.4342044265038969</v>
      </c>
      <c r="I8445">
        <v>7968</v>
      </c>
      <c r="J8445" s="134">
        <v>0.23465165891938766</v>
      </c>
    </row>
    <row r="8446" spans="3:10" x14ac:dyDescent="0.3">
      <c r="C8446">
        <v>7969</v>
      </c>
      <c r="D8446" s="40">
        <v>2.6063090261248747</v>
      </c>
      <c r="I8446">
        <v>7969</v>
      </c>
      <c r="J8446" s="134">
        <v>0.32520537466199317</v>
      </c>
    </row>
    <row r="8447" spans="3:10" x14ac:dyDescent="0.3">
      <c r="C8447">
        <v>7970</v>
      </c>
      <c r="D8447" s="40">
        <v>2.4602015974093123</v>
      </c>
      <c r="I8447">
        <v>7970</v>
      </c>
      <c r="J8447" s="134">
        <v>0.2727659223439749</v>
      </c>
    </row>
    <row r="8448" spans="3:10" x14ac:dyDescent="0.3">
      <c r="C8448">
        <v>7971</v>
      </c>
      <c r="D8448" s="40">
        <v>2.7823542069377729</v>
      </c>
      <c r="I8448">
        <v>7971</v>
      </c>
      <c r="J8448" s="134">
        <v>0.33991370281076705</v>
      </c>
    </row>
    <row r="8449" spans="3:10" x14ac:dyDescent="0.3">
      <c r="C8449">
        <v>7972</v>
      </c>
      <c r="D8449" s="40">
        <v>2.2160384959105475</v>
      </c>
      <c r="I8449">
        <v>7972</v>
      </c>
      <c r="J8449" s="134">
        <v>0.29105455110536882</v>
      </c>
    </row>
    <row r="8450" spans="3:10" x14ac:dyDescent="0.3">
      <c r="C8450">
        <v>7973</v>
      </c>
      <c r="D8450" s="40">
        <v>2.1977765556576943</v>
      </c>
      <c r="I8450">
        <v>7973</v>
      </c>
      <c r="J8450" s="134">
        <v>0.37420938396261438</v>
      </c>
    </row>
    <row r="8451" spans="3:10" x14ac:dyDescent="0.3">
      <c r="C8451">
        <v>7974</v>
      </c>
      <c r="D8451" s="40">
        <v>2.0329909845491141</v>
      </c>
      <c r="I8451">
        <v>7974</v>
      </c>
      <c r="J8451" s="134">
        <v>0.34002296028531087</v>
      </c>
    </row>
    <row r="8452" spans="3:10" x14ac:dyDescent="0.3">
      <c r="C8452">
        <v>7975</v>
      </c>
      <c r="D8452" s="40">
        <v>3.0607197837846862</v>
      </c>
      <c r="I8452">
        <v>7975</v>
      </c>
      <c r="J8452" s="134">
        <v>0.21156973461037376</v>
      </c>
    </row>
    <row r="8453" spans="3:10" x14ac:dyDescent="0.3">
      <c r="C8453">
        <v>7976</v>
      </c>
      <c r="D8453" s="40">
        <v>3.1461696688101881</v>
      </c>
      <c r="I8453">
        <v>7976</v>
      </c>
      <c r="J8453" s="134">
        <v>0.33188799992258011</v>
      </c>
    </row>
    <row r="8454" spans="3:10" x14ac:dyDescent="0.3">
      <c r="C8454">
        <v>7977</v>
      </c>
      <c r="D8454" s="40">
        <v>2.3371814963411075</v>
      </c>
      <c r="I8454">
        <v>7977</v>
      </c>
      <c r="J8454" s="134">
        <v>0.18123373031541279</v>
      </c>
    </row>
    <row r="8455" spans="3:10" x14ac:dyDescent="0.3">
      <c r="C8455">
        <v>7978</v>
      </c>
      <c r="D8455" s="40">
        <v>2.1539026788308187</v>
      </c>
      <c r="I8455">
        <v>7978</v>
      </c>
      <c r="J8455" s="134">
        <v>0.22040919740628073</v>
      </c>
    </row>
    <row r="8456" spans="3:10" x14ac:dyDescent="0.3">
      <c r="C8456">
        <v>7979</v>
      </c>
      <c r="D8456" s="40">
        <v>3.342101139009833</v>
      </c>
      <c r="I8456">
        <v>7979</v>
      </c>
      <c r="J8456" s="134">
        <v>0.23101894637495679</v>
      </c>
    </row>
    <row r="8457" spans="3:10" x14ac:dyDescent="0.3">
      <c r="C8457">
        <v>7980</v>
      </c>
      <c r="D8457" s="40">
        <v>3.1046009318876577</v>
      </c>
      <c r="I8457">
        <v>7980</v>
      </c>
      <c r="J8457" s="134">
        <v>0.27522589890036975</v>
      </c>
    </row>
    <row r="8458" spans="3:10" x14ac:dyDescent="0.3">
      <c r="C8458">
        <v>7981</v>
      </c>
      <c r="D8458" s="40">
        <v>3.035431980379621</v>
      </c>
      <c r="I8458">
        <v>7981</v>
      </c>
      <c r="J8458" s="134">
        <v>0.316605715187114</v>
      </c>
    </row>
    <row r="8459" spans="3:10" x14ac:dyDescent="0.3">
      <c r="C8459">
        <v>7982</v>
      </c>
      <c r="D8459" s="40">
        <v>1.8602668290317019</v>
      </c>
      <c r="I8459">
        <v>7982</v>
      </c>
      <c r="J8459" s="134">
        <v>0.27582109519074982</v>
      </c>
    </row>
    <row r="8460" spans="3:10" x14ac:dyDescent="0.3">
      <c r="C8460">
        <v>7983</v>
      </c>
      <c r="D8460" s="40">
        <v>2.5871572451964648</v>
      </c>
      <c r="I8460">
        <v>7983</v>
      </c>
      <c r="J8460" s="134">
        <v>0.31470450869942423</v>
      </c>
    </row>
    <row r="8461" spans="3:10" x14ac:dyDescent="0.3">
      <c r="C8461">
        <v>7984</v>
      </c>
      <c r="D8461" s="40">
        <v>2.2570424172818244</v>
      </c>
      <c r="I8461">
        <v>7984</v>
      </c>
      <c r="J8461" s="134">
        <v>0.31283252057958189</v>
      </c>
    </row>
    <row r="8462" spans="3:10" x14ac:dyDescent="0.3">
      <c r="C8462">
        <v>7985</v>
      </c>
      <c r="D8462" s="40">
        <v>1.7221811371155904</v>
      </c>
      <c r="I8462">
        <v>7985</v>
      </c>
      <c r="J8462" s="134">
        <v>0.2297861200937521</v>
      </c>
    </row>
    <row r="8463" spans="3:10" x14ac:dyDescent="0.3">
      <c r="C8463">
        <v>7986</v>
      </c>
      <c r="D8463" s="40">
        <v>2.3041789912785742</v>
      </c>
      <c r="I8463">
        <v>7986</v>
      </c>
      <c r="J8463" s="134">
        <v>0.12918204918064347</v>
      </c>
    </row>
    <row r="8464" spans="3:10" x14ac:dyDescent="0.3">
      <c r="C8464">
        <v>7987</v>
      </c>
      <c r="D8464" s="40">
        <v>2.5883820197901151</v>
      </c>
      <c r="I8464">
        <v>7987</v>
      </c>
      <c r="J8464" s="134">
        <v>0.22701885113227349</v>
      </c>
    </row>
    <row r="8465" spans="3:10" x14ac:dyDescent="0.3">
      <c r="C8465">
        <v>7988</v>
      </c>
      <c r="D8465" s="40">
        <v>3.2264822009000276</v>
      </c>
      <c r="I8465">
        <v>7988</v>
      </c>
      <c r="J8465" s="134">
        <v>0.27449813869115847</v>
      </c>
    </row>
    <row r="8466" spans="3:10" x14ac:dyDescent="0.3">
      <c r="C8466">
        <v>7989</v>
      </c>
      <c r="D8466" s="40">
        <v>1.7999541039952629</v>
      </c>
      <c r="I8466">
        <v>7989</v>
      </c>
      <c r="J8466" s="134">
        <v>0.29528719919081903</v>
      </c>
    </row>
    <row r="8467" spans="3:10" x14ac:dyDescent="0.3">
      <c r="C8467">
        <v>7990</v>
      </c>
      <c r="D8467" s="40">
        <v>1.8684426679175705</v>
      </c>
      <c r="I8467">
        <v>7990</v>
      </c>
      <c r="J8467" s="134">
        <v>0.21285845956948868</v>
      </c>
    </row>
    <row r="8468" spans="3:10" x14ac:dyDescent="0.3">
      <c r="C8468">
        <v>7991</v>
      </c>
      <c r="D8468" s="40">
        <v>2.9255058206515452</v>
      </c>
      <c r="I8468">
        <v>7991</v>
      </c>
      <c r="J8468" s="134">
        <v>0.3014424885943896</v>
      </c>
    </row>
    <row r="8469" spans="3:10" x14ac:dyDescent="0.3">
      <c r="C8469">
        <v>7992</v>
      </c>
      <c r="D8469" s="40">
        <v>2.3024955608549158</v>
      </c>
      <c r="I8469">
        <v>7992</v>
      </c>
      <c r="J8469" s="134">
        <v>0.33962087767481752</v>
      </c>
    </row>
    <row r="8470" spans="3:10" x14ac:dyDescent="0.3">
      <c r="C8470">
        <v>7993</v>
      </c>
      <c r="D8470" s="40">
        <v>2.650544934904731</v>
      </c>
      <c r="I8470">
        <v>7993</v>
      </c>
      <c r="J8470" s="134">
        <v>0.26041538110885942</v>
      </c>
    </row>
    <row r="8471" spans="3:10" x14ac:dyDescent="0.3">
      <c r="C8471">
        <v>7994</v>
      </c>
      <c r="D8471" s="40">
        <v>2.4655502378253482</v>
      </c>
      <c r="I8471">
        <v>7994</v>
      </c>
      <c r="J8471" s="134">
        <v>0.19531061602003863</v>
      </c>
    </row>
    <row r="8472" spans="3:10" x14ac:dyDescent="0.3">
      <c r="C8472">
        <v>7995</v>
      </c>
      <c r="D8472" s="40">
        <v>2.3587088172223383</v>
      </c>
      <c r="I8472">
        <v>7995</v>
      </c>
      <c r="J8472" s="134">
        <v>0.153748683047775</v>
      </c>
    </row>
    <row r="8473" spans="3:10" x14ac:dyDescent="0.3">
      <c r="C8473">
        <v>7996</v>
      </c>
      <c r="D8473" s="40">
        <v>2.4181935247729656</v>
      </c>
      <c r="I8473">
        <v>7996</v>
      </c>
      <c r="J8473" s="134">
        <v>0.31857468503369191</v>
      </c>
    </row>
    <row r="8474" spans="3:10" x14ac:dyDescent="0.3">
      <c r="C8474">
        <v>7997</v>
      </c>
      <c r="D8474" s="40">
        <v>2.213565448336607</v>
      </c>
      <c r="I8474">
        <v>7997</v>
      </c>
      <c r="J8474" s="134">
        <v>0.18959563878744201</v>
      </c>
    </row>
    <row r="8475" spans="3:10" x14ac:dyDescent="0.3">
      <c r="C8475">
        <v>7998</v>
      </c>
      <c r="D8475" s="40">
        <v>2.8305433460439784</v>
      </c>
      <c r="I8475">
        <v>7998</v>
      </c>
      <c r="J8475" s="134">
        <v>0.14506239790823727</v>
      </c>
    </row>
    <row r="8476" spans="3:10" x14ac:dyDescent="0.3">
      <c r="C8476">
        <v>7999</v>
      </c>
      <c r="D8476" s="40">
        <v>2.4349429210215523</v>
      </c>
      <c r="I8476">
        <v>7999</v>
      </c>
      <c r="J8476" s="134">
        <v>0.16600242875752613</v>
      </c>
    </row>
    <row r="8477" spans="3:10" x14ac:dyDescent="0.3">
      <c r="C8477">
        <v>8000</v>
      </c>
      <c r="D8477" s="40">
        <v>3.3202465293777363</v>
      </c>
      <c r="I8477">
        <v>8000</v>
      </c>
      <c r="J8477" s="134">
        <v>0.18929911453593351</v>
      </c>
    </row>
    <row r="8478" spans="3:10" x14ac:dyDescent="0.3">
      <c r="C8478">
        <v>8001</v>
      </c>
      <c r="D8478" s="40">
        <v>3.0058127270629926</v>
      </c>
      <c r="I8478">
        <v>8001</v>
      </c>
      <c r="J8478" s="134">
        <v>0.16841841603876806</v>
      </c>
    </row>
    <row r="8479" spans="3:10" x14ac:dyDescent="0.3">
      <c r="C8479">
        <v>8002</v>
      </c>
      <c r="D8479" s="40">
        <v>2.2312708790656139</v>
      </c>
      <c r="I8479">
        <v>8002</v>
      </c>
      <c r="J8479" s="134">
        <v>0.30834378107295235</v>
      </c>
    </row>
    <row r="8480" spans="3:10" x14ac:dyDescent="0.3">
      <c r="C8480">
        <v>8003</v>
      </c>
      <c r="D8480" s="40">
        <v>2.1982981277231852</v>
      </c>
      <c r="I8480">
        <v>8003</v>
      </c>
      <c r="J8480" s="134">
        <v>0.22619192519897235</v>
      </c>
    </row>
    <row r="8481" spans="3:10" x14ac:dyDescent="0.3">
      <c r="C8481">
        <v>8004</v>
      </c>
      <c r="D8481" s="40">
        <v>2.5764954143802243</v>
      </c>
      <c r="I8481">
        <v>8004</v>
      </c>
      <c r="J8481" s="134">
        <v>0.17938978539494177</v>
      </c>
    </row>
    <row r="8482" spans="3:10" x14ac:dyDescent="0.3">
      <c r="C8482">
        <v>8005</v>
      </c>
      <c r="D8482" s="40">
        <v>2.33200860585564</v>
      </c>
      <c r="I8482">
        <v>8005</v>
      </c>
      <c r="J8482" s="134">
        <v>0.23908505053337481</v>
      </c>
    </row>
    <row r="8483" spans="3:10" x14ac:dyDescent="0.3">
      <c r="C8483">
        <v>8006</v>
      </c>
      <c r="D8483" s="40">
        <v>2.7572455452805866</v>
      </c>
      <c r="I8483">
        <v>8006</v>
      </c>
      <c r="J8483" s="134">
        <v>0.14232088154000944</v>
      </c>
    </row>
    <row r="8484" spans="3:10" x14ac:dyDescent="0.3">
      <c r="C8484">
        <v>8007</v>
      </c>
      <c r="D8484" s="40">
        <v>1.7693314480759099</v>
      </c>
      <c r="I8484">
        <v>8007</v>
      </c>
      <c r="J8484" s="134">
        <v>0.19218970722046347</v>
      </c>
    </row>
    <row r="8485" spans="3:10" x14ac:dyDescent="0.3">
      <c r="C8485">
        <v>8008</v>
      </c>
      <c r="D8485" s="40">
        <v>1.7828367896269239</v>
      </c>
      <c r="I8485">
        <v>8008</v>
      </c>
      <c r="J8485" s="134">
        <v>0.24089616666119862</v>
      </c>
    </row>
    <row r="8486" spans="3:10" x14ac:dyDescent="0.3">
      <c r="C8486">
        <v>8009</v>
      </c>
      <c r="D8486" s="40">
        <v>2.5109718269475949</v>
      </c>
      <c r="I8486">
        <v>8009</v>
      </c>
      <c r="J8486" s="134">
        <v>0.26055589560969183</v>
      </c>
    </row>
    <row r="8487" spans="3:10" x14ac:dyDescent="0.3">
      <c r="C8487">
        <v>8010</v>
      </c>
      <c r="D8487" s="40">
        <v>2.4254428162398449</v>
      </c>
      <c r="I8487">
        <v>8010</v>
      </c>
      <c r="J8487" s="134">
        <v>0.20826748485399382</v>
      </c>
    </row>
    <row r="8488" spans="3:10" x14ac:dyDescent="0.3">
      <c r="C8488">
        <v>8011</v>
      </c>
      <c r="D8488" s="40">
        <v>2.7941601944838914</v>
      </c>
      <c r="I8488">
        <v>8011</v>
      </c>
      <c r="J8488" s="134">
        <v>0.23299061428476997</v>
      </c>
    </row>
    <row r="8489" spans="3:10" x14ac:dyDescent="0.3">
      <c r="C8489">
        <v>8012</v>
      </c>
      <c r="D8489" s="40">
        <v>2.6907133573542534</v>
      </c>
      <c r="I8489">
        <v>8012</v>
      </c>
      <c r="J8489" s="134">
        <v>0.25620869440547289</v>
      </c>
    </row>
    <row r="8490" spans="3:10" x14ac:dyDescent="0.3">
      <c r="C8490">
        <v>8013</v>
      </c>
      <c r="D8490" s="40">
        <v>2.8532497060599122</v>
      </c>
      <c r="I8490">
        <v>8013</v>
      </c>
      <c r="J8490" s="134">
        <v>0.33401975159262509</v>
      </c>
    </row>
    <row r="8491" spans="3:10" x14ac:dyDescent="0.3">
      <c r="C8491">
        <v>8014</v>
      </c>
      <c r="D8491" s="40">
        <v>2.4752985432807639</v>
      </c>
      <c r="I8491">
        <v>8014</v>
      </c>
      <c r="J8491" s="134">
        <v>0.33439538095277332</v>
      </c>
    </row>
    <row r="8492" spans="3:10" x14ac:dyDescent="0.3">
      <c r="C8492">
        <v>8015</v>
      </c>
      <c r="D8492" s="40">
        <v>2.1999402313809795</v>
      </c>
      <c r="I8492">
        <v>8015</v>
      </c>
      <c r="J8492" s="134">
        <v>0.13102153348790324</v>
      </c>
    </row>
    <row r="8493" spans="3:10" x14ac:dyDescent="0.3">
      <c r="C8493">
        <v>8016</v>
      </c>
      <c r="D8493" s="40">
        <v>2.7338862629736149</v>
      </c>
      <c r="I8493">
        <v>8016</v>
      </c>
      <c r="J8493" s="134">
        <v>0.17202743143445498</v>
      </c>
    </row>
    <row r="8494" spans="3:10" x14ac:dyDescent="0.3">
      <c r="C8494">
        <v>8017</v>
      </c>
      <c r="D8494" s="40">
        <v>2.9790833636726308</v>
      </c>
      <c r="I8494">
        <v>8017</v>
      </c>
      <c r="J8494" s="134">
        <v>0.24376757604365262</v>
      </c>
    </row>
    <row r="8495" spans="3:10" x14ac:dyDescent="0.3">
      <c r="C8495">
        <v>8018</v>
      </c>
      <c r="D8495" s="40">
        <v>2.2011131877673198</v>
      </c>
      <c r="I8495">
        <v>8018</v>
      </c>
      <c r="J8495" s="134">
        <v>0.20541755178747678</v>
      </c>
    </row>
    <row r="8496" spans="3:10" x14ac:dyDescent="0.3">
      <c r="C8496">
        <v>8019</v>
      </c>
      <c r="D8496" s="40">
        <v>1.5171002993508131</v>
      </c>
      <c r="I8496">
        <v>8019</v>
      </c>
      <c r="J8496" s="134">
        <v>0.15845605366700277</v>
      </c>
    </row>
    <row r="8497" spans="3:10" x14ac:dyDescent="0.3">
      <c r="C8497">
        <v>8020</v>
      </c>
      <c r="D8497" s="40">
        <v>2.0545099368819142</v>
      </c>
      <c r="I8497">
        <v>8020</v>
      </c>
      <c r="J8497" s="134">
        <v>0.30139677449502744</v>
      </c>
    </row>
    <row r="8498" spans="3:10" x14ac:dyDescent="0.3">
      <c r="C8498">
        <v>8021</v>
      </c>
      <c r="D8498" s="40">
        <v>3.4231802155350444</v>
      </c>
      <c r="I8498">
        <v>8021</v>
      </c>
      <c r="J8498" s="134">
        <v>0.38652879955014741</v>
      </c>
    </row>
    <row r="8499" spans="3:10" x14ac:dyDescent="0.3">
      <c r="C8499">
        <v>8022</v>
      </c>
      <c r="D8499" s="40">
        <v>2.2469382179439963</v>
      </c>
      <c r="I8499">
        <v>8022</v>
      </c>
      <c r="J8499" s="134">
        <v>0.31133020734682715</v>
      </c>
    </row>
    <row r="8500" spans="3:10" x14ac:dyDescent="0.3">
      <c r="C8500">
        <v>8023</v>
      </c>
      <c r="D8500" s="40">
        <v>1.8804234032559797</v>
      </c>
      <c r="I8500">
        <v>8023</v>
      </c>
      <c r="J8500" s="134">
        <v>0.17233374863045459</v>
      </c>
    </row>
    <row r="8501" spans="3:10" x14ac:dyDescent="0.3">
      <c r="C8501">
        <v>8024</v>
      </c>
      <c r="D8501" s="40">
        <v>3.3988549579647831</v>
      </c>
      <c r="I8501">
        <v>8024</v>
      </c>
      <c r="J8501" s="134">
        <v>0.10234638883459279</v>
      </c>
    </row>
    <row r="8502" spans="3:10" x14ac:dyDescent="0.3">
      <c r="C8502">
        <v>8025</v>
      </c>
      <c r="D8502" s="40">
        <v>2.3050014193689718</v>
      </c>
      <c r="I8502">
        <v>8025</v>
      </c>
      <c r="J8502" s="134">
        <v>0.14483075087683828</v>
      </c>
    </row>
    <row r="8503" spans="3:10" x14ac:dyDescent="0.3">
      <c r="C8503">
        <v>8026</v>
      </c>
      <c r="D8503" s="40">
        <v>1.9164219965719689</v>
      </c>
      <c r="I8503">
        <v>8026</v>
      </c>
      <c r="J8503" s="134">
        <v>0.31540066750706663</v>
      </c>
    </row>
    <row r="8504" spans="3:10" x14ac:dyDescent="0.3">
      <c r="C8504">
        <v>8027</v>
      </c>
      <c r="D8504" s="40">
        <v>2.7527788469316379</v>
      </c>
      <c r="I8504">
        <v>8027</v>
      </c>
      <c r="J8504" s="134">
        <v>0.29397427022948319</v>
      </c>
    </row>
    <row r="8505" spans="3:10" x14ac:dyDescent="0.3">
      <c r="C8505">
        <v>8028</v>
      </c>
      <c r="D8505" s="40">
        <v>1.7616397035150662</v>
      </c>
      <c r="I8505">
        <v>8028</v>
      </c>
      <c r="J8505" s="134">
        <v>0.29633254006979515</v>
      </c>
    </row>
    <row r="8506" spans="3:10" x14ac:dyDescent="0.3">
      <c r="C8506">
        <v>8029</v>
      </c>
      <c r="D8506" s="40">
        <v>2.0285633920392914</v>
      </c>
      <c r="I8506">
        <v>8029</v>
      </c>
      <c r="J8506" s="134">
        <v>0.22447540963081636</v>
      </c>
    </row>
    <row r="8507" spans="3:10" x14ac:dyDescent="0.3">
      <c r="C8507">
        <v>8030</v>
      </c>
      <c r="D8507" s="40">
        <v>2.268616591944427</v>
      </c>
      <c r="I8507">
        <v>8030</v>
      </c>
      <c r="J8507" s="134">
        <v>0.17594103045559151</v>
      </c>
    </row>
    <row r="8508" spans="3:10" x14ac:dyDescent="0.3">
      <c r="C8508">
        <v>8031</v>
      </c>
      <c r="D8508" s="40">
        <v>2.5022745787484886</v>
      </c>
      <c r="I8508">
        <v>8031</v>
      </c>
      <c r="J8508" s="134">
        <v>0.23612572254875963</v>
      </c>
    </row>
    <row r="8509" spans="3:10" x14ac:dyDescent="0.3">
      <c r="C8509">
        <v>8032</v>
      </c>
      <c r="D8509" s="40">
        <v>1.6692872705031045</v>
      </c>
      <c r="I8509">
        <v>8032</v>
      </c>
      <c r="J8509" s="134">
        <v>0.16898021924951001</v>
      </c>
    </row>
    <row r="8510" spans="3:10" x14ac:dyDescent="0.3">
      <c r="C8510">
        <v>8033</v>
      </c>
      <c r="D8510" s="40">
        <v>2.6939875717621722</v>
      </c>
      <c r="I8510">
        <v>8033</v>
      </c>
      <c r="J8510" s="134">
        <v>0.13353012159148658</v>
      </c>
    </row>
    <row r="8511" spans="3:10" x14ac:dyDescent="0.3">
      <c r="C8511">
        <v>8034</v>
      </c>
      <c r="D8511" s="40">
        <v>1.4823532384301157</v>
      </c>
      <c r="I8511">
        <v>8034</v>
      </c>
      <c r="J8511" s="134">
        <v>0.36645880926366203</v>
      </c>
    </row>
    <row r="8512" spans="3:10" x14ac:dyDescent="0.3">
      <c r="C8512">
        <v>8035</v>
      </c>
      <c r="D8512" s="40">
        <v>3.078418629811293</v>
      </c>
      <c r="I8512">
        <v>8035</v>
      </c>
      <c r="J8512" s="134">
        <v>0.3425138499111946</v>
      </c>
    </row>
    <row r="8513" spans="3:10" x14ac:dyDescent="0.3">
      <c r="C8513">
        <v>8036</v>
      </c>
      <c r="D8513" s="40">
        <v>2.5156385840058406</v>
      </c>
      <c r="I8513">
        <v>8036</v>
      </c>
      <c r="J8513" s="134">
        <v>0.16066587655157138</v>
      </c>
    </row>
    <row r="8514" spans="3:10" x14ac:dyDescent="0.3">
      <c r="C8514">
        <v>8037</v>
      </c>
      <c r="D8514" s="40">
        <v>2.7685040190500589</v>
      </c>
      <c r="I8514">
        <v>8037</v>
      </c>
      <c r="J8514" s="134">
        <v>0.21943820970866446</v>
      </c>
    </row>
    <row r="8515" spans="3:10" x14ac:dyDescent="0.3">
      <c r="C8515">
        <v>8038</v>
      </c>
      <c r="D8515" s="40">
        <v>2.6335126179523045</v>
      </c>
      <c r="I8515">
        <v>8038</v>
      </c>
      <c r="J8515" s="134">
        <v>0.33486286377976837</v>
      </c>
    </row>
    <row r="8516" spans="3:10" x14ac:dyDescent="0.3">
      <c r="C8516">
        <v>8039</v>
      </c>
      <c r="D8516" s="40">
        <v>2.5231456169903637</v>
      </c>
      <c r="I8516">
        <v>8039</v>
      </c>
      <c r="J8516" s="134">
        <v>0.14369746817379303</v>
      </c>
    </row>
    <row r="8517" spans="3:10" x14ac:dyDescent="0.3">
      <c r="C8517">
        <v>8040</v>
      </c>
      <c r="D8517" s="40">
        <v>2.6543665419502012</v>
      </c>
      <c r="I8517">
        <v>8040</v>
      </c>
      <c r="J8517" s="134">
        <v>0.34219530438935486</v>
      </c>
    </row>
    <row r="8518" spans="3:10" x14ac:dyDescent="0.3">
      <c r="C8518">
        <v>8041</v>
      </c>
      <c r="D8518" s="40">
        <v>2.3048209360114189</v>
      </c>
      <c r="I8518">
        <v>8041</v>
      </c>
      <c r="J8518" s="134">
        <v>0.25686570399912889</v>
      </c>
    </row>
    <row r="8519" spans="3:10" x14ac:dyDescent="0.3">
      <c r="C8519">
        <v>8042</v>
      </c>
      <c r="D8519" s="40">
        <v>1.9800198191958613</v>
      </c>
      <c r="I8519">
        <v>8042</v>
      </c>
      <c r="J8519" s="134">
        <v>0.19048362162679133</v>
      </c>
    </row>
    <row r="8520" spans="3:10" x14ac:dyDescent="0.3">
      <c r="C8520">
        <v>8043</v>
      </c>
      <c r="D8520" s="40">
        <v>1.6615306365923659</v>
      </c>
      <c r="I8520">
        <v>8043</v>
      </c>
      <c r="J8520" s="134">
        <v>0.26854136166863407</v>
      </c>
    </row>
    <row r="8521" spans="3:10" x14ac:dyDescent="0.3">
      <c r="C8521">
        <v>8044</v>
      </c>
      <c r="D8521" s="40">
        <v>2.3132929726693741</v>
      </c>
      <c r="I8521">
        <v>8044</v>
      </c>
      <c r="J8521" s="134">
        <v>0.24617026121555341</v>
      </c>
    </row>
    <row r="8522" spans="3:10" x14ac:dyDescent="0.3">
      <c r="C8522">
        <v>8045</v>
      </c>
      <c r="D8522" s="40">
        <v>1.5831128437948776</v>
      </c>
      <c r="I8522">
        <v>8045</v>
      </c>
      <c r="J8522" s="134">
        <v>0.35580517005618573</v>
      </c>
    </row>
    <row r="8523" spans="3:10" x14ac:dyDescent="0.3">
      <c r="C8523">
        <v>8046</v>
      </c>
      <c r="D8523" s="40">
        <v>2.591404542258978</v>
      </c>
      <c r="I8523">
        <v>8046</v>
      </c>
      <c r="J8523" s="134">
        <v>4.9956480203984244E-2</v>
      </c>
    </row>
    <row r="8524" spans="3:10" x14ac:dyDescent="0.3">
      <c r="C8524">
        <v>8047</v>
      </c>
      <c r="D8524" s="40">
        <v>3.4187089455864426</v>
      </c>
      <c r="I8524">
        <v>8047</v>
      </c>
      <c r="J8524" s="134">
        <v>0.18551404360531332</v>
      </c>
    </row>
    <row r="8525" spans="3:10" x14ac:dyDescent="0.3">
      <c r="C8525">
        <v>8048</v>
      </c>
      <c r="D8525" s="40">
        <v>2.8909743348508252</v>
      </c>
      <c r="I8525">
        <v>8048</v>
      </c>
      <c r="J8525" s="134">
        <v>9.6896866996788233E-2</v>
      </c>
    </row>
    <row r="8526" spans="3:10" x14ac:dyDescent="0.3">
      <c r="C8526">
        <v>8049</v>
      </c>
      <c r="D8526" s="40">
        <v>2.2132760707135555</v>
      </c>
      <c r="I8526">
        <v>8049</v>
      </c>
      <c r="J8526" s="134">
        <v>0.32377592209723982</v>
      </c>
    </row>
    <row r="8527" spans="3:10" x14ac:dyDescent="0.3">
      <c r="C8527">
        <v>8050</v>
      </c>
      <c r="D8527" s="40">
        <v>3.3293293540170708</v>
      </c>
      <c r="I8527">
        <v>8050</v>
      </c>
      <c r="J8527" s="134">
        <v>0.24641071077752286</v>
      </c>
    </row>
    <row r="8528" spans="3:10" x14ac:dyDescent="0.3">
      <c r="C8528">
        <v>8051</v>
      </c>
      <c r="D8528" s="40">
        <v>2.8212333286333413</v>
      </c>
      <c r="I8528">
        <v>8051</v>
      </c>
      <c r="J8528" s="134">
        <v>0.27500378924102042</v>
      </c>
    </row>
    <row r="8529" spans="3:10" x14ac:dyDescent="0.3">
      <c r="C8529">
        <v>8052</v>
      </c>
      <c r="D8529" s="40">
        <v>3.2535520142240224</v>
      </c>
      <c r="I8529">
        <v>8052</v>
      </c>
      <c r="J8529" s="134">
        <v>0.30213093945159297</v>
      </c>
    </row>
    <row r="8530" spans="3:10" x14ac:dyDescent="0.3">
      <c r="C8530">
        <v>8053</v>
      </c>
      <c r="D8530" s="40">
        <v>3.1554351237165994</v>
      </c>
      <c r="I8530">
        <v>8053</v>
      </c>
      <c r="J8530" s="134">
        <v>0.35843202831231635</v>
      </c>
    </row>
    <row r="8531" spans="3:10" x14ac:dyDescent="0.3">
      <c r="C8531">
        <v>8054</v>
      </c>
      <c r="D8531" s="40">
        <v>2.6616763147630502</v>
      </c>
      <c r="I8531">
        <v>8054</v>
      </c>
      <c r="J8531" s="134">
        <v>0.17444877506098178</v>
      </c>
    </row>
    <row r="8532" spans="3:10" x14ac:dyDescent="0.3">
      <c r="C8532">
        <v>8055</v>
      </c>
      <c r="D8532" s="40">
        <v>2.7482321941383945</v>
      </c>
      <c r="I8532">
        <v>8055</v>
      </c>
      <c r="J8532" s="134">
        <v>0.33936556394765982</v>
      </c>
    </row>
    <row r="8533" spans="3:10" x14ac:dyDescent="0.3">
      <c r="C8533">
        <v>8056</v>
      </c>
      <c r="D8533" s="40">
        <v>3.4307557390263965</v>
      </c>
      <c r="I8533">
        <v>8056</v>
      </c>
      <c r="J8533" s="134">
        <v>0.3106678389203954</v>
      </c>
    </row>
    <row r="8534" spans="3:10" x14ac:dyDescent="0.3">
      <c r="C8534">
        <v>8057</v>
      </c>
      <c r="D8534" s="40">
        <v>2.8082017501128833</v>
      </c>
      <c r="I8534">
        <v>8057</v>
      </c>
      <c r="J8534" s="134">
        <v>0.28406561062029079</v>
      </c>
    </row>
    <row r="8535" spans="3:10" x14ac:dyDescent="0.3">
      <c r="C8535">
        <v>8058</v>
      </c>
      <c r="D8535" s="40">
        <v>2.6715701097088669</v>
      </c>
      <c r="I8535">
        <v>8058</v>
      </c>
      <c r="J8535" s="134">
        <v>0.28255958587750141</v>
      </c>
    </row>
    <row r="8536" spans="3:10" x14ac:dyDescent="0.3">
      <c r="C8536">
        <v>8059</v>
      </c>
      <c r="D8536" s="40">
        <v>2.2467682488847407</v>
      </c>
      <c r="I8536">
        <v>8059</v>
      </c>
      <c r="J8536" s="134">
        <v>0.16680913041845913</v>
      </c>
    </row>
    <row r="8537" spans="3:10" x14ac:dyDescent="0.3">
      <c r="C8537">
        <v>8060</v>
      </c>
      <c r="D8537" s="40">
        <v>2.2804819735444992</v>
      </c>
      <c r="I8537">
        <v>8060</v>
      </c>
      <c r="J8537" s="134">
        <v>0.22593705017164423</v>
      </c>
    </row>
    <row r="8538" spans="3:10" x14ac:dyDescent="0.3">
      <c r="C8538">
        <v>8061</v>
      </c>
      <c r="D8538" s="40">
        <v>2.0694973704334885</v>
      </c>
      <c r="I8538">
        <v>8061</v>
      </c>
      <c r="J8538" s="134">
        <v>0.23294195939294204</v>
      </c>
    </row>
    <row r="8539" spans="3:10" x14ac:dyDescent="0.3">
      <c r="C8539">
        <v>8062</v>
      </c>
      <c r="D8539" s="40">
        <v>1.7161962305703249</v>
      </c>
      <c r="I8539">
        <v>8062</v>
      </c>
      <c r="J8539" s="134">
        <v>0.29885282888122089</v>
      </c>
    </row>
    <row r="8540" spans="3:10" x14ac:dyDescent="0.3">
      <c r="C8540">
        <v>8063</v>
      </c>
      <c r="D8540" s="40">
        <v>2.545724276088202</v>
      </c>
      <c r="I8540">
        <v>8063</v>
      </c>
      <c r="J8540" s="134">
        <v>0.27207231429630463</v>
      </c>
    </row>
    <row r="8541" spans="3:10" x14ac:dyDescent="0.3">
      <c r="C8541">
        <v>8064</v>
      </c>
      <c r="D8541" s="40">
        <v>2.7284955862327247</v>
      </c>
      <c r="I8541">
        <v>8064</v>
      </c>
      <c r="J8541" s="134">
        <v>0.19043040590102822</v>
      </c>
    </row>
    <row r="8542" spans="3:10" x14ac:dyDescent="0.3">
      <c r="C8542">
        <v>8065</v>
      </c>
      <c r="D8542" s="40">
        <v>2.0633306196118251</v>
      </c>
      <c r="I8542">
        <v>8065</v>
      </c>
      <c r="J8542" s="134">
        <v>0.16880392009986189</v>
      </c>
    </row>
    <row r="8543" spans="3:10" x14ac:dyDescent="0.3">
      <c r="C8543">
        <v>8066</v>
      </c>
      <c r="D8543" s="40">
        <v>2.5692590598124854</v>
      </c>
      <c r="I8543">
        <v>8066</v>
      </c>
      <c r="J8543" s="134">
        <v>0.28576259600245524</v>
      </c>
    </row>
    <row r="8544" spans="3:10" x14ac:dyDescent="0.3">
      <c r="C8544">
        <v>8067</v>
      </c>
      <c r="D8544" s="40">
        <v>2.6551220251249772</v>
      </c>
      <c r="I8544">
        <v>8067</v>
      </c>
      <c r="J8544" s="134">
        <v>0.2092936788885762</v>
      </c>
    </row>
    <row r="8545" spans="3:10" x14ac:dyDescent="0.3">
      <c r="C8545">
        <v>8068</v>
      </c>
      <c r="D8545" s="40">
        <v>2.9950345389648878</v>
      </c>
      <c r="I8545">
        <v>8068</v>
      </c>
      <c r="J8545" s="134">
        <v>0.22154859811956751</v>
      </c>
    </row>
    <row r="8546" spans="3:10" x14ac:dyDescent="0.3">
      <c r="C8546">
        <v>8069</v>
      </c>
      <c r="D8546" s="40">
        <v>2.2017517601435963</v>
      </c>
      <c r="I8546">
        <v>8069</v>
      </c>
      <c r="J8546" s="134">
        <v>0.25436987477172446</v>
      </c>
    </row>
    <row r="8547" spans="3:10" x14ac:dyDescent="0.3">
      <c r="C8547">
        <v>8070</v>
      </c>
      <c r="D8547" s="40">
        <v>2.7641224891002545</v>
      </c>
      <c r="I8547">
        <v>8070</v>
      </c>
      <c r="J8547" s="134">
        <v>0.24055307435371831</v>
      </c>
    </row>
    <row r="8548" spans="3:10" x14ac:dyDescent="0.3">
      <c r="C8548">
        <v>8071</v>
      </c>
      <c r="D8548" s="40">
        <v>2.5315618153293462</v>
      </c>
      <c r="I8548">
        <v>8071</v>
      </c>
      <c r="J8548" s="134">
        <v>0.23256495353645779</v>
      </c>
    </row>
    <row r="8549" spans="3:10" x14ac:dyDescent="0.3">
      <c r="C8549">
        <v>8072</v>
      </c>
      <c r="D8549" s="40">
        <v>2.9461025345427112</v>
      </c>
      <c r="I8549">
        <v>8072</v>
      </c>
      <c r="J8549" s="134">
        <v>0.27964490265678132</v>
      </c>
    </row>
    <row r="8550" spans="3:10" x14ac:dyDescent="0.3">
      <c r="C8550">
        <v>8073</v>
      </c>
      <c r="D8550" s="40">
        <v>2.425809140523612</v>
      </c>
      <c r="I8550">
        <v>8073</v>
      </c>
      <c r="J8550" s="134">
        <v>0.13089974103634439</v>
      </c>
    </row>
    <row r="8551" spans="3:10" x14ac:dyDescent="0.3">
      <c r="C8551">
        <v>8074</v>
      </c>
      <c r="D8551" s="40">
        <v>2.4846304178845715</v>
      </c>
      <c r="I8551">
        <v>8074</v>
      </c>
      <c r="J8551" s="134">
        <v>0.22503161764624413</v>
      </c>
    </row>
    <row r="8552" spans="3:10" x14ac:dyDescent="0.3">
      <c r="C8552">
        <v>8075</v>
      </c>
      <c r="D8552" s="40">
        <v>2.7602106528450365</v>
      </c>
      <c r="I8552">
        <v>8075</v>
      </c>
      <c r="J8552" s="134">
        <v>0.20206779243046968</v>
      </c>
    </row>
    <row r="8553" spans="3:10" x14ac:dyDescent="0.3">
      <c r="C8553">
        <v>8076</v>
      </c>
      <c r="D8553" s="40">
        <v>1.9942839692847154</v>
      </c>
      <c r="I8553">
        <v>8076</v>
      </c>
      <c r="J8553" s="134">
        <v>0.30579843820054275</v>
      </c>
    </row>
    <row r="8554" spans="3:10" x14ac:dyDescent="0.3">
      <c r="C8554">
        <v>8077</v>
      </c>
      <c r="D8554" s="40">
        <v>3.0827429625192058</v>
      </c>
      <c r="I8554">
        <v>8077</v>
      </c>
      <c r="J8554" s="134">
        <v>0.34828871854756693</v>
      </c>
    </row>
    <row r="8555" spans="3:10" x14ac:dyDescent="0.3">
      <c r="C8555">
        <v>8078</v>
      </c>
      <c r="D8555" s="40">
        <v>3.1701356742339035</v>
      </c>
      <c r="I8555">
        <v>8078</v>
      </c>
      <c r="J8555" s="134">
        <v>0.23109549126241169</v>
      </c>
    </row>
    <row r="8556" spans="3:10" x14ac:dyDescent="0.3">
      <c r="C8556">
        <v>8079</v>
      </c>
      <c r="D8556" s="40">
        <v>2.835915568085392</v>
      </c>
      <c r="I8556">
        <v>8079</v>
      </c>
      <c r="J8556" s="134">
        <v>0.31341858485758323</v>
      </c>
    </row>
    <row r="8557" spans="3:10" x14ac:dyDescent="0.3">
      <c r="C8557">
        <v>8080</v>
      </c>
      <c r="D8557" s="40">
        <v>2.1517488341223299</v>
      </c>
      <c r="I8557">
        <v>8080</v>
      </c>
      <c r="J8557" s="134">
        <v>0.26483500489186595</v>
      </c>
    </row>
    <row r="8558" spans="3:10" x14ac:dyDescent="0.3">
      <c r="C8558">
        <v>8081</v>
      </c>
      <c r="D8558" s="40">
        <v>1.8984780120660183</v>
      </c>
      <c r="I8558">
        <v>8081</v>
      </c>
      <c r="J8558" s="134">
        <v>0.21882479850810821</v>
      </c>
    </row>
    <row r="8559" spans="3:10" x14ac:dyDescent="0.3">
      <c r="C8559">
        <v>8082</v>
      </c>
      <c r="D8559" s="40">
        <v>1.8056895817747609</v>
      </c>
      <c r="I8559">
        <v>8082</v>
      </c>
      <c r="J8559" s="134">
        <v>0.13189795065044585</v>
      </c>
    </row>
    <row r="8560" spans="3:10" x14ac:dyDescent="0.3">
      <c r="C8560">
        <v>8083</v>
      </c>
      <c r="D8560" s="40">
        <v>1.8023770446978307</v>
      </c>
      <c r="I8560">
        <v>8083</v>
      </c>
      <c r="J8560" s="134">
        <v>0.16582568729605929</v>
      </c>
    </row>
    <row r="8561" spans="3:10" x14ac:dyDescent="0.3">
      <c r="C8561">
        <v>8084</v>
      </c>
      <c r="D8561" s="40">
        <v>2.6309874623109151</v>
      </c>
      <c r="I8561">
        <v>8084</v>
      </c>
      <c r="J8561" s="134">
        <v>0.20677335299555</v>
      </c>
    </row>
    <row r="8562" spans="3:10" x14ac:dyDescent="0.3">
      <c r="C8562">
        <v>8085</v>
      </c>
      <c r="D8562" s="40">
        <v>2.3457100691945127</v>
      </c>
      <c r="I8562">
        <v>8085</v>
      </c>
      <c r="J8562" s="134">
        <v>0.23938400872998766</v>
      </c>
    </row>
    <row r="8563" spans="3:10" x14ac:dyDescent="0.3">
      <c r="C8563">
        <v>8086</v>
      </c>
      <c r="D8563" s="40">
        <v>2.0003554309827765</v>
      </c>
      <c r="I8563">
        <v>8086</v>
      </c>
      <c r="J8563" s="134">
        <v>0.16404775139130678</v>
      </c>
    </row>
    <row r="8564" spans="3:10" x14ac:dyDescent="0.3">
      <c r="C8564">
        <v>8087</v>
      </c>
      <c r="D8564" s="40">
        <v>2.2920482191468921</v>
      </c>
      <c r="I8564">
        <v>8087</v>
      </c>
      <c r="J8564" s="134">
        <v>0.34594438108998382</v>
      </c>
    </row>
    <row r="8565" spans="3:10" x14ac:dyDescent="0.3">
      <c r="C8565">
        <v>8088</v>
      </c>
      <c r="D8565" s="40">
        <v>2.3147191195934349</v>
      </c>
      <c r="I8565">
        <v>8088</v>
      </c>
      <c r="J8565" s="134">
        <v>0.29559328142552976</v>
      </c>
    </row>
    <row r="8566" spans="3:10" x14ac:dyDescent="0.3">
      <c r="C8566">
        <v>8089</v>
      </c>
      <c r="D8566" s="40">
        <v>1.7815527716834798</v>
      </c>
      <c r="I8566">
        <v>8089</v>
      </c>
      <c r="J8566" s="134">
        <v>7.7980490475684006E-2</v>
      </c>
    </row>
    <row r="8567" spans="3:10" x14ac:dyDescent="0.3">
      <c r="C8567">
        <v>8090</v>
      </c>
      <c r="D8567" s="40">
        <v>1.8930908227297756</v>
      </c>
      <c r="I8567">
        <v>8090</v>
      </c>
      <c r="J8567" s="134">
        <v>0.12190723824083882</v>
      </c>
    </row>
    <row r="8568" spans="3:10" x14ac:dyDescent="0.3">
      <c r="C8568">
        <v>8091</v>
      </c>
      <c r="D8568" s="40">
        <v>1.9448141492793554</v>
      </c>
      <c r="I8568">
        <v>8091</v>
      </c>
      <c r="J8568" s="134">
        <v>0.21856893140759581</v>
      </c>
    </row>
    <row r="8569" spans="3:10" x14ac:dyDescent="0.3">
      <c r="C8569">
        <v>8092</v>
      </c>
      <c r="D8569" s="40">
        <v>2.3456841299345048</v>
      </c>
      <c r="I8569">
        <v>8092</v>
      </c>
      <c r="J8569" s="134">
        <v>0.26237884501632736</v>
      </c>
    </row>
    <row r="8570" spans="3:10" x14ac:dyDescent="0.3">
      <c r="C8570">
        <v>8093</v>
      </c>
      <c r="D8570" s="40">
        <v>2.6972391483919602</v>
      </c>
      <c r="I8570">
        <v>8093</v>
      </c>
      <c r="J8570" s="134">
        <v>0.2303798603121221</v>
      </c>
    </row>
    <row r="8571" spans="3:10" x14ac:dyDescent="0.3">
      <c r="C8571">
        <v>8094</v>
      </c>
      <c r="D8571" s="40">
        <v>2.6369260233292242</v>
      </c>
      <c r="I8571">
        <v>8094</v>
      </c>
      <c r="J8571" s="134">
        <v>0.2337528368990005</v>
      </c>
    </row>
    <row r="8572" spans="3:10" x14ac:dyDescent="0.3">
      <c r="C8572">
        <v>8095</v>
      </c>
      <c r="D8572" s="40">
        <v>2.2414922543713058</v>
      </c>
      <c r="I8572">
        <v>8095</v>
      </c>
      <c r="J8572" s="134">
        <v>0.31723048147548671</v>
      </c>
    </row>
    <row r="8573" spans="3:10" x14ac:dyDescent="0.3">
      <c r="C8573">
        <v>8096</v>
      </c>
      <c r="D8573" s="40">
        <v>2.8020019240371776</v>
      </c>
      <c r="I8573">
        <v>8096</v>
      </c>
      <c r="J8573" s="134">
        <v>9.7897908107571485E-2</v>
      </c>
    </row>
    <row r="8574" spans="3:10" x14ac:dyDescent="0.3">
      <c r="C8574">
        <v>8097</v>
      </c>
      <c r="D8574" s="40">
        <v>3.1526095889969517</v>
      </c>
      <c r="I8574">
        <v>8097</v>
      </c>
      <c r="J8574" s="134">
        <v>0.22097783687485961</v>
      </c>
    </row>
    <row r="8575" spans="3:10" x14ac:dyDescent="0.3">
      <c r="C8575">
        <v>8098</v>
      </c>
      <c r="D8575" s="40">
        <v>2.5418420276035349</v>
      </c>
      <c r="I8575">
        <v>8098</v>
      </c>
      <c r="J8575" s="134">
        <v>0.29822785113245365</v>
      </c>
    </row>
    <row r="8576" spans="3:10" x14ac:dyDescent="0.3">
      <c r="C8576">
        <v>8099</v>
      </c>
      <c r="D8576" s="40">
        <v>2.8378021607811448</v>
      </c>
      <c r="I8576">
        <v>8099</v>
      </c>
      <c r="J8576" s="134">
        <v>0.28121352306728276</v>
      </c>
    </row>
    <row r="8577" spans="3:10" x14ac:dyDescent="0.3">
      <c r="C8577">
        <v>8100</v>
      </c>
      <c r="D8577" s="40">
        <v>2.8107686893976829</v>
      </c>
      <c r="I8577">
        <v>8100</v>
      </c>
      <c r="J8577" s="134">
        <v>0.22241361043370733</v>
      </c>
    </row>
    <row r="8578" spans="3:10" x14ac:dyDescent="0.3">
      <c r="C8578">
        <v>8101</v>
      </c>
      <c r="D8578" s="40">
        <v>2.09016682745037</v>
      </c>
      <c r="I8578">
        <v>8101</v>
      </c>
      <c r="J8578" s="134">
        <v>0.36983556785339711</v>
      </c>
    </row>
    <row r="8579" spans="3:10" x14ac:dyDescent="0.3">
      <c r="C8579">
        <v>8102</v>
      </c>
      <c r="D8579" s="40">
        <v>2.3152574033284652</v>
      </c>
      <c r="I8579">
        <v>8102</v>
      </c>
      <c r="J8579" s="134">
        <v>0.19902010321749564</v>
      </c>
    </row>
    <row r="8580" spans="3:10" x14ac:dyDescent="0.3">
      <c r="C8580">
        <v>8103</v>
      </c>
      <c r="D8580" s="40">
        <v>3.4688833982036358</v>
      </c>
      <c r="I8580">
        <v>8103</v>
      </c>
      <c r="J8580" s="134">
        <v>0.24740787321086133</v>
      </c>
    </row>
    <row r="8581" spans="3:10" x14ac:dyDescent="0.3">
      <c r="C8581">
        <v>8104</v>
      </c>
      <c r="D8581" s="40">
        <v>1.6693350964259015</v>
      </c>
      <c r="I8581">
        <v>8104</v>
      </c>
      <c r="J8581" s="134">
        <v>0.33942257804337683</v>
      </c>
    </row>
    <row r="8582" spans="3:10" x14ac:dyDescent="0.3">
      <c r="C8582">
        <v>8105</v>
      </c>
      <c r="D8582" s="40">
        <v>2.7237627120337047</v>
      </c>
      <c r="I8582">
        <v>8105</v>
      </c>
      <c r="J8582" s="134">
        <v>0.21286085642548014</v>
      </c>
    </row>
    <row r="8583" spans="3:10" x14ac:dyDescent="0.3">
      <c r="C8583">
        <v>8106</v>
      </c>
      <c r="D8583" s="40">
        <v>2.59962640136537</v>
      </c>
      <c r="I8583">
        <v>8106</v>
      </c>
      <c r="J8583" s="134">
        <v>0.31321266751508214</v>
      </c>
    </row>
    <row r="8584" spans="3:10" x14ac:dyDescent="0.3">
      <c r="C8584">
        <v>8107</v>
      </c>
      <c r="D8584" s="40">
        <v>2.3808523626484179</v>
      </c>
      <c r="I8584">
        <v>8107</v>
      </c>
      <c r="J8584" s="134">
        <v>0.21361744025292029</v>
      </c>
    </row>
    <row r="8585" spans="3:10" x14ac:dyDescent="0.3">
      <c r="C8585">
        <v>8108</v>
      </c>
      <c r="D8585" s="40">
        <v>1.9357180728879857</v>
      </c>
      <c r="I8585">
        <v>8108</v>
      </c>
      <c r="J8585" s="134">
        <v>0.22120077823841644</v>
      </c>
    </row>
    <row r="8586" spans="3:10" x14ac:dyDescent="0.3">
      <c r="C8586">
        <v>8109</v>
      </c>
      <c r="D8586" s="40">
        <v>1.9371382448920584</v>
      </c>
      <c r="I8586">
        <v>8109</v>
      </c>
      <c r="J8586" s="134">
        <v>0.27242230850766735</v>
      </c>
    </row>
    <row r="8587" spans="3:10" x14ac:dyDescent="0.3">
      <c r="C8587">
        <v>8110</v>
      </c>
      <c r="D8587" s="40">
        <v>1.8165901322483744</v>
      </c>
      <c r="I8587">
        <v>8110</v>
      </c>
      <c r="J8587" s="134">
        <v>0.36407884133738322</v>
      </c>
    </row>
    <row r="8588" spans="3:10" x14ac:dyDescent="0.3">
      <c r="C8588">
        <v>8111</v>
      </c>
      <c r="D8588" s="40">
        <v>3.4538842081333003</v>
      </c>
      <c r="I8588">
        <v>8111</v>
      </c>
      <c r="J8588" s="134">
        <v>0.13346797582673164</v>
      </c>
    </row>
    <row r="8589" spans="3:10" x14ac:dyDescent="0.3">
      <c r="C8589">
        <v>8112</v>
      </c>
      <c r="D8589" s="40">
        <v>2.7179393397176446</v>
      </c>
      <c r="I8589">
        <v>8112</v>
      </c>
      <c r="J8589" s="134">
        <v>0.3502492852486645</v>
      </c>
    </row>
    <row r="8590" spans="3:10" x14ac:dyDescent="0.3">
      <c r="C8590">
        <v>8113</v>
      </c>
      <c r="D8590" s="40">
        <v>2.214491419761452</v>
      </c>
      <c r="I8590">
        <v>8113</v>
      </c>
      <c r="J8590" s="134">
        <v>0.2304347326365106</v>
      </c>
    </row>
    <row r="8591" spans="3:10" x14ac:dyDescent="0.3">
      <c r="C8591">
        <v>8114</v>
      </c>
      <c r="D8591" s="40">
        <v>3.1041730905994624</v>
      </c>
      <c r="I8591">
        <v>8114</v>
      </c>
      <c r="J8591" s="134">
        <v>0.15145103624821799</v>
      </c>
    </row>
    <row r="8592" spans="3:10" x14ac:dyDescent="0.3">
      <c r="C8592">
        <v>8115</v>
      </c>
      <c r="D8592" s="40">
        <v>2.4622596199145628</v>
      </c>
      <c r="I8592">
        <v>8115</v>
      </c>
      <c r="J8592" s="134">
        <v>0.25650817074444832</v>
      </c>
    </row>
    <row r="8593" spans="3:10" x14ac:dyDescent="0.3">
      <c r="C8593">
        <v>8116</v>
      </c>
      <c r="D8593" s="40">
        <v>2.6523286844556444</v>
      </c>
      <c r="I8593">
        <v>8116</v>
      </c>
      <c r="J8593" s="134">
        <v>0.23199677972913424</v>
      </c>
    </row>
    <row r="8594" spans="3:10" x14ac:dyDescent="0.3">
      <c r="C8594">
        <v>8117</v>
      </c>
      <c r="D8594" s="40">
        <v>3.4466560959543258</v>
      </c>
      <c r="I8594">
        <v>8117</v>
      </c>
      <c r="J8594" s="134">
        <v>0.39355348758523045</v>
      </c>
    </row>
    <row r="8595" spans="3:10" x14ac:dyDescent="0.3">
      <c r="C8595">
        <v>8118</v>
      </c>
      <c r="D8595" s="40">
        <v>2.2267165868556882</v>
      </c>
      <c r="I8595">
        <v>8118</v>
      </c>
      <c r="J8595" s="134">
        <v>0.11778907328603028</v>
      </c>
    </row>
    <row r="8596" spans="3:10" x14ac:dyDescent="0.3">
      <c r="C8596">
        <v>8119</v>
      </c>
      <c r="D8596" s="40">
        <v>2.0271986280567353</v>
      </c>
      <c r="I8596">
        <v>8119</v>
      </c>
      <c r="J8596" s="134">
        <v>0.33140769633549261</v>
      </c>
    </row>
    <row r="8597" spans="3:10" x14ac:dyDescent="0.3">
      <c r="C8597">
        <v>8120</v>
      </c>
      <c r="D8597" s="40">
        <v>2.4984088375573821</v>
      </c>
      <c r="I8597">
        <v>8120</v>
      </c>
      <c r="J8597" s="134">
        <v>0.13937709487049998</v>
      </c>
    </row>
    <row r="8598" spans="3:10" x14ac:dyDescent="0.3">
      <c r="C8598">
        <v>8121</v>
      </c>
      <c r="D8598" s="40">
        <v>3.2795755363309871</v>
      </c>
      <c r="I8598">
        <v>8121</v>
      </c>
      <c r="J8598" s="134">
        <v>0.24918061752183918</v>
      </c>
    </row>
    <row r="8599" spans="3:10" x14ac:dyDescent="0.3">
      <c r="C8599">
        <v>8122</v>
      </c>
      <c r="D8599" s="40">
        <v>2.8076667034082412</v>
      </c>
      <c r="I8599">
        <v>8122</v>
      </c>
      <c r="J8599" s="134">
        <v>0.30000922371855898</v>
      </c>
    </row>
    <row r="8600" spans="3:10" x14ac:dyDescent="0.3">
      <c r="C8600">
        <v>8123</v>
      </c>
      <c r="D8600" s="40">
        <v>2.8307983590834147</v>
      </c>
      <c r="I8600">
        <v>8123</v>
      </c>
      <c r="J8600" s="134">
        <v>9.0032908341656892E-2</v>
      </c>
    </row>
    <row r="8601" spans="3:10" x14ac:dyDescent="0.3">
      <c r="C8601">
        <v>8124</v>
      </c>
      <c r="D8601" s="40">
        <v>2.3385393841879525</v>
      </c>
      <c r="I8601">
        <v>8124</v>
      </c>
      <c r="J8601" s="134">
        <v>0.14016398501122485</v>
      </c>
    </row>
    <row r="8602" spans="3:10" x14ac:dyDescent="0.3">
      <c r="C8602">
        <v>8125</v>
      </c>
      <c r="D8602" s="40">
        <v>2.2930753578586627</v>
      </c>
      <c r="I8602">
        <v>8125</v>
      </c>
      <c r="J8602" s="134">
        <v>0.21845121605714546</v>
      </c>
    </row>
    <row r="8603" spans="3:10" x14ac:dyDescent="0.3">
      <c r="C8603">
        <v>8126</v>
      </c>
      <c r="D8603" s="40">
        <v>2.1717104375778922</v>
      </c>
      <c r="I8603">
        <v>8126</v>
      </c>
      <c r="J8603" s="134">
        <v>0.26535302005055561</v>
      </c>
    </row>
    <row r="8604" spans="3:10" x14ac:dyDescent="0.3">
      <c r="C8604">
        <v>8127</v>
      </c>
      <c r="D8604" s="40">
        <v>2.3358174370649301</v>
      </c>
      <c r="I8604">
        <v>8127</v>
      </c>
      <c r="J8604" s="134">
        <v>0.31236587280615336</v>
      </c>
    </row>
    <row r="8605" spans="3:10" x14ac:dyDescent="0.3">
      <c r="C8605">
        <v>8128</v>
      </c>
      <c r="D8605" s="40">
        <v>3.2110101298492792</v>
      </c>
      <c r="I8605">
        <v>8128</v>
      </c>
      <c r="J8605" s="134">
        <v>0.28751006100720589</v>
      </c>
    </row>
    <row r="8606" spans="3:10" x14ac:dyDescent="0.3">
      <c r="C8606">
        <v>8129</v>
      </c>
      <c r="D8606" s="40">
        <v>2.2190112532346453</v>
      </c>
      <c r="I8606">
        <v>8129</v>
      </c>
      <c r="J8606" s="134">
        <v>0.29618234720620018</v>
      </c>
    </row>
    <row r="8607" spans="3:10" x14ac:dyDescent="0.3">
      <c r="C8607">
        <v>8130</v>
      </c>
      <c r="D8607" s="40">
        <v>2.1409229124320079</v>
      </c>
      <c r="I8607">
        <v>8130</v>
      </c>
      <c r="J8607" s="134">
        <v>0.31812371960640662</v>
      </c>
    </row>
    <row r="8608" spans="3:10" x14ac:dyDescent="0.3">
      <c r="C8608">
        <v>8131</v>
      </c>
      <c r="D8608" s="40">
        <v>2.2844741545891845</v>
      </c>
      <c r="I8608">
        <v>8131</v>
      </c>
      <c r="J8608" s="134">
        <v>0.31118234521863486</v>
      </c>
    </row>
    <row r="8609" spans="3:10" x14ac:dyDescent="0.3">
      <c r="C8609">
        <v>8132</v>
      </c>
      <c r="D8609" s="40">
        <v>1.7182695659950675</v>
      </c>
      <c r="I8609">
        <v>8132</v>
      </c>
      <c r="J8609" s="134">
        <v>0.2133493790280101</v>
      </c>
    </row>
    <row r="8610" spans="3:10" x14ac:dyDescent="0.3">
      <c r="C8610">
        <v>8133</v>
      </c>
      <c r="D8610" s="40">
        <v>2.0182230165035064</v>
      </c>
      <c r="I8610">
        <v>8133</v>
      </c>
      <c r="J8610" s="134">
        <v>0.33730735493911457</v>
      </c>
    </row>
    <row r="8611" spans="3:10" x14ac:dyDescent="0.3">
      <c r="C8611">
        <v>8134</v>
      </c>
      <c r="D8611" s="40">
        <v>2.6718411081990161</v>
      </c>
      <c r="I8611">
        <v>8134</v>
      </c>
      <c r="J8611" s="134">
        <v>0.2417543495684229</v>
      </c>
    </row>
    <row r="8612" spans="3:10" x14ac:dyDescent="0.3">
      <c r="C8612">
        <v>8135</v>
      </c>
      <c r="D8612" s="40">
        <v>2.3326599068509664</v>
      </c>
      <c r="I8612">
        <v>8135</v>
      </c>
      <c r="J8612" s="134">
        <v>0.25734281147146532</v>
      </c>
    </row>
    <row r="8613" spans="3:10" x14ac:dyDescent="0.3">
      <c r="C8613">
        <v>8136</v>
      </c>
      <c r="D8613" s="40">
        <v>2.0841561803482973</v>
      </c>
      <c r="I8613">
        <v>8136</v>
      </c>
      <c r="J8613" s="134">
        <v>0.1598246007606563</v>
      </c>
    </row>
    <row r="8614" spans="3:10" x14ac:dyDescent="0.3">
      <c r="C8614">
        <v>8137</v>
      </c>
      <c r="D8614" s="40">
        <v>1.9062646432480428</v>
      </c>
      <c r="I8614">
        <v>8137</v>
      </c>
      <c r="J8614" s="134">
        <v>0.12379662282926662</v>
      </c>
    </row>
    <row r="8615" spans="3:10" x14ac:dyDescent="0.3">
      <c r="C8615">
        <v>8138</v>
      </c>
      <c r="D8615" s="40">
        <v>3.3186590105350846</v>
      </c>
      <c r="I8615">
        <v>8138</v>
      </c>
      <c r="J8615" s="134">
        <v>0.17411993946984472</v>
      </c>
    </row>
    <row r="8616" spans="3:10" x14ac:dyDescent="0.3">
      <c r="C8616">
        <v>8139</v>
      </c>
      <c r="D8616" s="40">
        <v>2.8840666501477372</v>
      </c>
      <c r="I8616">
        <v>8139</v>
      </c>
      <c r="J8616" s="134">
        <v>0.28508590299819847</v>
      </c>
    </row>
    <row r="8617" spans="3:10" x14ac:dyDescent="0.3">
      <c r="C8617">
        <v>8140</v>
      </c>
      <c r="D8617" s="40">
        <v>3.2314129432702487</v>
      </c>
      <c r="I8617">
        <v>8140</v>
      </c>
      <c r="J8617" s="134">
        <v>0.1714132319078725</v>
      </c>
    </row>
    <row r="8618" spans="3:10" x14ac:dyDescent="0.3">
      <c r="C8618">
        <v>8141</v>
      </c>
      <c r="D8618" s="40">
        <v>2.4308807041771647</v>
      </c>
      <c r="I8618">
        <v>8141</v>
      </c>
      <c r="J8618" s="134">
        <v>0.16991252037192939</v>
      </c>
    </row>
    <row r="8619" spans="3:10" x14ac:dyDescent="0.3">
      <c r="C8619">
        <v>8142</v>
      </c>
      <c r="D8619" s="40">
        <v>2.3609113842295519</v>
      </c>
      <c r="I8619">
        <v>8142</v>
      </c>
      <c r="J8619" s="134">
        <v>0.33963100312856564</v>
      </c>
    </row>
    <row r="8620" spans="3:10" x14ac:dyDescent="0.3">
      <c r="C8620">
        <v>8143</v>
      </c>
      <c r="D8620" s="40">
        <v>1.7837524876726494</v>
      </c>
      <c r="I8620">
        <v>8143</v>
      </c>
      <c r="J8620" s="134">
        <v>0.32707359762355881</v>
      </c>
    </row>
    <row r="8621" spans="3:10" x14ac:dyDescent="0.3">
      <c r="C8621">
        <v>8144</v>
      </c>
      <c r="D8621" s="40">
        <v>3.4013042971704452</v>
      </c>
      <c r="I8621">
        <v>8144</v>
      </c>
      <c r="J8621" s="134">
        <v>0.20703685735532007</v>
      </c>
    </row>
    <row r="8622" spans="3:10" x14ac:dyDescent="0.3">
      <c r="C8622">
        <v>8145</v>
      </c>
      <c r="D8622" s="40">
        <v>3.2488914364067454</v>
      </c>
      <c r="I8622">
        <v>8145</v>
      </c>
      <c r="J8622" s="134">
        <v>0.14060488180142849</v>
      </c>
    </row>
    <row r="8623" spans="3:10" x14ac:dyDescent="0.3">
      <c r="C8623">
        <v>8146</v>
      </c>
      <c r="D8623" s="40">
        <v>1.4860424240702363</v>
      </c>
      <c r="I8623">
        <v>8146</v>
      </c>
      <c r="J8623" s="134">
        <v>0.29511393857071977</v>
      </c>
    </row>
    <row r="8624" spans="3:10" x14ac:dyDescent="0.3">
      <c r="C8624">
        <v>8147</v>
      </c>
      <c r="D8624" s="40">
        <v>2.0948522696837615</v>
      </c>
      <c r="I8624">
        <v>8147</v>
      </c>
      <c r="J8624" s="134">
        <v>0.21047830972252068</v>
      </c>
    </row>
    <row r="8625" spans="3:10" x14ac:dyDescent="0.3">
      <c r="C8625">
        <v>8148</v>
      </c>
      <c r="D8625" s="40">
        <v>2.6802387984907776</v>
      </c>
      <c r="I8625">
        <v>8148</v>
      </c>
      <c r="J8625" s="134">
        <v>0.31622116971471215</v>
      </c>
    </row>
    <row r="8626" spans="3:10" x14ac:dyDescent="0.3">
      <c r="C8626">
        <v>8149</v>
      </c>
      <c r="D8626" s="40">
        <v>1.8827716876005887</v>
      </c>
      <c r="I8626">
        <v>8149</v>
      </c>
      <c r="J8626" s="134">
        <v>0.18035896362445736</v>
      </c>
    </row>
    <row r="8627" spans="3:10" x14ac:dyDescent="0.3">
      <c r="C8627">
        <v>8150</v>
      </c>
      <c r="D8627" s="40">
        <v>2.0414037830428042</v>
      </c>
      <c r="I8627">
        <v>8150</v>
      </c>
      <c r="J8627" s="134">
        <v>0.22373062938364496</v>
      </c>
    </row>
    <row r="8628" spans="3:10" x14ac:dyDescent="0.3">
      <c r="C8628">
        <v>8151</v>
      </c>
      <c r="D8628" s="40">
        <v>3.1580791360143921</v>
      </c>
      <c r="I8628">
        <v>8151</v>
      </c>
      <c r="J8628" s="134">
        <v>0.18317905082468422</v>
      </c>
    </row>
    <row r="8629" spans="3:10" x14ac:dyDescent="0.3">
      <c r="C8629">
        <v>8152</v>
      </c>
      <c r="D8629" s="40">
        <v>2.9149075653828502</v>
      </c>
      <c r="I8629">
        <v>8152</v>
      </c>
      <c r="J8629" s="134">
        <v>0.15029283233445789</v>
      </c>
    </row>
    <row r="8630" spans="3:10" x14ac:dyDescent="0.3">
      <c r="C8630">
        <v>8153</v>
      </c>
      <c r="D8630" s="40">
        <v>2.7020089398821696</v>
      </c>
      <c r="I8630">
        <v>8153</v>
      </c>
      <c r="J8630" s="134">
        <v>0.28846694625568214</v>
      </c>
    </row>
    <row r="8631" spans="3:10" x14ac:dyDescent="0.3">
      <c r="C8631">
        <v>8154</v>
      </c>
      <c r="D8631" s="40">
        <v>2.7326769616034787</v>
      </c>
      <c r="I8631">
        <v>8154</v>
      </c>
      <c r="J8631" s="134">
        <v>0.16435006210481506</v>
      </c>
    </row>
    <row r="8632" spans="3:10" x14ac:dyDescent="0.3">
      <c r="C8632">
        <v>8155</v>
      </c>
      <c r="D8632" s="40">
        <v>2.8745047674480602</v>
      </c>
      <c r="I8632">
        <v>8155</v>
      </c>
      <c r="J8632" s="134">
        <v>0.21843572255949328</v>
      </c>
    </row>
    <row r="8633" spans="3:10" x14ac:dyDescent="0.3">
      <c r="C8633">
        <v>8156</v>
      </c>
      <c r="D8633" s="40">
        <v>2.2167420868314909</v>
      </c>
      <c r="I8633">
        <v>8156</v>
      </c>
      <c r="J8633" s="134">
        <v>0.21131384631019334</v>
      </c>
    </row>
    <row r="8634" spans="3:10" x14ac:dyDescent="0.3">
      <c r="C8634">
        <v>8157</v>
      </c>
      <c r="D8634" s="40">
        <v>2.2920461479119099</v>
      </c>
      <c r="I8634">
        <v>8157</v>
      </c>
      <c r="J8634" s="134">
        <v>0.27272613601658802</v>
      </c>
    </row>
    <row r="8635" spans="3:10" x14ac:dyDescent="0.3">
      <c r="C8635">
        <v>8158</v>
      </c>
      <c r="D8635" s="40">
        <v>2.4700777631009894</v>
      </c>
      <c r="I8635">
        <v>8158</v>
      </c>
      <c r="J8635" s="134">
        <v>0.33359678333429454</v>
      </c>
    </row>
    <row r="8636" spans="3:10" x14ac:dyDescent="0.3">
      <c r="C8636">
        <v>8159</v>
      </c>
      <c r="D8636" s="40">
        <v>2.0303271513654408</v>
      </c>
      <c r="I8636">
        <v>8159</v>
      </c>
      <c r="J8636" s="134">
        <v>0.31817193766713658</v>
      </c>
    </row>
    <row r="8637" spans="3:10" x14ac:dyDescent="0.3">
      <c r="C8637">
        <v>8160</v>
      </c>
      <c r="D8637" s="40">
        <v>2.1183757457261909</v>
      </c>
      <c r="I8637">
        <v>8160</v>
      </c>
      <c r="J8637" s="134">
        <v>0.18866294965011021</v>
      </c>
    </row>
    <row r="8638" spans="3:10" x14ac:dyDescent="0.3">
      <c r="C8638">
        <v>8161</v>
      </c>
      <c r="D8638" s="40">
        <v>3.0017212217542188</v>
      </c>
      <c r="I8638">
        <v>8161</v>
      </c>
      <c r="J8638" s="134">
        <v>0.16505631480908978</v>
      </c>
    </row>
    <row r="8639" spans="3:10" x14ac:dyDescent="0.3">
      <c r="C8639">
        <v>8162</v>
      </c>
      <c r="D8639" s="40">
        <v>2.069278571744968</v>
      </c>
      <c r="I8639">
        <v>8162</v>
      </c>
      <c r="J8639" s="134">
        <v>0.16357319232340317</v>
      </c>
    </row>
    <row r="8640" spans="3:10" x14ac:dyDescent="0.3">
      <c r="C8640">
        <v>8163</v>
      </c>
      <c r="D8640" s="40">
        <v>2.690862872828709</v>
      </c>
      <c r="I8640">
        <v>8163</v>
      </c>
      <c r="J8640" s="134">
        <v>0.25706071542844744</v>
      </c>
    </row>
    <row r="8641" spans="3:10" x14ac:dyDescent="0.3">
      <c r="C8641">
        <v>8164</v>
      </c>
      <c r="D8641" s="40">
        <v>2.2626290482363531</v>
      </c>
      <c r="I8641">
        <v>8164</v>
      </c>
      <c r="J8641" s="134">
        <v>0.31678717168338277</v>
      </c>
    </row>
    <row r="8642" spans="3:10" x14ac:dyDescent="0.3">
      <c r="C8642">
        <v>8165</v>
      </c>
      <c r="D8642" s="40">
        <v>1.5860385348983603</v>
      </c>
      <c r="I8642">
        <v>8165</v>
      </c>
      <c r="J8642" s="134">
        <v>0.21470440336521301</v>
      </c>
    </row>
    <row r="8643" spans="3:10" x14ac:dyDescent="0.3">
      <c r="C8643">
        <v>8166</v>
      </c>
      <c r="D8643" s="40">
        <v>3.0668940595686411</v>
      </c>
      <c r="I8643">
        <v>8166</v>
      </c>
      <c r="J8643" s="134">
        <v>0.10333983968246629</v>
      </c>
    </row>
    <row r="8644" spans="3:10" x14ac:dyDescent="0.3">
      <c r="C8644">
        <v>8167</v>
      </c>
      <c r="D8644" s="40">
        <v>2.677500790983824</v>
      </c>
      <c r="I8644">
        <v>8167</v>
      </c>
      <c r="J8644" s="134">
        <v>0.19801301037354091</v>
      </c>
    </row>
    <row r="8645" spans="3:10" x14ac:dyDescent="0.3">
      <c r="C8645">
        <v>8168</v>
      </c>
      <c r="D8645" s="40">
        <v>2.8174357056870685</v>
      </c>
      <c r="I8645">
        <v>8168</v>
      </c>
      <c r="J8645" s="134">
        <v>0.1530661876006516</v>
      </c>
    </row>
    <row r="8646" spans="3:10" x14ac:dyDescent="0.3">
      <c r="C8646">
        <v>8169</v>
      </c>
      <c r="D8646" s="40">
        <v>2.9615821365344672</v>
      </c>
      <c r="I8646">
        <v>8169</v>
      </c>
      <c r="J8646" s="134">
        <v>0.18998292086113522</v>
      </c>
    </row>
    <row r="8647" spans="3:10" x14ac:dyDescent="0.3">
      <c r="C8647">
        <v>8170</v>
      </c>
      <c r="D8647" s="40">
        <v>1.9494269125495562</v>
      </c>
      <c r="I8647">
        <v>8170</v>
      </c>
      <c r="J8647" s="134">
        <v>0.27727545022385969</v>
      </c>
    </row>
    <row r="8648" spans="3:10" x14ac:dyDescent="0.3">
      <c r="C8648">
        <v>8171</v>
      </c>
      <c r="D8648" s="40">
        <v>2.2737616510224528</v>
      </c>
      <c r="I8648">
        <v>8171</v>
      </c>
      <c r="J8648" s="134">
        <v>6.5047621044177939E-2</v>
      </c>
    </row>
    <row r="8649" spans="3:10" x14ac:dyDescent="0.3">
      <c r="C8649">
        <v>8172</v>
      </c>
      <c r="D8649" s="40">
        <v>1.76340340472889</v>
      </c>
      <c r="I8649">
        <v>8172</v>
      </c>
      <c r="J8649" s="134">
        <v>0.15349606278619876</v>
      </c>
    </row>
    <row r="8650" spans="3:10" x14ac:dyDescent="0.3">
      <c r="C8650">
        <v>8173</v>
      </c>
      <c r="D8650" s="40">
        <v>2.980742905083773</v>
      </c>
      <c r="I8650">
        <v>8173</v>
      </c>
      <c r="J8650" s="134">
        <v>0.19176866103556445</v>
      </c>
    </row>
    <row r="8651" spans="3:10" x14ac:dyDescent="0.3">
      <c r="C8651">
        <v>8174</v>
      </c>
      <c r="D8651" s="40">
        <v>2.4296310709789712</v>
      </c>
      <c r="I8651">
        <v>8174</v>
      </c>
      <c r="J8651" s="134">
        <v>0.32634952567035946</v>
      </c>
    </row>
    <row r="8652" spans="3:10" x14ac:dyDescent="0.3">
      <c r="C8652">
        <v>8175</v>
      </c>
      <c r="D8652" s="40">
        <v>2.8920792430034719</v>
      </c>
      <c r="I8652">
        <v>8175</v>
      </c>
      <c r="J8652" s="134">
        <v>0.22779364594651441</v>
      </c>
    </row>
    <row r="8653" spans="3:10" x14ac:dyDescent="0.3">
      <c r="C8653">
        <v>8176</v>
      </c>
      <c r="D8653" s="40">
        <v>3.5177723636025058</v>
      </c>
      <c r="I8653">
        <v>8176</v>
      </c>
      <c r="J8653" s="134">
        <v>0.18163054776127496</v>
      </c>
    </row>
    <row r="8654" spans="3:10" x14ac:dyDescent="0.3">
      <c r="C8654">
        <v>8177</v>
      </c>
      <c r="D8654" s="40">
        <v>2.2182078630169833</v>
      </c>
      <c r="I8654">
        <v>8177</v>
      </c>
      <c r="J8654" s="134">
        <v>0.28442468301949475</v>
      </c>
    </row>
    <row r="8655" spans="3:10" x14ac:dyDescent="0.3">
      <c r="C8655">
        <v>8178</v>
      </c>
      <c r="D8655" s="40">
        <v>2.3693700413322509</v>
      </c>
      <c r="I8655">
        <v>8178</v>
      </c>
      <c r="J8655" s="134">
        <v>0.23122815854205148</v>
      </c>
    </row>
    <row r="8656" spans="3:10" x14ac:dyDescent="0.3">
      <c r="C8656">
        <v>8179</v>
      </c>
      <c r="D8656" s="40">
        <v>3.1843269599302721</v>
      </c>
      <c r="I8656">
        <v>8179</v>
      </c>
      <c r="J8656" s="134">
        <v>0.14953532456648944</v>
      </c>
    </row>
    <row r="8657" spans="3:10" x14ac:dyDescent="0.3">
      <c r="C8657">
        <v>8180</v>
      </c>
      <c r="D8657" s="40">
        <v>2.8189306521259612</v>
      </c>
      <c r="I8657">
        <v>8180</v>
      </c>
      <c r="J8657" s="134">
        <v>0.28857882524046974</v>
      </c>
    </row>
    <row r="8658" spans="3:10" x14ac:dyDescent="0.3">
      <c r="C8658">
        <v>8181</v>
      </c>
      <c r="D8658" s="40">
        <v>2.043115248291635</v>
      </c>
      <c r="I8658">
        <v>8181</v>
      </c>
      <c r="J8658" s="134">
        <v>0.32320036138415209</v>
      </c>
    </row>
    <row r="8659" spans="3:10" x14ac:dyDescent="0.3">
      <c r="C8659">
        <v>8182</v>
      </c>
      <c r="D8659" s="40">
        <v>3.2696112330165299</v>
      </c>
      <c r="I8659">
        <v>8182</v>
      </c>
      <c r="J8659" s="134">
        <v>0.16587288759083574</v>
      </c>
    </row>
    <row r="8660" spans="3:10" x14ac:dyDescent="0.3">
      <c r="C8660">
        <v>8183</v>
      </c>
      <c r="D8660" s="40">
        <v>2.7315973932089035</v>
      </c>
      <c r="I8660">
        <v>8183</v>
      </c>
      <c r="J8660" s="134">
        <v>0.23329601060260585</v>
      </c>
    </row>
    <row r="8661" spans="3:10" x14ac:dyDescent="0.3">
      <c r="C8661">
        <v>8184</v>
      </c>
      <c r="D8661" s="40">
        <v>1.6525577213745901</v>
      </c>
      <c r="I8661">
        <v>8184</v>
      </c>
      <c r="J8661" s="134">
        <v>0.26854059275558884</v>
      </c>
    </row>
    <row r="8662" spans="3:10" x14ac:dyDescent="0.3">
      <c r="C8662">
        <v>8185</v>
      </c>
      <c r="D8662" s="40">
        <v>2.0827870388242902</v>
      </c>
      <c r="I8662">
        <v>8185</v>
      </c>
      <c r="J8662" s="134">
        <v>0.28011164252036314</v>
      </c>
    </row>
    <row r="8663" spans="3:10" x14ac:dyDescent="0.3">
      <c r="C8663">
        <v>8186</v>
      </c>
      <c r="D8663" s="40">
        <v>2.0516870300591354</v>
      </c>
      <c r="I8663">
        <v>8186</v>
      </c>
      <c r="J8663" s="134">
        <v>0.23007178572354925</v>
      </c>
    </row>
    <row r="8664" spans="3:10" x14ac:dyDescent="0.3">
      <c r="C8664">
        <v>8187</v>
      </c>
      <c r="D8664" s="40">
        <v>2.502324316381654</v>
      </c>
      <c r="I8664">
        <v>8187</v>
      </c>
      <c r="J8664" s="134">
        <v>0.38583051856720618</v>
      </c>
    </row>
    <row r="8665" spans="3:10" x14ac:dyDescent="0.3">
      <c r="C8665">
        <v>8188</v>
      </c>
      <c r="D8665" s="40">
        <v>2.3913856169146106</v>
      </c>
      <c r="I8665">
        <v>8188</v>
      </c>
      <c r="J8665" s="134">
        <v>0.15474343339661778</v>
      </c>
    </row>
    <row r="8666" spans="3:10" x14ac:dyDescent="0.3">
      <c r="C8666">
        <v>8189</v>
      </c>
      <c r="D8666" s="40">
        <v>2.5735650425809777</v>
      </c>
      <c r="I8666">
        <v>8189</v>
      </c>
      <c r="J8666" s="134">
        <v>0.24469844379639083</v>
      </c>
    </row>
    <row r="8667" spans="3:10" x14ac:dyDescent="0.3">
      <c r="C8667">
        <v>8190</v>
      </c>
      <c r="D8667" s="40">
        <v>2.515019154547673</v>
      </c>
      <c r="I8667">
        <v>8190</v>
      </c>
      <c r="J8667" s="134">
        <v>0.26403433858695236</v>
      </c>
    </row>
    <row r="8668" spans="3:10" x14ac:dyDescent="0.3">
      <c r="C8668">
        <v>8191</v>
      </c>
      <c r="D8668" s="40">
        <v>2.363093284607328</v>
      </c>
      <c r="I8668">
        <v>8191</v>
      </c>
      <c r="J8668" s="134">
        <v>0.18810323422145769</v>
      </c>
    </row>
    <row r="8669" spans="3:10" x14ac:dyDescent="0.3">
      <c r="C8669">
        <v>8192</v>
      </c>
      <c r="D8669" s="40">
        <v>2.6646667950642833</v>
      </c>
      <c r="I8669">
        <v>8192</v>
      </c>
      <c r="J8669" s="134">
        <v>0.29924534165677175</v>
      </c>
    </row>
    <row r="8670" spans="3:10" x14ac:dyDescent="0.3">
      <c r="C8670">
        <v>8193</v>
      </c>
      <c r="D8670" s="40">
        <v>3.2562838525798576</v>
      </c>
      <c r="I8670">
        <v>8193</v>
      </c>
      <c r="J8670" s="134">
        <v>0.18569345026715278</v>
      </c>
    </row>
    <row r="8671" spans="3:10" x14ac:dyDescent="0.3">
      <c r="C8671">
        <v>8194</v>
      </c>
      <c r="D8671" s="40">
        <v>3.3308763012046811</v>
      </c>
      <c r="I8671">
        <v>8194</v>
      </c>
      <c r="J8671" s="134">
        <v>0.1781122791962122</v>
      </c>
    </row>
    <row r="8672" spans="3:10" x14ac:dyDescent="0.3">
      <c r="C8672">
        <v>8195</v>
      </c>
      <c r="D8672" s="40">
        <v>2.354923082573694</v>
      </c>
      <c r="I8672">
        <v>8195</v>
      </c>
      <c r="J8672" s="134">
        <v>0.29035402246358655</v>
      </c>
    </row>
    <row r="8673" spans="3:10" x14ac:dyDescent="0.3">
      <c r="C8673">
        <v>8196</v>
      </c>
      <c r="D8673" s="40">
        <v>2.7275105783149463</v>
      </c>
      <c r="I8673">
        <v>8196</v>
      </c>
      <c r="J8673" s="134">
        <v>0.23051655156349482</v>
      </c>
    </row>
    <row r="8674" spans="3:10" x14ac:dyDescent="0.3">
      <c r="C8674">
        <v>8197</v>
      </c>
      <c r="D8674" s="40">
        <v>1.935175191454221</v>
      </c>
      <c r="I8674">
        <v>8197</v>
      </c>
      <c r="J8674" s="134">
        <v>0.27591540934937231</v>
      </c>
    </row>
    <row r="8675" spans="3:10" x14ac:dyDescent="0.3">
      <c r="C8675">
        <v>8198</v>
      </c>
      <c r="D8675" s="40">
        <v>3.364912865886228</v>
      </c>
      <c r="I8675">
        <v>8198</v>
      </c>
      <c r="J8675" s="134">
        <v>0.19041783511099619</v>
      </c>
    </row>
    <row r="8676" spans="3:10" x14ac:dyDescent="0.3">
      <c r="C8676">
        <v>8199</v>
      </c>
      <c r="D8676" s="40">
        <v>2.4666250555937128</v>
      </c>
      <c r="I8676">
        <v>8199</v>
      </c>
      <c r="J8676" s="134">
        <v>0.23086115187197542</v>
      </c>
    </row>
    <row r="8677" spans="3:10" x14ac:dyDescent="0.3">
      <c r="C8677">
        <v>8200</v>
      </c>
      <c r="D8677" s="40">
        <v>3.3083123476995033</v>
      </c>
      <c r="I8677">
        <v>8200</v>
      </c>
      <c r="J8677" s="134">
        <v>0.25304519532181335</v>
      </c>
    </row>
    <row r="8678" spans="3:10" x14ac:dyDescent="0.3">
      <c r="C8678">
        <v>8201</v>
      </c>
      <c r="D8678" s="40">
        <v>1.8890748991032367</v>
      </c>
      <c r="I8678">
        <v>8201</v>
      </c>
      <c r="J8678" s="134">
        <v>0.3211611615310932</v>
      </c>
    </row>
    <row r="8679" spans="3:10" x14ac:dyDescent="0.3">
      <c r="C8679">
        <v>8202</v>
      </c>
      <c r="D8679" s="40">
        <v>2.6292571146480936</v>
      </c>
      <c r="I8679">
        <v>8202</v>
      </c>
      <c r="J8679" s="134">
        <v>0.24607946135457026</v>
      </c>
    </row>
    <row r="8680" spans="3:10" x14ac:dyDescent="0.3">
      <c r="C8680">
        <v>8203</v>
      </c>
      <c r="D8680" s="40">
        <v>2.1332405029302159</v>
      </c>
      <c r="I8680">
        <v>8203</v>
      </c>
      <c r="J8680" s="134">
        <v>0.3286749919831804</v>
      </c>
    </row>
    <row r="8681" spans="3:10" x14ac:dyDescent="0.3">
      <c r="C8681">
        <v>8204</v>
      </c>
      <c r="D8681" s="40">
        <v>1.6516604739309653</v>
      </c>
      <c r="I8681">
        <v>8204</v>
      </c>
      <c r="J8681" s="134">
        <v>0.1434127690962026</v>
      </c>
    </row>
    <row r="8682" spans="3:10" x14ac:dyDescent="0.3">
      <c r="C8682">
        <v>8205</v>
      </c>
      <c r="D8682" s="40">
        <v>2.2331758088137326</v>
      </c>
      <c r="I8682">
        <v>8205</v>
      </c>
      <c r="J8682" s="134">
        <v>0.25926387451192823</v>
      </c>
    </row>
    <row r="8683" spans="3:10" x14ac:dyDescent="0.3">
      <c r="C8683">
        <v>8206</v>
      </c>
      <c r="D8683" s="40">
        <v>2.3870595462353585</v>
      </c>
      <c r="I8683">
        <v>8206</v>
      </c>
      <c r="J8683" s="134">
        <v>0.28803875318665773</v>
      </c>
    </row>
    <row r="8684" spans="3:10" x14ac:dyDescent="0.3">
      <c r="C8684">
        <v>8207</v>
      </c>
      <c r="D8684" s="40">
        <v>2.9243096806377595</v>
      </c>
      <c r="I8684">
        <v>8207</v>
      </c>
      <c r="J8684" s="134">
        <v>0.31056563899297407</v>
      </c>
    </row>
    <row r="8685" spans="3:10" x14ac:dyDescent="0.3">
      <c r="C8685">
        <v>8208</v>
      </c>
      <c r="D8685" s="40">
        <v>2.7855880216591946</v>
      </c>
      <c r="I8685">
        <v>8208</v>
      </c>
      <c r="J8685" s="134">
        <v>9.6035375701839731E-2</v>
      </c>
    </row>
    <row r="8686" spans="3:10" x14ac:dyDescent="0.3">
      <c r="C8686">
        <v>8209</v>
      </c>
      <c r="D8686" s="40">
        <v>2.7651447715552715</v>
      </c>
      <c r="I8686">
        <v>8209</v>
      </c>
      <c r="J8686" s="134">
        <v>0.30974205203832672</v>
      </c>
    </row>
    <row r="8687" spans="3:10" x14ac:dyDescent="0.3">
      <c r="C8687">
        <v>8210</v>
      </c>
      <c r="D8687" s="40">
        <v>3.4007100132705959</v>
      </c>
      <c r="I8687">
        <v>8210</v>
      </c>
      <c r="J8687" s="134">
        <v>0.24758722561900282</v>
      </c>
    </row>
    <row r="8688" spans="3:10" x14ac:dyDescent="0.3">
      <c r="C8688">
        <v>8211</v>
      </c>
      <c r="D8688" s="40">
        <v>3.096490275635511</v>
      </c>
      <c r="I8688">
        <v>8211</v>
      </c>
      <c r="J8688" s="134">
        <v>0.25686912699353748</v>
      </c>
    </row>
    <row r="8689" spans="3:10" x14ac:dyDescent="0.3">
      <c r="C8689">
        <v>8212</v>
      </c>
      <c r="D8689" s="40">
        <v>1.8879259969035391</v>
      </c>
      <c r="I8689">
        <v>8212</v>
      </c>
      <c r="J8689" s="134">
        <v>0.26064891050963279</v>
      </c>
    </row>
    <row r="8690" spans="3:10" x14ac:dyDescent="0.3">
      <c r="C8690">
        <v>8213</v>
      </c>
      <c r="D8690" s="40">
        <v>2.3516629008317746</v>
      </c>
      <c r="I8690">
        <v>8213</v>
      </c>
      <c r="J8690" s="134">
        <v>0.13998776162631721</v>
      </c>
    </row>
    <row r="8691" spans="3:10" x14ac:dyDescent="0.3">
      <c r="C8691">
        <v>8214</v>
      </c>
      <c r="D8691" s="40">
        <v>2.7013947694345357</v>
      </c>
      <c r="I8691">
        <v>8214</v>
      </c>
      <c r="J8691" s="134">
        <v>0.18312939788986027</v>
      </c>
    </row>
    <row r="8692" spans="3:10" x14ac:dyDescent="0.3">
      <c r="C8692">
        <v>8215</v>
      </c>
      <c r="D8692" s="40">
        <v>3.1983047206844821</v>
      </c>
      <c r="I8692">
        <v>8215</v>
      </c>
      <c r="J8692" s="134">
        <v>0.30751658493943768</v>
      </c>
    </row>
    <row r="8693" spans="3:10" x14ac:dyDescent="0.3">
      <c r="C8693">
        <v>8216</v>
      </c>
      <c r="D8693" s="40">
        <v>1.9365864451508539</v>
      </c>
      <c r="I8693">
        <v>8216</v>
      </c>
      <c r="J8693" s="134">
        <v>0.15766041930968377</v>
      </c>
    </row>
    <row r="8694" spans="3:10" x14ac:dyDescent="0.3">
      <c r="C8694">
        <v>8217</v>
      </c>
      <c r="D8694" s="40">
        <v>1.8718064552293199</v>
      </c>
      <c r="I8694">
        <v>8217</v>
      </c>
      <c r="J8694" s="134">
        <v>0.26636371727506392</v>
      </c>
    </row>
    <row r="8695" spans="3:10" x14ac:dyDescent="0.3">
      <c r="C8695">
        <v>8218</v>
      </c>
      <c r="D8695" s="40">
        <v>1.8972610039599302</v>
      </c>
      <c r="I8695">
        <v>8218</v>
      </c>
      <c r="J8695" s="134">
        <v>0.1786285154363203</v>
      </c>
    </row>
    <row r="8696" spans="3:10" x14ac:dyDescent="0.3">
      <c r="C8696">
        <v>8219</v>
      </c>
      <c r="D8696" s="40">
        <v>2.383666070325388</v>
      </c>
      <c r="I8696">
        <v>8219</v>
      </c>
      <c r="J8696" s="134">
        <v>0.11965631432700596</v>
      </c>
    </row>
    <row r="8697" spans="3:10" x14ac:dyDescent="0.3">
      <c r="C8697">
        <v>8220</v>
      </c>
      <c r="D8697" s="40">
        <v>2.1832355851724183</v>
      </c>
      <c r="I8697">
        <v>8220</v>
      </c>
      <c r="J8697" s="134">
        <v>0.21975577849908823</v>
      </c>
    </row>
    <row r="8698" spans="3:10" x14ac:dyDescent="0.3">
      <c r="C8698">
        <v>8221</v>
      </c>
      <c r="D8698" s="40">
        <v>2.4339990233679365</v>
      </c>
      <c r="I8698">
        <v>8221</v>
      </c>
      <c r="J8698" s="134">
        <v>0.24114377768976514</v>
      </c>
    </row>
    <row r="8699" spans="3:10" x14ac:dyDescent="0.3">
      <c r="C8699">
        <v>8222</v>
      </c>
      <c r="D8699" s="40">
        <v>2.143277570472117</v>
      </c>
      <c r="I8699">
        <v>8222</v>
      </c>
      <c r="J8699" s="134">
        <v>0.22091344064984253</v>
      </c>
    </row>
    <row r="8700" spans="3:10" x14ac:dyDescent="0.3">
      <c r="C8700">
        <v>8223</v>
      </c>
      <c r="D8700" s="40">
        <v>2.1958765131414308</v>
      </c>
      <c r="I8700">
        <v>8223</v>
      </c>
      <c r="J8700" s="134">
        <v>0.29944301644613414</v>
      </c>
    </row>
    <row r="8701" spans="3:10" x14ac:dyDescent="0.3">
      <c r="C8701">
        <v>8224</v>
      </c>
      <c r="D8701" s="40">
        <v>2.4528995568237204</v>
      </c>
      <c r="I8701">
        <v>8224</v>
      </c>
      <c r="J8701" s="134">
        <v>0.29673275131814147</v>
      </c>
    </row>
    <row r="8702" spans="3:10" x14ac:dyDescent="0.3">
      <c r="C8702">
        <v>8225</v>
      </c>
      <c r="D8702" s="40">
        <v>1.8506895212329444</v>
      </c>
      <c r="I8702">
        <v>8225</v>
      </c>
      <c r="J8702" s="134">
        <v>0.24488112729931766</v>
      </c>
    </row>
    <row r="8703" spans="3:10" x14ac:dyDescent="0.3">
      <c r="C8703">
        <v>8226</v>
      </c>
      <c r="D8703" s="40">
        <v>2.6087554158389223</v>
      </c>
      <c r="I8703">
        <v>8226</v>
      </c>
      <c r="J8703" s="134">
        <v>0.25729448863753657</v>
      </c>
    </row>
    <row r="8704" spans="3:10" x14ac:dyDescent="0.3">
      <c r="C8704">
        <v>8227</v>
      </c>
      <c r="D8704" s="40">
        <v>2.0532950851504976</v>
      </c>
      <c r="I8704">
        <v>8227</v>
      </c>
      <c r="J8704" s="134">
        <v>0.27716271662075687</v>
      </c>
    </row>
    <row r="8705" spans="3:10" x14ac:dyDescent="0.3">
      <c r="C8705">
        <v>8228</v>
      </c>
      <c r="D8705" s="40">
        <v>2.6592810933122317</v>
      </c>
      <c r="I8705">
        <v>8228</v>
      </c>
      <c r="J8705" s="134">
        <v>0.1254016601241823</v>
      </c>
    </row>
    <row r="8706" spans="3:10" x14ac:dyDescent="0.3">
      <c r="C8706">
        <v>8229</v>
      </c>
      <c r="D8706" s="40">
        <v>2.4121152746942292</v>
      </c>
      <c r="I8706">
        <v>8229</v>
      </c>
      <c r="J8706" s="134">
        <v>0.16311140713047001</v>
      </c>
    </row>
    <row r="8707" spans="3:10" x14ac:dyDescent="0.3">
      <c r="C8707">
        <v>8230</v>
      </c>
      <c r="D8707" s="40">
        <v>2.4727592933016398</v>
      </c>
      <c r="I8707">
        <v>8230</v>
      </c>
      <c r="J8707" s="134">
        <v>0.17879600715593513</v>
      </c>
    </row>
    <row r="8708" spans="3:10" x14ac:dyDescent="0.3">
      <c r="C8708">
        <v>8231</v>
      </c>
      <c r="D8708" s="40">
        <v>2.4844309475426183</v>
      </c>
      <c r="I8708">
        <v>8231</v>
      </c>
      <c r="J8708" s="134">
        <v>0.14732845644362702</v>
      </c>
    </row>
    <row r="8709" spans="3:10" x14ac:dyDescent="0.3">
      <c r="C8709">
        <v>8232</v>
      </c>
      <c r="D8709" s="40">
        <v>2.564422104003607</v>
      </c>
      <c r="I8709">
        <v>8232</v>
      </c>
      <c r="J8709" s="134">
        <v>0.19459835641386314</v>
      </c>
    </row>
    <row r="8710" spans="3:10" x14ac:dyDescent="0.3">
      <c r="C8710">
        <v>8233</v>
      </c>
      <c r="D8710" s="40">
        <v>2.0598485194352381</v>
      </c>
      <c r="I8710">
        <v>8233</v>
      </c>
      <c r="J8710" s="134">
        <v>0.10749107243636158</v>
      </c>
    </row>
    <row r="8711" spans="3:10" x14ac:dyDescent="0.3">
      <c r="C8711">
        <v>8234</v>
      </c>
      <c r="D8711" s="40">
        <v>2.9808709575332779</v>
      </c>
      <c r="I8711">
        <v>8234</v>
      </c>
      <c r="J8711" s="134">
        <v>0.27553594658510772</v>
      </c>
    </row>
    <row r="8712" spans="3:10" x14ac:dyDescent="0.3">
      <c r="C8712">
        <v>8235</v>
      </c>
      <c r="D8712" s="40">
        <v>2.5355371431278613</v>
      </c>
      <c r="I8712">
        <v>8235</v>
      </c>
      <c r="J8712" s="134">
        <v>0.39311108314314902</v>
      </c>
    </row>
    <row r="8713" spans="3:10" x14ac:dyDescent="0.3">
      <c r="C8713">
        <v>8236</v>
      </c>
      <c r="D8713" s="40">
        <v>2.1614915377217807</v>
      </c>
      <c r="I8713">
        <v>8236</v>
      </c>
      <c r="J8713" s="134">
        <v>0.21817480584836169</v>
      </c>
    </row>
    <row r="8714" spans="3:10" x14ac:dyDescent="0.3">
      <c r="C8714">
        <v>8237</v>
      </c>
      <c r="D8714" s="40">
        <v>3.1964548323317992</v>
      </c>
      <c r="I8714">
        <v>8237</v>
      </c>
      <c r="J8714" s="134">
        <v>0.26765967040686367</v>
      </c>
    </row>
    <row r="8715" spans="3:10" x14ac:dyDescent="0.3">
      <c r="C8715">
        <v>8238</v>
      </c>
      <c r="D8715" s="40">
        <v>2.196848480130718</v>
      </c>
      <c r="I8715">
        <v>8238</v>
      </c>
      <c r="J8715" s="134">
        <v>0.28869560559575813</v>
      </c>
    </row>
    <row r="8716" spans="3:10" x14ac:dyDescent="0.3">
      <c r="C8716">
        <v>8239</v>
      </c>
      <c r="D8716" s="40">
        <v>2.1525893456662764</v>
      </c>
      <c r="I8716">
        <v>8239</v>
      </c>
      <c r="J8716" s="134">
        <v>0.2382604286110459</v>
      </c>
    </row>
    <row r="8717" spans="3:10" x14ac:dyDescent="0.3">
      <c r="C8717">
        <v>8240</v>
      </c>
      <c r="D8717" s="40">
        <v>2.655267802745565</v>
      </c>
      <c r="I8717">
        <v>8240</v>
      </c>
      <c r="J8717" s="134">
        <v>0.28453636881040389</v>
      </c>
    </row>
    <row r="8718" spans="3:10" x14ac:dyDescent="0.3">
      <c r="C8718">
        <v>8241</v>
      </c>
      <c r="D8718" s="40">
        <v>2.6325703663007403</v>
      </c>
      <c r="I8718">
        <v>8241</v>
      </c>
      <c r="J8718" s="134">
        <v>0.29034692161651754</v>
      </c>
    </row>
    <row r="8719" spans="3:10" x14ac:dyDescent="0.3">
      <c r="C8719">
        <v>8242</v>
      </c>
      <c r="D8719" s="40">
        <v>2.0686531943646531</v>
      </c>
      <c r="I8719">
        <v>8242</v>
      </c>
      <c r="J8719" s="134">
        <v>0.27390338294769867</v>
      </c>
    </row>
    <row r="8720" spans="3:10" x14ac:dyDescent="0.3">
      <c r="C8720">
        <v>8243</v>
      </c>
      <c r="D8720" s="40">
        <v>1.4571541060346873</v>
      </c>
      <c r="I8720">
        <v>8243</v>
      </c>
      <c r="J8720" s="134">
        <v>0.35714952782465614</v>
      </c>
    </row>
    <row r="8721" spans="3:10" x14ac:dyDescent="0.3">
      <c r="C8721">
        <v>8244</v>
      </c>
      <c r="D8721" s="40">
        <v>1.9253436647614843</v>
      </c>
      <c r="I8721">
        <v>8244</v>
      </c>
      <c r="J8721" s="134">
        <v>0.24065930636190958</v>
      </c>
    </row>
    <row r="8722" spans="3:10" x14ac:dyDescent="0.3">
      <c r="C8722">
        <v>8245</v>
      </c>
      <c r="D8722" s="40">
        <v>3.1186082328436497</v>
      </c>
      <c r="I8722">
        <v>8245</v>
      </c>
      <c r="J8722" s="134">
        <v>0.27698789979221794</v>
      </c>
    </row>
    <row r="8723" spans="3:10" x14ac:dyDescent="0.3">
      <c r="C8723">
        <v>8246</v>
      </c>
      <c r="D8723" s="40">
        <v>2.7243531182203791</v>
      </c>
      <c r="I8723">
        <v>8246</v>
      </c>
      <c r="J8723" s="134">
        <v>0.25858184739170276</v>
      </c>
    </row>
    <row r="8724" spans="3:10" x14ac:dyDescent="0.3">
      <c r="C8724">
        <v>8247</v>
      </c>
      <c r="D8724" s="40">
        <v>2.903932436311977</v>
      </c>
      <c r="I8724">
        <v>8247</v>
      </c>
      <c r="J8724" s="134">
        <v>0.21876454877189877</v>
      </c>
    </row>
    <row r="8725" spans="3:10" x14ac:dyDescent="0.3">
      <c r="C8725">
        <v>8248</v>
      </c>
      <c r="D8725" s="40">
        <v>2.8319397145727221</v>
      </c>
      <c r="I8725">
        <v>8248</v>
      </c>
      <c r="J8725" s="134">
        <v>0.16256096810863263</v>
      </c>
    </row>
    <row r="8726" spans="3:10" x14ac:dyDescent="0.3">
      <c r="C8726">
        <v>8249</v>
      </c>
      <c r="D8726" s="40">
        <v>2.4655077162362682</v>
      </c>
      <c r="I8726">
        <v>8249</v>
      </c>
      <c r="J8726" s="134">
        <v>0.29781128304394233</v>
      </c>
    </row>
    <row r="8727" spans="3:10" x14ac:dyDescent="0.3">
      <c r="C8727">
        <v>8250</v>
      </c>
      <c r="D8727" s="40">
        <v>2.6577990959531932</v>
      </c>
      <c r="I8727">
        <v>8250</v>
      </c>
      <c r="J8727" s="134">
        <v>0.16707484116589377</v>
      </c>
    </row>
    <row r="8728" spans="3:10" x14ac:dyDescent="0.3">
      <c r="C8728">
        <v>8251</v>
      </c>
      <c r="D8728" s="40">
        <v>2.8051798977565126</v>
      </c>
      <c r="I8728">
        <v>8251</v>
      </c>
      <c r="J8728" s="134">
        <v>0.18504564570191251</v>
      </c>
    </row>
    <row r="8729" spans="3:10" x14ac:dyDescent="0.3">
      <c r="C8729">
        <v>8252</v>
      </c>
      <c r="D8729" s="40">
        <v>2.201458224276907</v>
      </c>
      <c r="I8729">
        <v>8252</v>
      </c>
      <c r="J8729" s="134">
        <v>0.29470265038461219</v>
      </c>
    </row>
    <row r="8730" spans="3:10" x14ac:dyDescent="0.3">
      <c r="C8730">
        <v>8253</v>
      </c>
      <c r="D8730" s="40">
        <v>2.1100302797602231</v>
      </c>
      <c r="I8730">
        <v>8253</v>
      </c>
      <c r="J8730" s="134">
        <v>0.29033866311580603</v>
      </c>
    </row>
    <row r="8731" spans="3:10" x14ac:dyDescent="0.3">
      <c r="C8731">
        <v>8254</v>
      </c>
      <c r="D8731" s="40">
        <v>3.1365506065564555</v>
      </c>
      <c r="I8731">
        <v>8254</v>
      </c>
      <c r="J8731" s="134">
        <v>0.25994421366392229</v>
      </c>
    </row>
    <row r="8732" spans="3:10" x14ac:dyDescent="0.3">
      <c r="C8732">
        <v>8255</v>
      </c>
      <c r="D8732" s="40">
        <v>2.8952787948285108</v>
      </c>
      <c r="I8732">
        <v>8255</v>
      </c>
      <c r="J8732" s="134">
        <v>0.33738683467498753</v>
      </c>
    </row>
    <row r="8733" spans="3:10" x14ac:dyDescent="0.3">
      <c r="C8733">
        <v>8256</v>
      </c>
      <c r="D8733" s="40">
        <v>2.9401190994125224</v>
      </c>
      <c r="I8733">
        <v>8256</v>
      </c>
      <c r="J8733" s="134">
        <v>0.24714008388902653</v>
      </c>
    </row>
    <row r="8734" spans="3:10" x14ac:dyDescent="0.3">
      <c r="C8734">
        <v>8257</v>
      </c>
      <c r="D8734" s="40">
        <v>2.8026947493362</v>
      </c>
      <c r="I8734">
        <v>8257</v>
      </c>
      <c r="J8734" s="134">
        <v>0.18828176276348918</v>
      </c>
    </row>
    <row r="8735" spans="3:10" x14ac:dyDescent="0.3">
      <c r="C8735">
        <v>8258</v>
      </c>
      <c r="D8735" s="40">
        <v>2.989748062733677</v>
      </c>
      <c r="I8735">
        <v>8258</v>
      </c>
      <c r="J8735" s="134">
        <v>0.1279201583485492</v>
      </c>
    </row>
    <row r="8736" spans="3:10" x14ac:dyDescent="0.3">
      <c r="C8736">
        <v>8259</v>
      </c>
      <c r="D8736" s="40">
        <v>2.6839857676590508</v>
      </c>
      <c r="I8736">
        <v>8259</v>
      </c>
      <c r="J8736" s="134">
        <v>0.3504123142775748</v>
      </c>
    </row>
    <row r="8737" spans="3:10" x14ac:dyDescent="0.3">
      <c r="C8737">
        <v>8260</v>
      </c>
      <c r="D8737" s="40">
        <v>2.0276792774178083</v>
      </c>
      <c r="I8737">
        <v>8260</v>
      </c>
      <c r="J8737" s="134">
        <v>0.23690657123213832</v>
      </c>
    </row>
    <row r="8738" spans="3:10" x14ac:dyDescent="0.3">
      <c r="C8738">
        <v>8261</v>
      </c>
      <c r="D8738" s="40">
        <v>2.2353771066718955</v>
      </c>
      <c r="I8738">
        <v>8261</v>
      </c>
      <c r="J8738" s="134">
        <v>0.23107560348440215</v>
      </c>
    </row>
    <row r="8739" spans="3:10" x14ac:dyDescent="0.3">
      <c r="C8739">
        <v>8262</v>
      </c>
      <c r="D8739" s="40">
        <v>2.903121712347847</v>
      </c>
      <c r="I8739">
        <v>8262</v>
      </c>
      <c r="J8739" s="134">
        <v>0.2510322147261308</v>
      </c>
    </row>
    <row r="8740" spans="3:10" x14ac:dyDescent="0.3">
      <c r="C8740">
        <v>8263</v>
      </c>
      <c r="D8740" s="40">
        <v>2.7257376167848788</v>
      </c>
      <c r="I8740">
        <v>8263</v>
      </c>
      <c r="J8740" s="134">
        <v>0.33341930723630764</v>
      </c>
    </row>
    <row r="8741" spans="3:10" x14ac:dyDescent="0.3">
      <c r="C8741">
        <v>8264</v>
      </c>
      <c r="D8741" s="40">
        <v>2.6009360839915487</v>
      </c>
      <c r="I8741">
        <v>8264</v>
      </c>
      <c r="J8741" s="134">
        <v>0.2965046971758194</v>
      </c>
    </row>
    <row r="8742" spans="3:10" x14ac:dyDescent="0.3">
      <c r="C8742">
        <v>8265</v>
      </c>
      <c r="D8742" s="40">
        <v>2.625980408704089</v>
      </c>
      <c r="I8742">
        <v>8265</v>
      </c>
      <c r="J8742" s="134">
        <v>0.36143705312628382</v>
      </c>
    </row>
    <row r="8743" spans="3:10" x14ac:dyDescent="0.3">
      <c r="C8743">
        <v>8266</v>
      </c>
      <c r="D8743" s="40">
        <v>3.2552357803054193</v>
      </c>
      <c r="I8743">
        <v>8266</v>
      </c>
      <c r="J8743" s="134">
        <v>0.18663839518967085</v>
      </c>
    </row>
    <row r="8744" spans="3:10" x14ac:dyDescent="0.3">
      <c r="C8744">
        <v>8267</v>
      </c>
      <c r="D8744" s="40">
        <v>2.5497227003624454</v>
      </c>
      <c r="I8744">
        <v>8267</v>
      </c>
      <c r="J8744" s="134">
        <v>0.25424356817928384</v>
      </c>
    </row>
    <row r="8745" spans="3:10" x14ac:dyDescent="0.3">
      <c r="C8745">
        <v>8268</v>
      </c>
      <c r="D8745" s="40">
        <v>2.7225926774492852</v>
      </c>
      <c r="I8745">
        <v>8268</v>
      </c>
      <c r="J8745" s="134">
        <v>0.23251863828272623</v>
      </c>
    </row>
    <row r="8746" spans="3:10" x14ac:dyDescent="0.3">
      <c r="C8746">
        <v>8269</v>
      </c>
      <c r="D8746" s="40">
        <v>3.1246830823686556</v>
      </c>
      <c r="I8746">
        <v>8269</v>
      </c>
      <c r="J8746" s="134">
        <v>0.19729450997657683</v>
      </c>
    </row>
    <row r="8747" spans="3:10" x14ac:dyDescent="0.3">
      <c r="C8747">
        <v>8270</v>
      </c>
      <c r="D8747" s="40">
        <v>2.1758573222617379</v>
      </c>
      <c r="I8747">
        <v>8270</v>
      </c>
      <c r="J8747" s="134">
        <v>0.17069953295415585</v>
      </c>
    </row>
    <row r="8748" spans="3:10" x14ac:dyDescent="0.3">
      <c r="C8748">
        <v>8271</v>
      </c>
      <c r="D8748" s="40">
        <v>1.7587528215533947</v>
      </c>
      <c r="I8748">
        <v>8271</v>
      </c>
      <c r="J8748" s="134">
        <v>0.29893665376032197</v>
      </c>
    </row>
    <row r="8749" spans="3:10" x14ac:dyDescent="0.3">
      <c r="C8749">
        <v>8272</v>
      </c>
      <c r="D8749" s="40">
        <v>2.7134928225942745</v>
      </c>
      <c r="I8749">
        <v>8272</v>
      </c>
      <c r="J8749" s="134">
        <v>0.22126772881605694</v>
      </c>
    </row>
    <row r="8750" spans="3:10" x14ac:dyDescent="0.3">
      <c r="C8750">
        <v>8273</v>
      </c>
      <c r="D8750" s="40">
        <v>2.7724541816582082</v>
      </c>
      <c r="I8750">
        <v>8273</v>
      </c>
      <c r="J8750" s="134">
        <v>0.22014029944754765</v>
      </c>
    </row>
    <row r="8751" spans="3:10" x14ac:dyDescent="0.3">
      <c r="C8751">
        <v>8274</v>
      </c>
      <c r="D8751" s="40">
        <v>2.9436101842596045</v>
      </c>
      <c r="I8751">
        <v>8274</v>
      </c>
      <c r="J8751" s="134">
        <v>0.2905724277006605</v>
      </c>
    </row>
    <row r="8752" spans="3:10" x14ac:dyDescent="0.3">
      <c r="C8752">
        <v>8275</v>
      </c>
      <c r="D8752" s="40">
        <v>2.8035981493280131</v>
      </c>
      <c r="I8752">
        <v>8275</v>
      </c>
      <c r="J8752" s="134">
        <v>0.25142180778688661</v>
      </c>
    </row>
    <row r="8753" spans="3:10" x14ac:dyDescent="0.3">
      <c r="C8753">
        <v>8276</v>
      </c>
      <c r="D8753" s="40">
        <v>2.640148888986265</v>
      </c>
      <c r="I8753">
        <v>8276</v>
      </c>
      <c r="J8753" s="134">
        <v>0.16003156702452825</v>
      </c>
    </row>
    <row r="8754" spans="3:10" x14ac:dyDescent="0.3">
      <c r="C8754">
        <v>8277</v>
      </c>
      <c r="D8754" s="40">
        <v>1.9658939157936772</v>
      </c>
      <c r="I8754">
        <v>8277</v>
      </c>
      <c r="J8754" s="134">
        <v>0.1908273875574924</v>
      </c>
    </row>
    <row r="8755" spans="3:10" x14ac:dyDescent="0.3">
      <c r="C8755">
        <v>8278</v>
      </c>
      <c r="D8755" s="40">
        <v>2.5278021054827242</v>
      </c>
      <c r="I8755">
        <v>8278</v>
      </c>
      <c r="J8755" s="134">
        <v>0.31341491012934086</v>
      </c>
    </row>
    <row r="8756" spans="3:10" x14ac:dyDescent="0.3">
      <c r="C8756">
        <v>8279</v>
      </c>
      <c r="D8756" s="40">
        <v>2.4739923238646933</v>
      </c>
      <c r="I8756">
        <v>8279</v>
      </c>
      <c r="J8756" s="134">
        <v>0.2838190698767098</v>
      </c>
    </row>
    <row r="8757" spans="3:10" x14ac:dyDescent="0.3">
      <c r="C8757">
        <v>8280</v>
      </c>
      <c r="D8757" s="40">
        <v>1.6328851151980079</v>
      </c>
      <c r="I8757">
        <v>8280</v>
      </c>
      <c r="J8757" s="134">
        <v>0.22854739933594814</v>
      </c>
    </row>
    <row r="8758" spans="3:10" x14ac:dyDescent="0.3">
      <c r="C8758">
        <v>8281</v>
      </c>
      <c r="D8758" s="40">
        <v>2.0796272609898283</v>
      </c>
      <c r="I8758">
        <v>8281</v>
      </c>
      <c r="J8758" s="134">
        <v>0.11316852693225599</v>
      </c>
    </row>
    <row r="8759" spans="3:10" x14ac:dyDescent="0.3">
      <c r="C8759">
        <v>8282</v>
      </c>
      <c r="D8759" s="40">
        <v>3.1617043072547175</v>
      </c>
      <c r="I8759">
        <v>8282</v>
      </c>
      <c r="J8759" s="134">
        <v>0.2031308647929313</v>
      </c>
    </row>
    <row r="8760" spans="3:10" x14ac:dyDescent="0.3">
      <c r="C8760">
        <v>8283</v>
      </c>
      <c r="D8760" s="40">
        <v>2.3124594749937764</v>
      </c>
      <c r="I8760">
        <v>8283</v>
      </c>
      <c r="J8760" s="134">
        <v>0.21813276010933524</v>
      </c>
    </row>
    <row r="8761" spans="3:10" x14ac:dyDescent="0.3">
      <c r="C8761">
        <v>8284</v>
      </c>
      <c r="D8761" s="40">
        <v>2.8634529546380119</v>
      </c>
      <c r="I8761">
        <v>8284</v>
      </c>
      <c r="J8761" s="134">
        <v>0.21657542885314141</v>
      </c>
    </row>
    <row r="8762" spans="3:10" x14ac:dyDescent="0.3">
      <c r="C8762">
        <v>8285</v>
      </c>
      <c r="D8762" s="40">
        <v>2.7986413653261195</v>
      </c>
      <c r="I8762">
        <v>8285</v>
      </c>
      <c r="J8762" s="134">
        <v>0.16370409993673429</v>
      </c>
    </row>
    <row r="8763" spans="3:10" x14ac:dyDescent="0.3">
      <c r="C8763">
        <v>8286</v>
      </c>
      <c r="D8763" s="40">
        <v>3.1971337395894839</v>
      </c>
      <c r="I8763">
        <v>8286</v>
      </c>
      <c r="J8763" s="134">
        <v>0.15925690397741321</v>
      </c>
    </row>
    <row r="8764" spans="3:10" x14ac:dyDescent="0.3">
      <c r="C8764">
        <v>8287</v>
      </c>
      <c r="D8764" s="40">
        <v>2.7419312535917588</v>
      </c>
      <c r="I8764">
        <v>8287</v>
      </c>
      <c r="J8764" s="134">
        <v>0.25169237604198447</v>
      </c>
    </row>
    <row r="8765" spans="3:10" x14ac:dyDescent="0.3">
      <c r="C8765">
        <v>8288</v>
      </c>
      <c r="D8765" s="40">
        <v>2.7687896661492815</v>
      </c>
      <c r="I8765">
        <v>8288</v>
      </c>
      <c r="J8765" s="134">
        <v>0.30974932489573526</v>
      </c>
    </row>
    <row r="8766" spans="3:10" x14ac:dyDescent="0.3">
      <c r="C8766">
        <v>8289</v>
      </c>
      <c r="D8766" s="40">
        <v>3.1140971322535282</v>
      </c>
      <c r="I8766">
        <v>8289</v>
      </c>
      <c r="J8766" s="134">
        <v>0.31121357033825614</v>
      </c>
    </row>
    <row r="8767" spans="3:10" x14ac:dyDescent="0.3">
      <c r="C8767">
        <v>8290</v>
      </c>
      <c r="D8767" s="40">
        <v>2.5296509202009099</v>
      </c>
      <c r="I8767">
        <v>8290</v>
      </c>
      <c r="J8767" s="134">
        <v>8.8899816250115338E-2</v>
      </c>
    </row>
    <row r="8768" spans="3:10" x14ac:dyDescent="0.3">
      <c r="C8768">
        <v>8291</v>
      </c>
      <c r="D8768" s="40">
        <v>2.2911186122472</v>
      </c>
      <c r="I8768">
        <v>8291</v>
      </c>
      <c r="J8768" s="134">
        <v>0.23713785575786983</v>
      </c>
    </row>
    <row r="8769" spans="3:10" x14ac:dyDescent="0.3">
      <c r="C8769">
        <v>8292</v>
      </c>
      <c r="D8769" s="40">
        <v>2.3159236497129809</v>
      </c>
      <c r="I8769">
        <v>8292</v>
      </c>
      <c r="J8769" s="134">
        <v>0.2483413202503002</v>
      </c>
    </row>
    <row r="8770" spans="3:10" x14ac:dyDescent="0.3">
      <c r="C8770">
        <v>8293</v>
      </c>
      <c r="D8770" s="40">
        <v>2.8579770778779601</v>
      </c>
      <c r="I8770">
        <v>8293</v>
      </c>
      <c r="J8770" s="134">
        <v>0.30445821848365884</v>
      </c>
    </row>
    <row r="8771" spans="3:10" x14ac:dyDescent="0.3">
      <c r="C8771">
        <v>8294</v>
      </c>
      <c r="D8771" s="40">
        <v>2.1089168462053336</v>
      </c>
      <c r="I8771">
        <v>8294</v>
      </c>
      <c r="J8771" s="134">
        <v>0.28909921720818255</v>
      </c>
    </row>
    <row r="8772" spans="3:10" x14ac:dyDescent="0.3">
      <c r="C8772">
        <v>8295</v>
      </c>
      <c r="D8772" s="40">
        <v>1.778955891487729</v>
      </c>
      <c r="I8772">
        <v>8295</v>
      </c>
      <c r="J8772" s="134">
        <v>0.27284523956454376</v>
      </c>
    </row>
    <row r="8773" spans="3:10" x14ac:dyDescent="0.3">
      <c r="C8773">
        <v>8296</v>
      </c>
      <c r="D8773" s="40">
        <v>2.2728710678140529</v>
      </c>
      <c r="I8773">
        <v>8296</v>
      </c>
      <c r="J8773" s="134">
        <v>0.25032031288466761</v>
      </c>
    </row>
    <row r="8774" spans="3:10" x14ac:dyDescent="0.3">
      <c r="C8774">
        <v>8297</v>
      </c>
      <c r="D8774" s="40">
        <v>2.0707155536494213</v>
      </c>
      <c r="I8774">
        <v>8297</v>
      </c>
      <c r="J8774" s="134">
        <v>0.31334791405015472</v>
      </c>
    </row>
    <row r="8775" spans="3:10" x14ac:dyDescent="0.3">
      <c r="C8775">
        <v>8298</v>
      </c>
      <c r="D8775" s="40">
        <v>3.0279371237491128</v>
      </c>
      <c r="I8775">
        <v>8298</v>
      </c>
      <c r="J8775" s="134">
        <v>0.13486116526209546</v>
      </c>
    </row>
    <row r="8776" spans="3:10" x14ac:dyDescent="0.3">
      <c r="C8776">
        <v>8299</v>
      </c>
      <c r="D8776" s="40">
        <v>2.3595413701166046</v>
      </c>
      <c r="I8776">
        <v>8299</v>
      </c>
      <c r="J8776" s="134">
        <v>0.28998377256948116</v>
      </c>
    </row>
    <row r="8777" spans="3:10" x14ac:dyDescent="0.3">
      <c r="C8777">
        <v>8300</v>
      </c>
      <c r="D8777" s="40">
        <v>1.5003954265484771</v>
      </c>
      <c r="I8777">
        <v>8300</v>
      </c>
      <c r="J8777" s="134">
        <v>0.21805846649444049</v>
      </c>
    </row>
    <row r="8778" spans="3:10" x14ac:dyDescent="0.3">
      <c r="C8778">
        <v>8301</v>
      </c>
      <c r="D8778" s="40">
        <v>2.2182343865328851</v>
      </c>
      <c r="I8778">
        <v>8301</v>
      </c>
      <c r="J8778" s="134">
        <v>0.27956018017702933</v>
      </c>
    </row>
    <row r="8779" spans="3:10" x14ac:dyDescent="0.3">
      <c r="C8779">
        <v>8302</v>
      </c>
      <c r="D8779" s="40">
        <v>1.7573022191101344</v>
      </c>
      <c r="I8779">
        <v>8302</v>
      </c>
      <c r="J8779" s="134">
        <v>0.35768779605224443</v>
      </c>
    </row>
    <row r="8780" spans="3:10" x14ac:dyDescent="0.3">
      <c r="C8780">
        <v>8303</v>
      </c>
      <c r="D8780" s="40">
        <v>2.131455624422343</v>
      </c>
      <c r="I8780">
        <v>8303</v>
      </c>
      <c r="J8780" s="134">
        <v>0.1423652476455437</v>
      </c>
    </row>
    <row r="8781" spans="3:10" x14ac:dyDescent="0.3">
      <c r="C8781">
        <v>8304</v>
      </c>
      <c r="D8781" s="40">
        <v>2.5650516640034566</v>
      </c>
      <c r="I8781">
        <v>8304</v>
      </c>
      <c r="J8781" s="134">
        <v>0.16770508600196354</v>
      </c>
    </row>
    <row r="8782" spans="3:10" x14ac:dyDescent="0.3">
      <c r="C8782">
        <v>8305</v>
      </c>
      <c r="D8782" s="40">
        <v>2.7924189997229254</v>
      </c>
      <c r="I8782">
        <v>8305</v>
      </c>
      <c r="J8782" s="134">
        <v>0.24348658344573937</v>
      </c>
    </row>
    <row r="8783" spans="3:10" x14ac:dyDescent="0.3">
      <c r="C8783">
        <v>8306</v>
      </c>
      <c r="D8783" s="40">
        <v>1.7123993040110512</v>
      </c>
      <c r="I8783">
        <v>8306</v>
      </c>
      <c r="J8783" s="134">
        <v>0.17778730019061184</v>
      </c>
    </row>
    <row r="8784" spans="3:10" x14ac:dyDescent="0.3">
      <c r="C8784">
        <v>8307</v>
      </c>
      <c r="D8784" s="40">
        <v>2.1531073686499687</v>
      </c>
      <c r="I8784">
        <v>8307</v>
      </c>
      <c r="J8784" s="134">
        <v>0.40374320340905601</v>
      </c>
    </row>
    <row r="8785" spans="3:10" x14ac:dyDescent="0.3">
      <c r="C8785">
        <v>8308</v>
      </c>
      <c r="D8785" s="40">
        <v>2.3537434621079742</v>
      </c>
      <c r="I8785">
        <v>8308</v>
      </c>
      <c r="J8785" s="134">
        <v>0.24815436996110352</v>
      </c>
    </row>
    <row r="8786" spans="3:10" x14ac:dyDescent="0.3">
      <c r="C8786">
        <v>8309</v>
      </c>
      <c r="D8786" s="40">
        <v>2.2598369472722362</v>
      </c>
      <c r="I8786">
        <v>8309</v>
      </c>
      <c r="J8786" s="134">
        <v>0.28258845194226989</v>
      </c>
    </row>
    <row r="8787" spans="3:10" x14ac:dyDescent="0.3">
      <c r="C8787">
        <v>8310</v>
      </c>
      <c r="D8787" s="40">
        <v>2.6106216425442215</v>
      </c>
      <c r="I8787">
        <v>8310</v>
      </c>
      <c r="J8787" s="134">
        <v>0.21723559099086831</v>
      </c>
    </row>
    <row r="8788" spans="3:10" x14ac:dyDescent="0.3">
      <c r="C8788">
        <v>8311</v>
      </c>
      <c r="D8788" s="40">
        <v>2.7990989539513857</v>
      </c>
      <c r="I8788">
        <v>8311</v>
      </c>
      <c r="J8788" s="134">
        <v>0.26486028632535863</v>
      </c>
    </row>
    <row r="8789" spans="3:10" x14ac:dyDescent="0.3">
      <c r="C8789">
        <v>8312</v>
      </c>
      <c r="D8789" s="40">
        <v>1.8665297584631837</v>
      </c>
      <c r="I8789">
        <v>8312</v>
      </c>
      <c r="J8789" s="134">
        <v>0.19228302556911814</v>
      </c>
    </row>
    <row r="8790" spans="3:10" x14ac:dyDescent="0.3">
      <c r="C8790">
        <v>8313</v>
      </c>
      <c r="D8790" s="40">
        <v>2.1190377441036219</v>
      </c>
      <c r="I8790">
        <v>8313</v>
      </c>
      <c r="J8790" s="134">
        <v>0.16139421970466472</v>
      </c>
    </row>
    <row r="8791" spans="3:10" x14ac:dyDescent="0.3">
      <c r="C8791">
        <v>8314</v>
      </c>
      <c r="D8791" s="40">
        <v>3.0439262560959688</v>
      </c>
      <c r="I8791">
        <v>8314</v>
      </c>
      <c r="J8791" s="134">
        <v>0.15209683217920755</v>
      </c>
    </row>
    <row r="8792" spans="3:10" x14ac:dyDescent="0.3">
      <c r="C8792">
        <v>8315</v>
      </c>
      <c r="D8792" s="40">
        <v>2.9363371788100965</v>
      </c>
      <c r="I8792">
        <v>8315</v>
      </c>
      <c r="J8792" s="134">
        <v>0.24189908551782291</v>
      </c>
    </row>
    <row r="8793" spans="3:10" x14ac:dyDescent="0.3">
      <c r="C8793">
        <v>8316</v>
      </c>
      <c r="D8793" s="40">
        <v>3.2446081828399493</v>
      </c>
      <c r="I8793">
        <v>8316</v>
      </c>
      <c r="J8793" s="134">
        <v>0.24898120044290994</v>
      </c>
    </row>
    <row r="8794" spans="3:10" x14ac:dyDescent="0.3">
      <c r="C8794">
        <v>8317</v>
      </c>
      <c r="D8794" s="40">
        <v>2.4564612217505397</v>
      </c>
      <c r="I8794">
        <v>8317</v>
      </c>
      <c r="J8794" s="134">
        <v>0.22443432333126334</v>
      </c>
    </row>
    <row r="8795" spans="3:10" x14ac:dyDescent="0.3">
      <c r="C8795">
        <v>8318</v>
      </c>
      <c r="D8795" s="40">
        <v>3.3435871058613644</v>
      </c>
      <c r="I8795">
        <v>8318</v>
      </c>
      <c r="J8795" s="134">
        <v>0.12179138189965077</v>
      </c>
    </row>
    <row r="8796" spans="3:10" x14ac:dyDescent="0.3">
      <c r="C8796">
        <v>8319</v>
      </c>
      <c r="D8796" s="40">
        <v>2.5370553683766017</v>
      </c>
      <c r="I8796">
        <v>8319</v>
      </c>
      <c r="J8796" s="134">
        <v>0.15917545780104003</v>
      </c>
    </row>
    <row r="8797" spans="3:10" x14ac:dyDescent="0.3">
      <c r="C8797">
        <v>8320</v>
      </c>
      <c r="D8797" s="40">
        <v>3.2914215077834017</v>
      </c>
      <c r="I8797">
        <v>8320</v>
      </c>
      <c r="J8797" s="134">
        <v>0.3050424204488249</v>
      </c>
    </row>
    <row r="8798" spans="3:10" x14ac:dyDescent="0.3">
      <c r="C8798">
        <v>8321</v>
      </c>
      <c r="D8798" s="40">
        <v>2.0477232525150715</v>
      </c>
      <c r="I8798">
        <v>8321</v>
      </c>
      <c r="J8798" s="134">
        <v>0.19585981168952027</v>
      </c>
    </row>
    <row r="8799" spans="3:10" x14ac:dyDescent="0.3">
      <c r="C8799">
        <v>8322</v>
      </c>
      <c r="D8799" s="40">
        <v>2.5448977353888038</v>
      </c>
      <c r="I8799">
        <v>8322</v>
      </c>
      <c r="J8799" s="134">
        <v>0.36453629707132085</v>
      </c>
    </row>
    <row r="8800" spans="3:10" x14ac:dyDescent="0.3">
      <c r="C8800">
        <v>8323</v>
      </c>
      <c r="D8800" s="40">
        <v>3.313749415081209</v>
      </c>
      <c r="I8800">
        <v>8323</v>
      </c>
      <c r="J8800" s="134">
        <v>0.22780039067458713</v>
      </c>
    </row>
    <row r="8801" spans="3:10" x14ac:dyDescent="0.3">
      <c r="C8801">
        <v>8324</v>
      </c>
      <c r="D8801" s="40">
        <v>2.6022818044975429</v>
      </c>
      <c r="I8801">
        <v>8324</v>
      </c>
      <c r="J8801" s="134">
        <v>0.27710654795655176</v>
      </c>
    </row>
    <row r="8802" spans="3:10" x14ac:dyDescent="0.3">
      <c r="C8802">
        <v>8325</v>
      </c>
      <c r="D8802" s="40">
        <v>3.3221838171211999</v>
      </c>
      <c r="I8802">
        <v>8325</v>
      </c>
      <c r="J8802" s="134">
        <v>0.24012765854746432</v>
      </c>
    </row>
    <row r="8803" spans="3:10" x14ac:dyDescent="0.3">
      <c r="C8803">
        <v>8326</v>
      </c>
      <c r="D8803" s="40">
        <v>2.8538651272909838</v>
      </c>
      <c r="I8803">
        <v>8326</v>
      </c>
      <c r="J8803" s="134">
        <v>0.15789377065119425</v>
      </c>
    </row>
    <row r="8804" spans="3:10" x14ac:dyDescent="0.3">
      <c r="C8804">
        <v>8327</v>
      </c>
      <c r="D8804" s="40">
        <v>2.7213797802833843</v>
      </c>
      <c r="I8804">
        <v>8327</v>
      </c>
      <c r="J8804" s="134">
        <v>0.13683477194480931</v>
      </c>
    </row>
    <row r="8805" spans="3:10" x14ac:dyDescent="0.3">
      <c r="C8805">
        <v>8328</v>
      </c>
      <c r="D8805" s="40">
        <v>2.5841810937775391</v>
      </c>
      <c r="I8805">
        <v>8328</v>
      </c>
      <c r="J8805" s="134">
        <v>0.34241195330414032</v>
      </c>
    </row>
    <row r="8806" spans="3:10" x14ac:dyDescent="0.3">
      <c r="C8806">
        <v>8329</v>
      </c>
      <c r="D8806" s="40">
        <v>2.2026531926868786</v>
      </c>
      <c r="I8806">
        <v>8329</v>
      </c>
      <c r="J8806" s="134">
        <v>0.13461453572567583</v>
      </c>
    </row>
    <row r="8807" spans="3:10" x14ac:dyDescent="0.3">
      <c r="C8807">
        <v>8330</v>
      </c>
      <c r="D8807" s="40">
        <v>1.5012279817655636</v>
      </c>
      <c r="I8807">
        <v>8330</v>
      </c>
      <c r="J8807" s="134">
        <v>0.26788203958257406</v>
      </c>
    </row>
    <row r="8808" spans="3:10" x14ac:dyDescent="0.3">
      <c r="C8808">
        <v>8331</v>
      </c>
      <c r="D8808" s="40">
        <v>2.208681429655337</v>
      </c>
      <c r="I8808">
        <v>8331</v>
      </c>
      <c r="J8808" s="134">
        <v>0.26219575076844981</v>
      </c>
    </row>
    <row r="8809" spans="3:10" x14ac:dyDescent="0.3">
      <c r="C8809">
        <v>8332</v>
      </c>
      <c r="D8809" s="40">
        <v>1.856610580682575</v>
      </c>
      <c r="I8809">
        <v>8332</v>
      </c>
      <c r="J8809" s="134">
        <v>0.34371392421261526</v>
      </c>
    </row>
    <row r="8810" spans="3:10" x14ac:dyDescent="0.3">
      <c r="C8810">
        <v>8333</v>
      </c>
      <c r="D8810" s="40">
        <v>2.4059043769167778</v>
      </c>
      <c r="I8810">
        <v>8333</v>
      </c>
      <c r="J8810" s="134">
        <v>0.122052550211037</v>
      </c>
    </row>
    <row r="8811" spans="3:10" x14ac:dyDescent="0.3">
      <c r="C8811">
        <v>8334</v>
      </c>
      <c r="D8811" s="40">
        <v>2.9018561682193384</v>
      </c>
      <c r="I8811">
        <v>8334</v>
      </c>
      <c r="J8811" s="134">
        <v>0.27718593221865206</v>
      </c>
    </row>
    <row r="8812" spans="3:10" x14ac:dyDescent="0.3">
      <c r="C8812">
        <v>8335</v>
      </c>
      <c r="D8812" s="40">
        <v>1.6683910693473565</v>
      </c>
      <c r="I8812">
        <v>8335</v>
      </c>
      <c r="J8812" s="134">
        <v>0.22116112578951852</v>
      </c>
    </row>
    <row r="8813" spans="3:10" x14ac:dyDescent="0.3">
      <c r="C8813">
        <v>8336</v>
      </c>
      <c r="D8813" s="40">
        <v>2.5748642244077358</v>
      </c>
      <c r="I8813">
        <v>8336</v>
      </c>
      <c r="J8813" s="134">
        <v>0.11639894591736333</v>
      </c>
    </row>
    <row r="8814" spans="3:10" x14ac:dyDescent="0.3">
      <c r="C8814">
        <v>8337</v>
      </c>
      <c r="D8814" s="40">
        <v>2.8358524027681384</v>
      </c>
      <c r="I8814">
        <v>8337</v>
      </c>
      <c r="J8814" s="134">
        <v>0.27939797875678596</v>
      </c>
    </row>
    <row r="8815" spans="3:10" x14ac:dyDescent="0.3">
      <c r="C8815">
        <v>8338</v>
      </c>
      <c r="D8815" s="40">
        <v>1.6674841375845861</v>
      </c>
      <c r="I8815">
        <v>8338</v>
      </c>
      <c r="J8815" s="134">
        <v>0.21636591224133284</v>
      </c>
    </row>
    <row r="8816" spans="3:10" x14ac:dyDescent="0.3">
      <c r="C8816">
        <v>8339</v>
      </c>
      <c r="D8816" s="40">
        <v>2.6069805630213563</v>
      </c>
      <c r="I8816">
        <v>8339</v>
      </c>
      <c r="J8816" s="134">
        <v>0.27864760209432582</v>
      </c>
    </row>
    <row r="8817" spans="3:10" x14ac:dyDescent="0.3">
      <c r="C8817">
        <v>8340</v>
      </c>
      <c r="D8817" s="40">
        <v>2.6151796808712069</v>
      </c>
      <c r="I8817">
        <v>8340</v>
      </c>
      <c r="J8817" s="134">
        <v>7.1374091804078166E-2</v>
      </c>
    </row>
    <row r="8818" spans="3:10" x14ac:dyDescent="0.3">
      <c r="C8818">
        <v>8341</v>
      </c>
      <c r="D8818" s="40">
        <v>3.281613717703638</v>
      </c>
      <c r="I8818">
        <v>8341</v>
      </c>
      <c r="J8818" s="134">
        <v>0.19264832425443945</v>
      </c>
    </row>
    <row r="8819" spans="3:10" x14ac:dyDescent="0.3">
      <c r="C8819">
        <v>8342</v>
      </c>
      <c r="D8819" s="40">
        <v>3.395111768791125</v>
      </c>
      <c r="I8819">
        <v>8342</v>
      </c>
      <c r="J8819" s="134">
        <v>0.19441657000363377</v>
      </c>
    </row>
    <row r="8820" spans="3:10" x14ac:dyDescent="0.3">
      <c r="C8820">
        <v>8343</v>
      </c>
      <c r="D8820" s="40">
        <v>2.469390039011615</v>
      </c>
      <c r="I8820">
        <v>8343</v>
      </c>
      <c r="J8820" s="134">
        <v>0.34448283495207077</v>
      </c>
    </row>
    <row r="8821" spans="3:10" x14ac:dyDescent="0.3">
      <c r="C8821">
        <v>8344</v>
      </c>
      <c r="D8821" s="40">
        <v>3.274018492075065</v>
      </c>
      <c r="I8821">
        <v>8344</v>
      </c>
      <c r="J8821" s="134">
        <v>0.25752042823353394</v>
      </c>
    </row>
    <row r="8822" spans="3:10" x14ac:dyDescent="0.3">
      <c r="C8822">
        <v>8345</v>
      </c>
      <c r="D8822" s="40">
        <v>3.1788096646909922</v>
      </c>
      <c r="I8822">
        <v>8345</v>
      </c>
      <c r="J8822" s="134">
        <v>0.26102251813908861</v>
      </c>
    </row>
    <row r="8823" spans="3:10" x14ac:dyDescent="0.3">
      <c r="C8823">
        <v>8346</v>
      </c>
      <c r="D8823" s="40">
        <v>2.8854769843409591</v>
      </c>
      <c r="I8823">
        <v>8346</v>
      </c>
      <c r="J8823" s="134">
        <v>0.37507416415369788</v>
      </c>
    </row>
    <row r="8824" spans="3:10" x14ac:dyDescent="0.3">
      <c r="C8824">
        <v>8347</v>
      </c>
      <c r="D8824" s="40">
        <v>3.2868845505886526</v>
      </c>
      <c r="I8824">
        <v>8347</v>
      </c>
      <c r="J8824" s="134">
        <v>0.16055914427780649</v>
      </c>
    </row>
    <row r="8825" spans="3:10" x14ac:dyDescent="0.3">
      <c r="C8825">
        <v>8348</v>
      </c>
      <c r="D8825" s="40">
        <v>2.8394249985207436</v>
      </c>
      <c r="I8825">
        <v>8348</v>
      </c>
      <c r="J8825" s="134">
        <v>0.20697672980832338</v>
      </c>
    </row>
    <row r="8826" spans="3:10" x14ac:dyDescent="0.3">
      <c r="C8826">
        <v>8349</v>
      </c>
      <c r="D8826" s="40">
        <v>2.682467556448215</v>
      </c>
      <c r="I8826">
        <v>8349</v>
      </c>
      <c r="J8826" s="134">
        <v>0.35215471507645946</v>
      </c>
    </row>
    <row r="8827" spans="3:10" x14ac:dyDescent="0.3">
      <c r="C8827">
        <v>8350</v>
      </c>
      <c r="D8827" s="40">
        <v>3.2125709135078138</v>
      </c>
      <c r="I8827">
        <v>8350</v>
      </c>
      <c r="J8827" s="134">
        <v>0.25540407839817925</v>
      </c>
    </row>
    <row r="8828" spans="3:10" x14ac:dyDescent="0.3">
      <c r="C8828">
        <v>8351</v>
      </c>
      <c r="D8828" s="40">
        <v>3.4360750375738491</v>
      </c>
      <c r="I8828">
        <v>8351</v>
      </c>
      <c r="J8828" s="134">
        <v>0.19347444780408329</v>
      </c>
    </row>
    <row r="8829" spans="3:10" x14ac:dyDescent="0.3">
      <c r="C8829">
        <v>8352</v>
      </c>
      <c r="D8829" s="40">
        <v>1.967571690651956</v>
      </c>
      <c r="I8829">
        <v>8352</v>
      </c>
      <c r="J8829" s="134">
        <v>0.28796500436668881</v>
      </c>
    </row>
    <row r="8830" spans="3:10" x14ac:dyDescent="0.3">
      <c r="C8830">
        <v>8353</v>
      </c>
      <c r="D8830" s="40">
        <v>2.7159616418726253</v>
      </c>
      <c r="I8830">
        <v>8353</v>
      </c>
      <c r="J8830" s="134">
        <v>0.28058889808256726</v>
      </c>
    </row>
    <row r="8831" spans="3:10" x14ac:dyDescent="0.3">
      <c r="C8831">
        <v>8354</v>
      </c>
      <c r="D8831" s="40">
        <v>2.6563687149018285</v>
      </c>
      <c r="I8831">
        <v>8354</v>
      </c>
      <c r="J8831" s="134">
        <v>0.17866282288809643</v>
      </c>
    </row>
    <row r="8832" spans="3:10" x14ac:dyDescent="0.3">
      <c r="C8832">
        <v>8355</v>
      </c>
      <c r="D8832" s="40">
        <v>3.2280535542710616</v>
      </c>
      <c r="I8832">
        <v>8355</v>
      </c>
      <c r="J8832" s="134">
        <v>0.23565189600693515</v>
      </c>
    </row>
    <row r="8833" spans="3:10" x14ac:dyDescent="0.3">
      <c r="C8833">
        <v>8356</v>
      </c>
      <c r="D8833" s="40">
        <v>3.3744236948021999</v>
      </c>
      <c r="I8833">
        <v>8356</v>
      </c>
      <c r="J8833" s="134">
        <v>0.1759621969794487</v>
      </c>
    </row>
    <row r="8834" spans="3:10" x14ac:dyDescent="0.3">
      <c r="C8834">
        <v>8357</v>
      </c>
      <c r="D8834" s="40">
        <v>2.5397708113830526</v>
      </c>
      <c r="I8834">
        <v>8357</v>
      </c>
      <c r="J8834" s="134">
        <v>0.34853326739585522</v>
      </c>
    </row>
    <row r="8835" spans="3:10" x14ac:dyDescent="0.3">
      <c r="C8835">
        <v>8358</v>
      </c>
      <c r="D8835" s="40">
        <v>2.0013291725092865</v>
      </c>
      <c r="I8835">
        <v>8358</v>
      </c>
      <c r="J8835" s="134">
        <v>0.31307822324743828</v>
      </c>
    </row>
    <row r="8836" spans="3:10" x14ac:dyDescent="0.3">
      <c r="C8836">
        <v>8359</v>
      </c>
      <c r="D8836" s="40">
        <v>3.1376384070548582</v>
      </c>
      <c r="I8836">
        <v>8359</v>
      </c>
      <c r="J8836" s="134">
        <v>0.27267902491051865</v>
      </c>
    </row>
    <row r="8837" spans="3:10" x14ac:dyDescent="0.3">
      <c r="C8837">
        <v>8360</v>
      </c>
      <c r="D8837" s="40">
        <v>2.4846822442797083</v>
      </c>
      <c r="I8837">
        <v>8360</v>
      </c>
      <c r="J8837" s="134">
        <v>0.32383370533268119</v>
      </c>
    </row>
    <row r="8838" spans="3:10" x14ac:dyDescent="0.3">
      <c r="C8838">
        <v>8361</v>
      </c>
      <c r="D8838" s="40">
        <v>2.2445409009202457</v>
      </c>
      <c r="I8838">
        <v>8361</v>
      </c>
      <c r="J8838" s="134">
        <v>0.18660347425912449</v>
      </c>
    </row>
    <row r="8839" spans="3:10" x14ac:dyDescent="0.3">
      <c r="C8839">
        <v>8362</v>
      </c>
      <c r="D8839" s="40">
        <v>3.6000085897692218</v>
      </c>
      <c r="I8839">
        <v>8362</v>
      </c>
      <c r="J8839" s="134">
        <v>0.33235412714096335</v>
      </c>
    </row>
    <row r="8840" spans="3:10" x14ac:dyDescent="0.3">
      <c r="C8840">
        <v>8363</v>
      </c>
      <c r="D8840" s="40">
        <v>2.1952995324386508</v>
      </c>
      <c r="I8840">
        <v>8363</v>
      </c>
      <c r="J8840" s="134">
        <v>0.20778913340225103</v>
      </c>
    </row>
    <row r="8841" spans="3:10" x14ac:dyDescent="0.3">
      <c r="C8841">
        <v>8364</v>
      </c>
      <c r="D8841" s="40">
        <v>2.923409934024161</v>
      </c>
      <c r="I8841">
        <v>8364</v>
      </c>
      <c r="J8841" s="134">
        <v>0.21231458982216056</v>
      </c>
    </row>
    <row r="8842" spans="3:10" x14ac:dyDescent="0.3">
      <c r="C8842">
        <v>8365</v>
      </c>
      <c r="D8842" s="40">
        <v>2.7686535805857373</v>
      </c>
      <c r="I8842">
        <v>8365</v>
      </c>
      <c r="J8842" s="134">
        <v>0.22658152038009916</v>
      </c>
    </row>
    <row r="8843" spans="3:10" x14ac:dyDescent="0.3">
      <c r="C8843">
        <v>8366</v>
      </c>
      <c r="D8843" s="40">
        <v>2.4219032271407599</v>
      </c>
      <c r="I8843">
        <v>8366</v>
      </c>
      <c r="J8843" s="134">
        <v>0.27800048564155855</v>
      </c>
    </row>
    <row r="8844" spans="3:10" x14ac:dyDescent="0.3">
      <c r="C8844">
        <v>8367</v>
      </c>
      <c r="D8844" s="40">
        <v>1.9546625911357303</v>
      </c>
      <c r="I8844">
        <v>8367</v>
      </c>
      <c r="J8844" s="134">
        <v>0.2572722505852072</v>
      </c>
    </row>
    <row r="8845" spans="3:10" x14ac:dyDescent="0.3">
      <c r="C8845">
        <v>8368</v>
      </c>
      <c r="D8845" s="40">
        <v>3.106220288851552</v>
      </c>
      <c r="I8845">
        <v>8368</v>
      </c>
      <c r="J8845" s="134">
        <v>0.20028835558534519</v>
      </c>
    </row>
    <row r="8846" spans="3:10" x14ac:dyDescent="0.3">
      <c r="C8846">
        <v>8369</v>
      </c>
      <c r="D8846" s="40">
        <v>2.2789016249180132</v>
      </c>
      <c r="I8846">
        <v>8369</v>
      </c>
      <c r="J8846" s="134">
        <v>0.36471694453328474</v>
      </c>
    </row>
    <row r="8847" spans="3:10" x14ac:dyDescent="0.3">
      <c r="C8847">
        <v>8370</v>
      </c>
      <c r="D8847" s="40">
        <v>2.9167961264280722</v>
      </c>
      <c r="I8847">
        <v>8370</v>
      </c>
      <c r="J8847" s="134">
        <v>0.18885413331718337</v>
      </c>
    </row>
    <row r="8848" spans="3:10" x14ac:dyDescent="0.3">
      <c r="C8848">
        <v>8371</v>
      </c>
      <c r="D8848" s="40">
        <v>2.3593955942823768</v>
      </c>
      <c r="I8848">
        <v>8371</v>
      </c>
      <c r="J8848" s="134">
        <v>0.3343006173788361</v>
      </c>
    </row>
    <row r="8849" spans="3:10" x14ac:dyDescent="0.3">
      <c r="C8849">
        <v>8372</v>
      </c>
      <c r="D8849" s="40">
        <v>3.5576170762693002</v>
      </c>
      <c r="I8849">
        <v>8372</v>
      </c>
      <c r="J8849" s="134">
        <v>0.20556654094803362</v>
      </c>
    </row>
    <row r="8850" spans="3:10" x14ac:dyDescent="0.3">
      <c r="C8850">
        <v>8373</v>
      </c>
      <c r="D8850" s="40">
        <v>2.7907714650914293</v>
      </c>
      <c r="I8850">
        <v>8373</v>
      </c>
      <c r="J8850" s="134">
        <v>0.29925195814331285</v>
      </c>
    </row>
    <row r="8851" spans="3:10" x14ac:dyDescent="0.3">
      <c r="C8851">
        <v>8374</v>
      </c>
      <c r="D8851" s="40">
        <v>2.7404605933787525</v>
      </c>
      <c r="I8851">
        <v>8374</v>
      </c>
      <c r="J8851" s="134">
        <v>0.23286561129075856</v>
      </c>
    </row>
    <row r="8852" spans="3:10" x14ac:dyDescent="0.3">
      <c r="C8852">
        <v>8375</v>
      </c>
      <c r="D8852" s="40">
        <v>2.780307681331446</v>
      </c>
      <c r="I8852">
        <v>8375</v>
      </c>
      <c r="J8852" s="134">
        <v>0.26791355535434369</v>
      </c>
    </row>
    <row r="8853" spans="3:10" x14ac:dyDescent="0.3">
      <c r="C8853">
        <v>8376</v>
      </c>
      <c r="D8853" s="40">
        <v>2.3860722572131858</v>
      </c>
      <c r="I8853">
        <v>8376</v>
      </c>
      <c r="J8853" s="134">
        <v>0.28003406656930308</v>
      </c>
    </row>
    <row r="8854" spans="3:10" x14ac:dyDescent="0.3">
      <c r="C8854">
        <v>8377</v>
      </c>
      <c r="D8854" s="40">
        <v>2.6799802225990512</v>
      </c>
      <c r="I8854">
        <v>8377</v>
      </c>
      <c r="J8854" s="134">
        <v>0.2898925599159512</v>
      </c>
    </row>
    <row r="8855" spans="3:10" x14ac:dyDescent="0.3">
      <c r="C8855">
        <v>8378</v>
      </c>
      <c r="D8855" s="40">
        <v>3.4121149150674626</v>
      </c>
      <c r="I8855">
        <v>8378</v>
      </c>
      <c r="J8855" s="134">
        <v>0.27763157703141395</v>
      </c>
    </row>
    <row r="8856" spans="3:10" x14ac:dyDescent="0.3">
      <c r="C8856">
        <v>8379</v>
      </c>
      <c r="D8856" s="40">
        <v>2.1933652234376328</v>
      </c>
      <c r="I8856">
        <v>8379</v>
      </c>
      <c r="J8856" s="134">
        <v>0.32700646200873429</v>
      </c>
    </row>
    <row r="8857" spans="3:10" x14ac:dyDescent="0.3">
      <c r="C8857">
        <v>8380</v>
      </c>
      <c r="D8857" s="40">
        <v>1.479335457909696</v>
      </c>
      <c r="I8857">
        <v>8380</v>
      </c>
      <c r="J8857" s="134">
        <v>0.19947748518363695</v>
      </c>
    </row>
    <row r="8858" spans="3:10" x14ac:dyDescent="0.3">
      <c r="C8858">
        <v>8381</v>
      </c>
      <c r="D8858" s="40">
        <v>2.6111177737439393</v>
      </c>
      <c r="I8858">
        <v>8381</v>
      </c>
      <c r="J8858" s="134">
        <v>0.27261193741485656</v>
      </c>
    </row>
    <row r="8859" spans="3:10" x14ac:dyDescent="0.3">
      <c r="C8859">
        <v>8382</v>
      </c>
      <c r="D8859" s="40">
        <v>3.1633934628683797</v>
      </c>
      <c r="I8859">
        <v>8382</v>
      </c>
      <c r="J8859" s="134">
        <v>0.23183178595093112</v>
      </c>
    </row>
    <row r="8860" spans="3:10" x14ac:dyDescent="0.3">
      <c r="C8860">
        <v>8383</v>
      </c>
      <c r="D8860" s="40">
        <v>2.3027975719505762</v>
      </c>
      <c r="I8860">
        <v>8383</v>
      </c>
      <c r="J8860" s="134">
        <v>0.17607436615351246</v>
      </c>
    </row>
    <row r="8861" spans="3:10" x14ac:dyDescent="0.3">
      <c r="C8861">
        <v>8384</v>
      </c>
      <c r="D8861" s="40">
        <v>2.5588775270378528</v>
      </c>
      <c r="I8861">
        <v>8384</v>
      </c>
      <c r="J8861" s="134">
        <v>0.23985160487456003</v>
      </c>
    </row>
    <row r="8862" spans="3:10" x14ac:dyDescent="0.3">
      <c r="C8862">
        <v>8385</v>
      </c>
      <c r="D8862" s="40">
        <v>2.3568949356345716</v>
      </c>
      <c r="I8862">
        <v>8385</v>
      </c>
      <c r="J8862" s="134">
        <v>0.19414402582764123</v>
      </c>
    </row>
    <row r="8863" spans="3:10" x14ac:dyDescent="0.3">
      <c r="C8863">
        <v>8386</v>
      </c>
      <c r="D8863" s="40">
        <v>3.295468819595706</v>
      </c>
      <c r="I8863">
        <v>8386</v>
      </c>
      <c r="J8863" s="134">
        <v>0.24054055517806106</v>
      </c>
    </row>
    <row r="8864" spans="3:10" x14ac:dyDescent="0.3">
      <c r="C8864">
        <v>8387</v>
      </c>
      <c r="D8864" s="40">
        <v>2.3892990696669858</v>
      </c>
      <c r="I8864">
        <v>8387</v>
      </c>
      <c r="J8864" s="134">
        <v>0.23938653519962894</v>
      </c>
    </row>
    <row r="8865" spans="3:10" x14ac:dyDescent="0.3">
      <c r="C8865">
        <v>8388</v>
      </c>
      <c r="D8865" s="40">
        <v>2.8859812705876129</v>
      </c>
      <c r="I8865">
        <v>8388</v>
      </c>
      <c r="J8865" s="134">
        <v>0.30663178879806208</v>
      </c>
    </row>
    <row r="8866" spans="3:10" x14ac:dyDescent="0.3">
      <c r="C8866">
        <v>8389</v>
      </c>
      <c r="D8866" s="40">
        <v>2.2611503429757929</v>
      </c>
      <c r="I8866">
        <v>8389</v>
      </c>
      <c r="J8866" s="134">
        <v>0.2856582316609424</v>
      </c>
    </row>
    <row r="8867" spans="3:10" x14ac:dyDescent="0.3">
      <c r="C8867">
        <v>8390</v>
      </c>
      <c r="D8867" s="40">
        <v>2.322316489251012</v>
      </c>
      <c r="I8867">
        <v>8390</v>
      </c>
      <c r="J8867" s="134">
        <v>0.3356398786065049</v>
      </c>
    </row>
    <row r="8868" spans="3:10" x14ac:dyDescent="0.3">
      <c r="C8868">
        <v>8391</v>
      </c>
      <c r="D8868" s="40">
        <v>1.9083900272716292</v>
      </c>
      <c r="I8868">
        <v>8391</v>
      </c>
      <c r="J8868" s="134">
        <v>0.28675930122748916</v>
      </c>
    </row>
    <row r="8869" spans="3:10" x14ac:dyDescent="0.3">
      <c r="C8869">
        <v>8392</v>
      </c>
      <c r="D8869" s="40">
        <v>1.8475046803353041</v>
      </c>
      <c r="I8869">
        <v>8392</v>
      </c>
      <c r="J8869" s="134">
        <v>0.2710222623472931</v>
      </c>
    </row>
    <row r="8870" spans="3:10" x14ac:dyDescent="0.3">
      <c r="C8870">
        <v>8393</v>
      </c>
      <c r="D8870" s="40">
        <v>2.7343365346460433</v>
      </c>
      <c r="I8870">
        <v>8393</v>
      </c>
      <c r="J8870" s="134">
        <v>0.26238708645321829</v>
      </c>
    </row>
    <row r="8871" spans="3:10" x14ac:dyDescent="0.3">
      <c r="C8871">
        <v>8394</v>
      </c>
      <c r="D8871" s="40">
        <v>1.7745333117861677</v>
      </c>
      <c r="I8871">
        <v>8394</v>
      </c>
      <c r="J8871" s="134">
        <v>0.14590934347513018</v>
      </c>
    </row>
    <row r="8872" spans="3:10" x14ac:dyDescent="0.3">
      <c r="C8872">
        <v>8395</v>
      </c>
      <c r="D8872" s="40">
        <v>2.113728638964596</v>
      </c>
      <c r="I8872">
        <v>8395</v>
      </c>
      <c r="J8872" s="134">
        <v>0.33627746223528598</v>
      </c>
    </row>
    <row r="8873" spans="3:10" x14ac:dyDescent="0.3">
      <c r="C8873">
        <v>8396</v>
      </c>
      <c r="D8873" s="40">
        <v>2.0857711404713144</v>
      </c>
      <c r="I8873">
        <v>8396</v>
      </c>
      <c r="J8873" s="134">
        <v>0.18766821709412773</v>
      </c>
    </row>
    <row r="8874" spans="3:10" x14ac:dyDescent="0.3">
      <c r="C8874">
        <v>8397</v>
      </c>
      <c r="D8874" s="40">
        <v>3.3541890548678266</v>
      </c>
      <c r="I8874">
        <v>8397</v>
      </c>
      <c r="J8874" s="134">
        <v>0.22552607115263101</v>
      </c>
    </row>
    <row r="8875" spans="3:10" x14ac:dyDescent="0.3">
      <c r="C8875">
        <v>8398</v>
      </c>
      <c r="D8875" s="40">
        <v>2.4686140702354047</v>
      </c>
      <c r="I8875">
        <v>8398</v>
      </c>
      <c r="J8875" s="134">
        <v>0.30815839308665294</v>
      </c>
    </row>
    <row r="8876" spans="3:10" x14ac:dyDescent="0.3">
      <c r="C8876">
        <v>8399</v>
      </c>
      <c r="D8876" s="40">
        <v>3.5846483024070537</v>
      </c>
      <c r="I8876">
        <v>8399</v>
      </c>
      <c r="J8876" s="134">
        <v>0.16998801237833194</v>
      </c>
    </row>
    <row r="8877" spans="3:10" x14ac:dyDescent="0.3">
      <c r="C8877">
        <v>8400</v>
      </c>
      <c r="D8877" s="40">
        <v>2.9626864404059563</v>
      </c>
      <c r="I8877">
        <v>8400</v>
      </c>
      <c r="J8877" s="134">
        <v>0.20562192994515449</v>
      </c>
    </row>
    <row r="8878" spans="3:10" x14ac:dyDescent="0.3">
      <c r="C8878">
        <v>8401</v>
      </c>
      <c r="D8878" s="40">
        <v>3.4145859951261697</v>
      </c>
      <c r="I8878">
        <v>8401</v>
      </c>
      <c r="J8878" s="134">
        <v>0.32797867330428843</v>
      </c>
    </row>
    <row r="8879" spans="3:10" x14ac:dyDescent="0.3">
      <c r="C8879">
        <v>8402</v>
      </c>
      <c r="D8879" s="40">
        <v>2.1835909089738381</v>
      </c>
      <c r="I8879">
        <v>8402</v>
      </c>
      <c r="J8879" s="134">
        <v>0.10852097359110524</v>
      </c>
    </row>
    <row r="8880" spans="3:10" x14ac:dyDescent="0.3">
      <c r="C8880">
        <v>8403</v>
      </c>
      <c r="D8880" s="40">
        <v>2.4084921024083306</v>
      </c>
      <c r="I8880">
        <v>8403</v>
      </c>
      <c r="J8880" s="134">
        <v>0.28153885392268729</v>
      </c>
    </row>
    <row r="8881" spans="3:10" x14ac:dyDescent="0.3">
      <c r="C8881">
        <v>8404</v>
      </c>
      <c r="D8881" s="40">
        <v>2.1906042167134734</v>
      </c>
      <c r="I8881">
        <v>8404</v>
      </c>
      <c r="J8881" s="134">
        <v>0.32030807304412634</v>
      </c>
    </row>
    <row r="8882" spans="3:10" x14ac:dyDescent="0.3">
      <c r="C8882">
        <v>8405</v>
      </c>
      <c r="D8882" s="40">
        <v>2.8229415612313349</v>
      </c>
      <c r="I8882">
        <v>8405</v>
      </c>
      <c r="J8882" s="134">
        <v>0.21222499609727308</v>
      </c>
    </row>
    <row r="8883" spans="3:10" x14ac:dyDescent="0.3">
      <c r="C8883">
        <v>8406</v>
      </c>
      <c r="D8883" s="40">
        <v>1.9005286779192105</v>
      </c>
      <c r="I8883">
        <v>8406</v>
      </c>
      <c r="J8883" s="134">
        <v>0.15514940922683262</v>
      </c>
    </row>
    <row r="8884" spans="3:10" x14ac:dyDescent="0.3">
      <c r="C8884">
        <v>8407</v>
      </c>
      <c r="D8884" s="40">
        <v>3.0196477381430085</v>
      </c>
      <c r="I8884">
        <v>8407</v>
      </c>
      <c r="J8884" s="134">
        <v>0.23636153360273382</v>
      </c>
    </row>
    <row r="8885" spans="3:10" x14ac:dyDescent="0.3">
      <c r="C8885">
        <v>8408</v>
      </c>
      <c r="D8885" s="40">
        <v>3.3892466087951179</v>
      </c>
      <c r="I8885">
        <v>8408</v>
      </c>
      <c r="J8885" s="134">
        <v>0.20983873730665725</v>
      </c>
    </row>
    <row r="8886" spans="3:10" x14ac:dyDescent="0.3">
      <c r="C8886">
        <v>8409</v>
      </c>
      <c r="D8886" s="40">
        <v>2.251697192115965</v>
      </c>
      <c r="I8886">
        <v>8409</v>
      </c>
      <c r="J8886" s="134">
        <v>0.2374346964628633</v>
      </c>
    </row>
    <row r="8887" spans="3:10" x14ac:dyDescent="0.3">
      <c r="C8887">
        <v>8410</v>
      </c>
      <c r="D8887" s="40">
        <v>2.7695606614772212</v>
      </c>
      <c r="I8887">
        <v>8410</v>
      </c>
      <c r="J8887" s="134">
        <v>0.25435447864870242</v>
      </c>
    </row>
    <row r="8888" spans="3:10" x14ac:dyDescent="0.3">
      <c r="C8888">
        <v>8411</v>
      </c>
      <c r="D8888" s="40">
        <v>1.475989478795372</v>
      </c>
      <c r="I8888">
        <v>8411</v>
      </c>
      <c r="J8888" s="134">
        <v>0.24090986438512352</v>
      </c>
    </row>
    <row r="8889" spans="3:10" x14ac:dyDescent="0.3">
      <c r="C8889">
        <v>8412</v>
      </c>
      <c r="D8889" s="40">
        <v>2.3819312870241043</v>
      </c>
      <c r="I8889">
        <v>8412</v>
      </c>
      <c r="J8889" s="134">
        <v>0.25349104406110001</v>
      </c>
    </row>
    <row r="8890" spans="3:10" x14ac:dyDescent="0.3">
      <c r="C8890">
        <v>8413</v>
      </c>
      <c r="D8890" s="40">
        <v>3.4900534054868038</v>
      </c>
      <c r="I8890">
        <v>8413</v>
      </c>
      <c r="J8890" s="134">
        <v>0.23282787303383823</v>
      </c>
    </row>
    <row r="8891" spans="3:10" x14ac:dyDescent="0.3">
      <c r="C8891">
        <v>8414</v>
      </c>
      <c r="D8891" s="40">
        <v>2.6319322386078685</v>
      </c>
      <c r="I8891">
        <v>8414</v>
      </c>
      <c r="J8891" s="134">
        <v>0.22948972797014444</v>
      </c>
    </row>
    <row r="8892" spans="3:10" x14ac:dyDescent="0.3">
      <c r="C8892">
        <v>8415</v>
      </c>
      <c r="D8892" s="40">
        <v>2.7085492129923252</v>
      </c>
      <c r="I8892">
        <v>8415</v>
      </c>
      <c r="J8892" s="134">
        <v>0.15738727227990723</v>
      </c>
    </row>
    <row r="8893" spans="3:10" x14ac:dyDescent="0.3">
      <c r="C8893">
        <v>8416</v>
      </c>
      <c r="D8893" s="40">
        <v>2.8397325881272772</v>
      </c>
      <c r="I8893">
        <v>8416</v>
      </c>
      <c r="J8893" s="134">
        <v>0.29919410113767531</v>
      </c>
    </row>
    <row r="8894" spans="3:10" x14ac:dyDescent="0.3">
      <c r="C8894">
        <v>8417</v>
      </c>
      <c r="D8894" s="40">
        <v>2.4586518314403709</v>
      </c>
      <c r="I8894">
        <v>8417</v>
      </c>
      <c r="J8894" s="134">
        <v>0.16334827663617424</v>
      </c>
    </row>
    <row r="8895" spans="3:10" x14ac:dyDescent="0.3">
      <c r="C8895">
        <v>8418</v>
      </c>
      <c r="D8895" s="40">
        <v>3.3111653034976811</v>
      </c>
      <c r="I8895">
        <v>8418</v>
      </c>
      <c r="J8895" s="134">
        <v>0.2092800296034858</v>
      </c>
    </row>
    <row r="8896" spans="3:10" x14ac:dyDescent="0.3">
      <c r="C8896">
        <v>8419</v>
      </c>
      <c r="D8896" s="40">
        <v>1.8861501996558645</v>
      </c>
      <c r="I8896">
        <v>8419</v>
      </c>
      <c r="J8896" s="134">
        <v>0.20317357622364773</v>
      </c>
    </row>
    <row r="8897" spans="3:10" x14ac:dyDescent="0.3">
      <c r="C8897">
        <v>8420</v>
      </c>
      <c r="D8897" s="40">
        <v>2.8408593828948918</v>
      </c>
      <c r="I8897">
        <v>8420</v>
      </c>
      <c r="J8897" s="134">
        <v>0.35316832196546422</v>
      </c>
    </row>
    <row r="8898" spans="3:10" x14ac:dyDescent="0.3">
      <c r="C8898">
        <v>8421</v>
      </c>
      <c r="D8898" s="40">
        <v>3.4198027558469883</v>
      </c>
      <c r="I8898">
        <v>8421</v>
      </c>
      <c r="J8898" s="134">
        <v>0.24986660780748693</v>
      </c>
    </row>
    <row r="8899" spans="3:10" x14ac:dyDescent="0.3">
      <c r="C8899">
        <v>8422</v>
      </c>
      <c r="D8899" s="40">
        <v>2.3918687139275079</v>
      </c>
      <c r="I8899">
        <v>8422</v>
      </c>
      <c r="J8899" s="134">
        <v>0.26045267884710666</v>
      </c>
    </row>
    <row r="8900" spans="3:10" x14ac:dyDescent="0.3">
      <c r="C8900">
        <v>8423</v>
      </c>
      <c r="D8900" s="40">
        <v>3.1112422077905575</v>
      </c>
      <c r="I8900">
        <v>8423</v>
      </c>
      <c r="J8900" s="134">
        <v>0.14063093211885502</v>
      </c>
    </row>
    <row r="8901" spans="3:10" x14ac:dyDescent="0.3">
      <c r="C8901">
        <v>8424</v>
      </c>
      <c r="D8901" s="40">
        <v>2.6609573590680498</v>
      </c>
      <c r="I8901">
        <v>8424</v>
      </c>
      <c r="J8901" s="134">
        <v>0.23092280420438649</v>
      </c>
    </row>
    <row r="8902" spans="3:10" x14ac:dyDescent="0.3">
      <c r="C8902">
        <v>8425</v>
      </c>
      <c r="D8902" s="40">
        <v>2.9623346189951181</v>
      </c>
      <c r="I8902">
        <v>8425</v>
      </c>
      <c r="J8902" s="134">
        <v>0.27754755449689283</v>
      </c>
    </row>
    <row r="8903" spans="3:10" x14ac:dyDescent="0.3">
      <c r="C8903">
        <v>8426</v>
      </c>
      <c r="D8903" s="40">
        <v>2.1443891548933132</v>
      </c>
      <c r="I8903">
        <v>8426</v>
      </c>
      <c r="J8903" s="134">
        <v>0.21730158061821769</v>
      </c>
    </row>
    <row r="8904" spans="3:10" x14ac:dyDescent="0.3">
      <c r="C8904">
        <v>8427</v>
      </c>
      <c r="D8904" s="40">
        <v>1.6720424637025313</v>
      </c>
      <c r="I8904">
        <v>8427</v>
      </c>
      <c r="J8904" s="134">
        <v>0.1752137395484068</v>
      </c>
    </row>
    <row r="8905" spans="3:10" x14ac:dyDescent="0.3">
      <c r="C8905">
        <v>8428</v>
      </c>
      <c r="D8905" s="40">
        <v>3.0185410617082953</v>
      </c>
      <c r="I8905">
        <v>8428</v>
      </c>
      <c r="J8905" s="134">
        <v>0.20176621394394223</v>
      </c>
    </row>
    <row r="8906" spans="3:10" x14ac:dyDescent="0.3">
      <c r="C8906">
        <v>8429</v>
      </c>
      <c r="D8906" s="40">
        <v>2.5248160821179888</v>
      </c>
      <c r="I8906">
        <v>8429</v>
      </c>
      <c r="J8906" s="134">
        <v>0.23001351039919471</v>
      </c>
    </row>
    <row r="8907" spans="3:10" x14ac:dyDescent="0.3">
      <c r="C8907">
        <v>8430</v>
      </c>
      <c r="D8907" s="40">
        <v>2.4596260132697063</v>
      </c>
      <c r="I8907">
        <v>8430</v>
      </c>
      <c r="J8907" s="134">
        <v>0.18162880061505815</v>
      </c>
    </row>
    <row r="8908" spans="3:10" x14ac:dyDescent="0.3">
      <c r="C8908">
        <v>8431</v>
      </c>
      <c r="D8908" s="40">
        <v>2.4028196569833637</v>
      </c>
      <c r="I8908">
        <v>8431</v>
      </c>
      <c r="J8908" s="134">
        <v>0.20133262148598874</v>
      </c>
    </row>
    <row r="8909" spans="3:10" x14ac:dyDescent="0.3">
      <c r="C8909">
        <v>8432</v>
      </c>
      <c r="D8909" s="40">
        <v>2.9080333782882484</v>
      </c>
      <c r="I8909">
        <v>8432</v>
      </c>
      <c r="J8909" s="134">
        <v>0.19767311820768163</v>
      </c>
    </row>
    <row r="8910" spans="3:10" x14ac:dyDescent="0.3">
      <c r="C8910">
        <v>8433</v>
      </c>
      <c r="D8910" s="40">
        <v>2.6099279008648253</v>
      </c>
      <c r="I8910">
        <v>8433</v>
      </c>
      <c r="J8910" s="134">
        <v>0.17228557744278605</v>
      </c>
    </row>
    <row r="8911" spans="3:10" x14ac:dyDescent="0.3">
      <c r="C8911">
        <v>8434</v>
      </c>
      <c r="D8911" s="40">
        <v>2.4205340089828273</v>
      </c>
      <c r="I8911">
        <v>8434</v>
      </c>
      <c r="J8911" s="134">
        <v>0.22548888216172358</v>
      </c>
    </row>
    <row r="8912" spans="3:10" x14ac:dyDescent="0.3">
      <c r="C8912">
        <v>8435</v>
      </c>
      <c r="D8912" s="40">
        <v>1.9818947516237522</v>
      </c>
      <c r="I8912">
        <v>8435</v>
      </c>
      <c r="J8912" s="134">
        <v>8.0799568415880429E-2</v>
      </c>
    </row>
    <row r="8913" spans="3:10" x14ac:dyDescent="0.3">
      <c r="C8913">
        <v>8436</v>
      </c>
      <c r="D8913" s="40">
        <v>2.858859764652748</v>
      </c>
      <c r="I8913">
        <v>8436</v>
      </c>
      <c r="J8913" s="134">
        <v>0.2787396159038007</v>
      </c>
    </row>
    <row r="8914" spans="3:10" x14ac:dyDescent="0.3">
      <c r="C8914">
        <v>8437</v>
      </c>
      <c r="D8914" s="40">
        <v>2.5470899400471141</v>
      </c>
      <c r="I8914">
        <v>8437</v>
      </c>
      <c r="J8914" s="134">
        <v>0.20276907168943392</v>
      </c>
    </row>
    <row r="8915" spans="3:10" x14ac:dyDescent="0.3">
      <c r="C8915">
        <v>8438</v>
      </c>
      <c r="D8915" s="40">
        <v>3.1809774488238345</v>
      </c>
      <c r="I8915">
        <v>8438</v>
      </c>
      <c r="J8915" s="134">
        <v>0.11466803474550025</v>
      </c>
    </row>
    <row r="8916" spans="3:10" x14ac:dyDescent="0.3">
      <c r="C8916">
        <v>8439</v>
      </c>
      <c r="D8916" s="40">
        <v>2.5156922641656636</v>
      </c>
      <c r="I8916">
        <v>8439</v>
      </c>
      <c r="J8916" s="134">
        <v>0.26005006833026911</v>
      </c>
    </row>
    <row r="8917" spans="3:10" x14ac:dyDescent="0.3">
      <c r="C8917">
        <v>8440</v>
      </c>
      <c r="D8917" s="40">
        <v>2.3719452673521655</v>
      </c>
      <c r="I8917">
        <v>8440</v>
      </c>
      <c r="J8917" s="134">
        <v>0.28116012111095912</v>
      </c>
    </row>
    <row r="8918" spans="3:10" x14ac:dyDescent="0.3">
      <c r="C8918">
        <v>8441</v>
      </c>
      <c r="D8918" s="40">
        <v>3.4862308341293358</v>
      </c>
      <c r="I8918">
        <v>8441</v>
      </c>
      <c r="J8918" s="134">
        <v>0.15289044017614617</v>
      </c>
    </row>
    <row r="8919" spans="3:10" x14ac:dyDescent="0.3">
      <c r="C8919">
        <v>8442</v>
      </c>
      <c r="D8919" s="40">
        <v>2.3819167483588388</v>
      </c>
      <c r="I8919">
        <v>8442</v>
      </c>
      <c r="J8919" s="134">
        <v>0.23366304969435481</v>
      </c>
    </row>
    <row r="8920" spans="3:10" x14ac:dyDescent="0.3">
      <c r="C8920">
        <v>8443</v>
      </c>
      <c r="D8920" s="40">
        <v>2.7673356647471428</v>
      </c>
      <c r="I8920">
        <v>8443</v>
      </c>
      <c r="J8920" s="134">
        <v>0.17982116562267714</v>
      </c>
    </row>
    <row r="8921" spans="3:10" x14ac:dyDescent="0.3">
      <c r="C8921">
        <v>8444</v>
      </c>
      <c r="D8921" s="40">
        <v>3.5198778724488742</v>
      </c>
      <c r="I8921">
        <v>8444</v>
      </c>
      <c r="J8921" s="134">
        <v>8.461051266937214E-2</v>
      </c>
    </row>
    <row r="8922" spans="3:10" x14ac:dyDescent="0.3">
      <c r="C8922">
        <v>8445</v>
      </c>
      <c r="D8922" s="40">
        <v>2.9760831346362306</v>
      </c>
      <c r="I8922">
        <v>8445</v>
      </c>
      <c r="J8922" s="134">
        <v>0.20338950781140741</v>
      </c>
    </row>
    <row r="8923" spans="3:10" x14ac:dyDescent="0.3">
      <c r="C8923">
        <v>8446</v>
      </c>
      <c r="D8923" s="40">
        <v>3.1501277325497767</v>
      </c>
      <c r="I8923">
        <v>8446</v>
      </c>
      <c r="J8923" s="134">
        <v>0.26700683589570695</v>
      </c>
    </row>
    <row r="8924" spans="3:10" x14ac:dyDescent="0.3">
      <c r="C8924">
        <v>8447</v>
      </c>
      <c r="D8924" s="40">
        <v>2.2540502263441744</v>
      </c>
      <c r="I8924">
        <v>8447</v>
      </c>
      <c r="J8924" s="134">
        <v>0.27181847482396049</v>
      </c>
    </row>
    <row r="8925" spans="3:10" x14ac:dyDescent="0.3">
      <c r="C8925">
        <v>8448</v>
      </c>
      <c r="D8925" s="40">
        <v>2.0419726018308424</v>
      </c>
      <c r="I8925">
        <v>8448</v>
      </c>
      <c r="J8925" s="134">
        <v>0.29767148665274901</v>
      </c>
    </row>
    <row r="8926" spans="3:10" x14ac:dyDescent="0.3">
      <c r="C8926">
        <v>8449</v>
      </c>
      <c r="D8926" s="40">
        <v>2.007985465459265</v>
      </c>
      <c r="I8926">
        <v>8449</v>
      </c>
      <c r="J8926" s="134">
        <v>0.18122858355410876</v>
      </c>
    </row>
    <row r="8927" spans="3:10" x14ac:dyDescent="0.3">
      <c r="C8927">
        <v>8450</v>
      </c>
      <c r="D8927" s="40">
        <v>3.0748014426237344</v>
      </c>
      <c r="I8927">
        <v>8450</v>
      </c>
      <c r="J8927" s="134">
        <v>0.28841521484870802</v>
      </c>
    </row>
    <row r="8928" spans="3:10" x14ac:dyDescent="0.3">
      <c r="C8928">
        <v>8451</v>
      </c>
      <c r="D8928" s="40">
        <v>2.6012435566943042</v>
      </c>
      <c r="I8928">
        <v>8451</v>
      </c>
      <c r="J8928" s="134">
        <v>0.24125149795761902</v>
      </c>
    </row>
    <row r="8929" spans="3:10" x14ac:dyDescent="0.3">
      <c r="C8929">
        <v>8452</v>
      </c>
      <c r="D8929" s="40">
        <v>1.6356309743574269</v>
      </c>
      <c r="I8929">
        <v>8452</v>
      </c>
      <c r="J8929" s="134">
        <v>0.19330628600491506</v>
      </c>
    </row>
    <row r="8930" spans="3:10" x14ac:dyDescent="0.3">
      <c r="C8930">
        <v>8453</v>
      </c>
      <c r="D8930" s="40">
        <v>2.2703817539217135</v>
      </c>
      <c r="I8930">
        <v>8453</v>
      </c>
      <c r="J8930" s="134">
        <v>0.27093534736571079</v>
      </c>
    </row>
    <row r="8931" spans="3:10" x14ac:dyDescent="0.3">
      <c r="C8931">
        <v>8454</v>
      </c>
      <c r="D8931" s="40">
        <v>2.2902481762050879</v>
      </c>
      <c r="I8931">
        <v>8454</v>
      </c>
      <c r="J8931" s="134">
        <v>0.17066506428009642</v>
      </c>
    </row>
    <row r="8932" spans="3:10" x14ac:dyDescent="0.3">
      <c r="C8932">
        <v>8455</v>
      </c>
      <c r="D8932" s="40">
        <v>3.6161073815805858</v>
      </c>
      <c r="I8932">
        <v>8455</v>
      </c>
      <c r="J8932" s="134">
        <v>0.26195845599252854</v>
      </c>
    </row>
    <row r="8933" spans="3:10" x14ac:dyDescent="0.3">
      <c r="C8933">
        <v>8456</v>
      </c>
      <c r="D8933" s="40">
        <v>1.4262093300286085</v>
      </c>
      <c r="I8933">
        <v>8456</v>
      </c>
      <c r="J8933" s="134">
        <v>0.33664285832638918</v>
      </c>
    </row>
    <row r="8934" spans="3:10" x14ac:dyDescent="0.3">
      <c r="C8934">
        <v>8457</v>
      </c>
      <c r="D8934" s="40">
        <v>3.0908855139038378</v>
      </c>
      <c r="I8934">
        <v>8457</v>
      </c>
      <c r="J8934" s="134">
        <v>0.34320067639061902</v>
      </c>
    </row>
    <row r="8935" spans="3:10" x14ac:dyDescent="0.3">
      <c r="C8935">
        <v>8458</v>
      </c>
      <c r="D8935" s="40">
        <v>3.3399161806513922</v>
      </c>
      <c r="I8935">
        <v>8458</v>
      </c>
      <c r="J8935" s="134">
        <v>0.12783627897656991</v>
      </c>
    </row>
    <row r="8936" spans="3:10" x14ac:dyDescent="0.3">
      <c r="C8936">
        <v>8459</v>
      </c>
      <c r="D8936" s="40">
        <v>1.9405008733618796</v>
      </c>
      <c r="I8936">
        <v>8459</v>
      </c>
      <c r="J8936" s="134">
        <v>0.38462317008577251</v>
      </c>
    </row>
    <row r="8937" spans="3:10" x14ac:dyDescent="0.3">
      <c r="C8937">
        <v>8460</v>
      </c>
      <c r="D8937" s="40">
        <v>3.0690824597779369</v>
      </c>
      <c r="I8937">
        <v>8460</v>
      </c>
      <c r="J8937" s="134">
        <v>0.19325407760684388</v>
      </c>
    </row>
    <row r="8938" spans="3:10" x14ac:dyDescent="0.3">
      <c r="C8938">
        <v>8461</v>
      </c>
      <c r="D8938" s="40">
        <v>2.8684265795032386</v>
      </c>
      <c r="I8938">
        <v>8461</v>
      </c>
      <c r="J8938" s="134">
        <v>0.15520782122252008</v>
      </c>
    </row>
    <row r="8939" spans="3:10" x14ac:dyDescent="0.3">
      <c r="C8939">
        <v>8462</v>
      </c>
      <c r="D8939" s="40">
        <v>1.7305000791668985</v>
      </c>
      <c r="I8939">
        <v>8462</v>
      </c>
      <c r="J8939" s="134">
        <v>0.28839297845482315</v>
      </c>
    </row>
    <row r="8940" spans="3:10" x14ac:dyDescent="0.3">
      <c r="C8940">
        <v>8463</v>
      </c>
      <c r="D8940" s="40">
        <v>1.5816595442750909</v>
      </c>
      <c r="I8940">
        <v>8463</v>
      </c>
      <c r="J8940" s="134">
        <v>0.32191522307143994</v>
      </c>
    </row>
    <row r="8941" spans="3:10" x14ac:dyDescent="0.3">
      <c r="C8941">
        <v>8464</v>
      </c>
      <c r="D8941" s="40">
        <v>2.7497651992203398</v>
      </c>
      <c r="I8941">
        <v>8464</v>
      </c>
      <c r="J8941" s="134">
        <v>0.24432229722706267</v>
      </c>
    </row>
    <row r="8942" spans="3:10" x14ac:dyDescent="0.3">
      <c r="C8942">
        <v>8465</v>
      </c>
      <c r="D8942" s="40">
        <v>1.9237355430964538</v>
      </c>
      <c r="I8942">
        <v>8465</v>
      </c>
      <c r="J8942" s="134">
        <v>0.21359213153427969</v>
      </c>
    </row>
    <row r="8943" spans="3:10" x14ac:dyDescent="0.3">
      <c r="C8943">
        <v>8466</v>
      </c>
      <c r="D8943" s="40">
        <v>2.8647437156007087</v>
      </c>
      <c r="I8943">
        <v>8466</v>
      </c>
      <c r="J8943" s="134">
        <v>0.30534900517912056</v>
      </c>
    </row>
    <row r="8944" spans="3:10" x14ac:dyDescent="0.3">
      <c r="C8944">
        <v>8467</v>
      </c>
      <c r="D8944" s="40">
        <v>2.1609798490993417</v>
      </c>
      <c r="I8944">
        <v>8467</v>
      </c>
      <c r="J8944" s="134">
        <v>0.22293355098593848</v>
      </c>
    </row>
    <row r="8945" spans="3:10" x14ac:dyDescent="0.3">
      <c r="C8945">
        <v>8468</v>
      </c>
      <c r="D8945" s="40">
        <v>2.9690753597405899</v>
      </c>
      <c r="I8945">
        <v>8468</v>
      </c>
      <c r="J8945" s="134">
        <v>0.1673615356746232</v>
      </c>
    </row>
    <row r="8946" spans="3:10" x14ac:dyDescent="0.3">
      <c r="C8946">
        <v>8469</v>
      </c>
      <c r="D8946" s="40">
        <v>2.1243950493031654</v>
      </c>
      <c r="I8946">
        <v>8469</v>
      </c>
      <c r="J8946" s="134">
        <v>0.29771805856634548</v>
      </c>
    </row>
    <row r="8947" spans="3:10" x14ac:dyDescent="0.3">
      <c r="C8947">
        <v>8470</v>
      </c>
      <c r="D8947" s="40">
        <v>2.3698818843086578</v>
      </c>
      <c r="I8947">
        <v>8470</v>
      </c>
      <c r="J8947" s="134">
        <v>0.2556363048139676</v>
      </c>
    </row>
    <row r="8948" spans="3:10" x14ac:dyDescent="0.3">
      <c r="C8948">
        <v>8471</v>
      </c>
      <c r="D8948" s="40">
        <v>2.589701686258588</v>
      </c>
      <c r="I8948">
        <v>8471</v>
      </c>
      <c r="J8948" s="134">
        <v>0.34611562486964176</v>
      </c>
    </row>
    <row r="8949" spans="3:10" x14ac:dyDescent="0.3">
      <c r="C8949">
        <v>8472</v>
      </c>
      <c r="D8949" s="40">
        <v>3.385136506002226</v>
      </c>
      <c r="I8949">
        <v>8472</v>
      </c>
      <c r="J8949" s="134">
        <v>0.34124754513687505</v>
      </c>
    </row>
    <row r="8950" spans="3:10" x14ac:dyDescent="0.3">
      <c r="C8950">
        <v>8473</v>
      </c>
      <c r="D8950" s="40">
        <v>3.0226373044032928</v>
      </c>
      <c r="I8950">
        <v>8473</v>
      </c>
      <c r="J8950" s="134">
        <v>0.12530655273339364</v>
      </c>
    </row>
    <row r="8951" spans="3:10" x14ac:dyDescent="0.3">
      <c r="C8951">
        <v>8474</v>
      </c>
      <c r="D8951" s="40">
        <v>3.096068550628321</v>
      </c>
      <c r="I8951">
        <v>8474</v>
      </c>
      <c r="J8951" s="134">
        <v>0.11272329235084388</v>
      </c>
    </row>
    <row r="8952" spans="3:10" x14ac:dyDescent="0.3">
      <c r="C8952">
        <v>8475</v>
      </c>
      <c r="D8952" s="40">
        <v>1.978093864516147</v>
      </c>
      <c r="I8952">
        <v>8475</v>
      </c>
      <c r="J8952" s="134">
        <v>0.18558568966696654</v>
      </c>
    </row>
    <row r="8953" spans="3:10" x14ac:dyDescent="0.3">
      <c r="C8953">
        <v>8476</v>
      </c>
      <c r="D8953" s="40">
        <v>2.8274950002877057</v>
      </c>
      <c r="I8953">
        <v>8476</v>
      </c>
      <c r="J8953" s="134">
        <v>0.15158533491292014</v>
      </c>
    </row>
    <row r="8954" spans="3:10" x14ac:dyDescent="0.3">
      <c r="C8954">
        <v>8477</v>
      </c>
      <c r="D8954" s="40">
        <v>2.6302898766986971</v>
      </c>
      <c r="I8954">
        <v>8477</v>
      </c>
      <c r="J8954" s="134">
        <v>0.32696220721343172</v>
      </c>
    </row>
    <row r="8955" spans="3:10" x14ac:dyDescent="0.3">
      <c r="C8955">
        <v>8478</v>
      </c>
      <c r="D8955" s="40">
        <v>3.2242092684787265</v>
      </c>
      <c r="I8955">
        <v>8478</v>
      </c>
      <c r="J8955" s="134">
        <v>0.2739681774749636</v>
      </c>
    </row>
    <row r="8956" spans="3:10" x14ac:dyDescent="0.3">
      <c r="C8956">
        <v>8479</v>
      </c>
      <c r="D8956" s="40">
        <v>3.0389761086151585</v>
      </c>
      <c r="I8956">
        <v>8479</v>
      </c>
      <c r="J8956" s="134">
        <v>0.2799147601855223</v>
      </c>
    </row>
    <row r="8957" spans="3:10" x14ac:dyDescent="0.3">
      <c r="C8957">
        <v>8480</v>
      </c>
      <c r="D8957" s="40">
        <v>2.5801454067981013</v>
      </c>
      <c r="I8957">
        <v>8480</v>
      </c>
      <c r="J8957" s="134">
        <v>0.2087951378088635</v>
      </c>
    </row>
    <row r="8958" spans="3:10" x14ac:dyDescent="0.3">
      <c r="C8958">
        <v>8481</v>
      </c>
      <c r="D8958" s="40">
        <v>2.4786075610190821</v>
      </c>
      <c r="I8958">
        <v>8481</v>
      </c>
      <c r="J8958" s="134">
        <v>0.38843493145139041</v>
      </c>
    </row>
    <row r="8959" spans="3:10" x14ac:dyDescent="0.3">
      <c r="C8959">
        <v>8482</v>
      </c>
      <c r="D8959" s="40">
        <v>3.3430665944994247</v>
      </c>
      <c r="I8959">
        <v>8482</v>
      </c>
      <c r="J8959" s="134">
        <v>0.10934906089643759</v>
      </c>
    </row>
    <row r="8960" spans="3:10" x14ac:dyDescent="0.3">
      <c r="C8960">
        <v>8483</v>
      </c>
      <c r="D8960" s="40">
        <v>2.9653928141090136</v>
      </c>
      <c r="I8960">
        <v>8483</v>
      </c>
      <c r="J8960" s="134">
        <v>0.27620329685918432</v>
      </c>
    </row>
    <row r="8961" spans="3:10" x14ac:dyDescent="0.3">
      <c r="C8961">
        <v>8484</v>
      </c>
      <c r="D8961" s="40">
        <v>2.6334256424561189</v>
      </c>
      <c r="I8961">
        <v>8484</v>
      </c>
      <c r="J8961" s="134">
        <v>0.34354578096624633</v>
      </c>
    </row>
    <row r="8962" spans="3:10" x14ac:dyDescent="0.3">
      <c r="C8962">
        <v>8485</v>
      </c>
      <c r="D8962" s="40">
        <v>3.012963599585984</v>
      </c>
      <c r="I8962">
        <v>8485</v>
      </c>
      <c r="J8962" s="134">
        <v>0.27017028833172518</v>
      </c>
    </row>
    <row r="8963" spans="3:10" x14ac:dyDescent="0.3">
      <c r="C8963">
        <v>8486</v>
      </c>
      <c r="D8963" s="40">
        <v>1.9911296619306966</v>
      </c>
      <c r="I8963">
        <v>8486</v>
      </c>
      <c r="J8963" s="134">
        <v>0.23835732505282969</v>
      </c>
    </row>
    <row r="8964" spans="3:10" x14ac:dyDescent="0.3">
      <c r="C8964">
        <v>8487</v>
      </c>
      <c r="D8964" s="40">
        <v>2.7399274972412084</v>
      </c>
      <c r="I8964">
        <v>8487</v>
      </c>
      <c r="J8964" s="134">
        <v>0.13202807527214855</v>
      </c>
    </row>
    <row r="8965" spans="3:10" x14ac:dyDescent="0.3">
      <c r="C8965">
        <v>8488</v>
      </c>
      <c r="D8965" s="40">
        <v>2.4926110738380212</v>
      </c>
      <c r="I8965">
        <v>8488</v>
      </c>
      <c r="J8965" s="134">
        <v>0.15085577801147942</v>
      </c>
    </row>
    <row r="8966" spans="3:10" x14ac:dyDescent="0.3">
      <c r="C8966">
        <v>8489</v>
      </c>
      <c r="D8966" s="40">
        <v>1.6847814749437569</v>
      </c>
      <c r="I8966">
        <v>8489</v>
      </c>
      <c r="J8966" s="134">
        <v>0.23298324524602632</v>
      </c>
    </row>
    <row r="8967" spans="3:10" x14ac:dyDescent="0.3">
      <c r="C8967">
        <v>8490</v>
      </c>
      <c r="D8967" s="40">
        <v>3.314619903569592</v>
      </c>
      <c r="I8967">
        <v>8490</v>
      </c>
      <c r="J8967" s="134">
        <v>0.24473548844817206</v>
      </c>
    </row>
    <row r="8968" spans="3:10" x14ac:dyDescent="0.3">
      <c r="C8968">
        <v>8491</v>
      </c>
      <c r="D8968" s="40">
        <v>2.4087772248954815</v>
      </c>
      <c r="I8968">
        <v>8491</v>
      </c>
      <c r="J8968" s="134">
        <v>0.24700086861105652</v>
      </c>
    </row>
    <row r="8969" spans="3:10" x14ac:dyDescent="0.3">
      <c r="C8969">
        <v>8492</v>
      </c>
      <c r="D8969" s="40">
        <v>2.1165542011810166</v>
      </c>
      <c r="I8969">
        <v>8492</v>
      </c>
      <c r="J8969" s="134">
        <v>0.2197877936326782</v>
      </c>
    </row>
    <row r="8970" spans="3:10" x14ac:dyDescent="0.3">
      <c r="C8970">
        <v>8493</v>
      </c>
      <c r="D8970" s="40">
        <v>2.5202212582363335</v>
      </c>
      <c r="I8970">
        <v>8493</v>
      </c>
      <c r="J8970" s="134">
        <v>0.22225420894775172</v>
      </c>
    </row>
    <row r="8971" spans="3:10" x14ac:dyDescent="0.3">
      <c r="C8971">
        <v>8494</v>
      </c>
      <c r="D8971" s="40">
        <v>2.0628725651282562</v>
      </c>
      <c r="I8971">
        <v>8494</v>
      </c>
      <c r="J8971" s="134">
        <v>0.2404649658221214</v>
      </c>
    </row>
    <row r="8972" spans="3:10" x14ac:dyDescent="0.3">
      <c r="C8972">
        <v>8495</v>
      </c>
      <c r="D8972" s="40">
        <v>1.9036405628037154</v>
      </c>
      <c r="I8972">
        <v>8495</v>
      </c>
      <c r="J8972" s="134">
        <v>0.22093271789890312</v>
      </c>
    </row>
    <row r="8973" spans="3:10" x14ac:dyDescent="0.3">
      <c r="C8973">
        <v>8496</v>
      </c>
      <c r="D8973" s="40">
        <v>2.7742750553893671</v>
      </c>
      <c r="I8973">
        <v>8496</v>
      </c>
      <c r="J8973" s="134">
        <v>0.26182225482254995</v>
      </c>
    </row>
    <row r="8974" spans="3:10" x14ac:dyDescent="0.3">
      <c r="C8974">
        <v>8497</v>
      </c>
      <c r="D8974" s="40">
        <v>2.6161083430529048</v>
      </c>
      <c r="I8974">
        <v>8497</v>
      </c>
      <c r="J8974" s="134">
        <v>0.36637020404205112</v>
      </c>
    </row>
    <row r="8975" spans="3:10" x14ac:dyDescent="0.3">
      <c r="C8975">
        <v>8498</v>
      </c>
      <c r="D8975" s="40">
        <v>1.7319940823774889</v>
      </c>
      <c r="I8975">
        <v>8498</v>
      </c>
      <c r="J8975" s="134">
        <v>0.2783315807694684</v>
      </c>
    </row>
    <row r="8976" spans="3:10" x14ac:dyDescent="0.3">
      <c r="C8976">
        <v>8499</v>
      </c>
      <c r="D8976" s="40">
        <v>2.5686081372856266</v>
      </c>
      <c r="I8976">
        <v>8499</v>
      </c>
      <c r="J8976" s="134">
        <v>0.19505164734727054</v>
      </c>
    </row>
    <row r="8977" spans="3:10" x14ac:dyDescent="0.3">
      <c r="C8977">
        <v>8500</v>
      </c>
      <c r="D8977" s="40">
        <v>2.8295521108474881</v>
      </c>
      <c r="I8977">
        <v>8500</v>
      </c>
      <c r="J8977" s="134">
        <v>0.29752193892185042</v>
      </c>
    </row>
    <row r="8978" spans="3:10" x14ac:dyDescent="0.3">
      <c r="C8978">
        <v>8501</v>
      </c>
      <c r="D8978" s="40">
        <v>2.609326007191525</v>
      </c>
      <c r="I8978">
        <v>8501</v>
      </c>
      <c r="J8978" s="134">
        <v>0.17586682914954066</v>
      </c>
    </row>
    <row r="8979" spans="3:10" x14ac:dyDescent="0.3">
      <c r="C8979">
        <v>8502</v>
      </c>
      <c r="D8979" s="40">
        <v>2.3013089158016866</v>
      </c>
      <c r="I8979">
        <v>8502</v>
      </c>
      <c r="J8979" s="134">
        <v>0.25445065198200223</v>
      </c>
    </row>
    <row r="8980" spans="3:10" x14ac:dyDescent="0.3">
      <c r="C8980">
        <v>8503</v>
      </c>
      <c r="D8980" s="40">
        <v>3.1826183852427459</v>
      </c>
      <c r="I8980">
        <v>8503</v>
      </c>
      <c r="J8980" s="134">
        <v>0.34513726897932284</v>
      </c>
    </row>
    <row r="8981" spans="3:10" x14ac:dyDescent="0.3">
      <c r="C8981">
        <v>8504</v>
      </c>
      <c r="D8981" s="40">
        <v>2.9997775538975886</v>
      </c>
      <c r="I8981">
        <v>8504</v>
      </c>
      <c r="J8981" s="134">
        <v>0.31745505634688542</v>
      </c>
    </row>
    <row r="8982" spans="3:10" x14ac:dyDescent="0.3">
      <c r="C8982">
        <v>8505</v>
      </c>
      <c r="D8982" s="40">
        <v>1.6859543191022617</v>
      </c>
      <c r="I8982">
        <v>8505</v>
      </c>
      <c r="J8982" s="134">
        <v>0.2120640292189595</v>
      </c>
    </row>
    <row r="8983" spans="3:10" x14ac:dyDescent="0.3">
      <c r="C8983">
        <v>8506</v>
      </c>
      <c r="D8983" s="40">
        <v>3.4067487781009413</v>
      </c>
      <c r="I8983">
        <v>8506</v>
      </c>
      <c r="J8983" s="134">
        <v>0.29700363017181686</v>
      </c>
    </row>
    <row r="8984" spans="3:10" x14ac:dyDescent="0.3">
      <c r="C8984">
        <v>8507</v>
      </c>
      <c r="D8984" s="40">
        <v>2.216587164028021</v>
      </c>
      <c r="I8984">
        <v>8507</v>
      </c>
      <c r="J8984" s="134">
        <v>0.17241789379913075</v>
      </c>
    </row>
    <row r="8985" spans="3:10" x14ac:dyDescent="0.3">
      <c r="C8985">
        <v>8508</v>
      </c>
      <c r="D8985" s="40">
        <v>2.7197546956284882</v>
      </c>
      <c r="I8985">
        <v>8508</v>
      </c>
      <c r="J8985" s="134">
        <v>0.22958685054223404</v>
      </c>
    </row>
    <row r="8986" spans="3:10" x14ac:dyDescent="0.3">
      <c r="C8986">
        <v>8509</v>
      </c>
      <c r="D8986" s="40">
        <v>2.4279706195976143</v>
      </c>
      <c r="I8986">
        <v>8509</v>
      </c>
      <c r="J8986" s="134">
        <v>0.31685620117067859</v>
      </c>
    </row>
    <row r="8987" spans="3:10" x14ac:dyDescent="0.3">
      <c r="C8987">
        <v>8510</v>
      </c>
      <c r="D8987" s="40">
        <v>2.4856180782637525</v>
      </c>
      <c r="I8987">
        <v>8510</v>
      </c>
      <c r="J8987" s="134">
        <v>0.17612153549760179</v>
      </c>
    </row>
    <row r="8988" spans="3:10" x14ac:dyDescent="0.3">
      <c r="C8988">
        <v>8511</v>
      </c>
      <c r="D8988" s="40">
        <v>3.3118683017609505</v>
      </c>
      <c r="I8988">
        <v>8511</v>
      </c>
      <c r="J8988" s="134">
        <v>0.26675194688814319</v>
      </c>
    </row>
    <row r="8989" spans="3:10" x14ac:dyDescent="0.3">
      <c r="C8989">
        <v>8512</v>
      </c>
      <c r="D8989" s="40">
        <v>1.8167363020852672</v>
      </c>
      <c r="I8989">
        <v>8512</v>
      </c>
      <c r="J8989" s="134">
        <v>0.36205275321082042</v>
      </c>
    </row>
    <row r="8990" spans="3:10" x14ac:dyDescent="0.3">
      <c r="C8990">
        <v>8513</v>
      </c>
      <c r="D8990" s="40">
        <v>3.3779456675899042</v>
      </c>
      <c r="I8990">
        <v>8513</v>
      </c>
      <c r="J8990" s="134">
        <v>0.29352513892362286</v>
      </c>
    </row>
    <row r="8991" spans="3:10" x14ac:dyDescent="0.3">
      <c r="C8991">
        <v>8514</v>
      </c>
      <c r="D8991" s="40">
        <v>3.0248910474840875</v>
      </c>
      <c r="I8991">
        <v>8514</v>
      </c>
      <c r="J8991" s="134">
        <v>0.37252108645677118</v>
      </c>
    </row>
    <row r="8992" spans="3:10" x14ac:dyDescent="0.3">
      <c r="C8992">
        <v>8515</v>
      </c>
      <c r="D8992" s="40">
        <v>2.9640530663204112</v>
      </c>
      <c r="I8992">
        <v>8515</v>
      </c>
      <c r="J8992" s="134">
        <v>0.30711896639358205</v>
      </c>
    </row>
    <row r="8993" spans="3:10" x14ac:dyDescent="0.3">
      <c r="C8993">
        <v>8516</v>
      </c>
      <c r="D8993" s="40">
        <v>2.6509432036827123</v>
      </c>
      <c r="I8993">
        <v>8516</v>
      </c>
      <c r="J8993" s="134">
        <v>0.16581988738354347</v>
      </c>
    </row>
    <row r="8994" spans="3:10" x14ac:dyDescent="0.3">
      <c r="C8994">
        <v>8517</v>
      </c>
      <c r="D8994" s="40">
        <v>2.8457068979380802</v>
      </c>
      <c r="I8994">
        <v>8517</v>
      </c>
      <c r="J8994" s="134">
        <v>0.17504289297204889</v>
      </c>
    </row>
    <row r="8995" spans="3:10" x14ac:dyDescent="0.3">
      <c r="C8995">
        <v>8518</v>
      </c>
      <c r="D8995" s="40">
        <v>2.6204597129895069</v>
      </c>
      <c r="I8995">
        <v>8518</v>
      </c>
      <c r="J8995" s="134">
        <v>0.3147243029840836</v>
      </c>
    </row>
    <row r="8996" spans="3:10" x14ac:dyDescent="0.3">
      <c r="C8996">
        <v>8519</v>
      </c>
      <c r="D8996" s="40">
        <v>2.5928082381720801</v>
      </c>
      <c r="I8996">
        <v>8519</v>
      </c>
      <c r="J8996" s="134">
        <v>0.16026086169235421</v>
      </c>
    </row>
    <row r="8997" spans="3:10" x14ac:dyDescent="0.3">
      <c r="C8997">
        <v>8520</v>
      </c>
      <c r="D8997" s="40">
        <v>2.5280331328712808</v>
      </c>
      <c r="I8997">
        <v>8520</v>
      </c>
      <c r="J8997" s="134">
        <v>0.38858728082495642</v>
      </c>
    </row>
    <row r="8998" spans="3:10" x14ac:dyDescent="0.3">
      <c r="C8998">
        <v>8521</v>
      </c>
      <c r="D8998" s="40">
        <v>2.2402830773766045</v>
      </c>
      <c r="I8998">
        <v>8521</v>
      </c>
      <c r="J8998" s="134">
        <v>0.16659243129114909</v>
      </c>
    </row>
    <row r="8999" spans="3:10" x14ac:dyDescent="0.3">
      <c r="C8999">
        <v>8522</v>
      </c>
      <c r="D8999" s="40">
        <v>1.6585079810424517</v>
      </c>
      <c r="I8999">
        <v>8522</v>
      </c>
      <c r="J8999" s="134">
        <v>0.34273628904105857</v>
      </c>
    </row>
    <row r="9000" spans="3:10" x14ac:dyDescent="0.3">
      <c r="C9000">
        <v>8523</v>
      </c>
      <c r="D9000" s="40">
        <v>3.0331192712360453</v>
      </c>
      <c r="I9000">
        <v>8523</v>
      </c>
      <c r="J9000" s="134">
        <v>0.29051382929199021</v>
      </c>
    </row>
    <row r="9001" spans="3:10" x14ac:dyDescent="0.3">
      <c r="C9001">
        <v>8524</v>
      </c>
      <c r="D9001" s="40">
        <v>2.3812086362649181</v>
      </c>
      <c r="I9001">
        <v>8524</v>
      </c>
      <c r="J9001" s="134">
        <v>0.24664960533918423</v>
      </c>
    </row>
    <row r="9002" spans="3:10" x14ac:dyDescent="0.3">
      <c r="C9002">
        <v>8525</v>
      </c>
      <c r="D9002" s="40">
        <v>2.8495001843121388</v>
      </c>
      <c r="I9002">
        <v>8525</v>
      </c>
      <c r="J9002" s="134">
        <v>0.23082761189307033</v>
      </c>
    </row>
    <row r="9003" spans="3:10" x14ac:dyDescent="0.3">
      <c r="C9003">
        <v>8526</v>
      </c>
      <c r="D9003" s="40">
        <v>2.0811721284573559</v>
      </c>
      <c r="I9003">
        <v>8526</v>
      </c>
      <c r="J9003" s="134">
        <v>0.14082668279276023</v>
      </c>
    </row>
    <row r="9004" spans="3:10" x14ac:dyDescent="0.3">
      <c r="C9004">
        <v>8527</v>
      </c>
      <c r="D9004" s="40">
        <v>2.8090848601507301</v>
      </c>
      <c r="I9004">
        <v>8527</v>
      </c>
      <c r="J9004" s="134">
        <v>0.34443732935831783</v>
      </c>
    </row>
    <row r="9005" spans="3:10" x14ac:dyDescent="0.3">
      <c r="C9005">
        <v>8528</v>
      </c>
      <c r="D9005" s="40">
        <v>2.9724146494406574</v>
      </c>
      <c r="I9005">
        <v>8528</v>
      </c>
      <c r="J9005" s="134">
        <v>0.34939320097758952</v>
      </c>
    </row>
    <row r="9006" spans="3:10" x14ac:dyDescent="0.3">
      <c r="C9006">
        <v>8529</v>
      </c>
      <c r="D9006" s="40">
        <v>2.7361617808620946</v>
      </c>
      <c r="I9006">
        <v>8529</v>
      </c>
      <c r="J9006" s="134">
        <v>0.34226514317925893</v>
      </c>
    </row>
    <row r="9007" spans="3:10" x14ac:dyDescent="0.3">
      <c r="C9007">
        <v>8530</v>
      </c>
      <c r="D9007" s="40">
        <v>2.1293120565616976</v>
      </c>
      <c r="I9007">
        <v>8530</v>
      </c>
      <c r="J9007" s="134">
        <v>0.29490067454372171</v>
      </c>
    </row>
    <row r="9008" spans="3:10" x14ac:dyDescent="0.3">
      <c r="C9008">
        <v>8531</v>
      </c>
      <c r="D9008" s="40">
        <v>1.9753754211998509</v>
      </c>
      <c r="I9008">
        <v>8531</v>
      </c>
      <c r="J9008" s="134">
        <v>0.20363256603277269</v>
      </c>
    </row>
    <row r="9009" spans="3:10" x14ac:dyDescent="0.3">
      <c r="C9009">
        <v>8532</v>
      </c>
      <c r="D9009" s="40">
        <v>2.9466352914363076</v>
      </c>
      <c r="I9009">
        <v>8532</v>
      </c>
      <c r="J9009" s="134">
        <v>0.18855985885580262</v>
      </c>
    </row>
    <row r="9010" spans="3:10" x14ac:dyDescent="0.3">
      <c r="C9010">
        <v>8533</v>
      </c>
      <c r="D9010" s="40">
        <v>3.458296402743914</v>
      </c>
      <c r="I9010">
        <v>8533</v>
      </c>
      <c r="J9010" s="134">
        <v>0.11565052920330365</v>
      </c>
    </row>
    <row r="9011" spans="3:10" x14ac:dyDescent="0.3">
      <c r="C9011">
        <v>8534</v>
      </c>
      <c r="D9011" s="40">
        <v>2.0884027989993719</v>
      </c>
      <c r="I9011">
        <v>8534</v>
      </c>
      <c r="J9011" s="134">
        <v>0.23709590810331194</v>
      </c>
    </row>
    <row r="9012" spans="3:10" x14ac:dyDescent="0.3">
      <c r="C9012">
        <v>8535</v>
      </c>
      <c r="D9012" s="40">
        <v>2.1376493214056644</v>
      </c>
      <c r="I9012">
        <v>8535</v>
      </c>
      <c r="J9012" s="134">
        <v>0.37133154372512678</v>
      </c>
    </row>
    <row r="9013" spans="3:10" x14ac:dyDescent="0.3">
      <c r="C9013">
        <v>8536</v>
      </c>
      <c r="D9013" s="40">
        <v>1.5778714085083436</v>
      </c>
      <c r="I9013">
        <v>8536</v>
      </c>
      <c r="J9013" s="134">
        <v>0.24024089466481824</v>
      </c>
    </row>
    <row r="9014" spans="3:10" x14ac:dyDescent="0.3">
      <c r="C9014">
        <v>8537</v>
      </c>
      <c r="D9014" s="40">
        <v>2.7579525456746707</v>
      </c>
      <c r="I9014">
        <v>8537</v>
      </c>
      <c r="J9014" s="134">
        <v>0.35582930969054827</v>
      </c>
    </row>
    <row r="9015" spans="3:10" x14ac:dyDescent="0.3">
      <c r="C9015">
        <v>8538</v>
      </c>
      <c r="D9015" s="40">
        <v>3.0073732273253446</v>
      </c>
      <c r="I9015">
        <v>8538</v>
      </c>
      <c r="J9015" s="134">
        <v>0.19628227043278867</v>
      </c>
    </row>
    <row r="9016" spans="3:10" x14ac:dyDescent="0.3">
      <c r="C9016">
        <v>8539</v>
      </c>
      <c r="D9016" s="40">
        <v>2.3582242410374241</v>
      </c>
      <c r="I9016">
        <v>8539</v>
      </c>
      <c r="J9016" s="134">
        <v>0.27842463927624039</v>
      </c>
    </row>
    <row r="9017" spans="3:10" x14ac:dyDescent="0.3">
      <c r="C9017">
        <v>8540</v>
      </c>
      <c r="D9017" s="40">
        <v>2.8984107089621776</v>
      </c>
      <c r="I9017">
        <v>8540</v>
      </c>
      <c r="J9017" s="134">
        <v>0.26310544090690557</v>
      </c>
    </row>
    <row r="9018" spans="3:10" x14ac:dyDescent="0.3">
      <c r="C9018">
        <v>8541</v>
      </c>
      <c r="D9018" s="40">
        <v>1.9170081319797159</v>
      </c>
      <c r="I9018">
        <v>8541</v>
      </c>
      <c r="J9018" s="134">
        <v>0.35078223509481687</v>
      </c>
    </row>
    <row r="9019" spans="3:10" x14ac:dyDescent="0.3">
      <c r="C9019">
        <v>8542</v>
      </c>
      <c r="D9019" s="40">
        <v>2.521385328285239</v>
      </c>
      <c r="I9019">
        <v>8542</v>
      </c>
      <c r="J9019" s="134">
        <v>0.25280180383109352</v>
      </c>
    </row>
    <row r="9020" spans="3:10" x14ac:dyDescent="0.3">
      <c r="C9020">
        <v>8543</v>
      </c>
      <c r="D9020" s="40">
        <v>3.3302438736055762</v>
      </c>
      <c r="I9020">
        <v>8543</v>
      </c>
      <c r="J9020" s="134">
        <v>0.1431964194914912</v>
      </c>
    </row>
    <row r="9021" spans="3:10" x14ac:dyDescent="0.3">
      <c r="C9021">
        <v>8544</v>
      </c>
      <c r="D9021" s="40">
        <v>2.0931068037853837</v>
      </c>
      <c r="I9021">
        <v>8544</v>
      </c>
      <c r="J9021" s="134">
        <v>0.30507858194220505</v>
      </c>
    </row>
    <row r="9022" spans="3:10" x14ac:dyDescent="0.3">
      <c r="C9022">
        <v>8545</v>
      </c>
      <c r="D9022" s="40">
        <v>2.4723375646138557</v>
      </c>
      <c r="I9022">
        <v>8545</v>
      </c>
      <c r="J9022" s="134">
        <v>0.15966764444330805</v>
      </c>
    </row>
    <row r="9023" spans="3:10" x14ac:dyDescent="0.3">
      <c r="C9023">
        <v>8546</v>
      </c>
      <c r="D9023" s="40">
        <v>3.2414896535276023</v>
      </c>
      <c r="I9023">
        <v>8546</v>
      </c>
      <c r="J9023" s="134">
        <v>0.25364495740970039</v>
      </c>
    </row>
    <row r="9024" spans="3:10" x14ac:dyDescent="0.3">
      <c r="C9024">
        <v>8547</v>
      </c>
      <c r="D9024" s="40">
        <v>2.5100422477698374</v>
      </c>
      <c r="I9024">
        <v>8547</v>
      </c>
      <c r="J9024" s="134">
        <v>0.32249320142942817</v>
      </c>
    </row>
    <row r="9025" spans="3:10" x14ac:dyDescent="0.3">
      <c r="C9025">
        <v>8548</v>
      </c>
      <c r="D9025" s="40">
        <v>2.7849426138028193</v>
      </c>
      <c r="I9025">
        <v>8548</v>
      </c>
      <c r="J9025" s="134">
        <v>0.21731250556122372</v>
      </c>
    </row>
    <row r="9026" spans="3:10" x14ac:dyDescent="0.3">
      <c r="C9026">
        <v>8549</v>
      </c>
      <c r="D9026" s="40">
        <v>2.4358416356429884</v>
      </c>
      <c r="I9026">
        <v>8549</v>
      </c>
      <c r="J9026" s="134">
        <v>0.26894918881892571</v>
      </c>
    </row>
    <row r="9027" spans="3:10" x14ac:dyDescent="0.3">
      <c r="C9027">
        <v>8550</v>
      </c>
      <c r="D9027" s="40">
        <v>1.5408907464455333</v>
      </c>
      <c r="I9027">
        <v>8550</v>
      </c>
      <c r="J9027" s="134">
        <v>0.29991786323918168</v>
      </c>
    </row>
    <row r="9028" spans="3:10" x14ac:dyDescent="0.3">
      <c r="C9028">
        <v>8551</v>
      </c>
      <c r="D9028" s="40">
        <v>2.3458939519695288</v>
      </c>
      <c r="I9028">
        <v>8551</v>
      </c>
      <c r="J9028" s="134">
        <v>0.26879354076340278</v>
      </c>
    </row>
    <row r="9029" spans="3:10" x14ac:dyDescent="0.3">
      <c r="C9029">
        <v>8552</v>
      </c>
      <c r="D9029" s="40">
        <v>1.5838816677060579</v>
      </c>
      <c r="I9029">
        <v>8552</v>
      </c>
      <c r="J9029" s="134">
        <v>0.249006430297535</v>
      </c>
    </row>
    <row r="9030" spans="3:10" x14ac:dyDescent="0.3">
      <c r="C9030">
        <v>8553</v>
      </c>
      <c r="D9030" s="40">
        <v>1.9196947924048793</v>
      </c>
      <c r="I9030">
        <v>8553</v>
      </c>
      <c r="J9030" s="134">
        <v>5.7004192810590659E-2</v>
      </c>
    </row>
    <row r="9031" spans="3:10" x14ac:dyDescent="0.3">
      <c r="C9031">
        <v>8554</v>
      </c>
      <c r="D9031" s="40">
        <v>2.3736567401626982</v>
      </c>
      <c r="I9031">
        <v>8554</v>
      </c>
      <c r="J9031" s="134">
        <v>0.26767367126355213</v>
      </c>
    </row>
    <row r="9032" spans="3:10" x14ac:dyDescent="0.3">
      <c r="C9032">
        <v>8555</v>
      </c>
      <c r="D9032" s="40">
        <v>2.5665062489766273</v>
      </c>
      <c r="I9032">
        <v>8555</v>
      </c>
      <c r="J9032" s="134">
        <v>0.24602442282359038</v>
      </c>
    </row>
    <row r="9033" spans="3:10" x14ac:dyDescent="0.3">
      <c r="C9033">
        <v>8556</v>
      </c>
      <c r="D9033" s="40">
        <v>2.2975846161752105</v>
      </c>
      <c r="I9033">
        <v>8556</v>
      </c>
      <c r="J9033" s="134">
        <v>0.32628275968047449</v>
      </c>
    </row>
    <row r="9034" spans="3:10" x14ac:dyDescent="0.3">
      <c r="C9034">
        <v>8557</v>
      </c>
      <c r="D9034" s="40">
        <v>2.1641252377862434</v>
      </c>
      <c r="I9034">
        <v>8557</v>
      </c>
      <c r="J9034" s="134">
        <v>0.12464635144938807</v>
      </c>
    </row>
    <row r="9035" spans="3:10" x14ac:dyDescent="0.3">
      <c r="C9035">
        <v>8558</v>
      </c>
      <c r="D9035" s="40">
        <v>2.3428819989577994</v>
      </c>
      <c r="I9035">
        <v>8558</v>
      </c>
      <c r="J9035" s="134">
        <v>0.21421346640971595</v>
      </c>
    </row>
    <row r="9036" spans="3:10" x14ac:dyDescent="0.3">
      <c r="C9036">
        <v>8559</v>
      </c>
      <c r="D9036" s="40">
        <v>2.0975839851044427</v>
      </c>
      <c r="I9036">
        <v>8559</v>
      </c>
      <c r="J9036" s="134">
        <v>0.31611668409497762</v>
      </c>
    </row>
    <row r="9037" spans="3:10" x14ac:dyDescent="0.3">
      <c r="C9037">
        <v>8560</v>
      </c>
      <c r="D9037" s="40">
        <v>2.9572868462276509</v>
      </c>
      <c r="I9037">
        <v>8560</v>
      </c>
      <c r="J9037" s="134">
        <v>0.31591106665912871</v>
      </c>
    </row>
    <row r="9038" spans="3:10" x14ac:dyDescent="0.3">
      <c r="C9038">
        <v>8561</v>
      </c>
      <c r="D9038" s="40">
        <v>2.8854294332618236</v>
      </c>
      <c r="I9038">
        <v>8561</v>
      </c>
      <c r="J9038" s="134">
        <v>0.36836607747112882</v>
      </c>
    </row>
    <row r="9039" spans="3:10" x14ac:dyDescent="0.3">
      <c r="C9039">
        <v>8562</v>
      </c>
      <c r="D9039" s="40">
        <v>2.0934753800869901</v>
      </c>
      <c r="I9039">
        <v>8562</v>
      </c>
      <c r="J9039" s="134">
        <v>0.21752588607071721</v>
      </c>
    </row>
    <row r="9040" spans="3:10" x14ac:dyDescent="0.3">
      <c r="C9040">
        <v>8563</v>
      </c>
      <c r="D9040" s="40">
        <v>3.0329919838326789</v>
      </c>
      <c r="I9040">
        <v>8563</v>
      </c>
      <c r="J9040" s="134">
        <v>0.1776012116723229</v>
      </c>
    </row>
    <row r="9041" spans="3:10" x14ac:dyDescent="0.3">
      <c r="C9041">
        <v>8564</v>
      </c>
      <c r="D9041" s="40">
        <v>1.85016381798077</v>
      </c>
      <c r="I9041">
        <v>8564</v>
      </c>
      <c r="J9041" s="134">
        <v>0.31999699501372558</v>
      </c>
    </row>
    <row r="9042" spans="3:10" x14ac:dyDescent="0.3">
      <c r="C9042">
        <v>8565</v>
      </c>
      <c r="D9042" s="40">
        <v>2.4543804837091523</v>
      </c>
      <c r="I9042">
        <v>8565</v>
      </c>
      <c r="J9042" s="134">
        <v>0.2007532244123702</v>
      </c>
    </row>
    <row r="9043" spans="3:10" x14ac:dyDescent="0.3">
      <c r="C9043">
        <v>8566</v>
      </c>
      <c r="D9043" s="40">
        <v>2.9974455987428419</v>
      </c>
      <c r="I9043">
        <v>8566</v>
      </c>
      <c r="J9043" s="134">
        <v>0.21404543821890987</v>
      </c>
    </row>
    <row r="9044" spans="3:10" x14ac:dyDescent="0.3">
      <c r="C9044">
        <v>8567</v>
      </c>
      <c r="D9044" s="40">
        <v>1.8919476397437371</v>
      </c>
      <c r="I9044">
        <v>8567</v>
      </c>
      <c r="J9044" s="134">
        <v>0.17306172019519162</v>
      </c>
    </row>
    <row r="9045" spans="3:10" x14ac:dyDescent="0.3">
      <c r="C9045">
        <v>8568</v>
      </c>
      <c r="D9045" s="40">
        <v>1.8266514060370143</v>
      </c>
      <c r="I9045">
        <v>8568</v>
      </c>
      <c r="J9045" s="134">
        <v>0.29832055644435962</v>
      </c>
    </row>
    <row r="9046" spans="3:10" x14ac:dyDescent="0.3">
      <c r="C9046">
        <v>8569</v>
      </c>
      <c r="D9046" s="40">
        <v>2.3522619656931729</v>
      </c>
      <c r="I9046">
        <v>8569</v>
      </c>
      <c r="J9046" s="134">
        <v>0.17797288196330396</v>
      </c>
    </row>
    <row r="9047" spans="3:10" x14ac:dyDescent="0.3">
      <c r="C9047">
        <v>8570</v>
      </c>
      <c r="D9047" s="40">
        <v>2.1300984463738151</v>
      </c>
      <c r="I9047">
        <v>8570</v>
      </c>
      <c r="J9047" s="134">
        <v>0.16982614897931159</v>
      </c>
    </row>
    <row r="9048" spans="3:10" x14ac:dyDescent="0.3">
      <c r="C9048">
        <v>8571</v>
      </c>
      <c r="D9048" s="40">
        <v>3.4324525367615331</v>
      </c>
      <c r="I9048">
        <v>8571</v>
      </c>
      <c r="J9048" s="134">
        <v>0.22903336085553438</v>
      </c>
    </row>
    <row r="9049" spans="3:10" x14ac:dyDescent="0.3">
      <c r="C9049">
        <v>8572</v>
      </c>
      <c r="D9049" s="40">
        <v>2.4065560190881183</v>
      </c>
      <c r="I9049">
        <v>8572</v>
      </c>
      <c r="J9049" s="134">
        <v>0.12182970051089059</v>
      </c>
    </row>
    <row r="9050" spans="3:10" x14ac:dyDescent="0.3">
      <c r="C9050">
        <v>8573</v>
      </c>
      <c r="D9050" s="40">
        <v>1.9088160736046238</v>
      </c>
      <c r="I9050">
        <v>8573</v>
      </c>
      <c r="J9050" s="134">
        <v>0.21030441852868087</v>
      </c>
    </row>
    <row r="9051" spans="3:10" x14ac:dyDescent="0.3">
      <c r="C9051">
        <v>8574</v>
      </c>
      <c r="D9051" s="40">
        <v>2.8849197421478667</v>
      </c>
      <c r="I9051">
        <v>8574</v>
      </c>
      <c r="J9051" s="134">
        <v>0.15588440194941544</v>
      </c>
    </row>
    <row r="9052" spans="3:10" x14ac:dyDescent="0.3">
      <c r="C9052">
        <v>8575</v>
      </c>
      <c r="D9052" s="40">
        <v>2.5286128961832142</v>
      </c>
      <c r="I9052">
        <v>8575</v>
      </c>
      <c r="J9052" s="134">
        <v>0.36010983294315446</v>
      </c>
    </row>
    <row r="9053" spans="3:10" x14ac:dyDescent="0.3">
      <c r="C9053">
        <v>8576</v>
      </c>
      <c r="D9053" s="40">
        <v>2.3124666955527551</v>
      </c>
      <c r="I9053">
        <v>8576</v>
      </c>
      <c r="J9053" s="134">
        <v>0.25358389438882423</v>
      </c>
    </row>
    <row r="9054" spans="3:10" x14ac:dyDescent="0.3">
      <c r="C9054">
        <v>8577</v>
      </c>
      <c r="D9054" s="40">
        <v>2.1144005674435502</v>
      </c>
      <c r="I9054">
        <v>8577</v>
      </c>
      <c r="J9054" s="134">
        <v>0.31654459638647303</v>
      </c>
    </row>
    <row r="9055" spans="3:10" x14ac:dyDescent="0.3">
      <c r="C9055">
        <v>8578</v>
      </c>
      <c r="D9055" s="40">
        <v>2.8542695405399008</v>
      </c>
      <c r="I9055">
        <v>8578</v>
      </c>
      <c r="J9055" s="134">
        <v>0.40580300623540433</v>
      </c>
    </row>
    <row r="9056" spans="3:10" x14ac:dyDescent="0.3">
      <c r="C9056">
        <v>8579</v>
      </c>
      <c r="D9056" s="40">
        <v>3.1906000991287264</v>
      </c>
      <c r="I9056">
        <v>8579</v>
      </c>
      <c r="J9056" s="134">
        <v>0.20900157146333553</v>
      </c>
    </row>
    <row r="9057" spans="3:10" x14ac:dyDescent="0.3">
      <c r="C9057">
        <v>8580</v>
      </c>
      <c r="D9057" s="40">
        <v>3.683950359333334</v>
      </c>
      <c r="I9057">
        <v>8580</v>
      </c>
      <c r="J9057" s="134">
        <v>0.22259643865535406</v>
      </c>
    </row>
    <row r="9058" spans="3:10" x14ac:dyDescent="0.3">
      <c r="C9058">
        <v>8581</v>
      </c>
      <c r="D9058" s="40">
        <v>2.343415158528007</v>
      </c>
      <c r="I9058">
        <v>8581</v>
      </c>
      <c r="J9058" s="134">
        <v>0.28191760701649682</v>
      </c>
    </row>
    <row r="9059" spans="3:10" x14ac:dyDescent="0.3">
      <c r="C9059">
        <v>8582</v>
      </c>
      <c r="D9059" s="40">
        <v>2.2852978300040032</v>
      </c>
      <c r="I9059">
        <v>8582</v>
      </c>
      <c r="J9059" s="134">
        <v>0.35114851942878711</v>
      </c>
    </row>
    <row r="9060" spans="3:10" x14ac:dyDescent="0.3">
      <c r="C9060">
        <v>8583</v>
      </c>
      <c r="D9060" s="40">
        <v>2.4057407612582922</v>
      </c>
      <c r="I9060">
        <v>8583</v>
      </c>
      <c r="J9060" s="134">
        <v>0.18110302255304767</v>
      </c>
    </row>
    <row r="9061" spans="3:10" x14ac:dyDescent="0.3">
      <c r="C9061">
        <v>8584</v>
      </c>
      <c r="D9061" s="40">
        <v>1.7112990424885492</v>
      </c>
      <c r="I9061">
        <v>8584</v>
      </c>
      <c r="J9061" s="134">
        <v>0.26888904278816339</v>
      </c>
    </row>
    <row r="9062" spans="3:10" x14ac:dyDescent="0.3">
      <c r="C9062">
        <v>8585</v>
      </c>
      <c r="D9062" s="40">
        <v>2.556830439032884</v>
      </c>
      <c r="I9062">
        <v>8585</v>
      </c>
      <c r="J9062" s="134">
        <v>0.35480831462622775</v>
      </c>
    </row>
    <row r="9063" spans="3:10" x14ac:dyDescent="0.3">
      <c r="C9063">
        <v>8586</v>
      </c>
      <c r="D9063" s="40">
        <v>3.0300763970788638</v>
      </c>
      <c r="I9063">
        <v>8586</v>
      </c>
      <c r="J9063" s="134">
        <v>0.29869030918141481</v>
      </c>
    </row>
    <row r="9064" spans="3:10" x14ac:dyDescent="0.3">
      <c r="C9064">
        <v>8587</v>
      </c>
      <c r="D9064" s="40">
        <v>3.6306434816162545</v>
      </c>
      <c r="I9064">
        <v>8587</v>
      </c>
      <c r="J9064" s="134">
        <v>0.17066907913916718</v>
      </c>
    </row>
    <row r="9065" spans="3:10" x14ac:dyDescent="0.3">
      <c r="C9065">
        <v>8588</v>
      </c>
      <c r="D9065" s="40">
        <v>2.7566067024620442</v>
      </c>
      <c r="I9065">
        <v>8588</v>
      </c>
      <c r="J9065" s="134">
        <v>0.38358832143156696</v>
      </c>
    </row>
    <row r="9066" spans="3:10" x14ac:dyDescent="0.3">
      <c r="C9066">
        <v>8589</v>
      </c>
      <c r="D9066" s="40">
        <v>1.7213201232938204</v>
      </c>
      <c r="I9066">
        <v>8589</v>
      </c>
      <c r="J9066" s="134">
        <v>0.2846781287400153</v>
      </c>
    </row>
    <row r="9067" spans="3:10" x14ac:dyDescent="0.3">
      <c r="C9067">
        <v>8590</v>
      </c>
      <c r="D9067" s="40">
        <v>3.1071834694114213</v>
      </c>
      <c r="I9067">
        <v>8590</v>
      </c>
      <c r="J9067" s="134">
        <v>0.35170339092089264</v>
      </c>
    </row>
    <row r="9068" spans="3:10" x14ac:dyDescent="0.3">
      <c r="C9068">
        <v>8591</v>
      </c>
      <c r="D9068" s="40">
        <v>2.9291004579209723</v>
      </c>
      <c r="I9068">
        <v>8591</v>
      </c>
      <c r="J9068" s="134">
        <v>0.36810046787813167</v>
      </c>
    </row>
    <row r="9069" spans="3:10" x14ac:dyDescent="0.3">
      <c r="C9069">
        <v>8592</v>
      </c>
      <c r="D9069" s="40">
        <v>3.3909068808502156</v>
      </c>
      <c r="I9069">
        <v>8592</v>
      </c>
      <c r="J9069" s="134">
        <v>0.40091487681580906</v>
      </c>
    </row>
    <row r="9070" spans="3:10" x14ac:dyDescent="0.3">
      <c r="C9070">
        <v>8593</v>
      </c>
      <c r="D9070" s="40">
        <v>2.5643272537552777</v>
      </c>
      <c r="I9070">
        <v>8593</v>
      </c>
      <c r="J9070" s="134">
        <v>0.36337368094020261</v>
      </c>
    </row>
    <row r="9071" spans="3:10" x14ac:dyDescent="0.3">
      <c r="C9071">
        <v>8594</v>
      </c>
      <c r="D9071" s="40">
        <v>1.6552472154026638</v>
      </c>
      <c r="I9071">
        <v>8594</v>
      </c>
      <c r="J9071" s="134">
        <v>0.27879888035927824</v>
      </c>
    </row>
    <row r="9072" spans="3:10" x14ac:dyDescent="0.3">
      <c r="C9072">
        <v>8595</v>
      </c>
      <c r="D9072" s="40">
        <v>2.0399501077917179</v>
      </c>
      <c r="I9072">
        <v>8595</v>
      </c>
      <c r="J9072" s="134">
        <v>0.15330588982981785</v>
      </c>
    </row>
    <row r="9073" spans="3:10" x14ac:dyDescent="0.3">
      <c r="C9073">
        <v>8596</v>
      </c>
      <c r="D9073" s="40">
        <v>2.3420164748875414</v>
      </c>
      <c r="I9073">
        <v>8596</v>
      </c>
      <c r="J9073" s="134">
        <v>0.17759303673579074</v>
      </c>
    </row>
    <row r="9074" spans="3:10" x14ac:dyDescent="0.3">
      <c r="C9074">
        <v>8597</v>
      </c>
      <c r="D9074" s="40">
        <v>3.0352333397830242</v>
      </c>
      <c r="I9074">
        <v>8597</v>
      </c>
      <c r="J9074" s="134">
        <v>0.28882246185416438</v>
      </c>
    </row>
    <row r="9075" spans="3:10" x14ac:dyDescent="0.3">
      <c r="C9075">
        <v>8598</v>
      </c>
      <c r="D9075" s="40">
        <v>2.5506874448488626</v>
      </c>
      <c r="I9075">
        <v>8598</v>
      </c>
      <c r="J9075" s="134">
        <v>0.31972894326873269</v>
      </c>
    </row>
    <row r="9076" spans="3:10" x14ac:dyDescent="0.3">
      <c r="C9076">
        <v>8599</v>
      </c>
      <c r="D9076" s="40">
        <v>1.9770436383459575</v>
      </c>
      <c r="I9076">
        <v>8599</v>
      </c>
      <c r="J9076" s="134">
        <v>0.31336223295721322</v>
      </c>
    </row>
    <row r="9077" spans="3:10" x14ac:dyDescent="0.3">
      <c r="C9077">
        <v>8600</v>
      </c>
      <c r="D9077" s="40">
        <v>2.4297572948871657</v>
      </c>
      <c r="I9077">
        <v>8600</v>
      </c>
      <c r="J9077" s="134">
        <v>0.12550466552400508</v>
      </c>
    </row>
    <row r="9078" spans="3:10" x14ac:dyDescent="0.3">
      <c r="C9078">
        <v>8601</v>
      </c>
      <c r="D9078" s="40">
        <v>2.3741615819102551</v>
      </c>
      <c r="I9078">
        <v>8601</v>
      </c>
      <c r="J9078" s="134">
        <v>0.26628509617738194</v>
      </c>
    </row>
    <row r="9079" spans="3:10" x14ac:dyDescent="0.3">
      <c r="C9079">
        <v>8602</v>
      </c>
      <c r="D9079" s="40">
        <v>2.3037925566107669</v>
      </c>
      <c r="I9079">
        <v>8602</v>
      </c>
      <c r="J9079" s="134">
        <v>0.23973799253620642</v>
      </c>
    </row>
    <row r="9080" spans="3:10" x14ac:dyDescent="0.3">
      <c r="C9080">
        <v>8603</v>
      </c>
      <c r="D9080" s="40">
        <v>2.2320880213145453</v>
      </c>
      <c r="I9080">
        <v>8603</v>
      </c>
      <c r="J9080" s="134">
        <v>0.19195127662884715</v>
      </c>
    </row>
    <row r="9081" spans="3:10" x14ac:dyDescent="0.3">
      <c r="C9081">
        <v>8604</v>
      </c>
      <c r="D9081" s="40">
        <v>2.3585068471405348</v>
      </c>
      <c r="I9081">
        <v>8604</v>
      </c>
      <c r="J9081" s="134">
        <v>0.23307673385427652</v>
      </c>
    </row>
    <row r="9082" spans="3:10" x14ac:dyDescent="0.3">
      <c r="C9082">
        <v>8605</v>
      </c>
      <c r="D9082" s="40">
        <v>2.2777419614968419</v>
      </c>
      <c r="I9082">
        <v>8605</v>
      </c>
      <c r="J9082" s="134">
        <v>0.31734343084217587</v>
      </c>
    </row>
    <row r="9083" spans="3:10" x14ac:dyDescent="0.3">
      <c r="C9083">
        <v>8606</v>
      </c>
      <c r="D9083" s="40">
        <v>1.9509147347506233</v>
      </c>
      <c r="I9083">
        <v>8606</v>
      </c>
      <c r="J9083" s="134">
        <v>0.27707834090303685</v>
      </c>
    </row>
    <row r="9084" spans="3:10" x14ac:dyDescent="0.3">
      <c r="C9084">
        <v>8607</v>
      </c>
      <c r="D9084" s="40">
        <v>2.7238057995659339</v>
      </c>
      <c r="I9084">
        <v>8607</v>
      </c>
      <c r="J9084" s="134">
        <v>0.28021891814852773</v>
      </c>
    </row>
    <row r="9085" spans="3:10" x14ac:dyDescent="0.3">
      <c r="C9085">
        <v>8608</v>
      </c>
      <c r="D9085" s="40">
        <v>2.9647142626222101</v>
      </c>
      <c r="I9085">
        <v>8608</v>
      </c>
      <c r="J9085" s="134">
        <v>0.27997791654997362</v>
      </c>
    </row>
    <row r="9086" spans="3:10" x14ac:dyDescent="0.3">
      <c r="C9086">
        <v>8609</v>
      </c>
      <c r="D9086" s="40">
        <v>2.0285820173658937</v>
      </c>
      <c r="I9086">
        <v>8609</v>
      </c>
      <c r="J9086" s="134">
        <v>0.11295947242521476</v>
      </c>
    </row>
    <row r="9087" spans="3:10" x14ac:dyDescent="0.3">
      <c r="C9087">
        <v>8610</v>
      </c>
      <c r="D9087" s="40">
        <v>2.1203664879081798</v>
      </c>
      <c r="I9087">
        <v>8610</v>
      </c>
      <c r="J9087" s="134">
        <v>0.17019286029004221</v>
      </c>
    </row>
    <row r="9088" spans="3:10" x14ac:dyDescent="0.3">
      <c r="C9088">
        <v>8611</v>
      </c>
      <c r="D9088" s="40">
        <v>1.6799220220957107</v>
      </c>
      <c r="I9088">
        <v>8611</v>
      </c>
      <c r="J9088" s="134">
        <v>0.1991772835255996</v>
      </c>
    </row>
    <row r="9089" spans="3:10" x14ac:dyDescent="0.3">
      <c r="C9089">
        <v>8612</v>
      </c>
      <c r="D9089" s="40">
        <v>2.3851860697294285</v>
      </c>
      <c r="I9089">
        <v>8612</v>
      </c>
      <c r="J9089" s="134">
        <v>0.31653544767327979</v>
      </c>
    </row>
    <row r="9090" spans="3:10" x14ac:dyDescent="0.3">
      <c r="C9090">
        <v>8613</v>
      </c>
      <c r="D9090" s="40">
        <v>2.9619802524383307</v>
      </c>
      <c r="I9090">
        <v>8613</v>
      </c>
      <c r="J9090" s="134">
        <v>0.16807649702124605</v>
      </c>
    </row>
    <row r="9091" spans="3:10" x14ac:dyDescent="0.3">
      <c r="C9091">
        <v>8614</v>
      </c>
      <c r="D9091" s="40">
        <v>2.7453711534008733</v>
      </c>
      <c r="I9091">
        <v>8614</v>
      </c>
      <c r="J9091" s="134">
        <v>0.30362573583156705</v>
      </c>
    </row>
    <row r="9092" spans="3:10" x14ac:dyDescent="0.3">
      <c r="C9092">
        <v>8615</v>
      </c>
      <c r="D9092" s="40">
        <v>2.9523373405946938</v>
      </c>
      <c r="I9092">
        <v>8615</v>
      </c>
      <c r="J9092" s="134">
        <v>0.13941092109721298</v>
      </c>
    </row>
    <row r="9093" spans="3:10" x14ac:dyDescent="0.3">
      <c r="C9093">
        <v>8616</v>
      </c>
      <c r="D9093" s="40">
        <v>1.7490107517836564</v>
      </c>
      <c r="I9093">
        <v>8616</v>
      </c>
      <c r="J9093" s="134">
        <v>0.1760175495003049</v>
      </c>
    </row>
    <row r="9094" spans="3:10" x14ac:dyDescent="0.3">
      <c r="C9094">
        <v>8617</v>
      </c>
      <c r="D9094" s="40">
        <v>3.2381341373142605</v>
      </c>
      <c r="I9094">
        <v>8617</v>
      </c>
      <c r="J9094" s="134">
        <v>0.2955015172875104</v>
      </c>
    </row>
    <row r="9095" spans="3:10" x14ac:dyDescent="0.3">
      <c r="C9095">
        <v>8618</v>
      </c>
      <c r="D9095" s="40">
        <v>1.9933588646836828</v>
      </c>
      <c r="I9095">
        <v>8618</v>
      </c>
      <c r="J9095" s="134">
        <v>8.5688143419166307E-2</v>
      </c>
    </row>
    <row r="9096" spans="3:10" x14ac:dyDescent="0.3">
      <c r="C9096">
        <v>8619</v>
      </c>
      <c r="D9096" s="40">
        <v>2.932276752901803</v>
      </c>
      <c r="I9096">
        <v>8619</v>
      </c>
      <c r="J9096" s="134">
        <v>0.17444788238442199</v>
      </c>
    </row>
    <row r="9097" spans="3:10" x14ac:dyDescent="0.3">
      <c r="C9097">
        <v>8620</v>
      </c>
      <c r="D9097" s="40">
        <v>2.2464544841067524</v>
      </c>
      <c r="I9097">
        <v>8620</v>
      </c>
      <c r="J9097" s="134">
        <v>0.30469175079453437</v>
      </c>
    </row>
    <row r="9098" spans="3:10" x14ac:dyDescent="0.3">
      <c r="C9098">
        <v>8621</v>
      </c>
      <c r="D9098" s="40">
        <v>2.5345651170236585</v>
      </c>
      <c r="I9098">
        <v>8621</v>
      </c>
      <c r="J9098" s="134">
        <v>0.17514995426223834</v>
      </c>
    </row>
    <row r="9099" spans="3:10" x14ac:dyDescent="0.3">
      <c r="C9099">
        <v>8622</v>
      </c>
      <c r="D9099" s="40">
        <v>2.2693911851681183</v>
      </c>
      <c r="I9099">
        <v>8622</v>
      </c>
      <c r="J9099" s="134">
        <v>0.23365537271121628</v>
      </c>
    </row>
    <row r="9100" spans="3:10" x14ac:dyDescent="0.3">
      <c r="C9100">
        <v>8623</v>
      </c>
      <c r="D9100" s="40">
        <v>2.1699665504288816</v>
      </c>
      <c r="I9100">
        <v>8623</v>
      </c>
      <c r="J9100" s="134">
        <v>0.3507892873740337</v>
      </c>
    </row>
    <row r="9101" spans="3:10" x14ac:dyDescent="0.3">
      <c r="C9101">
        <v>8624</v>
      </c>
      <c r="D9101" s="40">
        <v>2.3646925983170077</v>
      </c>
      <c r="I9101">
        <v>8624</v>
      </c>
      <c r="J9101" s="134">
        <v>0.30648429625795748</v>
      </c>
    </row>
    <row r="9102" spans="3:10" x14ac:dyDescent="0.3">
      <c r="C9102">
        <v>8625</v>
      </c>
      <c r="D9102" s="40">
        <v>3.1359302626532655</v>
      </c>
      <c r="I9102">
        <v>8625</v>
      </c>
      <c r="J9102" s="134">
        <v>0.27366234838756842</v>
      </c>
    </row>
    <row r="9103" spans="3:10" x14ac:dyDescent="0.3">
      <c r="C9103">
        <v>8626</v>
      </c>
      <c r="D9103" s="40">
        <v>2.5035250207446333</v>
      </c>
      <c r="I9103">
        <v>8626</v>
      </c>
      <c r="J9103" s="134">
        <v>0.23817655175667807</v>
      </c>
    </row>
    <row r="9104" spans="3:10" x14ac:dyDescent="0.3">
      <c r="C9104">
        <v>8627</v>
      </c>
      <c r="D9104" s="40">
        <v>2.0512065781758979</v>
      </c>
      <c r="I9104">
        <v>8627</v>
      </c>
      <c r="J9104" s="134">
        <v>0.24058732794591631</v>
      </c>
    </row>
    <row r="9105" spans="3:10" x14ac:dyDescent="0.3">
      <c r="C9105">
        <v>8628</v>
      </c>
      <c r="D9105" s="40">
        <v>2.4138157093518364</v>
      </c>
      <c r="I9105">
        <v>8628</v>
      </c>
      <c r="J9105" s="134">
        <v>0.37649240693408403</v>
      </c>
    </row>
    <row r="9106" spans="3:10" x14ac:dyDescent="0.3">
      <c r="C9106">
        <v>8629</v>
      </c>
      <c r="D9106" s="40">
        <v>1.8308717723377785</v>
      </c>
      <c r="I9106">
        <v>8629</v>
      </c>
      <c r="J9106" s="134">
        <v>0.26145206570069535</v>
      </c>
    </row>
    <row r="9107" spans="3:10" x14ac:dyDescent="0.3">
      <c r="C9107">
        <v>8630</v>
      </c>
      <c r="D9107" s="40">
        <v>2.1802172724635498</v>
      </c>
      <c r="I9107">
        <v>8630</v>
      </c>
      <c r="J9107" s="134">
        <v>0.1899550978568405</v>
      </c>
    </row>
    <row r="9108" spans="3:10" x14ac:dyDescent="0.3">
      <c r="C9108">
        <v>8631</v>
      </c>
      <c r="D9108" s="40">
        <v>2.8793388775963864</v>
      </c>
      <c r="I9108">
        <v>8631</v>
      </c>
      <c r="J9108" s="134">
        <v>0.26964826002633124</v>
      </c>
    </row>
    <row r="9109" spans="3:10" x14ac:dyDescent="0.3">
      <c r="C9109">
        <v>8632</v>
      </c>
      <c r="D9109" s="40">
        <v>3.3041314803444193</v>
      </c>
      <c r="I9109">
        <v>8632</v>
      </c>
      <c r="J9109" s="134">
        <v>0.24837440542628197</v>
      </c>
    </row>
    <row r="9110" spans="3:10" x14ac:dyDescent="0.3">
      <c r="C9110">
        <v>8633</v>
      </c>
      <c r="D9110" s="40">
        <v>3.1042430091317228</v>
      </c>
      <c r="I9110">
        <v>8633</v>
      </c>
      <c r="J9110" s="134">
        <v>0.14388580147134866</v>
      </c>
    </row>
    <row r="9111" spans="3:10" x14ac:dyDescent="0.3">
      <c r="C9111">
        <v>8634</v>
      </c>
      <c r="D9111" s="40">
        <v>2.1786595978179122</v>
      </c>
      <c r="I9111">
        <v>8634</v>
      </c>
      <c r="J9111" s="134">
        <v>0.17309039946721216</v>
      </c>
    </row>
    <row r="9112" spans="3:10" x14ac:dyDescent="0.3">
      <c r="C9112">
        <v>8635</v>
      </c>
      <c r="D9112" s="40">
        <v>2.4306113944366841</v>
      </c>
      <c r="I9112">
        <v>8635</v>
      </c>
      <c r="J9112" s="134">
        <v>0.26142502886567653</v>
      </c>
    </row>
    <row r="9113" spans="3:10" x14ac:dyDescent="0.3">
      <c r="C9113">
        <v>8636</v>
      </c>
      <c r="D9113" s="40">
        <v>3.0666208442901057</v>
      </c>
      <c r="I9113">
        <v>8636</v>
      </c>
      <c r="J9113" s="134">
        <v>0.34180034278917426</v>
      </c>
    </row>
    <row r="9114" spans="3:10" x14ac:dyDescent="0.3">
      <c r="C9114">
        <v>8637</v>
      </c>
      <c r="D9114" s="40">
        <v>2.6699468366818673</v>
      </c>
      <c r="I9114">
        <v>8637</v>
      </c>
      <c r="J9114" s="134">
        <v>0.2643622079246013</v>
      </c>
    </row>
    <row r="9115" spans="3:10" x14ac:dyDescent="0.3">
      <c r="C9115">
        <v>8638</v>
      </c>
      <c r="D9115" s="40">
        <v>2.2492823377414224</v>
      </c>
      <c r="I9115">
        <v>8638</v>
      </c>
      <c r="J9115" s="134">
        <v>0.12461813081253559</v>
      </c>
    </row>
    <row r="9116" spans="3:10" x14ac:dyDescent="0.3">
      <c r="C9116">
        <v>8639</v>
      </c>
      <c r="D9116" s="40">
        <v>2.2047895802063353</v>
      </c>
      <c r="I9116">
        <v>8639</v>
      </c>
      <c r="J9116" s="134">
        <v>0.33917679997849448</v>
      </c>
    </row>
    <row r="9117" spans="3:10" x14ac:dyDescent="0.3">
      <c r="C9117">
        <v>8640</v>
      </c>
      <c r="D9117" s="40">
        <v>3.3821314609983317</v>
      </c>
      <c r="I9117">
        <v>8640</v>
      </c>
      <c r="J9117" s="134">
        <v>9.0081736467479301E-2</v>
      </c>
    </row>
    <row r="9118" spans="3:10" x14ac:dyDescent="0.3">
      <c r="C9118">
        <v>8641</v>
      </c>
      <c r="D9118" s="40">
        <v>3.2496122510600847</v>
      </c>
      <c r="I9118">
        <v>8641</v>
      </c>
      <c r="J9118" s="134">
        <v>0.31148539525374086</v>
      </c>
    </row>
    <row r="9119" spans="3:10" x14ac:dyDescent="0.3">
      <c r="C9119">
        <v>8642</v>
      </c>
      <c r="D9119" s="40">
        <v>2.7478112808731323</v>
      </c>
      <c r="I9119">
        <v>8642</v>
      </c>
      <c r="J9119" s="134">
        <v>0.26733054958012348</v>
      </c>
    </row>
    <row r="9120" spans="3:10" x14ac:dyDescent="0.3">
      <c r="C9120">
        <v>8643</v>
      </c>
      <c r="D9120" s="40">
        <v>2.9733952404753583</v>
      </c>
      <c r="I9120">
        <v>8643</v>
      </c>
      <c r="J9120" s="134">
        <v>0.29843224416455616</v>
      </c>
    </row>
    <row r="9121" spans="3:10" x14ac:dyDescent="0.3">
      <c r="C9121">
        <v>8644</v>
      </c>
      <c r="D9121" s="40">
        <v>2.4918320597412951</v>
      </c>
      <c r="I9121">
        <v>8644</v>
      </c>
      <c r="J9121" s="134">
        <v>0.1354287341194369</v>
      </c>
    </row>
    <row r="9122" spans="3:10" x14ac:dyDescent="0.3">
      <c r="C9122">
        <v>8645</v>
      </c>
      <c r="D9122" s="40">
        <v>2.6551007100259314</v>
      </c>
      <c r="I9122">
        <v>8645</v>
      </c>
      <c r="J9122" s="134">
        <v>0.33320667159687201</v>
      </c>
    </row>
    <row r="9123" spans="3:10" x14ac:dyDescent="0.3">
      <c r="C9123">
        <v>8646</v>
      </c>
      <c r="D9123" s="40">
        <v>2.211733005882754</v>
      </c>
      <c r="I9123">
        <v>8646</v>
      </c>
      <c r="J9123" s="134">
        <v>0.23953411012176473</v>
      </c>
    </row>
    <row r="9124" spans="3:10" x14ac:dyDescent="0.3">
      <c r="C9124">
        <v>8647</v>
      </c>
      <c r="D9124" s="40">
        <v>2.4652372804657352</v>
      </c>
      <c r="I9124">
        <v>8647</v>
      </c>
      <c r="J9124" s="134">
        <v>0.22243915623178667</v>
      </c>
    </row>
    <row r="9125" spans="3:10" x14ac:dyDescent="0.3">
      <c r="C9125">
        <v>8648</v>
      </c>
      <c r="D9125" s="40">
        <v>2.305220184278455</v>
      </c>
      <c r="I9125">
        <v>8648</v>
      </c>
      <c r="J9125" s="134">
        <v>0.3954673625397187</v>
      </c>
    </row>
    <row r="9126" spans="3:10" x14ac:dyDescent="0.3">
      <c r="C9126">
        <v>8649</v>
      </c>
      <c r="D9126" s="40">
        <v>2.4398796959295987</v>
      </c>
      <c r="I9126">
        <v>8649</v>
      </c>
      <c r="J9126" s="134">
        <v>0.26751187258700782</v>
      </c>
    </row>
    <row r="9127" spans="3:10" x14ac:dyDescent="0.3">
      <c r="C9127">
        <v>8650</v>
      </c>
      <c r="D9127" s="40">
        <v>2.7995299265842557</v>
      </c>
      <c r="I9127">
        <v>8650</v>
      </c>
      <c r="J9127" s="134">
        <v>0.26378317331188383</v>
      </c>
    </row>
    <row r="9128" spans="3:10" x14ac:dyDescent="0.3">
      <c r="C9128">
        <v>8651</v>
      </c>
      <c r="D9128" s="40">
        <v>2.6055164239193065</v>
      </c>
      <c r="I9128">
        <v>8651</v>
      </c>
      <c r="J9128" s="134">
        <v>0.31652964961640562</v>
      </c>
    </row>
    <row r="9129" spans="3:10" x14ac:dyDescent="0.3">
      <c r="C9129">
        <v>8652</v>
      </c>
      <c r="D9129" s="40">
        <v>1.4807459220383181</v>
      </c>
      <c r="I9129">
        <v>8652</v>
      </c>
      <c r="J9129" s="134">
        <v>0.25856846071754824</v>
      </c>
    </row>
    <row r="9130" spans="3:10" x14ac:dyDescent="0.3">
      <c r="C9130">
        <v>8653</v>
      </c>
      <c r="D9130" s="40">
        <v>1.5663222729639608</v>
      </c>
      <c r="I9130">
        <v>8653</v>
      </c>
      <c r="J9130" s="134">
        <v>0.20384668546676621</v>
      </c>
    </row>
    <row r="9131" spans="3:10" x14ac:dyDescent="0.3">
      <c r="C9131">
        <v>8654</v>
      </c>
      <c r="D9131" s="40">
        <v>2.4344424585100866</v>
      </c>
      <c r="I9131">
        <v>8654</v>
      </c>
      <c r="J9131" s="134">
        <v>0.23906816304715561</v>
      </c>
    </row>
    <row r="9132" spans="3:10" x14ac:dyDescent="0.3">
      <c r="C9132">
        <v>8655</v>
      </c>
      <c r="D9132" s="40">
        <v>2.4282121804537473</v>
      </c>
      <c r="I9132">
        <v>8655</v>
      </c>
      <c r="J9132" s="134">
        <v>0.24869537746740966</v>
      </c>
    </row>
    <row r="9133" spans="3:10" x14ac:dyDescent="0.3">
      <c r="C9133">
        <v>8656</v>
      </c>
      <c r="D9133" s="40">
        <v>2.3065620272351728</v>
      </c>
      <c r="I9133">
        <v>8656</v>
      </c>
      <c r="J9133" s="134">
        <v>0.22754915731995262</v>
      </c>
    </row>
    <row r="9134" spans="3:10" x14ac:dyDescent="0.3">
      <c r="C9134">
        <v>8657</v>
      </c>
      <c r="D9134" s="40">
        <v>2.6294493008450681</v>
      </c>
      <c r="I9134">
        <v>8657</v>
      </c>
      <c r="J9134" s="134">
        <v>0.32032199515613424</v>
      </c>
    </row>
    <row r="9135" spans="3:10" x14ac:dyDescent="0.3">
      <c r="C9135">
        <v>8658</v>
      </c>
      <c r="D9135" s="40">
        <v>2.408731572950912</v>
      </c>
      <c r="I9135">
        <v>8658</v>
      </c>
      <c r="J9135" s="134">
        <v>0.32776236930006308</v>
      </c>
    </row>
    <row r="9136" spans="3:10" x14ac:dyDescent="0.3">
      <c r="C9136">
        <v>8659</v>
      </c>
      <c r="D9136" s="40">
        <v>3.0832818882867117</v>
      </c>
      <c r="I9136">
        <v>8659</v>
      </c>
      <c r="J9136" s="134">
        <v>0.25114010983438817</v>
      </c>
    </row>
    <row r="9137" spans="3:10" x14ac:dyDescent="0.3">
      <c r="C9137">
        <v>8660</v>
      </c>
      <c r="D9137" s="40">
        <v>1.9120411607149506</v>
      </c>
      <c r="I9137">
        <v>8660</v>
      </c>
      <c r="J9137" s="134">
        <v>0.2307738828800916</v>
      </c>
    </row>
    <row r="9138" spans="3:10" x14ac:dyDescent="0.3">
      <c r="C9138">
        <v>8661</v>
      </c>
      <c r="D9138" s="40">
        <v>1.7066390025718643</v>
      </c>
      <c r="I9138">
        <v>8661</v>
      </c>
      <c r="J9138" s="134">
        <v>0.20160162029229589</v>
      </c>
    </row>
    <row r="9139" spans="3:10" x14ac:dyDescent="0.3">
      <c r="C9139">
        <v>8662</v>
      </c>
      <c r="D9139" s="40">
        <v>2.5643670863090704</v>
      </c>
      <c r="I9139">
        <v>8662</v>
      </c>
      <c r="J9139" s="134">
        <v>0.40773187252605103</v>
      </c>
    </row>
    <row r="9140" spans="3:10" x14ac:dyDescent="0.3">
      <c r="C9140">
        <v>8663</v>
      </c>
      <c r="D9140" s="40">
        <v>2.4755424893917914</v>
      </c>
      <c r="I9140">
        <v>8663</v>
      </c>
      <c r="J9140" s="134">
        <v>0.35237208178314572</v>
      </c>
    </row>
    <row r="9141" spans="3:10" x14ac:dyDescent="0.3">
      <c r="C9141">
        <v>8664</v>
      </c>
      <c r="D9141" s="40">
        <v>3.1456226648549874</v>
      </c>
      <c r="I9141">
        <v>8664</v>
      </c>
      <c r="J9141" s="134">
        <v>0.13158986283827057</v>
      </c>
    </row>
    <row r="9142" spans="3:10" x14ac:dyDescent="0.3">
      <c r="C9142">
        <v>8665</v>
      </c>
      <c r="D9142" s="40">
        <v>2.9063462390441361</v>
      </c>
      <c r="I9142">
        <v>8665</v>
      </c>
      <c r="J9142" s="134">
        <v>0.24884476071061901</v>
      </c>
    </row>
    <row r="9143" spans="3:10" x14ac:dyDescent="0.3">
      <c r="C9143">
        <v>8666</v>
      </c>
      <c r="D9143" s="40">
        <v>2.9792814498028308</v>
      </c>
      <c r="I9143">
        <v>8666</v>
      </c>
      <c r="J9143" s="134">
        <v>0.18189465989224063</v>
      </c>
    </row>
    <row r="9144" spans="3:10" x14ac:dyDescent="0.3">
      <c r="C9144">
        <v>8667</v>
      </c>
      <c r="D9144" s="40">
        <v>2.3624925460918105</v>
      </c>
      <c r="I9144">
        <v>8667</v>
      </c>
      <c r="J9144" s="134">
        <v>0.28777426701346465</v>
      </c>
    </row>
    <row r="9145" spans="3:10" x14ac:dyDescent="0.3">
      <c r="C9145">
        <v>8668</v>
      </c>
      <c r="D9145" s="40">
        <v>2.7135319706018621</v>
      </c>
      <c r="I9145">
        <v>8668</v>
      </c>
      <c r="J9145" s="134">
        <v>0.32490448047691856</v>
      </c>
    </row>
    <row r="9146" spans="3:10" x14ac:dyDescent="0.3">
      <c r="C9146">
        <v>8669</v>
      </c>
      <c r="D9146" s="40">
        <v>2.2113749357113361</v>
      </c>
      <c r="I9146">
        <v>8669</v>
      </c>
      <c r="J9146" s="134">
        <v>0.21804271325089908</v>
      </c>
    </row>
    <row r="9147" spans="3:10" x14ac:dyDescent="0.3">
      <c r="C9147">
        <v>8670</v>
      </c>
      <c r="D9147" s="40">
        <v>2.889971853397411</v>
      </c>
      <c r="I9147">
        <v>8670</v>
      </c>
      <c r="J9147" s="134">
        <v>0.31116685883179107</v>
      </c>
    </row>
    <row r="9148" spans="3:10" x14ac:dyDescent="0.3">
      <c r="C9148">
        <v>8671</v>
      </c>
      <c r="D9148" s="40">
        <v>3.554992192665309</v>
      </c>
      <c r="I9148">
        <v>8671</v>
      </c>
      <c r="J9148" s="134">
        <v>0.17627719622821214</v>
      </c>
    </row>
    <row r="9149" spans="3:10" x14ac:dyDescent="0.3">
      <c r="C9149">
        <v>8672</v>
      </c>
      <c r="D9149" s="40">
        <v>1.7477208040219758</v>
      </c>
      <c r="I9149">
        <v>8672</v>
      </c>
      <c r="J9149" s="134">
        <v>0.26206113181069068</v>
      </c>
    </row>
    <row r="9150" spans="3:10" x14ac:dyDescent="0.3">
      <c r="C9150">
        <v>8673</v>
      </c>
      <c r="D9150" s="40">
        <v>2.9326352011915122</v>
      </c>
      <c r="I9150">
        <v>8673</v>
      </c>
      <c r="J9150" s="134">
        <v>0.10467650958528552</v>
      </c>
    </row>
    <row r="9151" spans="3:10" x14ac:dyDescent="0.3">
      <c r="C9151">
        <v>8674</v>
      </c>
      <c r="D9151" s="40">
        <v>1.4961344957870915</v>
      </c>
      <c r="I9151">
        <v>8674</v>
      </c>
      <c r="J9151" s="134">
        <v>0.22546079687528708</v>
      </c>
    </row>
    <row r="9152" spans="3:10" x14ac:dyDescent="0.3">
      <c r="C9152">
        <v>8675</v>
      </c>
      <c r="D9152" s="40">
        <v>2.4682045210401831</v>
      </c>
      <c r="I9152">
        <v>8675</v>
      </c>
      <c r="J9152" s="134">
        <v>0.33823231526645769</v>
      </c>
    </row>
    <row r="9153" spans="3:10" x14ac:dyDescent="0.3">
      <c r="C9153">
        <v>8676</v>
      </c>
      <c r="D9153" s="40">
        <v>1.9480285114268632</v>
      </c>
      <c r="I9153">
        <v>8676</v>
      </c>
      <c r="J9153" s="134">
        <v>0.20965225560994605</v>
      </c>
    </row>
    <row r="9154" spans="3:10" x14ac:dyDescent="0.3">
      <c r="C9154">
        <v>8677</v>
      </c>
      <c r="D9154" s="40">
        <v>1.7861265392660886</v>
      </c>
      <c r="I9154">
        <v>8677</v>
      </c>
      <c r="J9154" s="134">
        <v>0.28200623144820081</v>
      </c>
    </row>
    <row r="9155" spans="3:10" x14ac:dyDescent="0.3">
      <c r="C9155">
        <v>8678</v>
      </c>
      <c r="D9155" s="40">
        <v>1.4415385764288051</v>
      </c>
      <c r="I9155">
        <v>8678</v>
      </c>
      <c r="J9155" s="134">
        <v>0.21579781667262266</v>
      </c>
    </row>
    <row r="9156" spans="3:10" x14ac:dyDescent="0.3">
      <c r="C9156">
        <v>8679</v>
      </c>
      <c r="D9156" s="40">
        <v>2.4616911668132309</v>
      </c>
      <c r="I9156">
        <v>8679</v>
      </c>
      <c r="J9156" s="134">
        <v>0.14489313215799826</v>
      </c>
    </row>
    <row r="9157" spans="3:10" x14ac:dyDescent="0.3">
      <c r="C9157">
        <v>8680</v>
      </c>
      <c r="D9157" s="40">
        <v>1.5065836553167298</v>
      </c>
      <c r="I9157">
        <v>8680</v>
      </c>
      <c r="J9157" s="134">
        <v>0.21212160237379951</v>
      </c>
    </row>
    <row r="9158" spans="3:10" x14ac:dyDescent="0.3">
      <c r="C9158">
        <v>8681</v>
      </c>
      <c r="D9158" s="40">
        <v>3.313053667514668</v>
      </c>
      <c r="I9158">
        <v>8681</v>
      </c>
      <c r="J9158" s="134">
        <v>0.19414889445657724</v>
      </c>
    </row>
    <row r="9159" spans="3:10" x14ac:dyDescent="0.3">
      <c r="C9159">
        <v>8682</v>
      </c>
      <c r="D9159" s="40">
        <v>2.4371078508335331</v>
      </c>
      <c r="I9159">
        <v>8682</v>
      </c>
      <c r="J9159" s="134">
        <v>0.25079622587309691</v>
      </c>
    </row>
    <row r="9160" spans="3:10" x14ac:dyDescent="0.3">
      <c r="C9160">
        <v>8683</v>
      </c>
      <c r="D9160" s="40">
        <v>2.9602018598047652</v>
      </c>
      <c r="I9160">
        <v>8683</v>
      </c>
      <c r="J9160" s="134">
        <v>0.2183524377283026</v>
      </c>
    </row>
    <row r="9161" spans="3:10" x14ac:dyDescent="0.3">
      <c r="C9161">
        <v>8684</v>
      </c>
      <c r="D9161" s="40">
        <v>2.7054515565590012</v>
      </c>
      <c r="I9161">
        <v>8684</v>
      </c>
      <c r="J9161" s="134">
        <v>0.1766079773833491</v>
      </c>
    </row>
    <row r="9162" spans="3:10" x14ac:dyDescent="0.3">
      <c r="C9162">
        <v>8685</v>
      </c>
      <c r="D9162" s="40">
        <v>1.9788420651183833</v>
      </c>
      <c r="I9162">
        <v>8685</v>
      </c>
      <c r="J9162" s="134">
        <v>0.12947993997096519</v>
      </c>
    </row>
    <row r="9163" spans="3:10" x14ac:dyDescent="0.3">
      <c r="C9163">
        <v>8686</v>
      </c>
      <c r="D9163" s="40">
        <v>2.9132072238728552</v>
      </c>
      <c r="I9163">
        <v>8686</v>
      </c>
      <c r="J9163" s="134">
        <v>0.19918648376145254</v>
      </c>
    </row>
    <row r="9164" spans="3:10" x14ac:dyDescent="0.3">
      <c r="C9164">
        <v>8687</v>
      </c>
      <c r="D9164" s="40">
        <v>2.7598056396389947</v>
      </c>
      <c r="I9164">
        <v>8687</v>
      </c>
      <c r="J9164" s="134">
        <v>0.16952729940356015</v>
      </c>
    </row>
    <row r="9165" spans="3:10" x14ac:dyDescent="0.3">
      <c r="C9165">
        <v>8688</v>
      </c>
      <c r="D9165" s="40">
        <v>2.6271283228865436</v>
      </c>
      <c r="I9165">
        <v>8688</v>
      </c>
      <c r="J9165" s="134">
        <v>0.22688993321520412</v>
      </c>
    </row>
    <row r="9166" spans="3:10" x14ac:dyDescent="0.3">
      <c r="C9166">
        <v>8689</v>
      </c>
      <c r="D9166" s="40">
        <v>2.4094169007422668</v>
      </c>
      <c r="I9166">
        <v>8689</v>
      </c>
      <c r="J9166" s="134">
        <v>0.24902435512935073</v>
      </c>
    </row>
    <row r="9167" spans="3:10" x14ac:dyDescent="0.3">
      <c r="C9167">
        <v>8690</v>
      </c>
      <c r="D9167" s="40">
        <v>2.2725015324708759</v>
      </c>
      <c r="I9167">
        <v>8690</v>
      </c>
      <c r="J9167" s="134">
        <v>0.19241560779808231</v>
      </c>
    </row>
    <row r="9168" spans="3:10" x14ac:dyDescent="0.3">
      <c r="C9168">
        <v>8691</v>
      </c>
      <c r="D9168" s="40">
        <v>2.6547738386648314</v>
      </c>
      <c r="I9168">
        <v>8691</v>
      </c>
      <c r="J9168" s="134">
        <v>0.35421956515707453</v>
      </c>
    </row>
    <row r="9169" spans="3:10" x14ac:dyDescent="0.3">
      <c r="C9169">
        <v>8692</v>
      </c>
      <c r="D9169" s="40">
        <v>2.3034885436076258</v>
      </c>
      <c r="I9169">
        <v>8692</v>
      </c>
      <c r="J9169" s="134">
        <v>0.28509497656294647</v>
      </c>
    </row>
    <row r="9170" spans="3:10" x14ac:dyDescent="0.3">
      <c r="C9170">
        <v>8693</v>
      </c>
      <c r="D9170" s="40">
        <v>2.5150665096767053</v>
      </c>
      <c r="I9170">
        <v>8693</v>
      </c>
      <c r="J9170" s="134">
        <v>0.16932830061329307</v>
      </c>
    </row>
    <row r="9171" spans="3:10" x14ac:dyDescent="0.3">
      <c r="C9171">
        <v>8694</v>
      </c>
      <c r="D9171" s="40">
        <v>2.4931556298036903</v>
      </c>
      <c r="I9171">
        <v>8694</v>
      </c>
      <c r="J9171" s="134">
        <v>0.3895056664037515</v>
      </c>
    </row>
    <row r="9172" spans="3:10" x14ac:dyDescent="0.3">
      <c r="C9172">
        <v>8695</v>
      </c>
      <c r="D9172" s="40">
        <v>3.1936976675943773</v>
      </c>
      <c r="I9172">
        <v>8695</v>
      </c>
      <c r="J9172" s="134">
        <v>0.21061891391269794</v>
      </c>
    </row>
    <row r="9173" spans="3:10" x14ac:dyDescent="0.3">
      <c r="C9173">
        <v>8696</v>
      </c>
      <c r="D9173" s="40">
        <v>2.2380327959739534</v>
      </c>
      <c r="I9173">
        <v>8696</v>
      </c>
      <c r="J9173" s="134">
        <v>0.24120697799886148</v>
      </c>
    </row>
    <row r="9174" spans="3:10" x14ac:dyDescent="0.3">
      <c r="C9174">
        <v>8697</v>
      </c>
      <c r="D9174" s="40">
        <v>2.0004526760422778</v>
      </c>
      <c r="I9174">
        <v>8697</v>
      </c>
      <c r="J9174" s="134">
        <v>0.1487626815474099</v>
      </c>
    </row>
    <row r="9175" spans="3:10" x14ac:dyDescent="0.3">
      <c r="C9175">
        <v>8698</v>
      </c>
      <c r="D9175" s="40">
        <v>2.9529964282147532</v>
      </c>
      <c r="I9175">
        <v>8698</v>
      </c>
      <c r="J9175" s="134">
        <v>0.19964216464028861</v>
      </c>
    </row>
    <row r="9176" spans="3:10" x14ac:dyDescent="0.3">
      <c r="C9176">
        <v>8699</v>
      </c>
      <c r="D9176" s="40">
        <v>1.8107473821396571</v>
      </c>
      <c r="I9176">
        <v>8699</v>
      </c>
      <c r="J9176" s="134">
        <v>0.31349195820010589</v>
      </c>
    </row>
    <row r="9177" spans="3:10" x14ac:dyDescent="0.3">
      <c r="C9177">
        <v>8700</v>
      </c>
      <c r="D9177" s="40">
        <v>1.8108679870747673</v>
      </c>
      <c r="I9177">
        <v>8700</v>
      </c>
      <c r="J9177" s="134">
        <v>0.23004755475184657</v>
      </c>
    </row>
    <row r="9178" spans="3:10" x14ac:dyDescent="0.3">
      <c r="C9178">
        <v>8701</v>
      </c>
      <c r="D9178" s="40">
        <v>2.5841354136748258</v>
      </c>
      <c r="I9178">
        <v>8701</v>
      </c>
      <c r="J9178" s="134">
        <v>0.22645325806302208</v>
      </c>
    </row>
    <row r="9179" spans="3:10" x14ac:dyDescent="0.3">
      <c r="C9179">
        <v>8702</v>
      </c>
      <c r="D9179" s="40">
        <v>2.3727644996885413</v>
      </c>
      <c r="I9179">
        <v>8702</v>
      </c>
      <c r="J9179" s="134">
        <v>0.1645526093124734</v>
      </c>
    </row>
    <row r="9180" spans="3:10" x14ac:dyDescent="0.3">
      <c r="C9180">
        <v>8703</v>
      </c>
      <c r="D9180" s="40">
        <v>2.280182778532696</v>
      </c>
      <c r="I9180">
        <v>8703</v>
      </c>
      <c r="J9180" s="134">
        <v>0.37212189850992217</v>
      </c>
    </row>
    <row r="9181" spans="3:10" x14ac:dyDescent="0.3">
      <c r="C9181">
        <v>8704</v>
      </c>
      <c r="D9181" s="40">
        <v>2.4491064859522664</v>
      </c>
      <c r="I9181">
        <v>8704</v>
      </c>
      <c r="J9181" s="134">
        <v>0.21757359504691687</v>
      </c>
    </row>
    <row r="9182" spans="3:10" x14ac:dyDescent="0.3">
      <c r="C9182">
        <v>8705</v>
      </c>
      <c r="D9182" s="40">
        <v>3.291660822197354</v>
      </c>
      <c r="I9182">
        <v>8705</v>
      </c>
      <c r="J9182" s="134">
        <v>0.16197489462847736</v>
      </c>
    </row>
    <row r="9183" spans="3:10" x14ac:dyDescent="0.3">
      <c r="C9183">
        <v>8706</v>
      </c>
      <c r="D9183" s="40">
        <v>3.0797544052323973</v>
      </c>
      <c r="I9183">
        <v>8706</v>
      </c>
      <c r="J9183" s="134">
        <v>0.31712300135747862</v>
      </c>
    </row>
    <row r="9184" spans="3:10" x14ac:dyDescent="0.3">
      <c r="C9184">
        <v>8707</v>
      </c>
      <c r="D9184" s="40">
        <v>1.7113091521281991</v>
      </c>
      <c r="I9184">
        <v>8707</v>
      </c>
      <c r="J9184" s="134">
        <v>9.0696230631343466E-2</v>
      </c>
    </row>
    <row r="9185" spans="3:10" x14ac:dyDescent="0.3">
      <c r="C9185">
        <v>8708</v>
      </c>
      <c r="D9185" s="40">
        <v>2.8186664155779271</v>
      </c>
      <c r="I9185">
        <v>8708</v>
      </c>
      <c r="J9185" s="134">
        <v>0.27078602053424716</v>
      </c>
    </row>
    <row r="9186" spans="3:10" x14ac:dyDescent="0.3">
      <c r="C9186">
        <v>8709</v>
      </c>
      <c r="D9186" s="40">
        <v>2.4571014055225313</v>
      </c>
      <c r="I9186">
        <v>8709</v>
      </c>
      <c r="J9186" s="134">
        <v>0.1504962869419979</v>
      </c>
    </row>
    <row r="9187" spans="3:10" x14ac:dyDescent="0.3">
      <c r="C9187">
        <v>8710</v>
      </c>
      <c r="D9187" s="40">
        <v>2.6929771788765278</v>
      </c>
      <c r="I9187">
        <v>8710</v>
      </c>
      <c r="J9187" s="134">
        <v>0.2130848713458291</v>
      </c>
    </row>
    <row r="9188" spans="3:10" x14ac:dyDescent="0.3">
      <c r="C9188">
        <v>8711</v>
      </c>
      <c r="D9188" s="40">
        <v>3.0237395234583966</v>
      </c>
      <c r="I9188">
        <v>8711</v>
      </c>
      <c r="J9188" s="134">
        <v>0.29968153898056316</v>
      </c>
    </row>
    <row r="9189" spans="3:10" x14ac:dyDescent="0.3">
      <c r="C9189">
        <v>8712</v>
      </c>
      <c r="D9189" s="40">
        <v>3.0912953774226266</v>
      </c>
      <c r="I9189">
        <v>8712</v>
      </c>
      <c r="J9189" s="134">
        <v>0.11320159003989949</v>
      </c>
    </row>
    <row r="9190" spans="3:10" x14ac:dyDescent="0.3">
      <c r="C9190">
        <v>8713</v>
      </c>
      <c r="D9190" s="40">
        <v>2.4393681459758434</v>
      </c>
      <c r="I9190">
        <v>8713</v>
      </c>
      <c r="J9190" s="134">
        <v>0.18646891534394383</v>
      </c>
    </row>
    <row r="9191" spans="3:10" x14ac:dyDescent="0.3">
      <c r="C9191">
        <v>8714</v>
      </c>
      <c r="D9191" s="40">
        <v>2.7180166503752687</v>
      </c>
      <c r="I9191">
        <v>8714</v>
      </c>
      <c r="J9191" s="134">
        <v>0.31481236488231179</v>
      </c>
    </row>
    <row r="9192" spans="3:10" x14ac:dyDescent="0.3">
      <c r="C9192">
        <v>8715</v>
      </c>
      <c r="D9192" s="40">
        <v>2.0563786390683414</v>
      </c>
      <c r="I9192">
        <v>8715</v>
      </c>
      <c r="J9192" s="134">
        <v>0.32430048235505216</v>
      </c>
    </row>
    <row r="9193" spans="3:10" x14ac:dyDescent="0.3">
      <c r="C9193">
        <v>8716</v>
      </c>
      <c r="D9193" s="40">
        <v>2.0952252492343311</v>
      </c>
      <c r="I9193">
        <v>8716</v>
      </c>
      <c r="J9193" s="134">
        <v>0.14196378038935742</v>
      </c>
    </row>
    <row r="9194" spans="3:10" x14ac:dyDescent="0.3">
      <c r="C9194">
        <v>8717</v>
      </c>
      <c r="D9194" s="40">
        <v>2.486299924251989</v>
      </c>
      <c r="I9194">
        <v>8717</v>
      </c>
      <c r="J9194" s="134">
        <v>0.28560973443474236</v>
      </c>
    </row>
    <row r="9195" spans="3:10" x14ac:dyDescent="0.3">
      <c r="C9195">
        <v>8718</v>
      </c>
      <c r="D9195" s="40">
        <v>2.0249844100029382</v>
      </c>
      <c r="I9195">
        <v>8718</v>
      </c>
      <c r="J9195" s="134">
        <v>0.27342917050381454</v>
      </c>
    </row>
    <row r="9196" spans="3:10" x14ac:dyDescent="0.3">
      <c r="C9196">
        <v>8719</v>
      </c>
      <c r="D9196" s="40">
        <v>1.5915489455891829</v>
      </c>
      <c r="I9196">
        <v>8719</v>
      </c>
      <c r="J9196" s="134">
        <v>0.23529293406349594</v>
      </c>
    </row>
    <row r="9197" spans="3:10" x14ac:dyDescent="0.3">
      <c r="C9197">
        <v>8720</v>
      </c>
      <c r="D9197" s="40">
        <v>2.0885042530974345</v>
      </c>
      <c r="I9197">
        <v>8720</v>
      </c>
      <c r="J9197" s="134">
        <v>0.153226576910789</v>
      </c>
    </row>
    <row r="9198" spans="3:10" x14ac:dyDescent="0.3">
      <c r="C9198">
        <v>8721</v>
      </c>
      <c r="D9198" s="40">
        <v>2.9061321865113787</v>
      </c>
      <c r="I9198">
        <v>8721</v>
      </c>
      <c r="J9198" s="134">
        <v>0.32855787374321288</v>
      </c>
    </row>
    <row r="9199" spans="3:10" x14ac:dyDescent="0.3">
      <c r="C9199">
        <v>8722</v>
      </c>
      <c r="D9199" s="40">
        <v>2.7892513965351995</v>
      </c>
      <c r="I9199">
        <v>8722</v>
      </c>
      <c r="J9199" s="134">
        <v>0.23349300550515228</v>
      </c>
    </row>
    <row r="9200" spans="3:10" x14ac:dyDescent="0.3">
      <c r="C9200">
        <v>8723</v>
      </c>
      <c r="D9200" s="40">
        <v>2.6215430830207587</v>
      </c>
      <c r="I9200">
        <v>8723</v>
      </c>
      <c r="J9200" s="134">
        <v>0.15615309635022778</v>
      </c>
    </row>
    <row r="9201" spans="3:10" x14ac:dyDescent="0.3">
      <c r="C9201">
        <v>8724</v>
      </c>
      <c r="D9201" s="40">
        <v>3.2396866194306866</v>
      </c>
      <c r="I9201">
        <v>8724</v>
      </c>
      <c r="J9201" s="134">
        <v>0.25415861336391465</v>
      </c>
    </row>
    <row r="9202" spans="3:10" x14ac:dyDescent="0.3">
      <c r="C9202">
        <v>8725</v>
      </c>
      <c r="D9202" s="40">
        <v>3.5720254931625286</v>
      </c>
      <c r="I9202">
        <v>8725</v>
      </c>
      <c r="J9202" s="134">
        <v>6.3637109845768425E-2</v>
      </c>
    </row>
    <row r="9203" spans="3:10" x14ac:dyDescent="0.3">
      <c r="C9203">
        <v>8726</v>
      </c>
      <c r="D9203" s="40">
        <v>3.0289146319727576</v>
      </c>
      <c r="I9203">
        <v>8726</v>
      </c>
      <c r="J9203" s="134">
        <v>0.35567557212056644</v>
      </c>
    </row>
    <row r="9204" spans="3:10" x14ac:dyDescent="0.3">
      <c r="C9204">
        <v>8727</v>
      </c>
      <c r="D9204" s="40">
        <v>1.5058093912430368</v>
      </c>
      <c r="I9204">
        <v>8727</v>
      </c>
      <c r="J9204" s="134">
        <v>0.28013988718558802</v>
      </c>
    </row>
    <row r="9205" spans="3:10" x14ac:dyDescent="0.3">
      <c r="C9205">
        <v>8728</v>
      </c>
      <c r="D9205" s="40">
        <v>2.2289717954953523</v>
      </c>
      <c r="I9205">
        <v>8728</v>
      </c>
      <c r="J9205" s="134">
        <v>0.11649739007599025</v>
      </c>
    </row>
    <row r="9206" spans="3:10" x14ac:dyDescent="0.3">
      <c r="C9206">
        <v>8729</v>
      </c>
      <c r="D9206" s="40">
        <v>3.0207754030178275</v>
      </c>
      <c r="I9206">
        <v>8729</v>
      </c>
      <c r="J9206" s="134">
        <v>0.21284867837010535</v>
      </c>
    </row>
    <row r="9207" spans="3:10" x14ac:dyDescent="0.3">
      <c r="C9207">
        <v>8730</v>
      </c>
      <c r="D9207" s="40">
        <v>2.7618083336564236</v>
      </c>
      <c r="I9207">
        <v>8730</v>
      </c>
      <c r="J9207" s="134">
        <v>0.19834041501848998</v>
      </c>
    </row>
    <row r="9208" spans="3:10" x14ac:dyDescent="0.3">
      <c r="C9208">
        <v>8731</v>
      </c>
      <c r="D9208" s="40">
        <v>2.5986067574079033</v>
      </c>
      <c r="I9208">
        <v>8731</v>
      </c>
      <c r="J9208" s="134">
        <v>0.33577754839620222</v>
      </c>
    </row>
    <row r="9209" spans="3:10" x14ac:dyDescent="0.3">
      <c r="C9209">
        <v>8732</v>
      </c>
      <c r="D9209" s="40">
        <v>2.7768005590570546</v>
      </c>
      <c r="I9209">
        <v>8732</v>
      </c>
      <c r="J9209" s="134">
        <v>0.12984221238782245</v>
      </c>
    </row>
    <row r="9210" spans="3:10" x14ac:dyDescent="0.3">
      <c r="C9210">
        <v>8733</v>
      </c>
      <c r="D9210" s="40">
        <v>3.3158713404400011</v>
      </c>
      <c r="I9210">
        <v>8733</v>
      </c>
      <c r="J9210" s="134">
        <v>0.23198970155132348</v>
      </c>
    </row>
    <row r="9211" spans="3:10" x14ac:dyDescent="0.3">
      <c r="C9211">
        <v>8734</v>
      </c>
      <c r="D9211" s="40">
        <v>1.8368280745028407</v>
      </c>
      <c r="I9211">
        <v>8734</v>
      </c>
      <c r="J9211" s="134">
        <v>0.15405818054244103</v>
      </c>
    </row>
    <row r="9212" spans="3:10" x14ac:dyDescent="0.3">
      <c r="C9212">
        <v>8735</v>
      </c>
      <c r="D9212" s="40">
        <v>2.0479588543752705</v>
      </c>
      <c r="I9212">
        <v>8735</v>
      </c>
      <c r="J9212" s="134">
        <v>0.37389038110888029</v>
      </c>
    </row>
    <row r="9213" spans="3:10" x14ac:dyDescent="0.3">
      <c r="C9213">
        <v>8736</v>
      </c>
      <c r="D9213" s="40">
        <v>2.9222706452040921</v>
      </c>
      <c r="I9213">
        <v>8736</v>
      </c>
      <c r="J9213" s="134">
        <v>0.22083820019576872</v>
      </c>
    </row>
    <row r="9214" spans="3:10" x14ac:dyDescent="0.3">
      <c r="C9214">
        <v>8737</v>
      </c>
      <c r="D9214" s="40">
        <v>2.5526828813055302</v>
      </c>
      <c r="I9214">
        <v>8737</v>
      </c>
      <c r="J9214" s="134">
        <v>0.13712502653335967</v>
      </c>
    </row>
    <row r="9215" spans="3:10" x14ac:dyDescent="0.3">
      <c r="C9215">
        <v>8738</v>
      </c>
      <c r="D9215" s="40">
        <v>1.5758030879330351</v>
      </c>
      <c r="I9215">
        <v>8738</v>
      </c>
      <c r="J9215" s="134">
        <v>0.19571328151524781</v>
      </c>
    </row>
    <row r="9216" spans="3:10" x14ac:dyDescent="0.3">
      <c r="C9216">
        <v>8739</v>
      </c>
      <c r="D9216" s="40">
        <v>2.6144882546346846</v>
      </c>
      <c r="I9216">
        <v>8739</v>
      </c>
      <c r="J9216" s="134">
        <v>0.15354862190885821</v>
      </c>
    </row>
    <row r="9217" spans="3:10" x14ac:dyDescent="0.3">
      <c r="C9217">
        <v>8740</v>
      </c>
      <c r="D9217" s="40">
        <v>1.5891192577519466</v>
      </c>
      <c r="I9217">
        <v>8740</v>
      </c>
      <c r="J9217" s="134">
        <v>0.1819293613666737</v>
      </c>
    </row>
    <row r="9218" spans="3:10" x14ac:dyDescent="0.3">
      <c r="C9218">
        <v>8741</v>
      </c>
      <c r="D9218" s="40">
        <v>2.7205860157418957</v>
      </c>
      <c r="I9218">
        <v>8741</v>
      </c>
      <c r="J9218" s="134">
        <v>0.20910229263441282</v>
      </c>
    </row>
    <row r="9219" spans="3:10" x14ac:dyDescent="0.3">
      <c r="C9219">
        <v>8742</v>
      </c>
      <c r="D9219" s="40">
        <v>3.2201356507988974</v>
      </c>
      <c r="I9219">
        <v>8742</v>
      </c>
      <c r="J9219" s="134">
        <v>0.25523893080969962</v>
      </c>
    </row>
    <row r="9220" spans="3:10" x14ac:dyDescent="0.3">
      <c r="C9220">
        <v>8743</v>
      </c>
      <c r="D9220" s="40">
        <v>1.8334022968225654</v>
      </c>
      <c r="I9220">
        <v>8743</v>
      </c>
      <c r="J9220" s="134">
        <v>0.20104224420869454</v>
      </c>
    </row>
    <row r="9221" spans="3:10" x14ac:dyDescent="0.3">
      <c r="C9221">
        <v>8744</v>
      </c>
      <c r="D9221" s="40">
        <v>2.8896615652783031</v>
      </c>
      <c r="I9221">
        <v>8744</v>
      </c>
      <c r="J9221" s="134">
        <v>0.19850707375926446</v>
      </c>
    </row>
    <row r="9222" spans="3:10" x14ac:dyDescent="0.3">
      <c r="C9222">
        <v>8745</v>
      </c>
      <c r="D9222" s="40">
        <v>2.391211387981266</v>
      </c>
      <c r="I9222">
        <v>8745</v>
      </c>
      <c r="J9222" s="134">
        <v>0.2285925943882865</v>
      </c>
    </row>
    <row r="9223" spans="3:10" x14ac:dyDescent="0.3">
      <c r="C9223">
        <v>8746</v>
      </c>
      <c r="D9223" s="40">
        <v>2.4163972276374492</v>
      </c>
      <c r="I9223">
        <v>8746</v>
      </c>
      <c r="J9223" s="134">
        <v>0.22491857407411531</v>
      </c>
    </row>
    <row r="9224" spans="3:10" x14ac:dyDescent="0.3">
      <c r="C9224">
        <v>8747</v>
      </c>
      <c r="D9224" s="40">
        <v>2.8925225894921875</v>
      </c>
      <c r="I9224">
        <v>8747</v>
      </c>
      <c r="J9224" s="134">
        <v>0.29881144773778012</v>
      </c>
    </row>
    <row r="9225" spans="3:10" x14ac:dyDescent="0.3">
      <c r="C9225">
        <v>8748</v>
      </c>
      <c r="D9225" s="40">
        <v>2.5227649099423983</v>
      </c>
      <c r="I9225">
        <v>8748</v>
      </c>
      <c r="J9225" s="134">
        <v>0.20891327509633872</v>
      </c>
    </row>
    <row r="9226" spans="3:10" x14ac:dyDescent="0.3">
      <c r="C9226">
        <v>8749</v>
      </c>
      <c r="D9226" s="40">
        <v>2.7826182028079862</v>
      </c>
      <c r="I9226">
        <v>8749</v>
      </c>
      <c r="J9226" s="134">
        <v>0.23965547119411124</v>
      </c>
    </row>
    <row r="9227" spans="3:10" x14ac:dyDescent="0.3">
      <c r="C9227">
        <v>8750</v>
      </c>
      <c r="D9227" s="40">
        <v>2.915075644243772</v>
      </c>
      <c r="I9227">
        <v>8750</v>
      </c>
      <c r="J9227" s="134">
        <v>0.21009878028196205</v>
      </c>
    </row>
    <row r="9228" spans="3:10" x14ac:dyDescent="0.3">
      <c r="C9228">
        <v>8751</v>
      </c>
      <c r="D9228" s="40">
        <v>2.3992723656238137</v>
      </c>
      <c r="I9228">
        <v>8751</v>
      </c>
      <c r="J9228" s="134">
        <v>0.23431043352978209</v>
      </c>
    </row>
    <row r="9229" spans="3:10" x14ac:dyDescent="0.3">
      <c r="C9229">
        <v>8752</v>
      </c>
      <c r="D9229" s="40">
        <v>2.5693566701681063</v>
      </c>
      <c r="I9229">
        <v>8752</v>
      </c>
      <c r="J9229" s="134">
        <v>0.1633523817124003</v>
      </c>
    </row>
    <row r="9230" spans="3:10" x14ac:dyDescent="0.3">
      <c r="C9230">
        <v>8753</v>
      </c>
      <c r="D9230" s="40">
        <v>1.373132326002527</v>
      </c>
      <c r="I9230">
        <v>8753</v>
      </c>
      <c r="J9230" s="134">
        <v>0.23359429627515893</v>
      </c>
    </row>
    <row r="9231" spans="3:10" x14ac:dyDescent="0.3">
      <c r="C9231">
        <v>8754</v>
      </c>
      <c r="D9231" s="40">
        <v>1.6058755199840882</v>
      </c>
      <c r="I9231">
        <v>8754</v>
      </c>
      <c r="J9231" s="134">
        <v>0.32022646525739984</v>
      </c>
    </row>
    <row r="9232" spans="3:10" x14ac:dyDescent="0.3">
      <c r="C9232">
        <v>8755</v>
      </c>
      <c r="D9232" s="40">
        <v>2.4280267430685445</v>
      </c>
      <c r="I9232">
        <v>8755</v>
      </c>
      <c r="J9232" s="134">
        <v>0.21677987016967371</v>
      </c>
    </row>
    <row r="9233" spans="3:10" x14ac:dyDescent="0.3">
      <c r="C9233">
        <v>8756</v>
      </c>
      <c r="D9233" s="40">
        <v>2.9457600890622144</v>
      </c>
      <c r="I9233">
        <v>8756</v>
      </c>
      <c r="J9233" s="134">
        <v>0.17385073073856683</v>
      </c>
    </row>
    <row r="9234" spans="3:10" x14ac:dyDescent="0.3">
      <c r="C9234">
        <v>8757</v>
      </c>
      <c r="D9234" s="40">
        <v>1.8016872371347386</v>
      </c>
      <c r="I9234">
        <v>8757</v>
      </c>
      <c r="J9234" s="134">
        <v>0.3621113548777064</v>
      </c>
    </row>
    <row r="9235" spans="3:10" x14ac:dyDescent="0.3">
      <c r="C9235">
        <v>8758</v>
      </c>
      <c r="D9235" s="40">
        <v>2.2678716526343377</v>
      </c>
      <c r="I9235">
        <v>8758</v>
      </c>
      <c r="J9235" s="134">
        <v>0.17163705595860823</v>
      </c>
    </row>
    <row r="9236" spans="3:10" x14ac:dyDescent="0.3">
      <c r="C9236">
        <v>8759</v>
      </c>
      <c r="D9236" s="40">
        <v>1.8361770339554309</v>
      </c>
      <c r="I9236">
        <v>8759</v>
      </c>
      <c r="J9236" s="134">
        <v>0.16565193095180764</v>
      </c>
    </row>
    <row r="9237" spans="3:10" x14ac:dyDescent="0.3">
      <c r="C9237">
        <v>8760</v>
      </c>
      <c r="D9237" s="40">
        <v>2.1722114734198876</v>
      </c>
      <c r="I9237">
        <v>8760</v>
      </c>
      <c r="J9237" s="134">
        <v>0.22428891122133088</v>
      </c>
    </row>
    <row r="9238" spans="3:10" x14ac:dyDescent="0.3">
      <c r="C9238">
        <v>8761</v>
      </c>
      <c r="D9238" s="40">
        <v>2.2368721765972115</v>
      </c>
      <c r="I9238">
        <v>8761</v>
      </c>
      <c r="J9238" s="134">
        <v>0.18170381037768224</v>
      </c>
    </row>
    <row r="9239" spans="3:10" x14ac:dyDescent="0.3">
      <c r="C9239">
        <v>8762</v>
      </c>
      <c r="D9239" s="40">
        <v>2.5164671107493013</v>
      </c>
      <c r="I9239">
        <v>8762</v>
      </c>
      <c r="J9239" s="134">
        <v>0.35448207874601434</v>
      </c>
    </row>
    <row r="9240" spans="3:10" x14ac:dyDescent="0.3">
      <c r="C9240">
        <v>8763</v>
      </c>
      <c r="D9240" s="40">
        <v>2.4534036741194298</v>
      </c>
      <c r="I9240">
        <v>8763</v>
      </c>
      <c r="J9240" s="134">
        <v>0.31527330395435227</v>
      </c>
    </row>
    <row r="9241" spans="3:10" x14ac:dyDescent="0.3">
      <c r="C9241">
        <v>8764</v>
      </c>
      <c r="D9241" s="40">
        <v>2.0641536441124626</v>
      </c>
      <c r="I9241">
        <v>8764</v>
      </c>
      <c r="J9241" s="134">
        <v>0.28349481476330674</v>
      </c>
    </row>
    <row r="9242" spans="3:10" x14ac:dyDescent="0.3">
      <c r="C9242">
        <v>8765</v>
      </c>
      <c r="D9242" s="40">
        <v>1.6916143327766981</v>
      </c>
      <c r="I9242">
        <v>8765</v>
      </c>
      <c r="J9242" s="134">
        <v>0.15636509080881034</v>
      </c>
    </row>
    <row r="9243" spans="3:10" x14ac:dyDescent="0.3">
      <c r="C9243">
        <v>8766</v>
      </c>
      <c r="D9243" s="40">
        <v>3.2300492430447916</v>
      </c>
      <c r="I9243">
        <v>8766</v>
      </c>
      <c r="J9243" s="134">
        <v>0.30435613828876895</v>
      </c>
    </row>
    <row r="9244" spans="3:10" x14ac:dyDescent="0.3">
      <c r="C9244">
        <v>8767</v>
      </c>
      <c r="D9244" s="40">
        <v>2.6218174869141615</v>
      </c>
      <c r="I9244">
        <v>8767</v>
      </c>
      <c r="J9244" s="134">
        <v>0.21399715631088356</v>
      </c>
    </row>
    <row r="9245" spans="3:10" x14ac:dyDescent="0.3">
      <c r="C9245">
        <v>8768</v>
      </c>
      <c r="D9245" s="40">
        <v>2.720975617885927</v>
      </c>
      <c r="I9245">
        <v>8768</v>
      </c>
      <c r="J9245" s="134">
        <v>0.20289134823743948</v>
      </c>
    </row>
    <row r="9246" spans="3:10" x14ac:dyDescent="0.3">
      <c r="C9246">
        <v>8769</v>
      </c>
      <c r="D9246" s="40">
        <v>2.5043365085672553</v>
      </c>
      <c r="I9246">
        <v>8769</v>
      </c>
      <c r="J9246" s="134">
        <v>0.15751290783643479</v>
      </c>
    </row>
    <row r="9247" spans="3:10" x14ac:dyDescent="0.3">
      <c r="C9247">
        <v>8770</v>
      </c>
      <c r="D9247" s="40">
        <v>2.6758658953375773</v>
      </c>
      <c r="I9247">
        <v>8770</v>
      </c>
      <c r="J9247" s="134">
        <v>0.36698678609758506</v>
      </c>
    </row>
    <row r="9248" spans="3:10" x14ac:dyDescent="0.3">
      <c r="C9248">
        <v>8771</v>
      </c>
      <c r="D9248" s="40">
        <v>2.9554228665549305</v>
      </c>
      <c r="I9248">
        <v>8771</v>
      </c>
      <c r="J9248" s="134">
        <v>0.27991497053376113</v>
      </c>
    </row>
    <row r="9249" spans="3:10" x14ac:dyDescent="0.3">
      <c r="C9249">
        <v>8772</v>
      </c>
      <c r="D9249" s="40">
        <v>3.2154245688769905</v>
      </c>
      <c r="I9249">
        <v>8772</v>
      </c>
      <c r="J9249" s="134">
        <v>0.19867875120878953</v>
      </c>
    </row>
    <row r="9250" spans="3:10" x14ac:dyDescent="0.3">
      <c r="C9250">
        <v>8773</v>
      </c>
      <c r="D9250" s="40">
        <v>3.0396459535701821</v>
      </c>
      <c r="I9250">
        <v>8773</v>
      </c>
      <c r="J9250" s="134">
        <v>0.171921718334068</v>
      </c>
    </row>
    <row r="9251" spans="3:10" x14ac:dyDescent="0.3">
      <c r="C9251">
        <v>8774</v>
      </c>
      <c r="D9251" s="40">
        <v>2.3190395539850375</v>
      </c>
      <c r="I9251">
        <v>8774</v>
      </c>
      <c r="J9251" s="134">
        <v>0.19730961261282265</v>
      </c>
    </row>
    <row r="9252" spans="3:10" x14ac:dyDescent="0.3">
      <c r="C9252">
        <v>8775</v>
      </c>
      <c r="D9252" s="40">
        <v>2.9719432033082627</v>
      </c>
      <c r="I9252">
        <v>8775</v>
      </c>
      <c r="J9252" s="134">
        <v>0.29897165731936681</v>
      </c>
    </row>
    <row r="9253" spans="3:10" x14ac:dyDescent="0.3">
      <c r="C9253">
        <v>8776</v>
      </c>
      <c r="D9253" s="40">
        <v>1.8412148080449593</v>
      </c>
      <c r="I9253">
        <v>8776</v>
      </c>
      <c r="J9253" s="134">
        <v>0.29301603835000245</v>
      </c>
    </row>
    <row r="9254" spans="3:10" x14ac:dyDescent="0.3">
      <c r="C9254">
        <v>8777</v>
      </c>
      <c r="D9254" s="40">
        <v>2.5655226627848449</v>
      </c>
      <c r="I9254">
        <v>8777</v>
      </c>
      <c r="J9254" s="134">
        <v>0.22448555343982868</v>
      </c>
    </row>
    <row r="9255" spans="3:10" x14ac:dyDescent="0.3">
      <c r="C9255">
        <v>8778</v>
      </c>
      <c r="D9255" s="40">
        <v>2.1123146366584096</v>
      </c>
      <c r="I9255">
        <v>8778</v>
      </c>
      <c r="J9255" s="134">
        <v>0.25984865002723212</v>
      </c>
    </row>
    <row r="9256" spans="3:10" x14ac:dyDescent="0.3">
      <c r="C9256">
        <v>8779</v>
      </c>
      <c r="D9256" s="40">
        <v>1.881455615743453</v>
      </c>
      <c r="I9256">
        <v>8779</v>
      </c>
      <c r="J9256" s="134">
        <v>0.27430965552983722</v>
      </c>
    </row>
    <row r="9257" spans="3:10" x14ac:dyDescent="0.3">
      <c r="C9257">
        <v>8780</v>
      </c>
      <c r="D9257" s="40">
        <v>2.5903162485313751</v>
      </c>
      <c r="I9257">
        <v>8780</v>
      </c>
      <c r="J9257" s="134">
        <v>0.33621823235856052</v>
      </c>
    </row>
    <row r="9258" spans="3:10" x14ac:dyDescent="0.3">
      <c r="C9258">
        <v>8781</v>
      </c>
      <c r="D9258" s="40">
        <v>2.3870454332991251</v>
      </c>
      <c r="I9258">
        <v>8781</v>
      </c>
      <c r="J9258" s="134">
        <v>0.24058627128596854</v>
      </c>
    </row>
    <row r="9259" spans="3:10" x14ac:dyDescent="0.3">
      <c r="C9259">
        <v>8782</v>
      </c>
      <c r="D9259" s="40">
        <v>2.4853383851657718</v>
      </c>
      <c r="I9259">
        <v>8782</v>
      </c>
      <c r="J9259" s="134">
        <v>0.32518371852204431</v>
      </c>
    </row>
    <row r="9260" spans="3:10" x14ac:dyDescent="0.3">
      <c r="C9260">
        <v>8783</v>
      </c>
      <c r="D9260" s="40">
        <v>2.2817783626651567</v>
      </c>
      <c r="I9260">
        <v>8783</v>
      </c>
      <c r="J9260" s="134">
        <v>0.20824058402761558</v>
      </c>
    </row>
    <row r="9261" spans="3:10" x14ac:dyDescent="0.3">
      <c r="C9261">
        <v>8784</v>
      </c>
      <c r="D9261" s="40">
        <v>1.8494480986434183</v>
      </c>
      <c r="I9261">
        <v>8784</v>
      </c>
      <c r="J9261" s="134">
        <v>5.9116316718626383E-2</v>
      </c>
    </row>
    <row r="9262" spans="3:10" x14ac:dyDescent="0.3">
      <c r="C9262">
        <v>8785</v>
      </c>
      <c r="D9262" s="40">
        <v>2.4246681220175819</v>
      </c>
      <c r="I9262">
        <v>8785</v>
      </c>
      <c r="J9262" s="134">
        <v>0.31763864586511947</v>
      </c>
    </row>
    <row r="9263" spans="3:10" x14ac:dyDescent="0.3">
      <c r="C9263">
        <v>8786</v>
      </c>
      <c r="D9263" s="40">
        <v>1.7775294824414019</v>
      </c>
      <c r="I9263">
        <v>8786</v>
      </c>
      <c r="J9263" s="134">
        <v>0.25663252126789815</v>
      </c>
    </row>
    <row r="9264" spans="3:10" x14ac:dyDescent="0.3">
      <c r="C9264">
        <v>8787</v>
      </c>
      <c r="D9264" s="40">
        <v>2.6621175311788998</v>
      </c>
      <c r="I9264">
        <v>8787</v>
      </c>
      <c r="J9264" s="134">
        <v>0.16903467250984372</v>
      </c>
    </row>
    <row r="9265" spans="3:10" x14ac:dyDescent="0.3">
      <c r="C9265">
        <v>8788</v>
      </c>
      <c r="D9265" s="40">
        <v>2.5930981127763961</v>
      </c>
      <c r="I9265">
        <v>8788</v>
      </c>
      <c r="J9265" s="134">
        <v>0.17571258983415694</v>
      </c>
    </row>
    <row r="9266" spans="3:10" x14ac:dyDescent="0.3">
      <c r="C9266">
        <v>8789</v>
      </c>
      <c r="D9266" s="40">
        <v>2.7643811063103767</v>
      </c>
      <c r="I9266">
        <v>8789</v>
      </c>
      <c r="J9266" s="134">
        <v>0.25780938425673683</v>
      </c>
    </row>
    <row r="9267" spans="3:10" x14ac:dyDescent="0.3">
      <c r="C9267">
        <v>8790</v>
      </c>
      <c r="D9267" s="40">
        <v>2.3444863399081983</v>
      </c>
      <c r="I9267">
        <v>8790</v>
      </c>
      <c r="J9267" s="134">
        <v>0.29277833352138249</v>
      </c>
    </row>
    <row r="9268" spans="3:10" x14ac:dyDescent="0.3">
      <c r="C9268">
        <v>8791</v>
      </c>
      <c r="D9268" s="40">
        <v>2.545555277237094</v>
      </c>
      <c r="I9268">
        <v>8791</v>
      </c>
      <c r="J9268" s="134">
        <v>0.17675088065495248</v>
      </c>
    </row>
    <row r="9269" spans="3:10" x14ac:dyDescent="0.3">
      <c r="C9269">
        <v>8792</v>
      </c>
      <c r="D9269" s="40">
        <v>2.8284944754578176</v>
      </c>
      <c r="I9269">
        <v>8792</v>
      </c>
      <c r="J9269" s="134">
        <v>0.28125230912853438</v>
      </c>
    </row>
    <row r="9270" spans="3:10" x14ac:dyDescent="0.3">
      <c r="C9270">
        <v>8793</v>
      </c>
      <c r="D9270" s="40">
        <v>1.9992805219006282</v>
      </c>
      <c r="I9270">
        <v>8793</v>
      </c>
      <c r="J9270" s="134">
        <v>0.28003320845089785</v>
      </c>
    </row>
    <row r="9271" spans="3:10" x14ac:dyDescent="0.3">
      <c r="C9271">
        <v>8794</v>
      </c>
      <c r="D9271" s="40">
        <v>3.4831386536471789</v>
      </c>
      <c r="I9271">
        <v>8794</v>
      </c>
      <c r="J9271" s="134">
        <v>0.11618646132093247</v>
      </c>
    </row>
    <row r="9272" spans="3:10" x14ac:dyDescent="0.3">
      <c r="C9272">
        <v>8795</v>
      </c>
      <c r="D9272" s="40">
        <v>2.1640210923561991</v>
      </c>
      <c r="I9272">
        <v>8795</v>
      </c>
      <c r="J9272" s="134">
        <v>0.19501297791953021</v>
      </c>
    </row>
    <row r="9273" spans="3:10" x14ac:dyDescent="0.3">
      <c r="C9273">
        <v>8796</v>
      </c>
      <c r="D9273" s="40">
        <v>3.25474638859923</v>
      </c>
      <c r="I9273">
        <v>8796</v>
      </c>
      <c r="J9273" s="134">
        <v>0.12285732363225232</v>
      </c>
    </row>
    <row r="9274" spans="3:10" x14ac:dyDescent="0.3">
      <c r="C9274">
        <v>8797</v>
      </c>
      <c r="D9274" s="40">
        <v>3.0931297348528362</v>
      </c>
      <c r="I9274">
        <v>8797</v>
      </c>
      <c r="J9274" s="134">
        <v>0.36672109474021175</v>
      </c>
    </row>
    <row r="9275" spans="3:10" x14ac:dyDescent="0.3">
      <c r="C9275">
        <v>8798</v>
      </c>
      <c r="D9275" s="40">
        <v>2.308519280394036</v>
      </c>
      <c r="I9275">
        <v>8798</v>
      </c>
      <c r="J9275" s="134">
        <v>0.23999728039515755</v>
      </c>
    </row>
    <row r="9276" spans="3:10" x14ac:dyDescent="0.3">
      <c r="C9276">
        <v>8799</v>
      </c>
      <c r="D9276" s="40">
        <v>1.7369737807519872</v>
      </c>
      <c r="I9276">
        <v>8799</v>
      </c>
      <c r="J9276" s="134">
        <v>0.35524504541418511</v>
      </c>
    </row>
    <row r="9277" spans="3:10" x14ac:dyDescent="0.3">
      <c r="C9277">
        <v>8800</v>
      </c>
      <c r="D9277" s="40">
        <v>2.2646971044557858</v>
      </c>
      <c r="I9277">
        <v>8800</v>
      </c>
      <c r="J9277" s="134">
        <v>0.3235548448585881</v>
      </c>
    </row>
    <row r="9278" spans="3:10" x14ac:dyDescent="0.3">
      <c r="C9278">
        <v>8801</v>
      </c>
      <c r="D9278" s="40">
        <v>2.0671163467007303</v>
      </c>
      <c r="I9278">
        <v>8801</v>
      </c>
      <c r="J9278" s="134">
        <v>0.18961645561440199</v>
      </c>
    </row>
    <row r="9279" spans="3:10" x14ac:dyDescent="0.3">
      <c r="C9279">
        <v>8802</v>
      </c>
      <c r="D9279" s="40">
        <v>2.1365081109582382</v>
      </c>
      <c r="I9279">
        <v>8802</v>
      </c>
      <c r="J9279" s="134">
        <v>0.3115889728641561</v>
      </c>
    </row>
    <row r="9280" spans="3:10" x14ac:dyDescent="0.3">
      <c r="C9280">
        <v>8803</v>
      </c>
      <c r="D9280" s="40">
        <v>2.8652679179520382</v>
      </c>
      <c r="I9280">
        <v>8803</v>
      </c>
      <c r="J9280" s="134">
        <v>0.32004343987150974</v>
      </c>
    </row>
    <row r="9281" spans="3:10" x14ac:dyDescent="0.3">
      <c r="C9281">
        <v>8804</v>
      </c>
      <c r="D9281" s="40">
        <v>2.9827782672685554</v>
      </c>
      <c r="I9281">
        <v>8804</v>
      </c>
      <c r="J9281" s="134">
        <v>0.3763796342847987</v>
      </c>
    </row>
    <row r="9282" spans="3:10" x14ac:dyDescent="0.3">
      <c r="C9282">
        <v>8805</v>
      </c>
      <c r="D9282" s="40">
        <v>2.2967562439703255</v>
      </c>
      <c r="I9282">
        <v>8805</v>
      </c>
      <c r="J9282" s="134">
        <v>0.17820761416120856</v>
      </c>
    </row>
    <row r="9283" spans="3:10" x14ac:dyDescent="0.3">
      <c r="C9283">
        <v>8806</v>
      </c>
      <c r="D9283" s="40">
        <v>3.1118554594808243</v>
      </c>
      <c r="I9283">
        <v>8806</v>
      </c>
      <c r="J9283" s="134">
        <v>0.34897690781976798</v>
      </c>
    </row>
    <row r="9284" spans="3:10" x14ac:dyDescent="0.3">
      <c r="C9284">
        <v>8807</v>
      </c>
      <c r="D9284" s="40">
        <v>2.6947973459850205</v>
      </c>
      <c r="I9284">
        <v>8807</v>
      </c>
      <c r="J9284" s="134">
        <v>0.25553225084009346</v>
      </c>
    </row>
    <row r="9285" spans="3:10" x14ac:dyDescent="0.3">
      <c r="C9285">
        <v>8808</v>
      </c>
      <c r="D9285" s="40">
        <v>3.1457176103427509</v>
      </c>
      <c r="I9285">
        <v>8808</v>
      </c>
      <c r="J9285" s="134">
        <v>0.25882396762696813</v>
      </c>
    </row>
    <row r="9286" spans="3:10" x14ac:dyDescent="0.3">
      <c r="C9286">
        <v>8809</v>
      </c>
      <c r="D9286" s="40">
        <v>2.595571821222832</v>
      </c>
      <c r="I9286">
        <v>8809</v>
      </c>
      <c r="J9286" s="134">
        <v>0.27470374030356703</v>
      </c>
    </row>
    <row r="9287" spans="3:10" x14ac:dyDescent="0.3">
      <c r="C9287">
        <v>8810</v>
      </c>
      <c r="D9287" s="40">
        <v>1.6693080940137552</v>
      </c>
      <c r="I9287">
        <v>8810</v>
      </c>
      <c r="J9287" s="134">
        <v>0.29814089178954029</v>
      </c>
    </row>
    <row r="9288" spans="3:10" x14ac:dyDescent="0.3">
      <c r="C9288">
        <v>8811</v>
      </c>
      <c r="D9288" s="40">
        <v>2.2009518015534342</v>
      </c>
      <c r="I9288">
        <v>8811</v>
      </c>
      <c r="J9288" s="134">
        <v>0.21436295501075953</v>
      </c>
    </row>
    <row r="9289" spans="3:10" x14ac:dyDescent="0.3">
      <c r="C9289">
        <v>8812</v>
      </c>
      <c r="D9289" s="40">
        <v>1.8384728258411485</v>
      </c>
      <c r="I9289">
        <v>8812</v>
      </c>
      <c r="J9289" s="134">
        <v>0.28892383152378542</v>
      </c>
    </row>
    <row r="9290" spans="3:10" x14ac:dyDescent="0.3">
      <c r="C9290">
        <v>8813</v>
      </c>
      <c r="D9290" s="40">
        <v>3.3923094908706624</v>
      </c>
      <c r="I9290">
        <v>8813</v>
      </c>
      <c r="J9290" s="134">
        <v>0.19221055942337184</v>
      </c>
    </row>
    <row r="9291" spans="3:10" x14ac:dyDescent="0.3">
      <c r="C9291">
        <v>8814</v>
      </c>
      <c r="D9291" s="40">
        <v>1.7721203993035501</v>
      </c>
      <c r="I9291">
        <v>8814</v>
      </c>
      <c r="J9291" s="134">
        <v>0.26006459416460315</v>
      </c>
    </row>
    <row r="9292" spans="3:10" x14ac:dyDescent="0.3">
      <c r="C9292">
        <v>8815</v>
      </c>
      <c r="D9292" s="40">
        <v>2.4945757471960084</v>
      </c>
      <c r="I9292">
        <v>8815</v>
      </c>
      <c r="J9292" s="134">
        <v>0.1428733401977329</v>
      </c>
    </row>
    <row r="9293" spans="3:10" x14ac:dyDescent="0.3">
      <c r="C9293">
        <v>8816</v>
      </c>
      <c r="D9293" s="40">
        <v>2.7029042937503966</v>
      </c>
      <c r="I9293">
        <v>8816</v>
      </c>
      <c r="J9293" s="134">
        <v>0.31101028417466137</v>
      </c>
    </row>
    <row r="9294" spans="3:10" x14ac:dyDescent="0.3">
      <c r="C9294">
        <v>8817</v>
      </c>
      <c r="D9294" s="40">
        <v>3.1084672907909021</v>
      </c>
      <c r="I9294">
        <v>8817</v>
      </c>
      <c r="J9294" s="134">
        <v>0.32898558609030926</v>
      </c>
    </row>
    <row r="9295" spans="3:10" x14ac:dyDescent="0.3">
      <c r="C9295">
        <v>8818</v>
      </c>
      <c r="D9295" s="40">
        <v>2.6012018811809914</v>
      </c>
      <c r="I9295">
        <v>8818</v>
      </c>
      <c r="J9295" s="134">
        <v>0.20291141920250477</v>
      </c>
    </row>
    <row r="9296" spans="3:10" x14ac:dyDescent="0.3">
      <c r="C9296">
        <v>8819</v>
      </c>
      <c r="D9296" s="40">
        <v>1.9220376727645174</v>
      </c>
      <c r="I9296">
        <v>8819</v>
      </c>
      <c r="J9296" s="134">
        <v>0.26169801054239183</v>
      </c>
    </row>
    <row r="9297" spans="3:10" x14ac:dyDescent="0.3">
      <c r="C9297">
        <v>8820</v>
      </c>
      <c r="D9297" s="40">
        <v>3.2197665291282314</v>
      </c>
      <c r="I9297">
        <v>8820</v>
      </c>
      <c r="J9297" s="134">
        <v>0.13157197709803925</v>
      </c>
    </row>
    <row r="9298" spans="3:10" x14ac:dyDescent="0.3">
      <c r="C9298">
        <v>8821</v>
      </c>
      <c r="D9298" s="40">
        <v>3.0937926487945084</v>
      </c>
      <c r="I9298">
        <v>8821</v>
      </c>
      <c r="J9298" s="134">
        <v>0.40308958163247088</v>
      </c>
    </row>
    <row r="9299" spans="3:10" x14ac:dyDescent="0.3">
      <c r="C9299">
        <v>8822</v>
      </c>
      <c r="D9299" s="40">
        <v>2.812354790285883</v>
      </c>
      <c r="I9299">
        <v>8822</v>
      </c>
      <c r="J9299" s="134">
        <v>0.2612695998250445</v>
      </c>
    </row>
    <row r="9300" spans="3:10" x14ac:dyDescent="0.3">
      <c r="C9300">
        <v>8823</v>
      </c>
      <c r="D9300" s="40">
        <v>3.2217473589159908</v>
      </c>
      <c r="I9300">
        <v>8823</v>
      </c>
      <c r="J9300" s="134">
        <v>0.31443849168803539</v>
      </c>
    </row>
    <row r="9301" spans="3:10" x14ac:dyDescent="0.3">
      <c r="C9301">
        <v>8824</v>
      </c>
      <c r="D9301" s="40">
        <v>2.8616596426081751</v>
      </c>
      <c r="I9301">
        <v>8824</v>
      </c>
      <c r="J9301" s="134">
        <v>0.16140269870934043</v>
      </c>
    </row>
    <row r="9302" spans="3:10" x14ac:dyDescent="0.3">
      <c r="C9302">
        <v>8825</v>
      </c>
      <c r="D9302" s="40">
        <v>3.3546370240501004</v>
      </c>
      <c r="I9302">
        <v>8825</v>
      </c>
      <c r="J9302" s="134">
        <v>0.13743257317465662</v>
      </c>
    </row>
    <row r="9303" spans="3:10" x14ac:dyDescent="0.3">
      <c r="C9303">
        <v>8826</v>
      </c>
      <c r="D9303" s="40">
        <v>2.7919432022930395</v>
      </c>
      <c r="I9303">
        <v>8826</v>
      </c>
      <c r="J9303" s="134">
        <v>0.30766379663418886</v>
      </c>
    </row>
    <row r="9304" spans="3:10" x14ac:dyDescent="0.3">
      <c r="C9304">
        <v>8827</v>
      </c>
      <c r="D9304" s="40">
        <v>2.5071490037318456</v>
      </c>
      <c r="I9304">
        <v>8827</v>
      </c>
      <c r="J9304" s="134">
        <v>0.20673617372581243</v>
      </c>
    </row>
    <row r="9305" spans="3:10" x14ac:dyDescent="0.3">
      <c r="C9305">
        <v>8828</v>
      </c>
      <c r="D9305" s="40">
        <v>2.6867308249548936</v>
      </c>
      <c r="I9305">
        <v>8828</v>
      </c>
      <c r="J9305" s="134">
        <v>0.13761048043774182</v>
      </c>
    </row>
    <row r="9306" spans="3:10" x14ac:dyDescent="0.3">
      <c r="C9306">
        <v>8829</v>
      </c>
      <c r="D9306" s="40">
        <v>2.064698792014013</v>
      </c>
      <c r="I9306">
        <v>8829</v>
      </c>
      <c r="J9306" s="134">
        <v>0.36184207835888338</v>
      </c>
    </row>
    <row r="9307" spans="3:10" x14ac:dyDescent="0.3">
      <c r="C9307">
        <v>8830</v>
      </c>
      <c r="D9307" s="40">
        <v>3.4282523237671008</v>
      </c>
      <c r="I9307">
        <v>8830</v>
      </c>
      <c r="J9307" s="134">
        <v>0.24435975642282326</v>
      </c>
    </row>
    <row r="9308" spans="3:10" x14ac:dyDescent="0.3">
      <c r="C9308">
        <v>8831</v>
      </c>
      <c r="D9308" s="40">
        <v>3.237643799705844</v>
      </c>
      <c r="I9308">
        <v>8831</v>
      </c>
      <c r="J9308" s="134">
        <v>0.20667586123771087</v>
      </c>
    </row>
    <row r="9309" spans="3:10" x14ac:dyDescent="0.3">
      <c r="C9309">
        <v>8832</v>
      </c>
      <c r="D9309" s="40">
        <v>1.7767109841290005</v>
      </c>
      <c r="I9309">
        <v>8832</v>
      </c>
      <c r="J9309" s="134">
        <v>0.28719772115003295</v>
      </c>
    </row>
    <row r="9310" spans="3:10" x14ac:dyDescent="0.3">
      <c r="C9310">
        <v>8833</v>
      </c>
      <c r="D9310" s="40">
        <v>3.1121598432860211</v>
      </c>
      <c r="I9310">
        <v>8833</v>
      </c>
      <c r="J9310" s="134">
        <v>0.3242050568456889</v>
      </c>
    </row>
    <row r="9311" spans="3:10" x14ac:dyDescent="0.3">
      <c r="C9311">
        <v>8834</v>
      </c>
      <c r="D9311" s="40">
        <v>2.4701160358757384</v>
      </c>
      <c r="I9311">
        <v>8834</v>
      </c>
      <c r="J9311" s="134">
        <v>0.13775341505398098</v>
      </c>
    </row>
    <row r="9312" spans="3:10" x14ac:dyDescent="0.3">
      <c r="C9312">
        <v>8835</v>
      </c>
      <c r="D9312" s="40">
        <v>2.510467082670091</v>
      </c>
      <c r="I9312">
        <v>8835</v>
      </c>
      <c r="J9312" s="134">
        <v>0.37141343894423184</v>
      </c>
    </row>
    <row r="9313" spans="3:10" x14ac:dyDescent="0.3">
      <c r="C9313">
        <v>8836</v>
      </c>
      <c r="D9313" s="40">
        <v>2.541412969731792</v>
      </c>
      <c r="I9313">
        <v>8836</v>
      </c>
      <c r="J9313" s="134">
        <v>0.2267222267332627</v>
      </c>
    </row>
    <row r="9314" spans="3:10" x14ac:dyDescent="0.3">
      <c r="C9314">
        <v>8837</v>
      </c>
      <c r="D9314" s="40">
        <v>2.1088435992961676</v>
      </c>
      <c r="I9314">
        <v>8837</v>
      </c>
      <c r="J9314" s="134">
        <v>0.26799484731736634</v>
      </c>
    </row>
    <row r="9315" spans="3:10" x14ac:dyDescent="0.3">
      <c r="C9315">
        <v>8838</v>
      </c>
      <c r="D9315" s="40">
        <v>2.4870076433380284</v>
      </c>
      <c r="I9315">
        <v>8838</v>
      </c>
      <c r="J9315" s="134">
        <v>0.17832604813690334</v>
      </c>
    </row>
    <row r="9316" spans="3:10" x14ac:dyDescent="0.3">
      <c r="C9316">
        <v>8839</v>
      </c>
      <c r="D9316" s="40">
        <v>2.0033902170496147</v>
      </c>
      <c r="I9316">
        <v>8839</v>
      </c>
      <c r="J9316" s="134">
        <v>0.20583449107671425</v>
      </c>
    </row>
    <row r="9317" spans="3:10" x14ac:dyDescent="0.3">
      <c r="C9317">
        <v>8840</v>
      </c>
      <c r="D9317" s="40">
        <v>1.931977900973505</v>
      </c>
      <c r="I9317">
        <v>8840</v>
      </c>
      <c r="J9317" s="134">
        <v>0.27509533468391356</v>
      </c>
    </row>
    <row r="9318" spans="3:10" x14ac:dyDescent="0.3">
      <c r="C9318">
        <v>8841</v>
      </c>
      <c r="D9318" s="40">
        <v>2.1340091563450643</v>
      </c>
      <c r="I9318">
        <v>8841</v>
      </c>
      <c r="J9318" s="134">
        <v>0.12540296708423115</v>
      </c>
    </row>
    <row r="9319" spans="3:10" x14ac:dyDescent="0.3">
      <c r="C9319">
        <v>8842</v>
      </c>
      <c r="D9319" s="40">
        <v>3.051573789757339</v>
      </c>
      <c r="I9319">
        <v>8842</v>
      </c>
      <c r="J9319" s="134">
        <v>0.2859865869051903</v>
      </c>
    </row>
    <row r="9320" spans="3:10" x14ac:dyDescent="0.3">
      <c r="C9320">
        <v>8843</v>
      </c>
      <c r="D9320" s="40">
        <v>2.6417477165923464</v>
      </c>
      <c r="I9320">
        <v>8843</v>
      </c>
      <c r="J9320" s="134">
        <v>0.20574798761438973</v>
      </c>
    </row>
    <row r="9321" spans="3:10" x14ac:dyDescent="0.3">
      <c r="C9321">
        <v>8844</v>
      </c>
      <c r="D9321" s="40">
        <v>2.83210320513773</v>
      </c>
      <c r="I9321">
        <v>8844</v>
      </c>
      <c r="J9321" s="134">
        <v>0.21311878510443782</v>
      </c>
    </row>
    <row r="9322" spans="3:10" x14ac:dyDescent="0.3">
      <c r="C9322">
        <v>8845</v>
      </c>
      <c r="D9322" s="40">
        <v>2.8168201551518672</v>
      </c>
      <c r="I9322">
        <v>8845</v>
      </c>
      <c r="J9322" s="134">
        <v>0.33744864068049907</v>
      </c>
    </row>
    <row r="9323" spans="3:10" x14ac:dyDescent="0.3">
      <c r="C9323">
        <v>8846</v>
      </c>
      <c r="D9323" s="40">
        <v>2.5820825169641539</v>
      </c>
      <c r="I9323">
        <v>8846</v>
      </c>
      <c r="J9323" s="134">
        <v>0.27011366169888129</v>
      </c>
    </row>
    <row r="9324" spans="3:10" x14ac:dyDescent="0.3">
      <c r="C9324">
        <v>8847</v>
      </c>
      <c r="D9324" s="40">
        <v>2.7452368061524215</v>
      </c>
      <c r="I9324">
        <v>8847</v>
      </c>
      <c r="J9324" s="134">
        <v>0.14557331846670096</v>
      </c>
    </row>
    <row r="9325" spans="3:10" x14ac:dyDescent="0.3">
      <c r="C9325">
        <v>8848</v>
      </c>
      <c r="D9325" s="40">
        <v>3.5079463657358501</v>
      </c>
      <c r="I9325">
        <v>8848</v>
      </c>
      <c r="J9325" s="134">
        <v>0.3132349754801913</v>
      </c>
    </row>
    <row r="9326" spans="3:10" x14ac:dyDescent="0.3">
      <c r="C9326">
        <v>8849</v>
      </c>
      <c r="D9326" s="40">
        <v>2.5424262844106762</v>
      </c>
      <c r="I9326">
        <v>8849</v>
      </c>
      <c r="J9326" s="134">
        <v>0.14297762548905668</v>
      </c>
    </row>
    <row r="9327" spans="3:10" x14ac:dyDescent="0.3">
      <c r="C9327">
        <v>8850</v>
      </c>
      <c r="D9327" s="40">
        <v>2.213234910160053</v>
      </c>
      <c r="I9327">
        <v>8850</v>
      </c>
      <c r="J9327" s="134">
        <v>5.9782085453868872E-2</v>
      </c>
    </row>
    <row r="9328" spans="3:10" x14ac:dyDescent="0.3">
      <c r="C9328">
        <v>8851</v>
      </c>
      <c r="D9328" s="40">
        <v>2.9088153167931563</v>
      </c>
      <c r="I9328">
        <v>8851</v>
      </c>
      <c r="J9328" s="134">
        <v>0.350124113870252</v>
      </c>
    </row>
    <row r="9329" spans="3:10" x14ac:dyDescent="0.3">
      <c r="C9329">
        <v>8852</v>
      </c>
      <c r="D9329" s="40">
        <v>2.3052065501606345</v>
      </c>
      <c r="I9329">
        <v>8852</v>
      </c>
      <c r="J9329" s="134">
        <v>0.18996168270041514</v>
      </c>
    </row>
    <row r="9330" spans="3:10" x14ac:dyDescent="0.3">
      <c r="C9330">
        <v>8853</v>
      </c>
      <c r="D9330" s="40">
        <v>2.5655050673956064</v>
      </c>
      <c r="I9330">
        <v>8853</v>
      </c>
      <c r="J9330" s="134">
        <v>0.28797312950798282</v>
      </c>
    </row>
    <row r="9331" spans="3:10" x14ac:dyDescent="0.3">
      <c r="C9331">
        <v>8854</v>
      </c>
      <c r="D9331" s="40">
        <v>2.7661392172081931</v>
      </c>
      <c r="I9331">
        <v>8854</v>
      </c>
      <c r="J9331" s="134">
        <v>0.17934544133383645</v>
      </c>
    </row>
    <row r="9332" spans="3:10" x14ac:dyDescent="0.3">
      <c r="C9332">
        <v>8855</v>
      </c>
      <c r="D9332" s="40">
        <v>2.7926344808614307</v>
      </c>
      <c r="I9332">
        <v>8855</v>
      </c>
      <c r="J9332" s="134">
        <v>9.2614866775583504E-2</v>
      </c>
    </row>
    <row r="9333" spans="3:10" x14ac:dyDescent="0.3">
      <c r="C9333">
        <v>8856</v>
      </c>
      <c r="D9333" s="40">
        <v>2.1404777927798166</v>
      </c>
      <c r="I9333">
        <v>8856</v>
      </c>
      <c r="J9333" s="134">
        <v>0.33823167732416293</v>
      </c>
    </row>
    <row r="9334" spans="3:10" x14ac:dyDescent="0.3">
      <c r="C9334">
        <v>8857</v>
      </c>
      <c r="D9334" s="40">
        <v>2.2177571134855598</v>
      </c>
      <c r="I9334">
        <v>8857</v>
      </c>
      <c r="J9334" s="134">
        <v>0.31116688807939941</v>
      </c>
    </row>
    <row r="9335" spans="3:10" x14ac:dyDescent="0.3">
      <c r="C9335">
        <v>8858</v>
      </c>
      <c r="D9335" s="40">
        <v>2.1726235663665783</v>
      </c>
      <c r="I9335">
        <v>8858</v>
      </c>
      <c r="J9335" s="134">
        <v>0.27374047698770676</v>
      </c>
    </row>
    <row r="9336" spans="3:10" x14ac:dyDescent="0.3">
      <c r="C9336">
        <v>8859</v>
      </c>
      <c r="D9336" s="40">
        <v>2.2300966607236163</v>
      </c>
      <c r="I9336">
        <v>8859</v>
      </c>
      <c r="J9336" s="134">
        <v>0.28228251180451958</v>
      </c>
    </row>
    <row r="9337" spans="3:10" x14ac:dyDescent="0.3">
      <c r="C9337">
        <v>8860</v>
      </c>
      <c r="D9337" s="40">
        <v>2.3307758984172779</v>
      </c>
      <c r="I9337">
        <v>8860</v>
      </c>
      <c r="J9337" s="134">
        <v>0.27376808312311152</v>
      </c>
    </row>
    <row r="9338" spans="3:10" x14ac:dyDescent="0.3">
      <c r="C9338">
        <v>8861</v>
      </c>
      <c r="D9338" s="40">
        <v>3.0163648691522464</v>
      </c>
      <c r="I9338">
        <v>8861</v>
      </c>
      <c r="J9338" s="134">
        <v>0.11174903448771545</v>
      </c>
    </row>
    <row r="9339" spans="3:10" x14ac:dyDescent="0.3">
      <c r="C9339">
        <v>8862</v>
      </c>
      <c r="D9339" s="40">
        <v>2.6056580203617505</v>
      </c>
      <c r="I9339">
        <v>8862</v>
      </c>
      <c r="J9339" s="134">
        <v>0.26998222681682083</v>
      </c>
    </row>
    <row r="9340" spans="3:10" x14ac:dyDescent="0.3">
      <c r="C9340">
        <v>8863</v>
      </c>
      <c r="D9340" s="40">
        <v>3.1938427866684735</v>
      </c>
      <c r="I9340">
        <v>8863</v>
      </c>
      <c r="J9340" s="134">
        <v>0.27058983393361458</v>
      </c>
    </row>
    <row r="9341" spans="3:10" x14ac:dyDescent="0.3">
      <c r="C9341">
        <v>8864</v>
      </c>
      <c r="D9341" s="40">
        <v>3.4721274953979475</v>
      </c>
      <c r="I9341">
        <v>8864</v>
      </c>
      <c r="J9341" s="134">
        <v>0.26088598329867141</v>
      </c>
    </row>
    <row r="9342" spans="3:10" x14ac:dyDescent="0.3">
      <c r="C9342">
        <v>8865</v>
      </c>
      <c r="D9342" s="40">
        <v>2.5886457001891592</v>
      </c>
      <c r="I9342">
        <v>8865</v>
      </c>
      <c r="J9342" s="134">
        <v>0.20101027572539354</v>
      </c>
    </row>
    <row r="9343" spans="3:10" x14ac:dyDescent="0.3">
      <c r="C9343">
        <v>8866</v>
      </c>
      <c r="D9343" s="40">
        <v>2.3118808041964969</v>
      </c>
      <c r="I9343">
        <v>8866</v>
      </c>
      <c r="J9343" s="134">
        <v>0.17440740630244345</v>
      </c>
    </row>
    <row r="9344" spans="3:10" x14ac:dyDescent="0.3">
      <c r="C9344">
        <v>8867</v>
      </c>
      <c r="D9344" s="40">
        <v>2.1879557017607629</v>
      </c>
      <c r="I9344">
        <v>8867</v>
      </c>
      <c r="J9344" s="134">
        <v>0.18198418825212648</v>
      </c>
    </row>
    <row r="9345" spans="3:10" x14ac:dyDescent="0.3">
      <c r="C9345">
        <v>8868</v>
      </c>
      <c r="D9345" s="40">
        <v>2.7643842882980882</v>
      </c>
      <c r="I9345">
        <v>8868</v>
      </c>
      <c r="J9345" s="134">
        <v>0.20193726397036538</v>
      </c>
    </row>
    <row r="9346" spans="3:10" x14ac:dyDescent="0.3">
      <c r="C9346">
        <v>8869</v>
      </c>
      <c r="D9346" s="40">
        <v>1.9933052381092806</v>
      </c>
      <c r="I9346">
        <v>8869</v>
      </c>
      <c r="J9346" s="134">
        <v>0.19343525019529451</v>
      </c>
    </row>
    <row r="9347" spans="3:10" x14ac:dyDescent="0.3">
      <c r="C9347">
        <v>8870</v>
      </c>
      <c r="D9347" s="40">
        <v>2.6624383352847483</v>
      </c>
      <c r="I9347">
        <v>8870</v>
      </c>
      <c r="J9347" s="134">
        <v>0.19559399804880684</v>
      </c>
    </row>
    <row r="9348" spans="3:10" x14ac:dyDescent="0.3">
      <c r="C9348">
        <v>8871</v>
      </c>
      <c r="D9348" s="40">
        <v>1.9654639672833394</v>
      </c>
      <c r="I9348">
        <v>8871</v>
      </c>
      <c r="J9348" s="134">
        <v>0.27125381949360916</v>
      </c>
    </row>
    <row r="9349" spans="3:10" x14ac:dyDescent="0.3">
      <c r="C9349">
        <v>8872</v>
      </c>
      <c r="D9349" s="40">
        <v>1.8168218912053604</v>
      </c>
      <c r="I9349">
        <v>8872</v>
      </c>
      <c r="J9349" s="134">
        <v>0.35060633028266053</v>
      </c>
    </row>
    <row r="9350" spans="3:10" x14ac:dyDescent="0.3">
      <c r="C9350">
        <v>8873</v>
      </c>
      <c r="D9350" s="40">
        <v>2.8448796365158193</v>
      </c>
      <c r="I9350">
        <v>8873</v>
      </c>
      <c r="J9350" s="134">
        <v>0.16549726737227655</v>
      </c>
    </row>
    <row r="9351" spans="3:10" x14ac:dyDescent="0.3">
      <c r="C9351">
        <v>8874</v>
      </c>
      <c r="D9351" s="40">
        <v>2.1206203570293005</v>
      </c>
      <c r="I9351">
        <v>8874</v>
      </c>
      <c r="J9351" s="134">
        <v>0.22562246733985103</v>
      </c>
    </row>
    <row r="9352" spans="3:10" x14ac:dyDescent="0.3">
      <c r="C9352">
        <v>8875</v>
      </c>
      <c r="D9352" s="40">
        <v>2.588027141072029</v>
      </c>
      <c r="I9352">
        <v>8875</v>
      </c>
      <c r="J9352" s="134">
        <v>0.34535775160431492</v>
      </c>
    </row>
    <row r="9353" spans="3:10" x14ac:dyDescent="0.3">
      <c r="C9353">
        <v>8876</v>
      </c>
      <c r="D9353" s="40">
        <v>2.7223362836226515</v>
      </c>
      <c r="I9353">
        <v>8876</v>
      </c>
      <c r="J9353" s="134">
        <v>0.20123526701639793</v>
      </c>
    </row>
    <row r="9354" spans="3:10" x14ac:dyDescent="0.3">
      <c r="C9354">
        <v>8877</v>
      </c>
      <c r="D9354" s="40">
        <v>2.7352239534254408</v>
      </c>
      <c r="I9354">
        <v>8877</v>
      </c>
      <c r="J9354" s="134">
        <v>0.34761102792784526</v>
      </c>
    </row>
    <row r="9355" spans="3:10" x14ac:dyDescent="0.3">
      <c r="C9355">
        <v>8878</v>
      </c>
      <c r="D9355" s="40">
        <v>2.0298724828544921</v>
      </c>
      <c r="I9355">
        <v>8878</v>
      </c>
      <c r="J9355" s="134">
        <v>0.32893340363976464</v>
      </c>
    </row>
    <row r="9356" spans="3:10" x14ac:dyDescent="0.3">
      <c r="C9356">
        <v>8879</v>
      </c>
      <c r="D9356" s="40">
        <v>3.3506188396903576</v>
      </c>
      <c r="I9356">
        <v>8879</v>
      </c>
      <c r="J9356" s="134">
        <v>0.23418669579632301</v>
      </c>
    </row>
    <row r="9357" spans="3:10" x14ac:dyDescent="0.3">
      <c r="C9357">
        <v>8880</v>
      </c>
      <c r="D9357" s="40">
        <v>1.9089728079844968</v>
      </c>
      <c r="I9357">
        <v>8880</v>
      </c>
      <c r="J9357" s="134">
        <v>0.29538566662358257</v>
      </c>
    </row>
    <row r="9358" spans="3:10" x14ac:dyDescent="0.3">
      <c r="C9358">
        <v>8881</v>
      </c>
      <c r="D9358" s="40">
        <v>2.7797771268042419</v>
      </c>
      <c r="I9358">
        <v>8881</v>
      </c>
      <c r="J9358" s="134">
        <v>0.19432459318297246</v>
      </c>
    </row>
    <row r="9359" spans="3:10" x14ac:dyDescent="0.3">
      <c r="C9359">
        <v>8882</v>
      </c>
      <c r="D9359" s="40">
        <v>2.5993268152638103</v>
      </c>
      <c r="I9359">
        <v>8882</v>
      </c>
      <c r="J9359" s="134">
        <v>0.3091094454509129</v>
      </c>
    </row>
    <row r="9360" spans="3:10" x14ac:dyDescent="0.3">
      <c r="C9360">
        <v>8883</v>
      </c>
      <c r="D9360" s="40">
        <v>2.3087466891725419</v>
      </c>
      <c r="I9360">
        <v>8883</v>
      </c>
      <c r="J9360" s="134">
        <v>0.24317074350648871</v>
      </c>
    </row>
    <row r="9361" spans="3:10" x14ac:dyDescent="0.3">
      <c r="C9361">
        <v>8884</v>
      </c>
      <c r="D9361" s="40">
        <v>3.318744317800038</v>
      </c>
      <c r="I9361">
        <v>8884</v>
      </c>
      <c r="J9361" s="134">
        <v>0.19724530019361985</v>
      </c>
    </row>
    <row r="9362" spans="3:10" x14ac:dyDescent="0.3">
      <c r="C9362">
        <v>8885</v>
      </c>
      <c r="D9362" s="40">
        <v>1.9816135952487959</v>
      </c>
      <c r="I9362">
        <v>8885</v>
      </c>
      <c r="J9362" s="134">
        <v>0.17825141052539295</v>
      </c>
    </row>
    <row r="9363" spans="3:10" x14ac:dyDescent="0.3">
      <c r="C9363">
        <v>8886</v>
      </c>
      <c r="D9363" s="40">
        <v>3.4172479079853333</v>
      </c>
      <c r="I9363">
        <v>8886</v>
      </c>
      <c r="J9363" s="134">
        <v>0.26242056356797505</v>
      </c>
    </row>
    <row r="9364" spans="3:10" x14ac:dyDescent="0.3">
      <c r="C9364">
        <v>8887</v>
      </c>
      <c r="D9364" s="40">
        <v>2.7279927844509699</v>
      </c>
      <c r="I9364">
        <v>8887</v>
      </c>
      <c r="J9364" s="134">
        <v>0.27348335113046685</v>
      </c>
    </row>
    <row r="9365" spans="3:10" x14ac:dyDescent="0.3">
      <c r="C9365">
        <v>8888</v>
      </c>
      <c r="D9365" s="40">
        <v>1.9724372824226755</v>
      </c>
      <c r="I9365">
        <v>8888</v>
      </c>
      <c r="J9365" s="134">
        <v>0.2958389257255547</v>
      </c>
    </row>
    <row r="9366" spans="3:10" x14ac:dyDescent="0.3">
      <c r="C9366">
        <v>8889</v>
      </c>
      <c r="D9366" s="40">
        <v>2.930849194903121</v>
      </c>
      <c r="I9366">
        <v>8889</v>
      </c>
      <c r="J9366" s="134">
        <v>0.33089830625641592</v>
      </c>
    </row>
    <row r="9367" spans="3:10" x14ac:dyDescent="0.3">
      <c r="C9367">
        <v>8890</v>
      </c>
      <c r="D9367" s="40">
        <v>2.6281057525666793</v>
      </c>
      <c r="I9367">
        <v>8890</v>
      </c>
      <c r="J9367" s="134">
        <v>0.3170231743059051</v>
      </c>
    </row>
    <row r="9368" spans="3:10" x14ac:dyDescent="0.3">
      <c r="C9368">
        <v>8891</v>
      </c>
      <c r="D9368" s="40">
        <v>2.8337400615168677</v>
      </c>
      <c r="I9368">
        <v>8891</v>
      </c>
      <c r="J9368" s="134">
        <v>0.32635019716657476</v>
      </c>
    </row>
    <row r="9369" spans="3:10" x14ac:dyDescent="0.3">
      <c r="C9369">
        <v>8892</v>
      </c>
      <c r="D9369" s="40">
        <v>3.0837271858463877</v>
      </c>
      <c r="I9369">
        <v>8892</v>
      </c>
      <c r="J9369" s="134">
        <v>0.24001627011841498</v>
      </c>
    </row>
    <row r="9370" spans="3:10" x14ac:dyDescent="0.3">
      <c r="C9370">
        <v>8893</v>
      </c>
      <c r="D9370" s="40">
        <v>3.0426065845118537</v>
      </c>
      <c r="I9370">
        <v>8893</v>
      </c>
      <c r="J9370" s="134">
        <v>0.35698945332331689</v>
      </c>
    </row>
    <row r="9371" spans="3:10" x14ac:dyDescent="0.3">
      <c r="C9371">
        <v>8894</v>
      </c>
      <c r="D9371" s="40">
        <v>2.3300492168459477</v>
      </c>
      <c r="I9371">
        <v>8894</v>
      </c>
      <c r="J9371" s="134">
        <v>0.20484375490540629</v>
      </c>
    </row>
    <row r="9372" spans="3:10" x14ac:dyDescent="0.3">
      <c r="C9372">
        <v>8895</v>
      </c>
      <c r="D9372" s="40">
        <v>3.3625143067575629</v>
      </c>
      <c r="I9372">
        <v>8895</v>
      </c>
      <c r="J9372" s="134">
        <v>0.25663314295680406</v>
      </c>
    </row>
    <row r="9373" spans="3:10" x14ac:dyDescent="0.3">
      <c r="C9373">
        <v>8896</v>
      </c>
      <c r="D9373" s="40">
        <v>2.9551032187832003</v>
      </c>
      <c r="I9373">
        <v>8896</v>
      </c>
      <c r="J9373" s="134">
        <v>0.31336128971785593</v>
      </c>
    </row>
    <row r="9374" spans="3:10" x14ac:dyDescent="0.3">
      <c r="C9374">
        <v>8897</v>
      </c>
      <c r="D9374" s="40">
        <v>2.3245839505613302</v>
      </c>
      <c r="I9374">
        <v>8897</v>
      </c>
      <c r="J9374" s="134">
        <v>0.29849819827897095</v>
      </c>
    </row>
    <row r="9375" spans="3:10" x14ac:dyDescent="0.3">
      <c r="C9375">
        <v>8898</v>
      </c>
      <c r="D9375" s="40">
        <v>2.793174785401531</v>
      </c>
      <c r="I9375">
        <v>8898</v>
      </c>
      <c r="J9375" s="134">
        <v>0.33743841517572792</v>
      </c>
    </row>
    <row r="9376" spans="3:10" x14ac:dyDescent="0.3">
      <c r="C9376">
        <v>8899</v>
      </c>
      <c r="D9376" s="40">
        <v>3.2949611006179005</v>
      </c>
      <c r="I9376">
        <v>8899</v>
      </c>
      <c r="J9376" s="134">
        <v>0.22241870420258647</v>
      </c>
    </row>
    <row r="9377" spans="3:10" x14ac:dyDescent="0.3">
      <c r="C9377">
        <v>8900</v>
      </c>
      <c r="D9377" s="40">
        <v>2.9395010828660291</v>
      </c>
      <c r="I9377">
        <v>8900</v>
      </c>
      <c r="J9377" s="134">
        <v>0.36342893259790032</v>
      </c>
    </row>
    <row r="9378" spans="3:10" x14ac:dyDescent="0.3">
      <c r="C9378">
        <v>8901</v>
      </c>
      <c r="D9378" s="40">
        <v>1.6716417623205739</v>
      </c>
      <c r="I9378">
        <v>8901</v>
      </c>
      <c r="J9378" s="134">
        <v>0.30170479905840208</v>
      </c>
    </row>
    <row r="9379" spans="3:10" x14ac:dyDescent="0.3">
      <c r="C9379">
        <v>8902</v>
      </c>
      <c r="D9379" s="40">
        <v>3.1291373428140945</v>
      </c>
      <c r="I9379">
        <v>8902</v>
      </c>
      <c r="J9379" s="134">
        <v>0.224442146011125</v>
      </c>
    </row>
    <row r="9380" spans="3:10" x14ac:dyDescent="0.3">
      <c r="C9380">
        <v>8903</v>
      </c>
      <c r="D9380" s="40">
        <v>2.9273231150012107</v>
      </c>
      <c r="I9380">
        <v>8903</v>
      </c>
      <c r="J9380" s="134">
        <v>0.19622642874836504</v>
      </c>
    </row>
    <row r="9381" spans="3:10" x14ac:dyDescent="0.3">
      <c r="C9381">
        <v>8904</v>
      </c>
      <c r="D9381" s="40">
        <v>1.912241479087482</v>
      </c>
      <c r="I9381">
        <v>8904</v>
      </c>
      <c r="J9381" s="134">
        <v>0.10678014639679945</v>
      </c>
    </row>
    <row r="9382" spans="3:10" x14ac:dyDescent="0.3">
      <c r="C9382">
        <v>8905</v>
      </c>
      <c r="D9382" s="40">
        <v>2.3756154543578836</v>
      </c>
      <c r="I9382">
        <v>8905</v>
      </c>
      <c r="J9382" s="134">
        <v>0.21580952405982123</v>
      </c>
    </row>
    <row r="9383" spans="3:10" x14ac:dyDescent="0.3">
      <c r="C9383">
        <v>8906</v>
      </c>
      <c r="D9383" s="40">
        <v>2.4242289984296952</v>
      </c>
      <c r="I9383">
        <v>8906</v>
      </c>
      <c r="J9383" s="134">
        <v>0.27900387122998782</v>
      </c>
    </row>
    <row r="9384" spans="3:10" x14ac:dyDescent="0.3">
      <c r="C9384">
        <v>8907</v>
      </c>
      <c r="D9384" s="40">
        <v>2.1997225648095009</v>
      </c>
      <c r="I9384">
        <v>8907</v>
      </c>
      <c r="J9384" s="134">
        <v>0.33212211743008235</v>
      </c>
    </row>
    <row r="9385" spans="3:10" x14ac:dyDescent="0.3">
      <c r="C9385">
        <v>8908</v>
      </c>
      <c r="D9385" s="40">
        <v>2.499275379663318</v>
      </c>
      <c r="I9385">
        <v>8908</v>
      </c>
      <c r="J9385" s="134">
        <v>0.35158416368709644</v>
      </c>
    </row>
    <row r="9386" spans="3:10" x14ac:dyDescent="0.3">
      <c r="C9386">
        <v>8909</v>
      </c>
      <c r="D9386" s="40">
        <v>2.7405015833597401</v>
      </c>
      <c r="I9386">
        <v>8909</v>
      </c>
      <c r="J9386" s="134">
        <v>0.33753245907925833</v>
      </c>
    </row>
    <row r="9387" spans="3:10" x14ac:dyDescent="0.3">
      <c r="C9387">
        <v>8910</v>
      </c>
      <c r="D9387" s="40">
        <v>3.0891555169999263</v>
      </c>
      <c r="I9387">
        <v>8910</v>
      </c>
      <c r="J9387" s="134">
        <v>0.17661972998313824</v>
      </c>
    </row>
    <row r="9388" spans="3:10" x14ac:dyDescent="0.3">
      <c r="C9388">
        <v>8911</v>
      </c>
      <c r="D9388" s="40">
        <v>3.4588067614477098</v>
      </c>
      <c r="I9388">
        <v>8911</v>
      </c>
      <c r="J9388" s="134">
        <v>0.32093713525990286</v>
      </c>
    </row>
    <row r="9389" spans="3:10" x14ac:dyDescent="0.3">
      <c r="C9389">
        <v>8912</v>
      </c>
      <c r="D9389" s="40">
        <v>2.308172073666912</v>
      </c>
      <c r="I9389">
        <v>8912</v>
      </c>
      <c r="J9389" s="134">
        <v>0.31827142499095573</v>
      </c>
    </row>
    <row r="9390" spans="3:10" x14ac:dyDescent="0.3">
      <c r="C9390">
        <v>8913</v>
      </c>
      <c r="D9390" s="40">
        <v>2.4905209257724943</v>
      </c>
      <c r="I9390">
        <v>8913</v>
      </c>
      <c r="J9390" s="134">
        <v>0.29573184437057143</v>
      </c>
    </row>
    <row r="9391" spans="3:10" x14ac:dyDescent="0.3">
      <c r="C9391">
        <v>8914</v>
      </c>
      <c r="D9391" s="40">
        <v>2.5821720551697434</v>
      </c>
      <c r="I9391">
        <v>8914</v>
      </c>
      <c r="J9391" s="134">
        <v>0.2286797604249069</v>
      </c>
    </row>
    <row r="9392" spans="3:10" x14ac:dyDescent="0.3">
      <c r="C9392">
        <v>8915</v>
      </c>
      <c r="D9392" s="40">
        <v>3.319132092298303</v>
      </c>
      <c r="I9392">
        <v>8915</v>
      </c>
      <c r="J9392" s="134">
        <v>0.29851613329752658</v>
      </c>
    </row>
    <row r="9393" spans="3:10" x14ac:dyDescent="0.3">
      <c r="C9393">
        <v>8916</v>
      </c>
      <c r="D9393" s="40">
        <v>2.6947720919361018</v>
      </c>
      <c r="I9393">
        <v>8916</v>
      </c>
      <c r="J9393" s="134">
        <v>0.25777869814772414</v>
      </c>
    </row>
    <row r="9394" spans="3:10" x14ac:dyDescent="0.3">
      <c r="C9394">
        <v>8917</v>
      </c>
      <c r="D9394" s="40">
        <v>1.5523035220816925</v>
      </c>
      <c r="I9394">
        <v>8917</v>
      </c>
      <c r="J9394" s="134">
        <v>0.29702096902902264</v>
      </c>
    </row>
    <row r="9395" spans="3:10" x14ac:dyDescent="0.3">
      <c r="C9395">
        <v>8918</v>
      </c>
      <c r="D9395" s="40">
        <v>2.753175662158692</v>
      </c>
      <c r="I9395">
        <v>8918</v>
      </c>
      <c r="J9395" s="134">
        <v>0.26605701927428527</v>
      </c>
    </row>
    <row r="9396" spans="3:10" x14ac:dyDescent="0.3">
      <c r="C9396">
        <v>8919</v>
      </c>
      <c r="D9396" s="40">
        <v>2.9152589228907697</v>
      </c>
      <c r="I9396">
        <v>8919</v>
      </c>
      <c r="J9396" s="134">
        <v>0.26559485646305525</v>
      </c>
    </row>
    <row r="9397" spans="3:10" x14ac:dyDescent="0.3">
      <c r="C9397">
        <v>8920</v>
      </c>
      <c r="D9397" s="40">
        <v>3.155346074745343</v>
      </c>
      <c r="I9397">
        <v>8920</v>
      </c>
      <c r="J9397" s="134">
        <v>0.10507396696092064</v>
      </c>
    </row>
    <row r="9398" spans="3:10" x14ac:dyDescent="0.3">
      <c r="C9398">
        <v>8921</v>
      </c>
      <c r="D9398" s="40">
        <v>1.9469067192218124</v>
      </c>
      <c r="I9398">
        <v>8921</v>
      </c>
      <c r="J9398" s="134">
        <v>0.2561595519064539</v>
      </c>
    </row>
    <row r="9399" spans="3:10" x14ac:dyDescent="0.3">
      <c r="C9399">
        <v>8922</v>
      </c>
      <c r="D9399" s="40">
        <v>2.8199357368662961</v>
      </c>
      <c r="I9399">
        <v>8922</v>
      </c>
      <c r="J9399" s="134">
        <v>0.20322750009647939</v>
      </c>
    </row>
    <row r="9400" spans="3:10" x14ac:dyDescent="0.3">
      <c r="C9400">
        <v>8923</v>
      </c>
      <c r="D9400" s="40">
        <v>2.5406387496988017</v>
      </c>
      <c r="I9400">
        <v>8923</v>
      </c>
      <c r="J9400" s="134">
        <v>0.19385157728487656</v>
      </c>
    </row>
    <row r="9401" spans="3:10" x14ac:dyDescent="0.3">
      <c r="C9401">
        <v>8924</v>
      </c>
      <c r="D9401" s="40">
        <v>1.9842511933396423</v>
      </c>
      <c r="I9401">
        <v>8924</v>
      </c>
      <c r="J9401" s="134">
        <v>0.20432857053550202</v>
      </c>
    </row>
    <row r="9402" spans="3:10" x14ac:dyDescent="0.3">
      <c r="C9402">
        <v>8925</v>
      </c>
      <c r="D9402" s="40">
        <v>2.810351146724452</v>
      </c>
      <c r="I9402">
        <v>8925</v>
      </c>
      <c r="J9402" s="134">
        <v>0.15944161573729176</v>
      </c>
    </row>
    <row r="9403" spans="3:10" x14ac:dyDescent="0.3">
      <c r="C9403">
        <v>8926</v>
      </c>
      <c r="D9403" s="40">
        <v>2.656961326834359</v>
      </c>
      <c r="I9403">
        <v>8926</v>
      </c>
      <c r="J9403" s="134">
        <v>0.14770502581701539</v>
      </c>
    </row>
    <row r="9404" spans="3:10" x14ac:dyDescent="0.3">
      <c r="C9404">
        <v>8927</v>
      </c>
      <c r="D9404" s="40">
        <v>2.6798846965134411</v>
      </c>
      <c r="I9404">
        <v>8927</v>
      </c>
      <c r="J9404" s="134">
        <v>0.32828106539727475</v>
      </c>
    </row>
    <row r="9405" spans="3:10" x14ac:dyDescent="0.3">
      <c r="C9405">
        <v>8928</v>
      </c>
      <c r="D9405" s="40">
        <v>1.819500359019449</v>
      </c>
      <c r="I9405">
        <v>8928</v>
      </c>
      <c r="J9405" s="134">
        <v>0.16820463754711712</v>
      </c>
    </row>
    <row r="9406" spans="3:10" x14ac:dyDescent="0.3">
      <c r="C9406">
        <v>8929</v>
      </c>
      <c r="D9406" s="40">
        <v>2.7028608177934998</v>
      </c>
      <c r="I9406">
        <v>8929</v>
      </c>
      <c r="J9406" s="134">
        <v>0.33146103942801042</v>
      </c>
    </row>
    <row r="9407" spans="3:10" x14ac:dyDescent="0.3">
      <c r="C9407">
        <v>8930</v>
      </c>
      <c r="D9407" s="40">
        <v>3.0992311741500935</v>
      </c>
      <c r="I9407">
        <v>8930</v>
      </c>
      <c r="J9407" s="134">
        <v>0.13561786597915515</v>
      </c>
    </row>
    <row r="9408" spans="3:10" x14ac:dyDescent="0.3">
      <c r="C9408">
        <v>8931</v>
      </c>
      <c r="D9408" s="40">
        <v>1.9294761177153468</v>
      </c>
      <c r="I9408">
        <v>8931</v>
      </c>
      <c r="J9408" s="134">
        <v>0.18592647106392923</v>
      </c>
    </row>
    <row r="9409" spans="3:10" x14ac:dyDescent="0.3">
      <c r="C9409">
        <v>8932</v>
      </c>
      <c r="D9409" s="40">
        <v>2.3434576475820466</v>
      </c>
      <c r="I9409">
        <v>8932</v>
      </c>
      <c r="J9409" s="134">
        <v>0.33760698095582242</v>
      </c>
    </row>
    <row r="9410" spans="3:10" x14ac:dyDescent="0.3">
      <c r="C9410">
        <v>8933</v>
      </c>
      <c r="D9410" s="40">
        <v>2.7924564404075487</v>
      </c>
      <c r="I9410">
        <v>8933</v>
      </c>
      <c r="J9410" s="134">
        <v>0.28823379759220935</v>
      </c>
    </row>
    <row r="9411" spans="3:10" x14ac:dyDescent="0.3">
      <c r="C9411">
        <v>8934</v>
      </c>
      <c r="D9411" s="40">
        <v>1.8393348688084601</v>
      </c>
      <c r="I9411">
        <v>8934</v>
      </c>
      <c r="J9411" s="134">
        <v>0.33242994692854477</v>
      </c>
    </row>
    <row r="9412" spans="3:10" x14ac:dyDescent="0.3">
      <c r="C9412">
        <v>8935</v>
      </c>
      <c r="D9412" s="40">
        <v>1.86120649505085</v>
      </c>
      <c r="I9412">
        <v>8935</v>
      </c>
      <c r="J9412" s="134">
        <v>0.18069225904458208</v>
      </c>
    </row>
    <row r="9413" spans="3:10" x14ac:dyDescent="0.3">
      <c r="C9413">
        <v>8936</v>
      </c>
      <c r="D9413" s="40">
        <v>1.9777509635771899</v>
      </c>
      <c r="I9413">
        <v>8936</v>
      </c>
      <c r="J9413" s="134">
        <v>0.2311015625018169</v>
      </c>
    </row>
    <row r="9414" spans="3:10" x14ac:dyDescent="0.3">
      <c r="C9414">
        <v>8937</v>
      </c>
      <c r="D9414" s="40">
        <v>2.3436005716015713</v>
      </c>
      <c r="I9414">
        <v>8937</v>
      </c>
      <c r="J9414" s="134">
        <v>0.12377444502811885</v>
      </c>
    </row>
    <row r="9415" spans="3:10" x14ac:dyDescent="0.3">
      <c r="C9415">
        <v>8938</v>
      </c>
      <c r="D9415" s="40">
        <v>1.9337637524171047</v>
      </c>
      <c r="I9415">
        <v>8938</v>
      </c>
      <c r="J9415" s="134">
        <v>8.1603076322042334E-2</v>
      </c>
    </row>
    <row r="9416" spans="3:10" x14ac:dyDescent="0.3">
      <c r="C9416">
        <v>8939</v>
      </c>
      <c r="D9416" s="40">
        <v>2.6317782499003126</v>
      </c>
      <c r="I9416">
        <v>8939</v>
      </c>
      <c r="J9416" s="134">
        <v>0.13471548061866057</v>
      </c>
    </row>
    <row r="9417" spans="3:10" x14ac:dyDescent="0.3">
      <c r="C9417">
        <v>8940</v>
      </c>
      <c r="D9417" s="40">
        <v>2.1311510898014987</v>
      </c>
      <c r="I9417">
        <v>8940</v>
      </c>
      <c r="J9417" s="134">
        <v>0.27214388516021559</v>
      </c>
    </row>
    <row r="9418" spans="3:10" x14ac:dyDescent="0.3">
      <c r="C9418">
        <v>8941</v>
      </c>
      <c r="D9418" s="40">
        <v>2.9632604244807128</v>
      </c>
      <c r="I9418">
        <v>8941</v>
      </c>
      <c r="J9418" s="134">
        <v>0.23484394543082465</v>
      </c>
    </row>
    <row r="9419" spans="3:10" x14ac:dyDescent="0.3">
      <c r="C9419">
        <v>8942</v>
      </c>
      <c r="D9419" s="40">
        <v>2.4111233389748419</v>
      </c>
      <c r="I9419">
        <v>8942</v>
      </c>
      <c r="J9419" s="134">
        <v>0.23606191379295716</v>
      </c>
    </row>
    <row r="9420" spans="3:10" x14ac:dyDescent="0.3">
      <c r="C9420">
        <v>8943</v>
      </c>
      <c r="D9420" s="40">
        <v>2.2775344756125127</v>
      </c>
      <c r="I9420">
        <v>8943</v>
      </c>
      <c r="J9420" s="134">
        <v>0.2744844831277673</v>
      </c>
    </row>
    <row r="9421" spans="3:10" x14ac:dyDescent="0.3">
      <c r="C9421">
        <v>8944</v>
      </c>
      <c r="D9421" s="40">
        <v>2.783232402422684</v>
      </c>
      <c r="I9421">
        <v>8944</v>
      </c>
      <c r="J9421" s="134">
        <v>0.26217660105876961</v>
      </c>
    </row>
    <row r="9422" spans="3:10" x14ac:dyDescent="0.3">
      <c r="C9422">
        <v>8945</v>
      </c>
      <c r="D9422" s="40">
        <v>2.6287739834523771</v>
      </c>
      <c r="I9422">
        <v>8945</v>
      </c>
      <c r="J9422" s="134">
        <v>0.26387227261904722</v>
      </c>
    </row>
    <row r="9423" spans="3:10" x14ac:dyDescent="0.3">
      <c r="C9423">
        <v>8946</v>
      </c>
      <c r="D9423" s="40">
        <v>1.9243830126988233</v>
      </c>
      <c r="I9423">
        <v>8946</v>
      </c>
      <c r="J9423" s="134">
        <v>0.41067048983286125</v>
      </c>
    </row>
    <row r="9424" spans="3:10" x14ac:dyDescent="0.3">
      <c r="C9424">
        <v>8947</v>
      </c>
      <c r="D9424" s="40">
        <v>2.26595502532364</v>
      </c>
      <c r="I9424">
        <v>8947</v>
      </c>
      <c r="J9424" s="134">
        <v>0.25486400119165586</v>
      </c>
    </row>
    <row r="9425" spans="3:10" x14ac:dyDescent="0.3">
      <c r="C9425">
        <v>8948</v>
      </c>
      <c r="D9425" s="40">
        <v>3.2392452838116674</v>
      </c>
      <c r="I9425">
        <v>8948</v>
      </c>
      <c r="J9425" s="134">
        <v>0.25629148157450499</v>
      </c>
    </row>
    <row r="9426" spans="3:10" x14ac:dyDescent="0.3">
      <c r="C9426">
        <v>8949</v>
      </c>
      <c r="D9426" s="40">
        <v>2.1943898181569419</v>
      </c>
      <c r="I9426">
        <v>8949</v>
      </c>
      <c r="J9426" s="134">
        <v>0.31279192882037132</v>
      </c>
    </row>
    <row r="9427" spans="3:10" x14ac:dyDescent="0.3">
      <c r="C9427">
        <v>8950</v>
      </c>
      <c r="D9427" s="40">
        <v>1.8431526849125213</v>
      </c>
      <c r="I9427">
        <v>8950</v>
      </c>
      <c r="J9427" s="134">
        <v>0.31594141417415078</v>
      </c>
    </row>
    <row r="9428" spans="3:10" x14ac:dyDescent="0.3">
      <c r="C9428">
        <v>8951</v>
      </c>
      <c r="D9428" s="40">
        <v>2.8428922178491463</v>
      </c>
      <c r="I9428">
        <v>8951</v>
      </c>
      <c r="J9428" s="134">
        <v>0.32249847429742684</v>
      </c>
    </row>
    <row r="9429" spans="3:10" x14ac:dyDescent="0.3">
      <c r="C9429">
        <v>8952</v>
      </c>
      <c r="D9429" s="40">
        <v>1.9533272968991628</v>
      </c>
      <c r="I9429">
        <v>8952</v>
      </c>
      <c r="J9429" s="134">
        <v>0.21924243362556184</v>
      </c>
    </row>
    <row r="9430" spans="3:10" x14ac:dyDescent="0.3">
      <c r="C9430">
        <v>8953</v>
      </c>
      <c r="D9430" s="40">
        <v>2.5581746803088872</v>
      </c>
      <c r="I9430">
        <v>8953</v>
      </c>
      <c r="J9430" s="134">
        <v>0.16811268681968405</v>
      </c>
    </row>
    <row r="9431" spans="3:10" x14ac:dyDescent="0.3">
      <c r="C9431">
        <v>8954</v>
      </c>
      <c r="D9431" s="40">
        <v>2.1448663418916927</v>
      </c>
      <c r="I9431">
        <v>8954</v>
      </c>
      <c r="J9431" s="134">
        <v>0.27598057894826766</v>
      </c>
    </row>
    <row r="9432" spans="3:10" x14ac:dyDescent="0.3">
      <c r="C9432">
        <v>8955</v>
      </c>
      <c r="D9432" s="40">
        <v>2.9114830642259433</v>
      </c>
      <c r="I9432">
        <v>8955</v>
      </c>
      <c r="J9432" s="134">
        <v>0.1792529764428179</v>
      </c>
    </row>
    <row r="9433" spans="3:10" x14ac:dyDescent="0.3">
      <c r="C9433">
        <v>8956</v>
      </c>
      <c r="D9433" s="40">
        <v>2.1475202868948164</v>
      </c>
      <c r="I9433">
        <v>8956</v>
      </c>
      <c r="J9433" s="134">
        <v>0.19489134454622747</v>
      </c>
    </row>
    <row r="9434" spans="3:10" x14ac:dyDescent="0.3">
      <c r="C9434">
        <v>8957</v>
      </c>
      <c r="D9434" s="40">
        <v>2.4118502745481769</v>
      </c>
      <c r="I9434">
        <v>8957</v>
      </c>
      <c r="J9434" s="134">
        <v>0.24300581339300065</v>
      </c>
    </row>
    <row r="9435" spans="3:10" x14ac:dyDescent="0.3">
      <c r="C9435">
        <v>8958</v>
      </c>
      <c r="D9435" s="40">
        <v>2.8412624115545579</v>
      </c>
      <c r="I9435">
        <v>8958</v>
      </c>
      <c r="J9435" s="134">
        <v>0.22059343358928585</v>
      </c>
    </row>
    <row r="9436" spans="3:10" x14ac:dyDescent="0.3">
      <c r="C9436">
        <v>8959</v>
      </c>
      <c r="D9436" s="40">
        <v>1.8674352560145313</v>
      </c>
      <c r="I9436">
        <v>8959</v>
      </c>
      <c r="J9436" s="134">
        <v>0.32530235644695038</v>
      </c>
    </row>
    <row r="9437" spans="3:10" x14ac:dyDescent="0.3">
      <c r="C9437">
        <v>8960</v>
      </c>
      <c r="D9437" s="40">
        <v>2.016522881184287</v>
      </c>
      <c r="I9437">
        <v>8960</v>
      </c>
      <c r="J9437" s="134">
        <v>0.22987924356192879</v>
      </c>
    </row>
    <row r="9438" spans="3:10" x14ac:dyDescent="0.3">
      <c r="C9438">
        <v>8961</v>
      </c>
      <c r="D9438" s="40">
        <v>3.4714747887535964</v>
      </c>
      <c r="I9438">
        <v>8961</v>
      </c>
      <c r="J9438" s="134">
        <v>0.29222060848009557</v>
      </c>
    </row>
    <row r="9439" spans="3:10" x14ac:dyDescent="0.3">
      <c r="C9439">
        <v>8962</v>
      </c>
      <c r="D9439" s="40">
        <v>3.1158212133082683</v>
      </c>
      <c r="I9439">
        <v>8962</v>
      </c>
      <c r="J9439" s="134">
        <v>0.19344357518157862</v>
      </c>
    </row>
    <row r="9440" spans="3:10" x14ac:dyDescent="0.3">
      <c r="C9440">
        <v>8963</v>
      </c>
      <c r="D9440" s="40">
        <v>3.0356559649241559</v>
      </c>
      <c r="I9440">
        <v>8963</v>
      </c>
      <c r="J9440" s="134">
        <v>0.23378277899423971</v>
      </c>
    </row>
    <row r="9441" spans="3:10" x14ac:dyDescent="0.3">
      <c r="C9441">
        <v>8964</v>
      </c>
      <c r="D9441" s="40">
        <v>3.1137550742909026</v>
      </c>
      <c r="I9441">
        <v>8964</v>
      </c>
      <c r="J9441" s="134">
        <v>0.23693850066597655</v>
      </c>
    </row>
    <row r="9442" spans="3:10" x14ac:dyDescent="0.3">
      <c r="C9442">
        <v>8965</v>
      </c>
      <c r="D9442" s="40">
        <v>2.178247643495272</v>
      </c>
      <c r="I9442">
        <v>8965</v>
      </c>
      <c r="J9442" s="134">
        <v>0.26015778330423545</v>
      </c>
    </row>
    <row r="9443" spans="3:10" x14ac:dyDescent="0.3">
      <c r="C9443">
        <v>8966</v>
      </c>
      <c r="D9443" s="40">
        <v>2.5636882609072926</v>
      </c>
      <c r="I9443">
        <v>8966</v>
      </c>
      <c r="J9443" s="134">
        <v>0.27740611179964692</v>
      </c>
    </row>
    <row r="9444" spans="3:10" x14ac:dyDescent="0.3">
      <c r="C9444">
        <v>8967</v>
      </c>
      <c r="D9444" s="40">
        <v>2.9221594478906483</v>
      </c>
      <c r="I9444">
        <v>8967</v>
      </c>
      <c r="J9444" s="134">
        <v>0.2121599303273205</v>
      </c>
    </row>
    <row r="9445" spans="3:10" x14ac:dyDescent="0.3">
      <c r="C9445">
        <v>8968</v>
      </c>
      <c r="D9445" s="40">
        <v>2.7121850333514819</v>
      </c>
      <c r="I9445">
        <v>8968</v>
      </c>
      <c r="J9445" s="134">
        <v>0.26749516770952875</v>
      </c>
    </row>
    <row r="9446" spans="3:10" x14ac:dyDescent="0.3">
      <c r="C9446">
        <v>8969</v>
      </c>
      <c r="D9446" s="40">
        <v>3.1117900788425237</v>
      </c>
      <c r="I9446">
        <v>8969</v>
      </c>
      <c r="J9446" s="134">
        <v>9.3881809020160523E-2</v>
      </c>
    </row>
    <row r="9447" spans="3:10" x14ac:dyDescent="0.3">
      <c r="C9447">
        <v>8970</v>
      </c>
      <c r="D9447" s="40">
        <v>2.1179998043725541</v>
      </c>
      <c r="I9447">
        <v>8970</v>
      </c>
      <c r="J9447" s="134">
        <v>0.26772229645806478</v>
      </c>
    </row>
    <row r="9448" spans="3:10" x14ac:dyDescent="0.3">
      <c r="C9448">
        <v>8971</v>
      </c>
      <c r="D9448" s="40">
        <v>2.2469044879809483</v>
      </c>
      <c r="I9448">
        <v>8971</v>
      </c>
      <c r="J9448" s="134">
        <v>0.25155505678817325</v>
      </c>
    </row>
    <row r="9449" spans="3:10" x14ac:dyDescent="0.3">
      <c r="C9449">
        <v>8972</v>
      </c>
      <c r="D9449" s="40">
        <v>2.8436307129513412</v>
      </c>
      <c r="I9449">
        <v>8972</v>
      </c>
      <c r="J9449" s="134">
        <v>0.33789028456595682</v>
      </c>
    </row>
    <row r="9450" spans="3:10" x14ac:dyDescent="0.3">
      <c r="C9450">
        <v>8973</v>
      </c>
      <c r="D9450" s="40">
        <v>1.7382522952936341</v>
      </c>
      <c r="I9450">
        <v>8973</v>
      </c>
      <c r="J9450" s="134">
        <v>0.12072985543219739</v>
      </c>
    </row>
    <row r="9451" spans="3:10" x14ac:dyDescent="0.3">
      <c r="C9451">
        <v>8974</v>
      </c>
      <c r="D9451" s="40">
        <v>1.8545950961008995</v>
      </c>
      <c r="I9451">
        <v>8974</v>
      </c>
      <c r="J9451" s="134">
        <v>0.28698279699817597</v>
      </c>
    </row>
    <row r="9452" spans="3:10" x14ac:dyDescent="0.3">
      <c r="C9452">
        <v>8975</v>
      </c>
      <c r="D9452" s="40">
        <v>2.2218337658914131</v>
      </c>
      <c r="I9452">
        <v>8975</v>
      </c>
      <c r="J9452" s="134">
        <v>0.24275974967720515</v>
      </c>
    </row>
    <row r="9453" spans="3:10" x14ac:dyDescent="0.3">
      <c r="C9453">
        <v>8976</v>
      </c>
      <c r="D9453" s="40">
        <v>3.1572005068325923</v>
      </c>
      <c r="I9453">
        <v>8976</v>
      </c>
      <c r="J9453" s="134">
        <v>0.20149388749763597</v>
      </c>
    </row>
    <row r="9454" spans="3:10" x14ac:dyDescent="0.3">
      <c r="C9454">
        <v>8977</v>
      </c>
      <c r="D9454" s="40">
        <v>1.9860908467323626</v>
      </c>
      <c r="I9454">
        <v>8977</v>
      </c>
      <c r="J9454" s="134">
        <v>0.27483318560807124</v>
      </c>
    </row>
    <row r="9455" spans="3:10" x14ac:dyDescent="0.3">
      <c r="C9455">
        <v>8978</v>
      </c>
      <c r="D9455" s="40">
        <v>1.9678746102078162</v>
      </c>
      <c r="I9455">
        <v>8978</v>
      </c>
      <c r="J9455" s="134">
        <v>0.10381008331557462</v>
      </c>
    </row>
    <row r="9456" spans="3:10" x14ac:dyDescent="0.3">
      <c r="C9456">
        <v>8979</v>
      </c>
      <c r="D9456" s="40">
        <v>2.008511929988789</v>
      </c>
      <c r="I9456">
        <v>8979</v>
      </c>
      <c r="J9456" s="134">
        <v>0.28743626116444054</v>
      </c>
    </row>
    <row r="9457" spans="3:10" x14ac:dyDescent="0.3">
      <c r="C9457">
        <v>8980</v>
      </c>
      <c r="D9457" s="40">
        <v>2.6508110004875278</v>
      </c>
      <c r="I9457">
        <v>8980</v>
      </c>
      <c r="J9457" s="134">
        <v>0.31353266388051293</v>
      </c>
    </row>
    <row r="9458" spans="3:10" x14ac:dyDescent="0.3">
      <c r="C9458">
        <v>8981</v>
      </c>
      <c r="D9458" s="40">
        <v>2.5576670868083768</v>
      </c>
      <c r="I9458">
        <v>8981</v>
      </c>
      <c r="J9458" s="134">
        <v>9.460026185808279E-2</v>
      </c>
    </row>
    <row r="9459" spans="3:10" x14ac:dyDescent="0.3">
      <c r="C9459">
        <v>8982</v>
      </c>
      <c r="D9459" s="40">
        <v>2.5888558362112954</v>
      </c>
      <c r="I9459">
        <v>8982</v>
      </c>
      <c r="J9459" s="134">
        <v>0.35164475425591557</v>
      </c>
    </row>
    <row r="9460" spans="3:10" x14ac:dyDescent="0.3">
      <c r="C9460">
        <v>8983</v>
      </c>
      <c r="D9460" s="40">
        <v>1.612951136345286</v>
      </c>
      <c r="I9460">
        <v>8983</v>
      </c>
      <c r="J9460" s="134">
        <v>0.30221293546774075</v>
      </c>
    </row>
    <row r="9461" spans="3:10" x14ac:dyDescent="0.3">
      <c r="C9461">
        <v>8984</v>
      </c>
      <c r="D9461" s="40">
        <v>3.3548566193151088</v>
      </c>
      <c r="I9461">
        <v>8984</v>
      </c>
      <c r="J9461" s="134">
        <v>0.27949397487647509</v>
      </c>
    </row>
    <row r="9462" spans="3:10" x14ac:dyDescent="0.3">
      <c r="C9462">
        <v>8985</v>
      </c>
      <c r="D9462" s="40">
        <v>1.6404480372522763</v>
      </c>
      <c r="I9462">
        <v>8985</v>
      </c>
      <c r="J9462" s="134">
        <v>0.16095479400195267</v>
      </c>
    </row>
    <row r="9463" spans="3:10" x14ac:dyDescent="0.3">
      <c r="C9463">
        <v>8986</v>
      </c>
      <c r="D9463" s="40">
        <v>3.3317189085804237</v>
      </c>
      <c r="I9463">
        <v>8986</v>
      </c>
      <c r="J9463" s="134">
        <v>0.36282065908048811</v>
      </c>
    </row>
    <row r="9464" spans="3:10" x14ac:dyDescent="0.3">
      <c r="C9464">
        <v>8987</v>
      </c>
      <c r="D9464" s="40">
        <v>2.042894125216427</v>
      </c>
      <c r="I9464">
        <v>8987</v>
      </c>
      <c r="J9464" s="134">
        <v>0.38900421984894917</v>
      </c>
    </row>
    <row r="9465" spans="3:10" x14ac:dyDescent="0.3">
      <c r="C9465">
        <v>8988</v>
      </c>
      <c r="D9465" s="40">
        <v>3.176256749816504</v>
      </c>
      <c r="I9465">
        <v>8988</v>
      </c>
      <c r="J9465" s="134">
        <v>0.12559833855347091</v>
      </c>
    </row>
    <row r="9466" spans="3:10" x14ac:dyDescent="0.3">
      <c r="C9466">
        <v>8989</v>
      </c>
      <c r="D9466" s="40">
        <v>2.713258888550556</v>
      </c>
      <c r="I9466">
        <v>8989</v>
      </c>
      <c r="J9466" s="134">
        <v>0.15986626982292163</v>
      </c>
    </row>
    <row r="9467" spans="3:10" x14ac:dyDescent="0.3">
      <c r="C9467">
        <v>8990</v>
      </c>
      <c r="D9467" s="40">
        <v>1.8055110236690759</v>
      </c>
      <c r="I9467">
        <v>8990</v>
      </c>
      <c r="J9467" s="134">
        <v>0.12557929430776604</v>
      </c>
    </row>
    <row r="9468" spans="3:10" x14ac:dyDescent="0.3">
      <c r="C9468">
        <v>8991</v>
      </c>
      <c r="D9468" s="40">
        <v>3.2997451279862196</v>
      </c>
      <c r="I9468">
        <v>8991</v>
      </c>
      <c r="J9468" s="134">
        <v>0.29232186316179032</v>
      </c>
    </row>
    <row r="9469" spans="3:10" x14ac:dyDescent="0.3">
      <c r="C9469">
        <v>8992</v>
      </c>
      <c r="D9469" s="40">
        <v>2.7694674506749051</v>
      </c>
      <c r="I9469">
        <v>8992</v>
      </c>
      <c r="J9469" s="134">
        <v>0.21193462521912987</v>
      </c>
    </row>
    <row r="9470" spans="3:10" x14ac:dyDescent="0.3">
      <c r="C9470">
        <v>8993</v>
      </c>
      <c r="D9470" s="40">
        <v>2.1003532540093652</v>
      </c>
      <c r="I9470">
        <v>8993</v>
      </c>
      <c r="J9470" s="134">
        <v>0.33957234407767478</v>
      </c>
    </row>
    <row r="9471" spans="3:10" x14ac:dyDescent="0.3">
      <c r="C9471">
        <v>8994</v>
      </c>
      <c r="D9471" s="40">
        <v>1.8579874639294729</v>
      </c>
      <c r="I9471">
        <v>8994</v>
      </c>
      <c r="J9471" s="134">
        <v>9.9713381430623693E-2</v>
      </c>
    </row>
    <row r="9472" spans="3:10" x14ac:dyDescent="0.3">
      <c r="C9472">
        <v>8995</v>
      </c>
      <c r="D9472" s="40">
        <v>2.9823394249344024</v>
      </c>
      <c r="I9472">
        <v>8995</v>
      </c>
      <c r="J9472" s="134">
        <v>0.24235868786530634</v>
      </c>
    </row>
    <row r="9473" spans="3:10" x14ac:dyDescent="0.3">
      <c r="C9473">
        <v>8996</v>
      </c>
      <c r="D9473" s="40">
        <v>2.5273782895620789</v>
      </c>
      <c r="I9473">
        <v>8996</v>
      </c>
      <c r="J9473" s="134">
        <v>0.2180061698976361</v>
      </c>
    </row>
    <row r="9474" spans="3:10" x14ac:dyDescent="0.3">
      <c r="C9474">
        <v>8997</v>
      </c>
      <c r="D9474" s="40">
        <v>1.929531323092073</v>
      </c>
      <c r="I9474">
        <v>8997</v>
      </c>
      <c r="J9474" s="134">
        <v>6.53813191268664E-2</v>
      </c>
    </row>
    <row r="9475" spans="3:10" x14ac:dyDescent="0.3">
      <c r="C9475">
        <v>8998</v>
      </c>
      <c r="D9475" s="40">
        <v>1.8986921119898088</v>
      </c>
      <c r="I9475">
        <v>8998</v>
      </c>
      <c r="J9475" s="134">
        <v>0.17628027521295042</v>
      </c>
    </row>
    <row r="9476" spans="3:10" x14ac:dyDescent="0.3">
      <c r="C9476">
        <v>8999</v>
      </c>
      <c r="D9476" s="40">
        <v>2.4710092383419315</v>
      </c>
      <c r="I9476">
        <v>8999</v>
      </c>
      <c r="J9476" s="134">
        <v>0.10573160364392398</v>
      </c>
    </row>
    <row r="9477" spans="3:10" x14ac:dyDescent="0.3">
      <c r="C9477">
        <v>9000</v>
      </c>
      <c r="D9477" s="40">
        <v>3.0602419246499819</v>
      </c>
      <c r="I9477">
        <v>9000</v>
      </c>
      <c r="J9477" s="134">
        <v>0.12981760168822531</v>
      </c>
    </row>
    <row r="9478" spans="3:10" x14ac:dyDescent="0.3">
      <c r="C9478">
        <v>9001</v>
      </c>
      <c r="D9478" s="40">
        <v>1.6000134319687369</v>
      </c>
      <c r="I9478">
        <v>9001</v>
      </c>
      <c r="J9478" s="134">
        <v>8.5968306168463071E-2</v>
      </c>
    </row>
    <row r="9479" spans="3:10" x14ac:dyDescent="0.3">
      <c r="C9479">
        <v>9002</v>
      </c>
      <c r="D9479" s="40">
        <v>2.9130344818504548</v>
      </c>
      <c r="I9479">
        <v>9002</v>
      </c>
      <c r="J9479" s="134">
        <v>0.21305639599390913</v>
      </c>
    </row>
    <row r="9480" spans="3:10" x14ac:dyDescent="0.3">
      <c r="C9480">
        <v>9003</v>
      </c>
      <c r="D9480" s="40">
        <v>1.9375166493145985</v>
      </c>
      <c r="I9480">
        <v>9003</v>
      </c>
      <c r="J9480" s="134">
        <v>0.24887817322334316</v>
      </c>
    </row>
    <row r="9481" spans="3:10" x14ac:dyDescent="0.3">
      <c r="C9481">
        <v>9004</v>
      </c>
      <c r="D9481" s="40">
        <v>2.26763435305419</v>
      </c>
      <c r="I9481">
        <v>9004</v>
      </c>
      <c r="J9481" s="134">
        <v>0.21590150151638521</v>
      </c>
    </row>
    <row r="9482" spans="3:10" x14ac:dyDescent="0.3">
      <c r="C9482">
        <v>9005</v>
      </c>
      <c r="D9482" s="40">
        <v>2.8341700253999513</v>
      </c>
      <c r="I9482">
        <v>9005</v>
      </c>
      <c r="J9482" s="134">
        <v>0.21356422602527014</v>
      </c>
    </row>
    <row r="9483" spans="3:10" x14ac:dyDescent="0.3">
      <c r="C9483">
        <v>9006</v>
      </c>
      <c r="D9483" s="40">
        <v>3.1414418656143046</v>
      </c>
      <c r="I9483">
        <v>9006</v>
      </c>
      <c r="J9483" s="134">
        <v>0.21825410325269101</v>
      </c>
    </row>
    <row r="9484" spans="3:10" x14ac:dyDescent="0.3">
      <c r="C9484">
        <v>9007</v>
      </c>
      <c r="D9484" s="40">
        <v>2.7032618746504395</v>
      </c>
      <c r="I9484">
        <v>9007</v>
      </c>
      <c r="J9484" s="134">
        <v>0.32118687658021305</v>
      </c>
    </row>
    <row r="9485" spans="3:10" x14ac:dyDescent="0.3">
      <c r="C9485">
        <v>9008</v>
      </c>
      <c r="D9485" s="40">
        <v>3.3827136187022204</v>
      </c>
      <c r="I9485">
        <v>9008</v>
      </c>
      <c r="J9485" s="134">
        <v>0.2330380629895854</v>
      </c>
    </row>
    <row r="9486" spans="3:10" x14ac:dyDescent="0.3">
      <c r="C9486">
        <v>9009</v>
      </c>
      <c r="D9486" s="40">
        <v>2.2898307411875543</v>
      </c>
      <c r="I9486">
        <v>9009</v>
      </c>
      <c r="J9486" s="134">
        <v>0.29537163767446573</v>
      </c>
    </row>
    <row r="9487" spans="3:10" x14ac:dyDescent="0.3">
      <c r="C9487">
        <v>9010</v>
      </c>
      <c r="D9487" s="40">
        <v>3.4598530471318378</v>
      </c>
      <c r="I9487">
        <v>9010</v>
      </c>
      <c r="J9487" s="134">
        <v>0.22808214850773156</v>
      </c>
    </row>
    <row r="9488" spans="3:10" x14ac:dyDescent="0.3">
      <c r="C9488">
        <v>9011</v>
      </c>
      <c r="D9488" s="40">
        <v>2.9886886414089209</v>
      </c>
      <c r="I9488">
        <v>9011</v>
      </c>
      <c r="J9488" s="134">
        <v>8.8091567644543511E-2</v>
      </c>
    </row>
    <row r="9489" spans="3:10" x14ac:dyDescent="0.3">
      <c r="C9489">
        <v>9012</v>
      </c>
      <c r="D9489" s="40">
        <v>2.9111668847468857</v>
      </c>
      <c r="I9489">
        <v>9012</v>
      </c>
      <c r="J9489" s="134">
        <v>0.22766729807790442</v>
      </c>
    </row>
    <row r="9490" spans="3:10" x14ac:dyDescent="0.3">
      <c r="C9490">
        <v>9013</v>
      </c>
      <c r="D9490" s="40">
        <v>3.4347854260111674</v>
      </c>
      <c r="I9490">
        <v>9013</v>
      </c>
      <c r="J9490" s="134">
        <v>0.21652113716252375</v>
      </c>
    </row>
    <row r="9491" spans="3:10" x14ac:dyDescent="0.3">
      <c r="C9491">
        <v>9014</v>
      </c>
      <c r="D9491" s="40">
        <v>2.4432247785748666</v>
      </c>
      <c r="I9491">
        <v>9014</v>
      </c>
      <c r="J9491" s="134">
        <v>0.25743710375819617</v>
      </c>
    </row>
    <row r="9492" spans="3:10" x14ac:dyDescent="0.3">
      <c r="C9492">
        <v>9015</v>
      </c>
      <c r="D9492" s="40">
        <v>2.1905184924102672</v>
      </c>
      <c r="I9492">
        <v>9015</v>
      </c>
      <c r="J9492" s="134">
        <v>0.1391447104849044</v>
      </c>
    </row>
    <row r="9493" spans="3:10" x14ac:dyDescent="0.3">
      <c r="C9493">
        <v>9016</v>
      </c>
      <c r="D9493" s="40">
        <v>1.7514738490354458</v>
      </c>
      <c r="I9493">
        <v>9016</v>
      </c>
      <c r="J9493" s="134">
        <v>0.28907793552382377</v>
      </c>
    </row>
    <row r="9494" spans="3:10" x14ac:dyDescent="0.3">
      <c r="C9494">
        <v>9017</v>
      </c>
      <c r="D9494" s="40">
        <v>1.7903072749592837</v>
      </c>
      <c r="I9494">
        <v>9017</v>
      </c>
      <c r="J9494" s="134">
        <v>0.29115537050258156</v>
      </c>
    </row>
    <row r="9495" spans="3:10" x14ac:dyDescent="0.3">
      <c r="C9495">
        <v>9018</v>
      </c>
      <c r="D9495" s="40">
        <v>2.3034203282474186</v>
      </c>
      <c r="I9495">
        <v>9018</v>
      </c>
      <c r="J9495" s="134">
        <v>0.19568266058361439</v>
      </c>
    </row>
    <row r="9496" spans="3:10" x14ac:dyDescent="0.3">
      <c r="C9496">
        <v>9019</v>
      </c>
      <c r="D9496" s="40">
        <v>2.8582234935628779</v>
      </c>
      <c r="I9496">
        <v>9019</v>
      </c>
      <c r="J9496" s="134">
        <v>0.20589792262924345</v>
      </c>
    </row>
    <row r="9497" spans="3:10" x14ac:dyDescent="0.3">
      <c r="C9497">
        <v>9020</v>
      </c>
      <c r="D9497" s="40">
        <v>2.5340901710758055</v>
      </c>
      <c r="I9497">
        <v>9020</v>
      </c>
      <c r="J9497" s="134">
        <v>0.36458472062812053</v>
      </c>
    </row>
    <row r="9498" spans="3:10" x14ac:dyDescent="0.3">
      <c r="C9498">
        <v>9021</v>
      </c>
      <c r="D9498" s="40">
        <v>2.7025132980190847</v>
      </c>
      <c r="I9498">
        <v>9021</v>
      </c>
      <c r="J9498" s="134">
        <v>8.9246749000780667E-2</v>
      </c>
    </row>
    <row r="9499" spans="3:10" x14ac:dyDescent="0.3">
      <c r="C9499">
        <v>9022</v>
      </c>
      <c r="D9499" s="40">
        <v>2.9410827036728331</v>
      </c>
      <c r="I9499">
        <v>9022</v>
      </c>
      <c r="J9499" s="134">
        <v>8.6137277174255455E-2</v>
      </c>
    </row>
    <row r="9500" spans="3:10" x14ac:dyDescent="0.3">
      <c r="C9500">
        <v>9023</v>
      </c>
      <c r="D9500" s="40">
        <v>2.7120921118449592</v>
      </c>
      <c r="I9500">
        <v>9023</v>
      </c>
      <c r="J9500" s="134">
        <v>0.30329140376018615</v>
      </c>
    </row>
    <row r="9501" spans="3:10" x14ac:dyDescent="0.3">
      <c r="C9501">
        <v>9024</v>
      </c>
      <c r="D9501" s="40">
        <v>2.0051791939395067</v>
      </c>
      <c r="I9501">
        <v>9024</v>
      </c>
      <c r="J9501" s="134">
        <v>0.16330576311334744</v>
      </c>
    </row>
    <row r="9502" spans="3:10" x14ac:dyDescent="0.3">
      <c r="C9502">
        <v>9025</v>
      </c>
      <c r="D9502" s="40">
        <v>1.967480861672847</v>
      </c>
      <c r="I9502">
        <v>9025</v>
      </c>
      <c r="J9502" s="134">
        <v>0.27041412566109657</v>
      </c>
    </row>
    <row r="9503" spans="3:10" x14ac:dyDescent="0.3">
      <c r="C9503">
        <v>9026</v>
      </c>
      <c r="D9503" s="40">
        <v>2.5254173228472157</v>
      </c>
      <c r="I9503">
        <v>9026</v>
      </c>
      <c r="J9503" s="134">
        <v>0.2846490425005499</v>
      </c>
    </row>
    <row r="9504" spans="3:10" x14ac:dyDescent="0.3">
      <c r="C9504">
        <v>9027</v>
      </c>
      <c r="D9504" s="40">
        <v>2.3074218885847633</v>
      </c>
      <c r="I9504">
        <v>9027</v>
      </c>
      <c r="J9504" s="134">
        <v>0.25861681324088481</v>
      </c>
    </row>
    <row r="9505" spans="3:10" x14ac:dyDescent="0.3">
      <c r="C9505">
        <v>9028</v>
      </c>
      <c r="D9505" s="40">
        <v>3.41105700102676</v>
      </c>
      <c r="I9505">
        <v>9028</v>
      </c>
      <c r="J9505" s="134">
        <v>0.12765749701837037</v>
      </c>
    </row>
    <row r="9506" spans="3:10" x14ac:dyDescent="0.3">
      <c r="C9506">
        <v>9029</v>
      </c>
      <c r="D9506" s="40">
        <v>2.4620442083825553</v>
      </c>
      <c r="I9506">
        <v>9029</v>
      </c>
      <c r="J9506" s="134">
        <v>0.34408038130975505</v>
      </c>
    </row>
    <row r="9507" spans="3:10" x14ac:dyDescent="0.3">
      <c r="C9507">
        <v>9030</v>
      </c>
      <c r="D9507" s="40">
        <v>2.8607153188423391</v>
      </c>
      <c r="I9507">
        <v>9030</v>
      </c>
      <c r="J9507" s="134">
        <v>0.29753504563213373</v>
      </c>
    </row>
    <row r="9508" spans="3:10" x14ac:dyDescent="0.3">
      <c r="C9508">
        <v>9031</v>
      </c>
      <c r="D9508" s="40">
        <v>3.1237282448121655</v>
      </c>
      <c r="I9508">
        <v>9031</v>
      </c>
      <c r="J9508" s="134">
        <v>0.25946321765279357</v>
      </c>
    </row>
    <row r="9509" spans="3:10" x14ac:dyDescent="0.3">
      <c r="C9509">
        <v>9032</v>
      </c>
      <c r="D9509" s="40">
        <v>1.8647039207302654</v>
      </c>
      <c r="I9509">
        <v>9032</v>
      </c>
      <c r="J9509" s="134">
        <v>0.36092066149122504</v>
      </c>
    </row>
    <row r="9510" spans="3:10" x14ac:dyDescent="0.3">
      <c r="C9510">
        <v>9033</v>
      </c>
      <c r="D9510" s="40">
        <v>2.8007328776801774</v>
      </c>
      <c r="I9510">
        <v>9033</v>
      </c>
      <c r="J9510" s="134">
        <v>0.2839565823900263</v>
      </c>
    </row>
    <row r="9511" spans="3:10" x14ac:dyDescent="0.3">
      <c r="C9511">
        <v>9034</v>
      </c>
      <c r="D9511" s="40">
        <v>1.867930108167057</v>
      </c>
      <c r="I9511">
        <v>9034</v>
      </c>
      <c r="J9511" s="134">
        <v>0.17059861503586804</v>
      </c>
    </row>
    <row r="9512" spans="3:10" x14ac:dyDescent="0.3">
      <c r="C9512">
        <v>9035</v>
      </c>
      <c r="D9512" s="40">
        <v>2.1429860534497061</v>
      </c>
      <c r="I9512">
        <v>9035</v>
      </c>
      <c r="J9512" s="134">
        <v>0.1995310220818074</v>
      </c>
    </row>
    <row r="9513" spans="3:10" x14ac:dyDescent="0.3">
      <c r="C9513">
        <v>9036</v>
      </c>
      <c r="D9513" s="40">
        <v>2.0480588182261537</v>
      </c>
      <c r="I9513">
        <v>9036</v>
      </c>
      <c r="J9513" s="134">
        <v>0.28551447830718812</v>
      </c>
    </row>
    <row r="9514" spans="3:10" x14ac:dyDescent="0.3">
      <c r="C9514">
        <v>9037</v>
      </c>
      <c r="D9514" s="40">
        <v>2.5627429853671564</v>
      </c>
      <c r="I9514">
        <v>9037</v>
      </c>
      <c r="J9514" s="134">
        <v>0.23413819171196049</v>
      </c>
    </row>
    <row r="9515" spans="3:10" x14ac:dyDescent="0.3">
      <c r="C9515">
        <v>9038</v>
      </c>
      <c r="D9515" s="40">
        <v>2.624279020385905</v>
      </c>
      <c r="I9515">
        <v>9038</v>
      </c>
      <c r="J9515" s="134">
        <v>0.14340215572360515</v>
      </c>
    </row>
    <row r="9516" spans="3:10" x14ac:dyDescent="0.3">
      <c r="C9516">
        <v>9039</v>
      </c>
      <c r="D9516" s="40">
        <v>2.4839825549557384</v>
      </c>
      <c r="I9516">
        <v>9039</v>
      </c>
      <c r="J9516" s="134">
        <v>0.21329426906941018</v>
      </c>
    </row>
    <row r="9517" spans="3:10" x14ac:dyDescent="0.3">
      <c r="C9517">
        <v>9040</v>
      </c>
      <c r="D9517" s="40">
        <v>2.0522138354652575</v>
      </c>
      <c r="I9517">
        <v>9040</v>
      </c>
      <c r="J9517" s="134">
        <v>0.17075112456644437</v>
      </c>
    </row>
    <row r="9518" spans="3:10" x14ac:dyDescent="0.3">
      <c r="C9518">
        <v>9041</v>
      </c>
      <c r="D9518" s="40">
        <v>3.0385846054039418</v>
      </c>
      <c r="I9518">
        <v>9041</v>
      </c>
      <c r="J9518" s="134">
        <v>0.19812284099333777</v>
      </c>
    </row>
    <row r="9519" spans="3:10" x14ac:dyDescent="0.3">
      <c r="C9519">
        <v>9042</v>
      </c>
      <c r="D9519" s="40">
        <v>2.3983522642589885</v>
      </c>
      <c r="I9519">
        <v>9042</v>
      </c>
      <c r="J9519" s="134">
        <v>0.12291448510005543</v>
      </c>
    </row>
    <row r="9520" spans="3:10" x14ac:dyDescent="0.3">
      <c r="C9520">
        <v>9043</v>
      </c>
      <c r="D9520" s="40">
        <v>3.1474452742548258</v>
      </c>
      <c r="I9520">
        <v>9043</v>
      </c>
      <c r="J9520" s="134">
        <v>0.24227320396863283</v>
      </c>
    </row>
    <row r="9521" spans="3:10" x14ac:dyDescent="0.3">
      <c r="C9521">
        <v>9044</v>
      </c>
      <c r="D9521" s="40">
        <v>2.1813771573573129</v>
      </c>
      <c r="I9521">
        <v>9044</v>
      </c>
      <c r="J9521" s="134">
        <v>0.27746657754069415</v>
      </c>
    </row>
    <row r="9522" spans="3:10" x14ac:dyDescent="0.3">
      <c r="C9522">
        <v>9045</v>
      </c>
      <c r="D9522" s="40">
        <v>2.4260024689965425</v>
      </c>
      <c r="I9522">
        <v>9045</v>
      </c>
      <c r="J9522" s="134">
        <v>0.18979065234051085</v>
      </c>
    </row>
    <row r="9523" spans="3:10" x14ac:dyDescent="0.3">
      <c r="C9523">
        <v>9046</v>
      </c>
      <c r="D9523" s="40">
        <v>1.8337793293682143</v>
      </c>
      <c r="I9523">
        <v>9046</v>
      </c>
      <c r="J9523" s="134">
        <v>0.27095642514816487</v>
      </c>
    </row>
    <row r="9524" spans="3:10" x14ac:dyDescent="0.3">
      <c r="C9524">
        <v>9047</v>
      </c>
      <c r="D9524" s="40">
        <v>1.6052387550215006</v>
      </c>
      <c r="I9524">
        <v>9047</v>
      </c>
      <c r="J9524" s="134">
        <v>0.30409900331917217</v>
      </c>
    </row>
    <row r="9525" spans="3:10" x14ac:dyDescent="0.3">
      <c r="C9525">
        <v>9048</v>
      </c>
      <c r="D9525" s="40">
        <v>2.5790067383147708</v>
      </c>
      <c r="I9525">
        <v>9048</v>
      </c>
      <c r="J9525" s="134">
        <v>0.16158621703052201</v>
      </c>
    </row>
    <row r="9526" spans="3:10" x14ac:dyDescent="0.3">
      <c r="C9526">
        <v>9049</v>
      </c>
      <c r="D9526" s="40">
        <v>2.3492672356314057</v>
      </c>
      <c r="I9526">
        <v>9049</v>
      </c>
      <c r="J9526" s="134">
        <v>0.19549262547155632</v>
      </c>
    </row>
    <row r="9527" spans="3:10" x14ac:dyDescent="0.3">
      <c r="C9527">
        <v>9050</v>
      </c>
      <c r="D9527" s="40">
        <v>2.4481668635245941</v>
      </c>
      <c r="I9527">
        <v>9050</v>
      </c>
      <c r="J9527" s="134">
        <v>0.39573370291232801</v>
      </c>
    </row>
    <row r="9528" spans="3:10" x14ac:dyDescent="0.3">
      <c r="C9528">
        <v>9051</v>
      </c>
      <c r="D9528" s="40">
        <v>2.2889045765452556</v>
      </c>
      <c r="I9528">
        <v>9051</v>
      </c>
      <c r="J9528" s="134">
        <v>0.26455027173458845</v>
      </c>
    </row>
    <row r="9529" spans="3:10" x14ac:dyDescent="0.3">
      <c r="C9529">
        <v>9052</v>
      </c>
      <c r="D9529" s="40">
        <v>2.0964393407821644</v>
      </c>
      <c r="I9529">
        <v>9052</v>
      </c>
      <c r="J9529" s="134">
        <v>0.28091677867888087</v>
      </c>
    </row>
    <row r="9530" spans="3:10" x14ac:dyDescent="0.3">
      <c r="C9530">
        <v>9053</v>
      </c>
      <c r="D9530" s="40">
        <v>2.2504216003624267</v>
      </c>
      <c r="I9530">
        <v>9053</v>
      </c>
      <c r="J9530" s="134">
        <v>0.24079264102071352</v>
      </c>
    </row>
    <row r="9531" spans="3:10" x14ac:dyDescent="0.3">
      <c r="C9531">
        <v>9054</v>
      </c>
      <c r="D9531" s="40">
        <v>3.0032605946576751</v>
      </c>
      <c r="I9531">
        <v>9054</v>
      </c>
      <c r="J9531" s="134">
        <v>0.2727909868248326</v>
      </c>
    </row>
    <row r="9532" spans="3:10" x14ac:dyDescent="0.3">
      <c r="C9532">
        <v>9055</v>
      </c>
      <c r="D9532" s="40">
        <v>2.6215031647695928</v>
      </c>
      <c r="I9532">
        <v>9055</v>
      </c>
      <c r="J9532" s="134">
        <v>0.19450081784435547</v>
      </c>
    </row>
    <row r="9533" spans="3:10" x14ac:dyDescent="0.3">
      <c r="C9533">
        <v>9056</v>
      </c>
      <c r="D9533" s="40">
        <v>1.5949903529645371</v>
      </c>
      <c r="I9533">
        <v>9056</v>
      </c>
      <c r="J9533" s="134">
        <v>8.4856686901569667E-2</v>
      </c>
    </row>
    <row r="9534" spans="3:10" x14ac:dyDescent="0.3">
      <c r="C9534">
        <v>9057</v>
      </c>
      <c r="D9534" s="40">
        <v>1.7043307059062454</v>
      </c>
      <c r="I9534">
        <v>9057</v>
      </c>
      <c r="J9534" s="134">
        <v>0.24758014787296267</v>
      </c>
    </row>
    <row r="9535" spans="3:10" x14ac:dyDescent="0.3">
      <c r="C9535">
        <v>9058</v>
      </c>
      <c r="D9535" s="40">
        <v>3.2734694059018437</v>
      </c>
      <c r="I9535">
        <v>9058</v>
      </c>
      <c r="J9535" s="134">
        <v>0.17805816692051657</v>
      </c>
    </row>
    <row r="9536" spans="3:10" x14ac:dyDescent="0.3">
      <c r="C9536">
        <v>9059</v>
      </c>
      <c r="D9536" s="40">
        <v>1.7138387242882664</v>
      </c>
      <c r="I9536">
        <v>9059</v>
      </c>
      <c r="J9536" s="134">
        <v>0.12896269840211594</v>
      </c>
    </row>
    <row r="9537" spans="3:10" x14ac:dyDescent="0.3">
      <c r="C9537">
        <v>9060</v>
      </c>
      <c r="D9537" s="40">
        <v>1.5833446764798202</v>
      </c>
      <c r="I9537">
        <v>9060</v>
      </c>
      <c r="J9537" s="134">
        <v>0.29611116699983775</v>
      </c>
    </row>
    <row r="9538" spans="3:10" x14ac:dyDescent="0.3">
      <c r="C9538">
        <v>9061</v>
      </c>
      <c r="D9538" s="40">
        <v>3.1569536951584056</v>
      </c>
      <c r="I9538">
        <v>9061</v>
      </c>
      <c r="J9538" s="134">
        <v>0.19065533107403687</v>
      </c>
    </row>
    <row r="9539" spans="3:10" x14ac:dyDescent="0.3">
      <c r="C9539">
        <v>9062</v>
      </c>
      <c r="D9539" s="40">
        <v>1.8322456129176559</v>
      </c>
      <c r="I9539">
        <v>9062</v>
      </c>
      <c r="J9539" s="134">
        <v>0.16413480453763407</v>
      </c>
    </row>
    <row r="9540" spans="3:10" x14ac:dyDescent="0.3">
      <c r="C9540">
        <v>9063</v>
      </c>
      <c r="D9540" s="40">
        <v>2.8515700162193403</v>
      </c>
      <c r="I9540">
        <v>9063</v>
      </c>
      <c r="J9540" s="134">
        <v>0.16919895320156386</v>
      </c>
    </row>
    <row r="9541" spans="3:10" x14ac:dyDescent="0.3">
      <c r="C9541">
        <v>9064</v>
      </c>
      <c r="D9541" s="40">
        <v>1.9088849081669914</v>
      </c>
      <c r="I9541">
        <v>9064</v>
      </c>
      <c r="J9541" s="134">
        <v>0.17661418406390705</v>
      </c>
    </row>
    <row r="9542" spans="3:10" x14ac:dyDescent="0.3">
      <c r="C9542">
        <v>9065</v>
      </c>
      <c r="D9542" s="40">
        <v>2.5584443565424473</v>
      </c>
      <c r="I9542">
        <v>9065</v>
      </c>
      <c r="J9542" s="134">
        <v>7.2136467551768835E-2</v>
      </c>
    </row>
    <row r="9543" spans="3:10" x14ac:dyDescent="0.3">
      <c r="C9543">
        <v>9066</v>
      </c>
      <c r="D9543" s="40">
        <v>2.6774269133694508</v>
      </c>
      <c r="I9543">
        <v>9066</v>
      </c>
      <c r="J9543" s="134">
        <v>0.3541367209101276</v>
      </c>
    </row>
    <row r="9544" spans="3:10" x14ac:dyDescent="0.3">
      <c r="C9544">
        <v>9067</v>
      </c>
      <c r="D9544" s="40">
        <v>2.9348090370368771</v>
      </c>
      <c r="I9544">
        <v>9067</v>
      </c>
      <c r="J9544" s="134">
        <v>0.21539096559665349</v>
      </c>
    </row>
    <row r="9545" spans="3:10" x14ac:dyDescent="0.3">
      <c r="C9545">
        <v>9068</v>
      </c>
      <c r="D9545" s="40">
        <v>3.1875447114153905</v>
      </c>
      <c r="I9545">
        <v>9068</v>
      </c>
      <c r="J9545" s="134">
        <v>0.33804669383219266</v>
      </c>
    </row>
    <row r="9546" spans="3:10" x14ac:dyDescent="0.3">
      <c r="C9546">
        <v>9069</v>
      </c>
      <c r="D9546" s="40">
        <v>2.4699753007219138</v>
      </c>
      <c r="I9546">
        <v>9069</v>
      </c>
      <c r="J9546" s="134">
        <v>0.13243832831824687</v>
      </c>
    </row>
    <row r="9547" spans="3:10" x14ac:dyDescent="0.3">
      <c r="C9547">
        <v>9070</v>
      </c>
      <c r="D9547" s="40">
        <v>3.1495676216695196</v>
      </c>
      <c r="I9547">
        <v>9070</v>
      </c>
      <c r="J9547" s="134">
        <v>0.19588689258744907</v>
      </c>
    </row>
    <row r="9548" spans="3:10" x14ac:dyDescent="0.3">
      <c r="C9548">
        <v>9071</v>
      </c>
      <c r="D9548" s="40">
        <v>2.7204828837387618</v>
      </c>
      <c r="I9548">
        <v>9071</v>
      </c>
      <c r="J9548" s="134">
        <v>0.29676709142347701</v>
      </c>
    </row>
    <row r="9549" spans="3:10" x14ac:dyDescent="0.3">
      <c r="C9549">
        <v>9072</v>
      </c>
      <c r="D9549" s="40">
        <v>3.0573689895651808</v>
      </c>
      <c r="I9549">
        <v>9072</v>
      </c>
      <c r="J9549" s="134">
        <v>0.21087817353577587</v>
      </c>
    </row>
    <row r="9550" spans="3:10" x14ac:dyDescent="0.3">
      <c r="C9550">
        <v>9073</v>
      </c>
      <c r="D9550" s="40">
        <v>2.1642325521124395</v>
      </c>
      <c r="I9550">
        <v>9073</v>
      </c>
      <c r="J9550" s="134">
        <v>0.17561347586580389</v>
      </c>
    </row>
    <row r="9551" spans="3:10" x14ac:dyDescent="0.3">
      <c r="C9551">
        <v>9074</v>
      </c>
      <c r="D9551" s="40">
        <v>2.9265336042503876</v>
      </c>
      <c r="I9551">
        <v>9074</v>
      </c>
      <c r="J9551" s="134">
        <v>0.27970444504638214</v>
      </c>
    </row>
    <row r="9552" spans="3:10" x14ac:dyDescent="0.3">
      <c r="C9552">
        <v>9075</v>
      </c>
      <c r="D9552" s="40">
        <v>2.2066289557791499</v>
      </c>
      <c r="I9552">
        <v>9075</v>
      </c>
      <c r="J9552" s="134">
        <v>0.16341038675723096</v>
      </c>
    </row>
    <row r="9553" spans="3:10" x14ac:dyDescent="0.3">
      <c r="C9553">
        <v>9076</v>
      </c>
      <c r="D9553" s="40">
        <v>3.1407237974467663</v>
      </c>
      <c r="I9553">
        <v>9076</v>
      </c>
      <c r="J9553" s="134">
        <v>0.29576189023181976</v>
      </c>
    </row>
    <row r="9554" spans="3:10" x14ac:dyDescent="0.3">
      <c r="C9554">
        <v>9077</v>
      </c>
      <c r="D9554" s="40">
        <v>2.6001414235058204</v>
      </c>
      <c r="I9554">
        <v>9077</v>
      </c>
      <c r="J9554" s="134">
        <v>0.20042194963674254</v>
      </c>
    </row>
    <row r="9555" spans="3:10" x14ac:dyDescent="0.3">
      <c r="C9555">
        <v>9078</v>
      </c>
      <c r="D9555" s="40">
        <v>1.7976706700281546</v>
      </c>
      <c r="I9555">
        <v>9078</v>
      </c>
      <c r="J9555" s="134">
        <v>0.2831821043176892</v>
      </c>
    </row>
    <row r="9556" spans="3:10" x14ac:dyDescent="0.3">
      <c r="C9556">
        <v>9079</v>
      </c>
      <c r="D9556" s="40">
        <v>3.2203971002103833</v>
      </c>
      <c r="I9556">
        <v>9079</v>
      </c>
      <c r="J9556" s="134">
        <v>0.20275902318755601</v>
      </c>
    </row>
    <row r="9557" spans="3:10" x14ac:dyDescent="0.3">
      <c r="C9557">
        <v>9080</v>
      </c>
      <c r="D9557" s="40">
        <v>2.4421604432026705</v>
      </c>
      <c r="I9557">
        <v>9080</v>
      </c>
      <c r="J9557" s="134">
        <v>0.32301459833213531</v>
      </c>
    </row>
    <row r="9558" spans="3:10" x14ac:dyDescent="0.3">
      <c r="C9558">
        <v>9081</v>
      </c>
      <c r="D9558" s="40">
        <v>2.7287853646091129</v>
      </c>
      <c r="I9558">
        <v>9081</v>
      </c>
      <c r="J9558" s="134">
        <v>0.24626758110433178</v>
      </c>
    </row>
    <row r="9559" spans="3:10" x14ac:dyDescent="0.3">
      <c r="C9559">
        <v>9082</v>
      </c>
      <c r="D9559" s="40">
        <v>2.2293744267172904</v>
      </c>
      <c r="I9559">
        <v>9082</v>
      </c>
      <c r="J9559" s="134">
        <v>0.21100253104533451</v>
      </c>
    </row>
    <row r="9560" spans="3:10" x14ac:dyDescent="0.3">
      <c r="C9560">
        <v>9083</v>
      </c>
      <c r="D9560" s="40">
        <v>2.5900100594190429</v>
      </c>
      <c r="I9560">
        <v>9083</v>
      </c>
      <c r="J9560" s="134">
        <v>0.28657373312700773</v>
      </c>
    </row>
    <row r="9561" spans="3:10" x14ac:dyDescent="0.3">
      <c r="C9561">
        <v>9084</v>
      </c>
      <c r="D9561" s="40">
        <v>2.49564381954294</v>
      </c>
      <c r="I9561">
        <v>9084</v>
      </c>
      <c r="J9561" s="134">
        <v>0.22964849863026005</v>
      </c>
    </row>
    <row r="9562" spans="3:10" x14ac:dyDescent="0.3">
      <c r="C9562">
        <v>9085</v>
      </c>
      <c r="D9562" s="40">
        <v>2.4093279861420238</v>
      </c>
      <c r="I9562">
        <v>9085</v>
      </c>
      <c r="J9562" s="134">
        <v>0.2617601239672962</v>
      </c>
    </row>
    <row r="9563" spans="3:10" x14ac:dyDescent="0.3">
      <c r="C9563">
        <v>9086</v>
      </c>
      <c r="D9563" s="40">
        <v>3.0956013926249519</v>
      </c>
      <c r="I9563">
        <v>9086</v>
      </c>
      <c r="J9563" s="134">
        <v>0.2489118786815474</v>
      </c>
    </row>
    <row r="9564" spans="3:10" x14ac:dyDescent="0.3">
      <c r="C9564">
        <v>9087</v>
      </c>
      <c r="D9564" s="40">
        <v>2.5832232843658653</v>
      </c>
      <c r="I9564">
        <v>9087</v>
      </c>
      <c r="J9564" s="134">
        <v>0.18331540653667666</v>
      </c>
    </row>
    <row r="9565" spans="3:10" x14ac:dyDescent="0.3">
      <c r="C9565">
        <v>9088</v>
      </c>
      <c r="D9565" s="40">
        <v>2.18549003747603</v>
      </c>
      <c r="I9565">
        <v>9088</v>
      </c>
      <c r="J9565" s="134">
        <v>0.22686788721862983</v>
      </c>
    </row>
    <row r="9566" spans="3:10" x14ac:dyDescent="0.3">
      <c r="C9566">
        <v>9089</v>
      </c>
      <c r="D9566" s="40">
        <v>3.5349158265118263</v>
      </c>
      <c r="I9566">
        <v>9089</v>
      </c>
      <c r="J9566" s="134">
        <v>0.28375364311702933</v>
      </c>
    </row>
    <row r="9567" spans="3:10" x14ac:dyDescent="0.3">
      <c r="C9567">
        <v>9090</v>
      </c>
      <c r="D9567" s="40">
        <v>2.1182121180452822</v>
      </c>
      <c r="I9567">
        <v>9090</v>
      </c>
      <c r="J9567" s="134">
        <v>0.28682019988604357</v>
      </c>
    </row>
    <row r="9568" spans="3:10" x14ac:dyDescent="0.3">
      <c r="C9568">
        <v>9091</v>
      </c>
      <c r="D9568" s="40">
        <v>2.7475502158407692</v>
      </c>
      <c r="I9568">
        <v>9091</v>
      </c>
      <c r="J9568" s="134">
        <v>0.11680629590804914</v>
      </c>
    </row>
    <row r="9569" spans="3:10" x14ac:dyDescent="0.3">
      <c r="C9569">
        <v>9092</v>
      </c>
      <c r="D9569" s="40">
        <v>1.8010083464700863</v>
      </c>
      <c r="I9569">
        <v>9092</v>
      </c>
      <c r="J9569" s="134">
        <v>0.19245603847879789</v>
      </c>
    </row>
    <row r="9570" spans="3:10" x14ac:dyDescent="0.3">
      <c r="C9570">
        <v>9093</v>
      </c>
      <c r="D9570" s="40">
        <v>3.3130232110745346</v>
      </c>
      <c r="I9570">
        <v>9093</v>
      </c>
      <c r="J9570" s="134">
        <v>0.24725635321822859</v>
      </c>
    </row>
    <row r="9571" spans="3:10" x14ac:dyDescent="0.3">
      <c r="C9571">
        <v>9094</v>
      </c>
      <c r="D9571" s="40">
        <v>2.4629178296339664</v>
      </c>
      <c r="I9571">
        <v>9094</v>
      </c>
      <c r="J9571" s="134">
        <v>0.18176130386456735</v>
      </c>
    </row>
    <row r="9572" spans="3:10" x14ac:dyDescent="0.3">
      <c r="C9572">
        <v>9095</v>
      </c>
      <c r="D9572" s="40">
        <v>2.8888878328872023</v>
      </c>
      <c r="I9572">
        <v>9095</v>
      </c>
      <c r="J9572" s="134">
        <v>0.24592838175769294</v>
      </c>
    </row>
    <row r="9573" spans="3:10" x14ac:dyDescent="0.3">
      <c r="C9573">
        <v>9096</v>
      </c>
      <c r="D9573" s="40">
        <v>2.8460395663536482</v>
      </c>
      <c r="I9573">
        <v>9096</v>
      </c>
      <c r="J9573" s="134">
        <v>0.25262647184177256</v>
      </c>
    </row>
    <row r="9574" spans="3:10" x14ac:dyDescent="0.3">
      <c r="C9574">
        <v>9097</v>
      </c>
      <c r="D9574" s="40">
        <v>2.9914251278567252</v>
      </c>
      <c r="I9574">
        <v>9097</v>
      </c>
      <c r="J9574" s="134">
        <v>0.29393683701427165</v>
      </c>
    </row>
    <row r="9575" spans="3:10" x14ac:dyDescent="0.3">
      <c r="C9575">
        <v>9098</v>
      </c>
      <c r="D9575" s="40">
        <v>3.4740726918217995</v>
      </c>
      <c r="I9575">
        <v>9098</v>
      </c>
      <c r="J9575" s="134">
        <v>0.11512902630451727</v>
      </c>
    </row>
    <row r="9576" spans="3:10" x14ac:dyDescent="0.3">
      <c r="C9576">
        <v>9099</v>
      </c>
      <c r="D9576" s="40">
        <v>2.1630683507268262</v>
      </c>
      <c r="I9576">
        <v>9099</v>
      </c>
      <c r="J9576" s="134">
        <v>0.37087494089701378</v>
      </c>
    </row>
    <row r="9577" spans="3:10" x14ac:dyDescent="0.3">
      <c r="C9577">
        <v>9100</v>
      </c>
      <c r="D9577" s="40">
        <v>2.9433230429228958</v>
      </c>
      <c r="I9577">
        <v>9100</v>
      </c>
      <c r="J9577" s="134">
        <v>0.26014242593636938</v>
      </c>
    </row>
    <row r="9578" spans="3:10" x14ac:dyDescent="0.3">
      <c r="C9578">
        <v>9101</v>
      </c>
      <c r="D9578" s="40">
        <v>2.4336491134061782</v>
      </c>
      <c r="I9578">
        <v>9101</v>
      </c>
      <c r="J9578" s="134">
        <v>0.25812572054728844</v>
      </c>
    </row>
    <row r="9579" spans="3:10" x14ac:dyDescent="0.3">
      <c r="C9579">
        <v>9102</v>
      </c>
      <c r="D9579" s="40">
        <v>2.2044547086056747</v>
      </c>
      <c r="I9579">
        <v>9102</v>
      </c>
      <c r="J9579" s="134">
        <v>0.30409151055326156</v>
      </c>
    </row>
    <row r="9580" spans="3:10" x14ac:dyDescent="0.3">
      <c r="C9580">
        <v>9103</v>
      </c>
      <c r="D9580" s="40">
        <v>1.9477846414355793</v>
      </c>
      <c r="I9580">
        <v>9103</v>
      </c>
      <c r="J9580" s="134">
        <v>0.34718246467680003</v>
      </c>
    </row>
    <row r="9581" spans="3:10" x14ac:dyDescent="0.3">
      <c r="C9581">
        <v>9104</v>
      </c>
      <c r="D9581" s="40">
        <v>2.2197403093561991</v>
      </c>
      <c r="I9581">
        <v>9104</v>
      </c>
      <c r="J9581" s="134">
        <v>0.20339733818886785</v>
      </c>
    </row>
    <row r="9582" spans="3:10" x14ac:dyDescent="0.3">
      <c r="C9582">
        <v>9105</v>
      </c>
      <c r="D9582" s="40">
        <v>2.8977774723706249</v>
      </c>
      <c r="I9582">
        <v>9105</v>
      </c>
      <c r="J9582" s="134">
        <v>0.25339883713295031</v>
      </c>
    </row>
    <row r="9583" spans="3:10" x14ac:dyDescent="0.3">
      <c r="C9583">
        <v>9106</v>
      </c>
      <c r="D9583" s="40">
        <v>2.0943909495358701</v>
      </c>
      <c r="I9583">
        <v>9106</v>
      </c>
      <c r="J9583" s="134">
        <v>0.24900403807501648</v>
      </c>
    </row>
    <row r="9584" spans="3:10" x14ac:dyDescent="0.3">
      <c r="C9584">
        <v>9107</v>
      </c>
      <c r="D9584" s="40">
        <v>2.6914698141349653</v>
      </c>
      <c r="I9584">
        <v>9107</v>
      </c>
      <c r="J9584" s="134">
        <v>0.20621495769746301</v>
      </c>
    </row>
    <row r="9585" spans="3:10" x14ac:dyDescent="0.3">
      <c r="C9585">
        <v>9108</v>
      </c>
      <c r="D9585" s="40">
        <v>3.1817725519758473</v>
      </c>
      <c r="I9585">
        <v>9108</v>
      </c>
      <c r="J9585" s="134">
        <v>0.22827464615291659</v>
      </c>
    </row>
    <row r="9586" spans="3:10" x14ac:dyDescent="0.3">
      <c r="C9586">
        <v>9109</v>
      </c>
      <c r="D9586" s="40">
        <v>1.5504020751379883</v>
      </c>
      <c r="I9586">
        <v>9109</v>
      </c>
      <c r="J9586" s="134">
        <v>0.18697507030838634</v>
      </c>
    </row>
    <row r="9587" spans="3:10" x14ac:dyDescent="0.3">
      <c r="C9587">
        <v>9110</v>
      </c>
      <c r="D9587" s="40">
        <v>2.2004548221678522</v>
      </c>
      <c r="I9587">
        <v>9110</v>
      </c>
      <c r="J9587" s="134">
        <v>0.12405426787938367</v>
      </c>
    </row>
    <row r="9588" spans="3:10" x14ac:dyDescent="0.3">
      <c r="C9588">
        <v>9111</v>
      </c>
      <c r="D9588" s="40">
        <v>2.7899586183207155</v>
      </c>
      <c r="I9588">
        <v>9111</v>
      </c>
      <c r="J9588" s="134">
        <v>0.14964616659042895</v>
      </c>
    </row>
    <row r="9589" spans="3:10" x14ac:dyDescent="0.3">
      <c r="C9589">
        <v>9112</v>
      </c>
      <c r="D9589" s="40">
        <v>3.0226227840835262</v>
      </c>
      <c r="I9589">
        <v>9112</v>
      </c>
      <c r="J9589" s="134">
        <v>0.16534095112712843</v>
      </c>
    </row>
    <row r="9590" spans="3:10" x14ac:dyDescent="0.3">
      <c r="C9590">
        <v>9113</v>
      </c>
      <c r="D9590" s="40">
        <v>2.4118025999838983</v>
      </c>
      <c r="I9590">
        <v>9113</v>
      </c>
      <c r="J9590" s="134">
        <v>0.28225866006463107</v>
      </c>
    </row>
    <row r="9591" spans="3:10" x14ac:dyDescent="0.3">
      <c r="C9591">
        <v>9114</v>
      </c>
      <c r="D9591" s="40">
        <v>3.170194021350011</v>
      </c>
      <c r="I9591">
        <v>9114</v>
      </c>
      <c r="J9591" s="134">
        <v>0.11597636158264368</v>
      </c>
    </row>
    <row r="9592" spans="3:10" x14ac:dyDescent="0.3">
      <c r="C9592">
        <v>9115</v>
      </c>
      <c r="D9592" s="40">
        <v>3.3317140155696294</v>
      </c>
      <c r="I9592">
        <v>9115</v>
      </c>
      <c r="J9592" s="134">
        <v>0.37557979489278814</v>
      </c>
    </row>
    <row r="9593" spans="3:10" x14ac:dyDescent="0.3">
      <c r="C9593">
        <v>9116</v>
      </c>
      <c r="D9593" s="40">
        <v>2.8216058978195484</v>
      </c>
      <c r="I9593">
        <v>9116</v>
      </c>
      <c r="J9593" s="134">
        <v>0.15187548197010425</v>
      </c>
    </row>
    <row r="9594" spans="3:10" x14ac:dyDescent="0.3">
      <c r="C9594">
        <v>9117</v>
      </c>
      <c r="D9594" s="40">
        <v>2.7811937408604299</v>
      </c>
      <c r="I9594">
        <v>9117</v>
      </c>
      <c r="J9594" s="134">
        <v>0.23391618114391766</v>
      </c>
    </row>
    <row r="9595" spans="3:10" x14ac:dyDescent="0.3">
      <c r="C9595">
        <v>9118</v>
      </c>
      <c r="D9595" s="40">
        <v>1.8819714893370385</v>
      </c>
      <c r="I9595">
        <v>9118</v>
      </c>
      <c r="J9595" s="134">
        <v>0.26304383267172393</v>
      </c>
    </row>
    <row r="9596" spans="3:10" x14ac:dyDescent="0.3">
      <c r="C9596">
        <v>9119</v>
      </c>
      <c r="D9596" s="40">
        <v>2.8465541589746604</v>
      </c>
      <c r="I9596">
        <v>9119</v>
      </c>
      <c r="J9596" s="134">
        <v>0.27637713547513831</v>
      </c>
    </row>
    <row r="9597" spans="3:10" x14ac:dyDescent="0.3">
      <c r="C9597">
        <v>9120</v>
      </c>
      <c r="D9597" s="40">
        <v>2.8282526220850217</v>
      </c>
      <c r="I9597">
        <v>9120</v>
      </c>
      <c r="J9597" s="134">
        <v>0.21115632792698302</v>
      </c>
    </row>
    <row r="9598" spans="3:10" x14ac:dyDescent="0.3">
      <c r="C9598">
        <v>9121</v>
      </c>
      <c r="D9598" s="40">
        <v>2.1105832123497694</v>
      </c>
      <c r="I9598">
        <v>9121</v>
      </c>
      <c r="J9598" s="134">
        <v>0.26913022006512111</v>
      </c>
    </row>
    <row r="9599" spans="3:10" x14ac:dyDescent="0.3">
      <c r="C9599">
        <v>9122</v>
      </c>
      <c r="D9599" s="40">
        <v>3.135644722338145</v>
      </c>
      <c r="I9599">
        <v>9122</v>
      </c>
      <c r="J9599" s="134">
        <v>0.29902053046266852</v>
      </c>
    </row>
    <row r="9600" spans="3:10" x14ac:dyDescent="0.3">
      <c r="C9600">
        <v>9123</v>
      </c>
      <c r="D9600" s="40">
        <v>2.3946686332138567</v>
      </c>
      <c r="I9600">
        <v>9123</v>
      </c>
      <c r="J9600" s="134">
        <v>0.18647630722170661</v>
      </c>
    </row>
    <row r="9601" spans="3:10" x14ac:dyDescent="0.3">
      <c r="C9601">
        <v>9124</v>
      </c>
      <c r="D9601" s="40">
        <v>2.6408236043714082</v>
      </c>
      <c r="I9601">
        <v>9124</v>
      </c>
      <c r="J9601" s="134">
        <v>0.13177372510486363</v>
      </c>
    </row>
    <row r="9602" spans="3:10" x14ac:dyDescent="0.3">
      <c r="C9602">
        <v>9125</v>
      </c>
      <c r="D9602" s="40">
        <v>2.6580921456520756</v>
      </c>
      <c r="I9602">
        <v>9125</v>
      </c>
      <c r="J9602" s="134">
        <v>0.21267701797181249</v>
      </c>
    </row>
    <row r="9603" spans="3:10" x14ac:dyDescent="0.3">
      <c r="C9603">
        <v>9126</v>
      </c>
      <c r="D9603" s="40">
        <v>2.963933694664294</v>
      </c>
      <c r="I9603">
        <v>9126</v>
      </c>
      <c r="J9603" s="134">
        <v>0.37239952471979265</v>
      </c>
    </row>
    <row r="9604" spans="3:10" x14ac:dyDescent="0.3">
      <c r="C9604">
        <v>9127</v>
      </c>
      <c r="D9604" s="40">
        <v>2.3482003525302457</v>
      </c>
      <c r="I9604">
        <v>9127</v>
      </c>
      <c r="J9604" s="134">
        <v>0.26080072875049187</v>
      </c>
    </row>
    <row r="9605" spans="3:10" x14ac:dyDescent="0.3">
      <c r="C9605">
        <v>9128</v>
      </c>
      <c r="D9605" s="40">
        <v>2.9969008084773536</v>
      </c>
      <c r="I9605">
        <v>9128</v>
      </c>
      <c r="J9605" s="134">
        <v>0.27516768551602788</v>
      </c>
    </row>
    <row r="9606" spans="3:10" x14ac:dyDescent="0.3">
      <c r="C9606">
        <v>9129</v>
      </c>
      <c r="D9606" s="40">
        <v>2.3869047944690123</v>
      </c>
      <c r="I9606">
        <v>9129</v>
      </c>
      <c r="J9606" s="134">
        <v>0.13490877617308294</v>
      </c>
    </row>
    <row r="9607" spans="3:10" x14ac:dyDescent="0.3">
      <c r="C9607">
        <v>9130</v>
      </c>
      <c r="D9607" s="40">
        <v>2.6759598168156695</v>
      </c>
      <c r="I9607">
        <v>9130</v>
      </c>
      <c r="J9607" s="134">
        <v>0.12351377528934249</v>
      </c>
    </row>
    <row r="9608" spans="3:10" x14ac:dyDescent="0.3">
      <c r="C9608">
        <v>9131</v>
      </c>
      <c r="D9608" s="40">
        <v>3.4789155135986869</v>
      </c>
      <c r="I9608">
        <v>9131</v>
      </c>
      <c r="J9608" s="134">
        <v>0.31987936456148125</v>
      </c>
    </row>
    <row r="9609" spans="3:10" x14ac:dyDescent="0.3">
      <c r="C9609">
        <v>9132</v>
      </c>
      <c r="D9609" s="40">
        <v>3.0752471362024383</v>
      </c>
      <c r="I9609">
        <v>9132</v>
      </c>
      <c r="J9609" s="134">
        <v>0.26834640502579599</v>
      </c>
    </row>
    <row r="9610" spans="3:10" x14ac:dyDescent="0.3">
      <c r="C9610">
        <v>9133</v>
      </c>
      <c r="D9610" s="40">
        <v>2.5004744372556784</v>
      </c>
      <c r="I9610">
        <v>9133</v>
      </c>
      <c r="J9610" s="134">
        <v>0.25130973614505758</v>
      </c>
    </row>
    <row r="9611" spans="3:10" x14ac:dyDescent="0.3">
      <c r="C9611">
        <v>9134</v>
      </c>
      <c r="D9611" s="40">
        <v>2.0815972392530875</v>
      </c>
      <c r="I9611">
        <v>9134</v>
      </c>
      <c r="J9611" s="134">
        <v>0.16549215328154587</v>
      </c>
    </row>
    <row r="9612" spans="3:10" x14ac:dyDescent="0.3">
      <c r="C9612">
        <v>9135</v>
      </c>
      <c r="D9612" s="40">
        <v>2.746603517196295</v>
      </c>
      <c r="I9612">
        <v>9135</v>
      </c>
      <c r="J9612" s="134">
        <v>0.25312289603898619</v>
      </c>
    </row>
    <row r="9613" spans="3:10" x14ac:dyDescent="0.3">
      <c r="C9613">
        <v>9136</v>
      </c>
      <c r="D9613" s="40">
        <v>3.5743701852513388</v>
      </c>
      <c r="I9613">
        <v>9136</v>
      </c>
      <c r="J9613" s="134">
        <v>0.13545702754970446</v>
      </c>
    </row>
    <row r="9614" spans="3:10" x14ac:dyDescent="0.3">
      <c r="C9614">
        <v>9137</v>
      </c>
      <c r="D9614" s="40">
        <v>2.8431053014683796</v>
      </c>
      <c r="I9614">
        <v>9137</v>
      </c>
      <c r="J9614" s="134">
        <v>0.21169017137024415</v>
      </c>
    </row>
    <row r="9615" spans="3:10" x14ac:dyDescent="0.3">
      <c r="C9615">
        <v>9138</v>
      </c>
      <c r="D9615" s="40">
        <v>2.2320683387132298</v>
      </c>
      <c r="I9615">
        <v>9138</v>
      </c>
      <c r="J9615" s="134">
        <v>0.26219443583297064</v>
      </c>
    </row>
    <row r="9616" spans="3:10" x14ac:dyDescent="0.3">
      <c r="C9616">
        <v>9139</v>
      </c>
      <c r="D9616" s="40">
        <v>2.2168037097739175</v>
      </c>
      <c r="I9616">
        <v>9139</v>
      </c>
      <c r="J9616" s="134">
        <v>0.19475445850094664</v>
      </c>
    </row>
    <row r="9617" spans="3:10" x14ac:dyDescent="0.3">
      <c r="C9617">
        <v>9140</v>
      </c>
      <c r="D9617" s="40">
        <v>2.7141816264121283</v>
      </c>
      <c r="I9617">
        <v>9140</v>
      </c>
      <c r="J9617" s="134">
        <v>0.30197942140012946</v>
      </c>
    </row>
    <row r="9618" spans="3:10" x14ac:dyDescent="0.3">
      <c r="C9618">
        <v>9141</v>
      </c>
      <c r="D9618" s="40">
        <v>2.8540587212840096</v>
      </c>
      <c r="I9618">
        <v>9141</v>
      </c>
      <c r="J9618" s="134">
        <v>0.12118169988015381</v>
      </c>
    </row>
    <row r="9619" spans="3:10" x14ac:dyDescent="0.3">
      <c r="C9619">
        <v>9142</v>
      </c>
      <c r="D9619" s="40">
        <v>1.8960570945001436</v>
      </c>
      <c r="I9619">
        <v>9142</v>
      </c>
      <c r="J9619" s="134">
        <v>0.22273136220689005</v>
      </c>
    </row>
    <row r="9620" spans="3:10" x14ac:dyDescent="0.3">
      <c r="C9620">
        <v>9143</v>
      </c>
      <c r="D9620" s="40">
        <v>2.1135786157697782</v>
      </c>
      <c r="I9620">
        <v>9143</v>
      </c>
      <c r="J9620" s="134">
        <v>0.11276174836362496</v>
      </c>
    </row>
    <row r="9621" spans="3:10" x14ac:dyDescent="0.3">
      <c r="C9621">
        <v>9144</v>
      </c>
      <c r="D9621" s="40">
        <v>1.9589178726839371</v>
      </c>
      <c r="I9621">
        <v>9144</v>
      </c>
      <c r="J9621" s="134">
        <v>0.36209100761795687</v>
      </c>
    </row>
    <row r="9622" spans="3:10" x14ac:dyDescent="0.3">
      <c r="C9622">
        <v>9145</v>
      </c>
      <c r="D9622" s="40">
        <v>2.7349814240533048</v>
      </c>
      <c r="I9622">
        <v>9145</v>
      </c>
      <c r="J9622" s="134">
        <v>0.30655272751099871</v>
      </c>
    </row>
    <row r="9623" spans="3:10" x14ac:dyDescent="0.3">
      <c r="C9623">
        <v>9146</v>
      </c>
      <c r="D9623" s="40">
        <v>2.2449562151979801</v>
      </c>
      <c r="I9623">
        <v>9146</v>
      </c>
      <c r="J9623" s="134">
        <v>0.25363756413107397</v>
      </c>
    </row>
    <row r="9624" spans="3:10" x14ac:dyDescent="0.3">
      <c r="C9624">
        <v>9147</v>
      </c>
      <c r="D9624" s="40">
        <v>2.9849139372002225</v>
      </c>
      <c r="I9624">
        <v>9147</v>
      </c>
      <c r="J9624" s="134">
        <v>0.28292802258238581</v>
      </c>
    </row>
    <row r="9625" spans="3:10" x14ac:dyDescent="0.3">
      <c r="C9625">
        <v>9148</v>
      </c>
      <c r="D9625" s="40">
        <v>2.1046225631027156</v>
      </c>
      <c r="I9625">
        <v>9148</v>
      </c>
      <c r="J9625" s="134">
        <v>9.4099002744436167E-2</v>
      </c>
    </row>
    <row r="9626" spans="3:10" x14ac:dyDescent="0.3">
      <c r="C9626">
        <v>9149</v>
      </c>
      <c r="D9626" s="40">
        <v>2.9159153970386056</v>
      </c>
      <c r="I9626">
        <v>9149</v>
      </c>
      <c r="J9626" s="134">
        <v>0.20669967646302245</v>
      </c>
    </row>
    <row r="9627" spans="3:10" x14ac:dyDescent="0.3">
      <c r="C9627">
        <v>9150</v>
      </c>
      <c r="D9627" s="40">
        <v>2.831399048145351</v>
      </c>
      <c r="I9627">
        <v>9150</v>
      </c>
      <c r="J9627" s="134">
        <v>0.2113107792052964</v>
      </c>
    </row>
    <row r="9628" spans="3:10" x14ac:dyDescent="0.3">
      <c r="C9628">
        <v>9151</v>
      </c>
      <c r="D9628" s="40">
        <v>2.2828974719647745</v>
      </c>
      <c r="I9628">
        <v>9151</v>
      </c>
      <c r="J9628" s="134">
        <v>0.1419272663177622</v>
      </c>
    </row>
    <row r="9629" spans="3:10" x14ac:dyDescent="0.3">
      <c r="C9629">
        <v>9152</v>
      </c>
      <c r="D9629" s="40">
        <v>2.3909171915033776</v>
      </c>
      <c r="I9629">
        <v>9152</v>
      </c>
      <c r="J9629" s="134">
        <v>0.26626420023603359</v>
      </c>
    </row>
    <row r="9630" spans="3:10" x14ac:dyDescent="0.3">
      <c r="C9630">
        <v>9153</v>
      </c>
      <c r="D9630" s="40">
        <v>3.0202825753109956</v>
      </c>
      <c r="I9630">
        <v>9153</v>
      </c>
      <c r="J9630" s="134">
        <v>0.22479993876157311</v>
      </c>
    </row>
    <row r="9631" spans="3:10" x14ac:dyDescent="0.3">
      <c r="C9631">
        <v>9154</v>
      </c>
      <c r="D9631" s="40">
        <v>3.1277605649472826</v>
      </c>
      <c r="I9631">
        <v>9154</v>
      </c>
      <c r="J9631" s="134">
        <v>0.23678840048678129</v>
      </c>
    </row>
    <row r="9632" spans="3:10" x14ac:dyDescent="0.3">
      <c r="C9632">
        <v>9155</v>
      </c>
      <c r="D9632" s="40">
        <v>2.4290667184221442</v>
      </c>
      <c r="I9632">
        <v>9155</v>
      </c>
      <c r="J9632" s="134">
        <v>0.29154100703108621</v>
      </c>
    </row>
    <row r="9633" spans="3:10" x14ac:dyDescent="0.3">
      <c r="C9633">
        <v>9156</v>
      </c>
      <c r="D9633" s="40">
        <v>3.3969482778445816</v>
      </c>
      <c r="I9633">
        <v>9156</v>
      </c>
      <c r="J9633" s="134">
        <v>0.17496690956650118</v>
      </c>
    </row>
    <row r="9634" spans="3:10" x14ac:dyDescent="0.3">
      <c r="C9634">
        <v>9157</v>
      </c>
      <c r="D9634" s="40">
        <v>2.8400116343286639</v>
      </c>
      <c r="I9634">
        <v>9157</v>
      </c>
      <c r="J9634" s="134">
        <v>0.18321079290423548</v>
      </c>
    </row>
    <row r="9635" spans="3:10" x14ac:dyDescent="0.3">
      <c r="C9635">
        <v>9158</v>
      </c>
      <c r="D9635" s="40">
        <v>2.1251961488978095</v>
      </c>
      <c r="I9635">
        <v>9158</v>
      </c>
      <c r="J9635" s="134">
        <v>0.31295435525182413</v>
      </c>
    </row>
    <row r="9636" spans="3:10" x14ac:dyDescent="0.3">
      <c r="C9636">
        <v>9159</v>
      </c>
      <c r="D9636" s="40">
        <v>2.7870131107881391</v>
      </c>
      <c r="I9636">
        <v>9159</v>
      </c>
      <c r="J9636" s="134">
        <v>0.32348764390934215</v>
      </c>
    </row>
    <row r="9637" spans="3:10" x14ac:dyDescent="0.3">
      <c r="C9637">
        <v>9160</v>
      </c>
      <c r="D9637" s="40">
        <v>3.003981471937923</v>
      </c>
      <c r="I9637">
        <v>9160</v>
      </c>
      <c r="J9637" s="134">
        <v>0.28009231962197356</v>
      </c>
    </row>
    <row r="9638" spans="3:10" x14ac:dyDescent="0.3">
      <c r="C9638">
        <v>9161</v>
      </c>
      <c r="D9638" s="40">
        <v>2.4923939992737933</v>
      </c>
      <c r="I9638">
        <v>9161</v>
      </c>
      <c r="J9638" s="134">
        <v>0.36106794638632778</v>
      </c>
    </row>
    <row r="9639" spans="3:10" x14ac:dyDescent="0.3">
      <c r="C9639">
        <v>9162</v>
      </c>
      <c r="D9639" s="40">
        <v>1.9352852525647684</v>
      </c>
      <c r="I9639">
        <v>9162</v>
      </c>
      <c r="J9639" s="134">
        <v>0.2980319266776259</v>
      </c>
    </row>
    <row r="9640" spans="3:10" x14ac:dyDescent="0.3">
      <c r="C9640">
        <v>9163</v>
      </c>
      <c r="D9640" s="40">
        <v>3.0366850982872791</v>
      </c>
      <c r="I9640">
        <v>9163</v>
      </c>
      <c r="J9640" s="134">
        <v>0.30639183229765909</v>
      </c>
    </row>
    <row r="9641" spans="3:10" x14ac:dyDescent="0.3">
      <c r="C9641">
        <v>9164</v>
      </c>
      <c r="D9641" s="40">
        <v>3.1004833474578435</v>
      </c>
      <c r="I9641">
        <v>9164</v>
      </c>
      <c r="J9641" s="134">
        <v>0.31467586664823433</v>
      </c>
    </row>
    <row r="9642" spans="3:10" x14ac:dyDescent="0.3">
      <c r="C9642">
        <v>9165</v>
      </c>
      <c r="D9642" s="40">
        <v>3.4053567972768759</v>
      </c>
      <c r="I9642">
        <v>9165</v>
      </c>
      <c r="J9642" s="134">
        <v>0.27579649285695362</v>
      </c>
    </row>
    <row r="9643" spans="3:10" x14ac:dyDescent="0.3">
      <c r="C9643">
        <v>9166</v>
      </c>
      <c r="D9643" s="40">
        <v>2.8585684791166068</v>
      </c>
      <c r="I9643">
        <v>9166</v>
      </c>
      <c r="J9643" s="134">
        <v>0.15080860663178774</v>
      </c>
    </row>
    <row r="9644" spans="3:10" x14ac:dyDescent="0.3">
      <c r="C9644">
        <v>9167</v>
      </c>
      <c r="D9644" s="40">
        <v>2.0474521058641066</v>
      </c>
      <c r="I9644">
        <v>9167</v>
      </c>
      <c r="J9644" s="134">
        <v>0.3098552116153046</v>
      </c>
    </row>
    <row r="9645" spans="3:10" x14ac:dyDescent="0.3">
      <c r="C9645">
        <v>9168</v>
      </c>
      <c r="D9645" s="40">
        <v>1.5279556648109873</v>
      </c>
      <c r="I9645">
        <v>9168</v>
      </c>
      <c r="J9645" s="134">
        <v>7.8974982786724324E-2</v>
      </c>
    </row>
    <row r="9646" spans="3:10" x14ac:dyDescent="0.3">
      <c r="C9646">
        <v>9169</v>
      </c>
      <c r="D9646" s="40">
        <v>1.8686509008400307</v>
      </c>
      <c r="I9646">
        <v>9169</v>
      </c>
      <c r="J9646" s="134">
        <v>0.24624375003554611</v>
      </c>
    </row>
    <row r="9647" spans="3:10" x14ac:dyDescent="0.3">
      <c r="C9647">
        <v>9170</v>
      </c>
      <c r="D9647" s="40">
        <v>2.7954606515092317</v>
      </c>
      <c r="I9647">
        <v>9170</v>
      </c>
      <c r="J9647" s="134">
        <v>0.18091978015493604</v>
      </c>
    </row>
    <row r="9648" spans="3:10" x14ac:dyDescent="0.3">
      <c r="C9648">
        <v>9171</v>
      </c>
      <c r="D9648" s="40">
        <v>1.7455924028462679</v>
      </c>
      <c r="I9648">
        <v>9171</v>
      </c>
      <c r="J9648" s="134">
        <v>0.29743557586485614</v>
      </c>
    </row>
    <row r="9649" spans="3:10" x14ac:dyDescent="0.3">
      <c r="C9649">
        <v>9172</v>
      </c>
      <c r="D9649" s="40">
        <v>2.0467799167367038</v>
      </c>
      <c r="I9649">
        <v>9172</v>
      </c>
      <c r="J9649" s="134">
        <v>0.28418769615240169</v>
      </c>
    </row>
    <row r="9650" spans="3:10" x14ac:dyDescent="0.3">
      <c r="C9650">
        <v>9173</v>
      </c>
      <c r="D9650" s="40">
        <v>1.5270588570752757</v>
      </c>
      <c r="I9650">
        <v>9173</v>
      </c>
      <c r="J9650" s="134">
        <v>0.26156360359411157</v>
      </c>
    </row>
    <row r="9651" spans="3:10" x14ac:dyDescent="0.3">
      <c r="C9651">
        <v>9174</v>
      </c>
      <c r="D9651" s="40">
        <v>2.6567154065472076</v>
      </c>
      <c r="I9651">
        <v>9174</v>
      </c>
      <c r="J9651" s="134">
        <v>0.19116044195440862</v>
      </c>
    </row>
    <row r="9652" spans="3:10" x14ac:dyDescent="0.3">
      <c r="C9652">
        <v>9175</v>
      </c>
      <c r="D9652" s="40">
        <v>2.3722135340408812</v>
      </c>
      <c r="I9652">
        <v>9175</v>
      </c>
      <c r="J9652" s="134">
        <v>0.21365871133754277</v>
      </c>
    </row>
    <row r="9653" spans="3:10" x14ac:dyDescent="0.3">
      <c r="C9653">
        <v>9176</v>
      </c>
      <c r="D9653" s="40">
        <v>2.4135940741520518</v>
      </c>
      <c r="I9653">
        <v>9176</v>
      </c>
      <c r="J9653" s="134">
        <v>0.18088893642820802</v>
      </c>
    </row>
    <row r="9654" spans="3:10" x14ac:dyDescent="0.3">
      <c r="C9654">
        <v>9177</v>
      </c>
      <c r="D9654" s="40">
        <v>2.736639637125502</v>
      </c>
      <c r="I9654">
        <v>9177</v>
      </c>
      <c r="J9654" s="134">
        <v>0.22325604527804011</v>
      </c>
    </row>
    <row r="9655" spans="3:10" x14ac:dyDescent="0.3">
      <c r="C9655">
        <v>9178</v>
      </c>
      <c r="D9655" s="40">
        <v>2.8677171657778993</v>
      </c>
      <c r="I9655">
        <v>9178</v>
      </c>
      <c r="J9655" s="134">
        <v>0.14056683436236073</v>
      </c>
    </row>
    <row r="9656" spans="3:10" x14ac:dyDescent="0.3">
      <c r="C9656">
        <v>9179</v>
      </c>
      <c r="D9656" s="40">
        <v>2.3462127384930804</v>
      </c>
      <c r="I9656">
        <v>9179</v>
      </c>
      <c r="J9656" s="134">
        <v>0.14529093052645181</v>
      </c>
    </row>
    <row r="9657" spans="3:10" x14ac:dyDescent="0.3">
      <c r="C9657">
        <v>9180</v>
      </c>
      <c r="D9657" s="40">
        <v>1.8552243646004722</v>
      </c>
      <c r="I9657">
        <v>9180</v>
      </c>
      <c r="J9657" s="134">
        <v>0.30128843297251606</v>
      </c>
    </row>
    <row r="9658" spans="3:10" x14ac:dyDescent="0.3">
      <c r="C9658">
        <v>9181</v>
      </c>
      <c r="D9658" s="40">
        <v>2.6143700370057763</v>
      </c>
      <c r="I9658">
        <v>9181</v>
      </c>
      <c r="J9658" s="134">
        <v>9.8522163938574936E-2</v>
      </c>
    </row>
    <row r="9659" spans="3:10" x14ac:dyDescent="0.3">
      <c r="C9659">
        <v>9182</v>
      </c>
      <c r="D9659" s="40">
        <v>2.020446035602852</v>
      </c>
      <c r="I9659">
        <v>9182</v>
      </c>
      <c r="J9659" s="134">
        <v>0.2658352464411553</v>
      </c>
    </row>
    <row r="9660" spans="3:10" x14ac:dyDescent="0.3">
      <c r="C9660">
        <v>9183</v>
      </c>
      <c r="D9660" s="40">
        <v>2.0923770765526228</v>
      </c>
      <c r="I9660">
        <v>9183</v>
      </c>
      <c r="J9660" s="134">
        <v>0.17132657743931201</v>
      </c>
    </row>
    <row r="9661" spans="3:10" x14ac:dyDescent="0.3">
      <c r="C9661">
        <v>9184</v>
      </c>
      <c r="D9661" s="40">
        <v>1.9125828354726462</v>
      </c>
      <c r="I9661">
        <v>9184</v>
      </c>
      <c r="J9661" s="134">
        <v>0.33798146130233064</v>
      </c>
    </row>
    <row r="9662" spans="3:10" x14ac:dyDescent="0.3">
      <c r="C9662">
        <v>9185</v>
      </c>
      <c r="D9662" s="40">
        <v>3.3138776695743415</v>
      </c>
      <c r="I9662">
        <v>9185</v>
      </c>
      <c r="J9662" s="134">
        <v>0.31069828445185044</v>
      </c>
    </row>
    <row r="9663" spans="3:10" x14ac:dyDescent="0.3">
      <c r="C9663">
        <v>9186</v>
      </c>
      <c r="D9663" s="40">
        <v>1.9154424489512678</v>
      </c>
      <c r="I9663">
        <v>9186</v>
      </c>
      <c r="J9663" s="134">
        <v>0.34756557374474939</v>
      </c>
    </row>
    <row r="9664" spans="3:10" x14ac:dyDescent="0.3">
      <c r="C9664">
        <v>9187</v>
      </c>
      <c r="D9664" s="40">
        <v>1.732416383520843</v>
      </c>
      <c r="I9664">
        <v>9187</v>
      </c>
      <c r="J9664" s="134">
        <v>0.23071703543925715</v>
      </c>
    </row>
    <row r="9665" spans="3:10" x14ac:dyDescent="0.3">
      <c r="C9665">
        <v>9188</v>
      </c>
      <c r="D9665" s="40">
        <v>2.8396216993590562</v>
      </c>
      <c r="I9665">
        <v>9188</v>
      </c>
      <c r="J9665" s="134">
        <v>0.27325164351670361</v>
      </c>
    </row>
    <row r="9666" spans="3:10" x14ac:dyDescent="0.3">
      <c r="C9666">
        <v>9189</v>
      </c>
      <c r="D9666" s="40">
        <v>2.0034733111181335</v>
      </c>
      <c r="I9666">
        <v>9189</v>
      </c>
      <c r="J9666" s="134">
        <v>0.12258982539562546</v>
      </c>
    </row>
    <row r="9667" spans="3:10" x14ac:dyDescent="0.3">
      <c r="C9667">
        <v>9190</v>
      </c>
      <c r="D9667" s="40">
        <v>2.9395815101847482</v>
      </c>
      <c r="I9667">
        <v>9190</v>
      </c>
      <c r="J9667" s="134">
        <v>0.20953032447440467</v>
      </c>
    </row>
    <row r="9668" spans="3:10" x14ac:dyDescent="0.3">
      <c r="C9668">
        <v>9191</v>
      </c>
      <c r="D9668" s="40">
        <v>2.4692405066083341</v>
      </c>
      <c r="I9668">
        <v>9191</v>
      </c>
      <c r="J9668" s="134">
        <v>0.34425680675775494</v>
      </c>
    </row>
    <row r="9669" spans="3:10" x14ac:dyDescent="0.3">
      <c r="C9669">
        <v>9192</v>
      </c>
      <c r="D9669" s="40">
        <v>1.7910612377169954</v>
      </c>
      <c r="I9669">
        <v>9192</v>
      </c>
      <c r="J9669" s="134">
        <v>0.19513341704587894</v>
      </c>
    </row>
    <row r="9670" spans="3:10" x14ac:dyDescent="0.3">
      <c r="C9670">
        <v>9193</v>
      </c>
      <c r="D9670" s="40">
        <v>2.8326657530971238</v>
      </c>
      <c r="I9670">
        <v>9193</v>
      </c>
      <c r="J9670" s="134">
        <v>0.1851012369594327</v>
      </c>
    </row>
    <row r="9671" spans="3:10" x14ac:dyDescent="0.3">
      <c r="C9671">
        <v>9194</v>
      </c>
      <c r="D9671" s="40">
        <v>2.2757264986296515</v>
      </c>
      <c r="I9671">
        <v>9194</v>
      </c>
      <c r="J9671" s="134">
        <v>0.24906753073364651</v>
      </c>
    </row>
    <row r="9672" spans="3:10" x14ac:dyDescent="0.3">
      <c r="C9672">
        <v>9195</v>
      </c>
      <c r="D9672" s="40">
        <v>2.3709633295463055</v>
      </c>
      <c r="I9672">
        <v>9195</v>
      </c>
      <c r="J9672" s="134">
        <v>0.23182134166451651</v>
      </c>
    </row>
    <row r="9673" spans="3:10" x14ac:dyDescent="0.3">
      <c r="C9673">
        <v>9196</v>
      </c>
      <c r="D9673" s="40">
        <v>1.9795106104655105</v>
      </c>
      <c r="I9673">
        <v>9196</v>
      </c>
      <c r="J9673" s="134">
        <v>0.10966587482390211</v>
      </c>
    </row>
    <row r="9674" spans="3:10" x14ac:dyDescent="0.3">
      <c r="C9674">
        <v>9197</v>
      </c>
      <c r="D9674" s="40">
        <v>2.2777053703951999</v>
      </c>
      <c r="I9674">
        <v>9197</v>
      </c>
      <c r="J9674" s="134">
        <v>0.23260286067899716</v>
      </c>
    </row>
    <row r="9675" spans="3:10" x14ac:dyDescent="0.3">
      <c r="C9675">
        <v>9198</v>
      </c>
      <c r="D9675" s="40">
        <v>3.0811519882714511</v>
      </c>
      <c r="I9675">
        <v>9198</v>
      </c>
      <c r="J9675" s="134">
        <v>0.1601617606400445</v>
      </c>
    </row>
    <row r="9676" spans="3:10" x14ac:dyDescent="0.3">
      <c r="C9676">
        <v>9199</v>
      </c>
      <c r="D9676" s="40">
        <v>2.1030882943976503</v>
      </c>
      <c r="I9676">
        <v>9199</v>
      </c>
      <c r="J9676" s="134">
        <v>0.11499167647758468</v>
      </c>
    </row>
    <row r="9677" spans="3:10" x14ac:dyDescent="0.3">
      <c r="C9677">
        <v>9200</v>
      </c>
      <c r="D9677" s="40">
        <v>2.2205462867838652</v>
      </c>
      <c r="I9677">
        <v>9200</v>
      </c>
      <c r="J9677" s="134">
        <v>0.25931250681874851</v>
      </c>
    </row>
    <row r="9678" spans="3:10" x14ac:dyDescent="0.3">
      <c r="C9678">
        <v>9201</v>
      </c>
      <c r="D9678" s="40">
        <v>3.2029403548499902</v>
      </c>
      <c r="I9678">
        <v>9201</v>
      </c>
      <c r="J9678" s="134">
        <v>0.26289104804890107</v>
      </c>
    </row>
    <row r="9679" spans="3:10" x14ac:dyDescent="0.3">
      <c r="C9679">
        <v>9202</v>
      </c>
      <c r="D9679" s="40">
        <v>2.3340725825432562</v>
      </c>
      <c r="I9679">
        <v>9202</v>
      </c>
      <c r="J9679" s="134">
        <v>0.37825891935817824</v>
      </c>
    </row>
    <row r="9680" spans="3:10" x14ac:dyDescent="0.3">
      <c r="C9680">
        <v>9203</v>
      </c>
      <c r="D9680" s="40">
        <v>3.4182467618530281</v>
      </c>
      <c r="I9680">
        <v>9203</v>
      </c>
      <c r="J9680" s="134">
        <v>0.38799090777281298</v>
      </c>
    </row>
    <row r="9681" spans="3:10" x14ac:dyDescent="0.3">
      <c r="C9681">
        <v>9204</v>
      </c>
      <c r="D9681" s="40">
        <v>2.3710336602954101</v>
      </c>
      <c r="I9681">
        <v>9204</v>
      </c>
      <c r="J9681" s="134">
        <v>0.35239990277358157</v>
      </c>
    </row>
    <row r="9682" spans="3:10" x14ac:dyDescent="0.3">
      <c r="C9682">
        <v>9205</v>
      </c>
      <c r="D9682" s="40">
        <v>2.6622934421273792</v>
      </c>
      <c r="I9682">
        <v>9205</v>
      </c>
      <c r="J9682" s="134">
        <v>0.29769538703872556</v>
      </c>
    </row>
    <row r="9683" spans="3:10" x14ac:dyDescent="0.3">
      <c r="C9683">
        <v>9206</v>
      </c>
      <c r="D9683" s="40">
        <v>2.6561560896264775</v>
      </c>
      <c r="I9683">
        <v>9206</v>
      </c>
      <c r="J9683" s="134">
        <v>0.29492465468931539</v>
      </c>
    </row>
    <row r="9684" spans="3:10" x14ac:dyDescent="0.3">
      <c r="C9684">
        <v>9207</v>
      </c>
      <c r="D9684" s="40">
        <v>2.2693619380143044</v>
      </c>
      <c r="I9684">
        <v>9207</v>
      </c>
      <c r="J9684" s="134">
        <v>0.14425366611007462</v>
      </c>
    </row>
    <row r="9685" spans="3:10" x14ac:dyDescent="0.3">
      <c r="C9685">
        <v>9208</v>
      </c>
      <c r="D9685" s="40">
        <v>2.6672262090797494</v>
      </c>
      <c r="I9685">
        <v>9208</v>
      </c>
      <c r="J9685" s="134">
        <v>0.33775888844294166</v>
      </c>
    </row>
    <row r="9686" spans="3:10" x14ac:dyDescent="0.3">
      <c r="C9686">
        <v>9209</v>
      </c>
      <c r="D9686" s="40">
        <v>2.6626474785439997</v>
      </c>
      <c r="I9686">
        <v>9209</v>
      </c>
      <c r="J9686" s="134">
        <v>0.37282846151609128</v>
      </c>
    </row>
    <row r="9687" spans="3:10" x14ac:dyDescent="0.3">
      <c r="C9687">
        <v>9210</v>
      </c>
      <c r="D9687" s="40">
        <v>2.0260499130366227</v>
      </c>
      <c r="I9687">
        <v>9210</v>
      </c>
      <c r="J9687" s="134">
        <v>0.309536813665513</v>
      </c>
    </row>
    <row r="9688" spans="3:10" x14ac:dyDescent="0.3">
      <c r="C9688">
        <v>9211</v>
      </c>
      <c r="D9688" s="40">
        <v>2.961162849381247</v>
      </c>
      <c r="I9688">
        <v>9211</v>
      </c>
      <c r="J9688" s="134">
        <v>0.29610483410653798</v>
      </c>
    </row>
    <row r="9689" spans="3:10" x14ac:dyDescent="0.3">
      <c r="C9689">
        <v>9212</v>
      </c>
      <c r="D9689" s="40">
        <v>3.3184727176886186</v>
      </c>
      <c r="I9689">
        <v>9212</v>
      </c>
      <c r="J9689" s="134">
        <v>0.24068606675163795</v>
      </c>
    </row>
    <row r="9690" spans="3:10" x14ac:dyDescent="0.3">
      <c r="C9690">
        <v>9213</v>
      </c>
      <c r="D9690" s="40">
        <v>2.211486615353162</v>
      </c>
      <c r="I9690">
        <v>9213</v>
      </c>
      <c r="J9690" s="134">
        <v>0.11811062882901613</v>
      </c>
    </row>
    <row r="9691" spans="3:10" x14ac:dyDescent="0.3">
      <c r="C9691">
        <v>9214</v>
      </c>
      <c r="D9691" s="40">
        <v>2.4351714952246861</v>
      </c>
      <c r="I9691">
        <v>9214</v>
      </c>
      <c r="J9691" s="134">
        <v>0.30359563215102603</v>
      </c>
    </row>
    <row r="9692" spans="3:10" x14ac:dyDescent="0.3">
      <c r="C9692">
        <v>9215</v>
      </c>
      <c r="D9692" s="40">
        <v>2.35092459024608</v>
      </c>
      <c r="I9692">
        <v>9215</v>
      </c>
      <c r="J9692" s="134">
        <v>0.22511776255937832</v>
      </c>
    </row>
    <row r="9693" spans="3:10" x14ac:dyDescent="0.3">
      <c r="C9693">
        <v>9216</v>
      </c>
      <c r="D9693" s="40">
        <v>2.5447516633389995</v>
      </c>
      <c r="I9693">
        <v>9216</v>
      </c>
      <c r="J9693" s="134">
        <v>0.1189532241691158</v>
      </c>
    </row>
    <row r="9694" spans="3:10" x14ac:dyDescent="0.3">
      <c r="C9694">
        <v>9217</v>
      </c>
      <c r="D9694" s="40">
        <v>3.2219231876961607</v>
      </c>
      <c r="I9694">
        <v>9217</v>
      </c>
      <c r="J9694" s="134">
        <v>0.25083696684266621</v>
      </c>
    </row>
    <row r="9695" spans="3:10" x14ac:dyDescent="0.3">
      <c r="C9695">
        <v>9218</v>
      </c>
      <c r="D9695" s="40">
        <v>2.7896860643901631</v>
      </c>
      <c r="I9695">
        <v>9218</v>
      </c>
      <c r="J9695" s="134">
        <v>0.16145217621716412</v>
      </c>
    </row>
    <row r="9696" spans="3:10" x14ac:dyDescent="0.3">
      <c r="C9696">
        <v>9219</v>
      </c>
      <c r="D9696" s="40">
        <v>1.7302798029224138</v>
      </c>
      <c r="I9696">
        <v>9219</v>
      </c>
      <c r="J9696" s="134">
        <v>0.16980575500676309</v>
      </c>
    </row>
    <row r="9697" spans="3:10" x14ac:dyDescent="0.3">
      <c r="C9697">
        <v>9220</v>
      </c>
      <c r="D9697" s="40">
        <v>1.9417913154139927</v>
      </c>
      <c r="I9697">
        <v>9220</v>
      </c>
      <c r="J9697" s="134">
        <v>0.22585602787722525</v>
      </c>
    </row>
    <row r="9698" spans="3:10" x14ac:dyDescent="0.3">
      <c r="C9698">
        <v>9221</v>
      </c>
      <c r="D9698" s="40">
        <v>2.2185703389956246</v>
      </c>
      <c r="I9698">
        <v>9221</v>
      </c>
      <c r="J9698" s="134">
        <v>0.14589584210528184</v>
      </c>
    </row>
    <row r="9699" spans="3:10" x14ac:dyDescent="0.3">
      <c r="C9699">
        <v>9222</v>
      </c>
      <c r="D9699" s="40">
        <v>1.4538634043102256</v>
      </c>
      <c r="I9699">
        <v>9222</v>
      </c>
      <c r="J9699" s="134">
        <v>0.15462741337507535</v>
      </c>
    </row>
    <row r="9700" spans="3:10" x14ac:dyDescent="0.3">
      <c r="C9700">
        <v>9223</v>
      </c>
      <c r="D9700" s="40">
        <v>2.2472827977285368</v>
      </c>
      <c r="I9700">
        <v>9223</v>
      </c>
      <c r="J9700" s="134">
        <v>0.2338429785142575</v>
      </c>
    </row>
    <row r="9701" spans="3:10" x14ac:dyDescent="0.3">
      <c r="C9701">
        <v>9224</v>
      </c>
      <c r="D9701" s="40">
        <v>3.3531490054002169</v>
      </c>
      <c r="I9701">
        <v>9224</v>
      </c>
      <c r="J9701" s="134">
        <v>0.27096028845000886</v>
      </c>
    </row>
    <row r="9702" spans="3:10" x14ac:dyDescent="0.3">
      <c r="C9702">
        <v>9225</v>
      </c>
      <c r="D9702" s="40">
        <v>1.8984924410996467</v>
      </c>
      <c r="I9702">
        <v>9225</v>
      </c>
      <c r="J9702" s="134">
        <v>0.25026629301366965</v>
      </c>
    </row>
    <row r="9703" spans="3:10" x14ac:dyDescent="0.3">
      <c r="C9703">
        <v>9226</v>
      </c>
      <c r="D9703" s="40">
        <v>3.1215022137949107</v>
      </c>
      <c r="I9703">
        <v>9226</v>
      </c>
      <c r="J9703" s="134">
        <v>0.22311765022845864</v>
      </c>
    </row>
    <row r="9704" spans="3:10" x14ac:dyDescent="0.3">
      <c r="C9704">
        <v>9227</v>
      </c>
      <c r="D9704" s="40">
        <v>2.5145933208101003</v>
      </c>
      <c r="I9704">
        <v>9227</v>
      </c>
      <c r="J9704" s="134">
        <v>0.32323130753003926</v>
      </c>
    </row>
    <row r="9705" spans="3:10" x14ac:dyDescent="0.3">
      <c r="C9705">
        <v>9228</v>
      </c>
      <c r="D9705" s="40">
        <v>1.7813979477282935</v>
      </c>
      <c r="I9705">
        <v>9228</v>
      </c>
      <c r="J9705" s="134">
        <v>0.13876764804791297</v>
      </c>
    </row>
    <row r="9706" spans="3:10" x14ac:dyDescent="0.3">
      <c r="C9706">
        <v>9229</v>
      </c>
      <c r="D9706" s="40">
        <v>1.9715867704033294</v>
      </c>
      <c r="I9706">
        <v>9229</v>
      </c>
      <c r="J9706" s="134">
        <v>0.2016317856419243</v>
      </c>
    </row>
    <row r="9707" spans="3:10" x14ac:dyDescent="0.3">
      <c r="C9707">
        <v>9230</v>
      </c>
      <c r="D9707" s="40">
        <v>3.0386941386914788</v>
      </c>
      <c r="I9707">
        <v>9230</v>
      </c>
      <c r="J9707" s="134">
        <v>0.22283831342654215</v>
      </c>
    </row>
    <row r="9708" spans="3:10" x14ac:dyDescent="0.3">
      <c r="C9708">
        <v>9231</v>
      </c>
      <c r="D9708" s="40">
        <v>2.4957616377073224</v>
      </c>
      <c r="I9708">
        <v>9231</v>
      </c>
      <c r="J9708" s="134">
        <v>0.18355546641429155</v>
      </c>
    </row>
    <row r="9709" spans="3:10" x14ac:dyDescent="0.3">
      <c r="C9709">
        <v>9232</v>
      </c>
      <c r="D9709" s="40">
        <v>2.4459410599173061</v>
      </c>
      <c r="I9709">
        <v>9232</v>
      </c>
      <c r="J9709" s="134">
        <v>0.17946293924357604</v>
      </c>
    </row>
    <row r="9710" spans="3:10" x14ac:dyDescent="0.3">
      <c r="C9710">
        <v>9233</v>
      </c>
      <c r="D9710" s="40">
        <v>2.6031553829422016</v>
      </c>
      <c r="I9710">
        <v>9233</v>
      </c>
      <c r="J9710" s="134">
        <v>0.3458047291700681</v>
      </c>
    </row>
    <row r="9711" spans="3:10" x14ac:dyDescent="0.3">
      <c r="C9711">
        <v>9234</v>
      </c>
      <c r="D9711" s="40">
        <v>2.4693381404654708</v>
      </c>
      <c r="I9711">
        <v>9234</v>
      </c>
      <c r="J9711" s="134">
        <v>0.23975061091206284</v>
      </c>
    </row>
    <row r="9712" spans="3:10" x14ac:dyDescent="0.3">
      <c r="C9712">
        <v>9235</v>
      </c>
      <c r="D9712" s="40">
        <v>2.3945572093802889</v>
      </c>
      <c r="I9712">
        <v>9235</v>
      </c>
      <c r="J9712" s="134">
        <v>0.33757204225840276</v>
      </c>
    </row>
    <row r="9713" spans="3:10" x14ac:dyDescent="0.3">
      <c r="C9713">
        <v>9236</v>
      </c>
      <c r="D9713" s="40">
        <v>2.3052595392290529</v>
      </c>
      <c r="I9713">
        <v>9236</v>
      </c>
      <c r="J9713" s="134">
        <v>0.1122658264829981</v>
      </c>
    </row>
    <row r="9714" spans="3:10" x14ac:dyDescent="0.3">
      <c r="C9714">
        <v>9237</v>
      </c>
      <c r="D9714" s="40">
        <v>2.5384006526003788</v>
      </c>
      <c r="I9714">
        <v>9237</v>
      </c>
      <c r="J9714" s="134">
        <v>0.20641297861836394</v>
      </c>
    </row>
    <row r="9715" spans="3:10" x14ac:dyDescent="0.3">
      <c r="C9715">
        <v>9238</v>
      </c>
      <c r="D9715" s="40">
        <v>2.756449692428844</v>
      </c>
      <c r="I9715">
        <v>9238</v>
      </c>
      <c r="J9715" s="134">
        <v>0.22918258289861759</v>
      </c>
    </row>
    <row r="9716" spans="3:10" x14ac:dyDescent="0.3">
      <c r="C9716">
        <v>9239</v>
      </c>
      <c r="D9716" s="40">
        <v>3.0938045743188085</v>
      </c>
      <c r="I9716">
        <v>9239</v>
      </c>
      <c r="J9716" s="134">
        <v>0.31913396449829201</v>
      </c>
    </row>
    <row r="9717" spans="3:10" x14ac:dyDescent="0.3">
      <c r="C9717">
        <v>9240</v>
      </c>
      <c r="D9717" s="40">
        <v>1.688755892122171</v>
      </c>
      <c r="I9717">
        <v>9240</v>
      </c>
      <c r="J9717" s="134">
        <v>0.20921071918701339</v>
      </c>
    </row>
    <row r="9718" spans="3:10" x14ac:dyDescent="0.3">
      <c r="C9718">
        <v>9241</v>
      </c>
      <c r="D9718" s="40">
        <v>3.1818346102260802</v>
      </c>
      <c r="I9718">
        <v>9241</v>
      </c>
      <c r="J9718" s="134">
        <v>0.11764509306442728</v>
      </c>
    </row>
    <row r="9719" spans="3:10" x14ac:dyDescent="0.3">
      <c r="C9719">
        <v>9242</v>
      </c>
      <c r="D9719" s="40">
        <v>2.6870149996023232</v>
      </c>
      <c r="I9719">
        <v>9242</v>
      </c>
      <c r="J9719" s="134">
        <v>0.28996654971247238</v>
      </c>
    </row>
    <row r="9720" spans="3:10" x14ac:dyDescent="0.3">
      <c r="C9720">
        <v>9243</v>
      </c>
      <c r="D9720" s="40">
        <v>2.5826429940106572</v>
      </c>
      <c r="I9720">
        <v>9243</v>
      </c>
      <c r="J9720" s="134">
        <v>0.31347883471375027</v>
      </c>
    </row>
    <row r="9721" spans="3:10" x14ac:dyDescent="0.3">
      <c r="C9721">
        <v>9244</v>
      </c>
      <c r="D9721" s="40">
        <v>2.7850995425917415</v>
      </c>
      <c r="I9721">
        <v>9244</v>
      </c>
      <c r="J9721" s="134">
        <v>0.1986056411671433</v>
      </c>
    </row>
    <row r="9722" spans="3:10" x14ac:dyDescent="0.3">
      <c r="C9722">
        <v>9245</v>
      </c>
      <c r="D9722" s="40">
        <v>3.4283827923072749</v>
      </c>
      <c r="I9722">
        <v>9245</v>
      </c>
      <c r="J9722" s="134">
        <v>0.36696739129207612</v>
      </c>
    </row>
    <row r="9723" spans="3:10" x14ac:dyDescent="0.3">
      <c r="C9723">
        <v>9246</v>
      </c>
      <c r="D9723" s="40">
        <v>2.3958734063512721</v>
      </c>
      <c r="I9723">
        <v>9246</v>
      </c>
      <c r="J9723" s="134">
        <v>0.20126900778426893</v>
      </c>
    </row>
    <row r="9724" spans="3:10" x14ac:dyDescent="0.3">
      <c r="C9724">
        <v>9247</v>
      </c>
      <c r="D9724" s="40">
        <v>2.2697414728186733</v>
      </c>
      <c r="I9724">
        <v>9247</v>
      </c>
      <c r="J9724" s="134">
        <v>0.22656146340217331</v>
      </c>
    </row>
    <row r="9725" spans="3:10" x14ac:dyDescent="0.3">
      <c r="C9725">
        <v>9248</v>
      </c>
      <c r="D9725" s="40">
        <v>2.6508772887918521</v>
      </c>
      <c r="I9725">
        <v>9248</v>
      </c>
      <c r="J9725" s="134">
        <v>0.33311003138704254</v>
      </c>
    </row>
    <row r="9726" spans="3:10" x14ac:dyDescent="0.3">
      <c r="C9726">
        <v>9249</v>
      </c>
      <c r="D9726" s="40">
        <v>1.9428898542787962</v>
      </c>
      <c r="I9726">
        <v>9249</v>
      </c>
      <c r="J9726" s="134">
        <v>0.23163408665826024</v>
      </c>
    </row>
    <row r="9727" spans="3:10" x14ac:dyDescent="0.3">
      <c r="C9727">
        <v>9250</v>
      </c>
      <c r="D9727" s="40">
        <v>2.5335589180167779</v>
      </c>
      <c r="I9727">
        <v>9250</v>
      </c>
      <c r="J9727" s="134">
        <v>0.23171033708466626</v>
      </c>
    </row>
    <row r="9728" spans="3:10" x14ac:dyDescent="0.3">
      <c r="C9728">
        <v>9251</v>
      </c>
      <c r="D9728" s="40">
        <v>3.0085314237859722</v>
      </c>
      <c r="I9728">
        <v>9251</v>
      </c>
      <c r="J9728" s="134">
        <v>0.19557766346072825</v>
      </c>
    </row>
    <row r="9729" spans="3:10" x14ac:dyDescent="0.3">
      <c r="C9729">
        <v>9252</v>
      </c>
      <c r="D9729" s="40">
        <v>2.4167493129163446</v>
      </c>
      <c r="I9729">
        <v>9252</v>
      </c>
      <c r="J9729" s="134">
        <v>0.28229375681568669</v>
      </c>
    </row>
    <row r="9730" spans="3:10" x14ac:dyDescent="0.3">
      <c r="C9730">
        <v>9253</v>
      </c>
      <c r="D9730" s="40">
        <v>2.0927580447426504</v>
      </c>
      <c r="I9730">
        <v>9253</v>
      </c>
      <c r="J9730" s="134">
        <v>0.20547549979648183</v>
      </c>
    </row>
    <row r="9731" spans="3:10" x14ac:dyDescent="0.3">
      <c r="C9731">
        <v>9254</v>
      </c>
      <c r="D9731" s="40">
        <v>2.6202932599028426</v>
      </c>
      <c r="I9731">
        <v>9254</v>
      </c>
      <c r="J9731" s="134">
        <v>0.30586244020013109</v>
      </c>
    </row>
    <row r="9732" spans="3:10" x14ac:dyDescent="0.3">
      <c r="C9732">
        <v>9255</v>
      </c>
      <c r="D9732" s="40">
        <v>2.3482724276674136</v>
      </c>
      <c r="I9732">
        <v>9255</v>
      </c>
      <c r="J9732" s="134">
        <v>0.32125596446816229</v>
      </c>
    </row>
    <row r="9733" spans="3:10" x14ac:dyDescent="0.3">
      <c r="C9733">
        <v>9256</v>
      </c>
      <c r="D9733" s="40">
        <v>2.515747003928392</v>
      </c>
      <c r="I9733">
        <v>9256</v>
      </c>
      <c r="J9733" s="134">
        <v>0.35800062620884687</v>
      </c>
    </row>
    <row r="9734" spans="3:10" x14ac:dyDescent="0.3">
      <c r="C9734">
        <v>9257</v>
      </c>
      <c r="D9734" s="40">
        <v>2.3174537217102338</v>
      </c>
      <c r="I9734">
        <v>9257</v>
      </c>
      <c r="J9734" s="134">
        <v>0.2351102024869729</v>
      </c>
    </row>
    <row r="9735" spans="3:10" x14ac:dyDescent="0.3">
      <c r="C9735">
        <v>9258</v>
      </c>
      <c r="D9735" s="40">
        <v>2.688433105364946</v>
      </c>
      <c r="I9735">
        <v>9258</v>
      </c>
      <c r="J9735" s="134">
        <v>0.13666737672757945</v>
      </c>
    </row>
    <row r="9736" spans="3:10" x14ac:dyDescent="0.3">
      <c r="C9736">
        <v>9259</v>
      </c>
      <c r="D9736" s="40">
        <v>2.8020378315933887</v>
      </c>
      <c r="I9736">
        <v>9259</v>
      </c>
      <c r="J9736" s="134">
        <v>0.28079634389184394</v>
      </c>
    </row>
    <row r="9737" spans="3:10" x14ac:dyDescent="0.3">
      <c r="C9737">
        <v>9260</v>
      </c>
      <c r="D9737" s="40">
        <v>3.0366420105222582</v>
      </c>
      <c r="I9737">
        <v>9260</v>
      </c>
      <c r="J9737" s="134">
        <v>0.20682226677107574</v>
      </c>
    </row>
    <row r="9738" spans="3:10" x14ac:dyDescent="0.3">
      <c r="C9738">
        <v>9261</v>
      </c>
      <c r="D9738" s="40">
        <v>2.3283245996987438</v>
      </c>
      <c r="I9738">
        <v>9261</v>
      </c>
      <c r="J9738" s="134">
        <v>0.17650830456077315</v>
      </c>
    </row>
    <row r="9739" spans="3:10" x14ac:dyDescent="0.3">
      <c r="C9739">
        <v>9262</v>
      </c>
      <c r="D9739" s="40">
        <v>2.991425073371742</v>
      </c>
      <c r="I9739">
        <v>9262</v>
      </c>
      <c r="J9739" s="134">
        <v>0.13694974943318172</v>
      </c>
    </row>
    <row r="9740" spans="3:10" x14ac:dyDescent="0.3">
      <c r="C9740">
        <v>9263</v>
      </c>
      <c r="D9740" s="40">
        <v>2.8195138787689027</v>
      </c>
      <c r="I9740">
        <v>9263</v>
      </c>
      <c r="J9740" s="134">
        <v>0.1756915312315348</v>
      </c>
    </row>
    <row r="9741" spans="3:10" x14ac:dyDescent="0.3">
      <c r="C9741">
        <v>9264</v>
      </c>
      <c r="D9741" s="40">
        <v>3.3588660047373451</v>
      </c>
      <c r="I9741">
        <v>9264</v>
      </c>
      <c r="J9741" s="134">
        <v>0.34132230750653858</v>
      </c>
    </row>
    <row r="9742" spans="3:10" x14ac:dyDescent="0.3">
      <c r="C9742">
        <v>9265</v>
      </c>
      <c r="D9742" s="40">
        <v>3.2724607124990093</v>
      </c>
      <c r="I9742">
        <v>9265</v>
      </c>
      <c r="J9742" s="134">
        <v>0.25376773259585605</v>
      </c>
    </row>
    <row r="9743" spans="3:10" x14ac:dyDescent="0.3">
      <c r="C9743">
        <v>9266</v>
      </c>
      <c r="D9743" s="40">
        <v>2.2968876664818891</v>
      </c>
      <c r="I9743">
        <v>9266</v>
      </c>
      <c r="J9743" s="134">
        <v>4.4492406603529044E-2</v>
      </c>
    </row>
    <row r="9744" spans="3:10" x14ac:dyDescent="0.3">
      <c r="C9744">
        <v>9267</v>
      </c>
      <c r="D9744" s="40">
        <v>2.3861127496096701</v>
      </c>
      <c r="I9744">
        <v>9267</v>
      </c>
      <c r="J9744" s="134">
        <v>0.16402945620420462</v>
      </c>
    </row>
    <row r="9745" spans="3:10" x14ac:dyDescent="0.3">
      <c r="C9745">
        <v>9268</v>
      </c>
      <c r="D9745" s="40">
        <v>2.0981471521196768</v>
      </c>
      <c r="I9745">
        <v>9268</v>
      </c>
      <c r="J9745" s="134">
        <v>0.28014935253671358</v>
      </c>
    </row>
    <row r="9746" spans="3:10" x14ac:dyDescent="0.3">
      <c r="C9746">
        <v>9269</v>
      </c>
      <c r="D9746" s="40">
        <v>2.7756089546128244</v>
      </c>
      <c r="I9746">
        <v>9269</v>
      </c>
      <c r="J9746" s="134">
        <v>0.14783946829389549</v>
      </c>
    </row>
    <row r="9747" spans="3:10" x14ac:dyDescent="0.3">
      <c r="C9747">
        <v>9270</v>
      </c>
      <c r="D9747" s="40">
        <v>2.6450814115471584</v>
      </c>
      <c r="I9747">
        <v>9270</v>
      </c>
      <c r="J9747" s="134">
        <v>0.3206791777592517</v>
      </c>
    </row>
    <row r="9748" spans="3:10" x14ac:dyDescent="0.3">
      <c r="C9748">
        <v>9271</v>
      </c>
      <c r="D9748" s="40">
        <v>2.3342256182387313</v>
      </c>
      <c r="I9748">
        <v>9271</v>
      </c>
      <c r="J9748" s="134">
        <v>0.34895014124171309</v>
      </c>
    </row>
    <row r="9749" spans="3:10" x14ac:dyDescent="0.3">
      <c r="C9749">
        <v>9272</v>
      </c>
      <c r="D9749" s="40">
        <v>2.7729853051533064</v>
      </c>
      <c r="I9749">
        <v>9272</v>
      </c>
      <c r="J9749" s="134">
        <v>0.14187900820114874</v>
      </c>
    </row>
    <row r="9750" spans="3:10" x14ac:dyDescent="0.3">
      <c r="C9750">
        <v>9273</v>
      </c>
      <c r="D9750" s="40">
        <v>3.2071142882728587</v>
      </c>
      <c r="I9750">
        <v>9273</v>
      </c>
      <c r="J9750" s="134">
        <v>0.18036865536816049</v>
      </c>
    </row>
    <row r="9751" spans="3:10" x14ac:dyDescent="0.3">
      <c r="C9751">
        <v>9274</v>
      </c>
      <c r="D9751" s="40">
        <v>2.6339287352761689</v>
      </c>
      <c r="I9751">
        <v>9274</v>
      </c>
      <c r="J9751" s="134">
        <v>0.10334349394427589</v>
      </c>
    </row>
    <row r="9752" spans="3:10" x14ac:dyDescent="0.3">
      <c r="C9752">
        <v>9275</v>
      </c>
      <c r="D9752" s="40">
        <v>2.9510245649826503</v>
      </c>
      <c r="I9752">
        <v>9275</v>
      </c>
      <c r="J9752" s="134">
        <v>0.30892866705023314</v>
      </c>
    </row>
    <row r="9753" spans="3:10" x14ac:dyDescent="0.3">
      <c r="C9753">
        <v>9276</v>
      </c>
      <c r="D9753" s="40">
        <v>1.4169701145024272</v>
      </c>
      <c r="I9753">
        <v>9276</v>
      </c>
      <c r="J9753" s="134">
        <v>0.15773526136768989</v>
      </c>
    </row>
    <row r="9754" spans="3:10" x14ac:dyDescent="0.3">
      <c r="C9754">
        <v>9277</v>
      </c>
      <c r="D9754" s="40">
        <v>1.90573336068809</v>
      </c>
      <c r="I9754">
        <v>9277</v>
      </c>
      <c r="J9754" s="134">
        <v>0.2211349591595726</v>
      </c>
    </row>
    <row r="9755" spans="3:10" x14ac:dyDescent="0.3">
      <c r="C9755">
        <v>9278</v>
      </c>
      <c r="D9755" s="40">
        <v>2.7087122018192789</v>
      </c>
      <c r="I9755">
        <v>9278</v>
      </c>
      <c r="J9755" s="134">
        <v>0.28891878933570436</v>
      </c>
    </row>
    <row r="9756" spans="3:10" x14ac:dyDescent="0.3">
      <c r="C9756">
        <v>9279</v>
      </c>
      <c r="D9756" s="40">
        <v>1.4615258789900334</v>
      </c>
      <c r="I9756">
        <v>9279</v>
      </c>
      <c r="J9756" s="134">
        <v>0.23003623443628607</v>
      </c>
    </row>
    <row r="9757" spans="3:10" x14ac:dyDescent="0.3">
      <c r="C9757">
        <v>9280</v>
      </c>
      <c r="D9757" s="40">
        <v>2.8294003639862364</v>
      </c>
      <c r="I9757">
        <v>9280</v>
      </c>
      <c r="J9757" s="134">
        <v>0.2309058082222788</v>
      </c>
    </row>
    <row r="9758" spans="3:10" x14ac:dyDescent="0.3">
      <c r="C9758">
        <v>9281</v>
      </c>
      <c r="D9758" s="40">
        <v>1.5970061630073</v>
      </c>
      <c r="I9758">
        <v>9281</v>
      </c>
      <c r="J9758" s="134">
        <v>0.15591761283048089</v>
      </c>
    </row>
    <row r="9759" spans="3:10" x14ac:dyDescent="0.3">
      <c r="C9759">
        <v>9282</v>
      </c>
      <c r="D9759" s="40">
        <v>3.4076808299745442</v>
      </c>
      <c r="I9759">
        <v>9282</v>
      </c>
      <c r="J9759" s="134">
        <v>0.15664601119443056</v>
      </c>
    </row>
    <row r="9760" spans="3:10" x14ac:dyDescent="0.3">
      <c r="C9760">
        <v>9283</v>
      </c>
      <c r="D9760" s="40">
        <v>2.5281418179012922</v>
      </c>
      <c r="I9760">
        <v>9283</v>
      </c>
      <c r="J9760" s="134">
        <v>0.22044854723683982</v>
      </c>
    </row>
    <row r="9761" spans="3:10" x14ac:dyDescent="0.3">
      <c r="C9761">
        <v>9284</v>
      </c>
      <c r="D9761" s="40">
        <v>1.9522203677542529</v>
      </c>
      <c r="I9761">
        <v>9284</v>
      </c>
      <c r="J9761" s="134">
        <v>9.431745980473405E-2</v>
      </c>
    </row>
    <row r="9762" spans="3:10" x14ac:dyDescent="0.3">
      <c r="C9762">
        <v>9285</v>
      </c>
      <c r="D9762" s="40">
        <v>3.230231460897476</v>
      </c>
      <c r="I9762">
        <v>9285</v>
      </c>
      <c r="J9762" s="134">
        <v>0.28012296407740234</v>
      </c>
    </row>
    <row r="9763" spans="3:10" x14ac:dyDescent="0.3">
      <c r="C9763">
        <v>9286</v>
      </c>
      <c r="D9763" s="40">
        <v>1.9842699172831271</v>
      </c>
      <c r="I9763">
        <v>9286</v>
      </c>
      <c r="J9763" s="134">
        <v>0.38534778935050129</v>
      </c>
    </row>
    <row r="9764" spans="3:10" x14ac:dyDescent="0.3">
      <c r="C9764">
        <v>9287</v>
      </c>
      <c r="D9764" s="40">
        <v>2.1749101361429237</v>
      </c>
      <c r="I9764">
        <v>9287</v>
      </c>
      <c r="J9764" s="134">
        <v>0.29711113185174431</v>
      </c>
    </row>
    <row r="9765" spans="3:10" x14ac:dyDescent="0.3">
      <c r="C9765">
        <v>9288</v>
      </c>
      <c r="D9765" s="40">
        <v>3.2476669799007496</v>
      </c>
      <c r="I9765">
        <v>9288</v>
      </c>
      <c r="J9765" s="134">
        <v>0.23647496466122164</v>
      </c>
    </row>
    <row r="9766" spans="3:10" x14ac:dyDescent="0.3">
      <c r="C9766">
        <v>9289</v>
      </c>
      <c r="D9766" s="40">
        <v>3.1723669269836967</v>
      </c>
      <c r="I9766">
        <v>9289</v>
      </c>
      <c r="J9766" s="134">
        <v>0.37503772337360974</v>
      </c>
    </row>
    <row r="9767" spans="3:10" x14ac:dyDescent="0.3">
      <c r="C9767">
        <v>9290</v>
      </c>
      <c r="D9767" s="40">
        <v>3.2778239215576455</v>
      </c>
      <c r="I9767">
        <v>9290</v>
      </c>
      <c r="J9767" s="134">
        <v>0.23306759596388194</v>
      </c>
    </row>
    <row r="9768" spans="3:10" x14ac:dyDescent="0.3">
      <c r="C9768">
        <v>9291</v>
      </c>
      <c r="D9768" s="40">
        <v>2.3657834694436466</v>
      </c>
      <c r="I9768">
        <v>9291</v>
      </c>
      <c r="J9768" s="134">
        <v>0.28296591627406698</v>
      </c>
    </row>
    <row r="9769" spans="3:10" x14ac:dyDescent="0.3">
      <c r="C9769">
        <v>9292</v>
      </c>
      <c r="D9769" s="40">
        <v>1.9149754081350956</v>
      </c>
      <c r="I9769">
        <v>9292</v>
      </c>
      <c r="J9769" s="134">
        <v>0.2880053842254453</v>
      </c>
    </row>
    <row r="9770" spans="3:10" x14ac:dyDescent="0.3">
      <c r="C9770">
        <v>9293</v>
      </c>
      <c r="D9770" s="40">
        <v>2.6765991212607045</v>
      </c>
      <c r="I9770">
        <v>9293</v>
      </c>
      <c r="J9770" s="134">
        <v>0.3667397881197163</v>
      </c>
    </row>
    <row r="9771" spans="3:10" x14ac:dyDescent="0.3">
      <c r="C9771">
        <v>9294</v>
      </c>
      <c r="D9771" s="40">
        <v>3.0573540899381446</v>
      </c>
      <c r="I9771">
        <v>9294</v>
      </c>
      <c r="J9771" s="134">
        <v>0.37282038023768882</v>
      </c>
    </row>
    <row r="9772" spans="3:10" x14ac:dyDescent="0.3">
      <c r="C9772">
        <v>9295</v>
      </c>
      <c r="D9772" s="40">
        <v>3.3517453913819635</v>
      </c>
      <c r="I9772">
        <v>9295</v>
      </c>
      <c r="J9772" s="134">
        <v>0.23087205941150568</v>
      </c>
    </row>
    <row r="9773" spans="3:10" x14ac:dyDescent="0.3">
      <c r="C9773">
        <v>9296</v>
      </c>
      <c r="D9773" s="40">
        <v>1.5671126493015288</v>
      </c>
      <c r="I9773">
        <v>9296</v>
      </c>
      <c r="J9773" s="134">
        <v>0.26932238606676129</v>
      </c>
    </row>
    <row r="9774" spans="3:10" x14ac:dyDescent="0.3">
      <c r="C9774">
        <v>9297</v>
      </c>
      <c r="D9774" s="40">
        <v>2.3776937547373804</v>
      </c>
      <c r="I9774">
        <v>9297</v>
      </c>
      <c r="J9774" s="134">
        <v>5.3351204446552947E-2</v>
      </c>
    </row>
    <row r="9775" spans="3:10" x14ac:dyDescent="0.3">
      <c r="C9775">
        <v>9298</v>
      </c>
      <c r="D9775" s="40">
        <v>1.9710115406491604</v>
      </c>
      <c r="I9775">
        <v>9298</v>
      </c>
      <c r="J9775" s="134">
        <v>0.13432962228455447</v>
      </c>
    </row>
    <row r="9776" spans="3:10" x14ac:dyDescent="0.3">
      <c r="C9776">
        <v>9299</v>
      </c>
      <c r="D9776" s="40">
        <v>2.4714377352740753</v>
      </c>
      <c r="I9776">
        <v>9299</v>
      </c>
      <c r="J9776" s="134">
        <v>0.20152303517776349</v>
      </c>
    </row>
    <row r="9777" spans="3:10" x14ac:dyDescent="0.3">
      <c r="C9777">
        <v>9300</v>
      </c>
      <c r="D9777" s="40">
        <v>2.3436885605751998</v>
      </c>
      <c r="I9777">
        <v>9300</v>
      </c>
      <c r="J9777" s="134">
        <v>0.26068653433925881</v>
      </c>
    </row>
    <row r="9778" spans="3:10" x14ac:dyDescent="0.3">
      <c r="C9778">
        <v>9301</v>
      </c>
      <c r="D9778" s="40">
        <v>1.916550443025717</v>
      </c>
      <c r="I9778">
        <v>9301</v>
      </c>
      <c r="J9778" s="134">
        <v>0.25293853260286481</v>
      </c>
    </row>
    <row r="9779" spans="3:10" x14ac:dyDescent="0.3">
      <c r="C9779">
        <v>9302</v>
      </c>
      <c r="D9779" s="40">
        <v>3.0650800930513684</v>
      </c>
      <c r="I9779">
        <v>9302</v>
      </c>
      <c r="J9779" s="134">
        <v>0.26285473557070449</v>
      </c>
    </row>
    <row r="9780" spans="3:10" x14ac:dyDescent="0.3">
      <c r="C9780">
        <v>9303</v>
      </c>
      <c r="D9780" s="40">
        <v>2.1436621501781277</v>
      </c>
      <c r="I9780">
        <v>9303</v>
      </c>
      <c r="J9780" s="134">
        <v>0.31896859323770776</v>
      </c>
    </row>
    <row r="9781" spans="3:10" x14ac:dyDescent="0.3">
      <c r="C9781">
        <v>9304</v>
      </c>
      <c r="D9781" s="40">
        <v>2.1051355949183042</v>
      </c>
      <c r="I9781">
        <v>9304</v>
      </c>
      <c r="J9781" s="134">
        <v>0.17264304100862504</v>
      </c>
    </row>
    <row r="9782" spans="3:10" x14ac:dyDescent="0.3">
      <c r="C9782">
        <v>9305</v>
      </c>
      <c r="D9782" s="40">
        <v>1.8380252925071559</v>
      </c>
      <c r="I9782">
        <v>9305</v>
      </c>
      <c r="J9782" s="134">
        <v>9.6610194649769054E-2</v>
      </c>
    </row>
    <row r="9783" spans="3:10" x14ac:dyDescent="0.3">
      <c r="C9783">
        <v>9306</v>
      </c>
      <c r="D9783" s="40">
        <v>1.611702151484034</v>
      </c>
      <c r="I9783">
        <v>9306</v>
      </c>
      <c r="J9783" s="134">
        <v>0.22808833002918516</v>
      </c>
    </row>
    <row r="9784" spans="3:10" x14ac:dyDescent="0.3">
      <c r="C9784">
        <v>9307</v>
      </c>
      <c r="D9784" s="40">
        <v>2.771606756918815</v>
      </c>
      <c r="I9784">
        <v>9307</v>
      </c>
      <c r="J9784" s="134">
        <v>0.1877856200586141</v>
      </c>
    </row>
    <row r="9785" spans="3:10" x14ac:dyDescent="0.3">
      <c r="C9785">
        <v>9308</v>
      </c>
      <c r="D9785" s="40">
        <v>2.4279396150789143</v>
      </c>
      <c r="I9785">
        <v>9308</v>
      </c>
      <c r="J9785" s="134">
        <v>0.30903203932981804</v>
      </c>
    </row>
    <row r="9786" spans="3:10" x14ac:dyDescent="0.3">
      <c r="C9786">
        <v>9309</v>
      </c>
      <c r="D9786" s="40">
        <v>3.0261430934947624</v>
      </c>
      <c r="I9786">
        <v>9309</v>
      </c>
      <c r="J9786" s="134">
        <v>0.26912703277852357</v>
      </c>
    </row>
    <row r="9787" spans="3:10" x14ac:dyDescent="0.3">
      <c r="C9787">
        <v>9310</v>
      </c>
      <c r="D9787" s="40">
        <v>2.4100521025630899</v>
      </c>
      <c r="I9787">
        <v>9310</v>
      </c>
      <c r="J9787" s="134">
        <v>0.27252101737895496</v>
      </c>
    </row>
    <row r="9788" spans="3:10" x14ac:dyDescent="0.3">
      <c r="C9788">
        <v>9311</v>
      </c>
      <c r="D9788" s="40">
        <v>2.293530057848765</v>
      </c>
      <c r="I9788">
        <v>9311</v>
      </c>
      <c r="J9788" s="134">
        <v>0.25826023824024191</v>
      </c>
    </row>
    <row r="9789" spans="3:10" x14ac:dyDescent="0.3">
      <c r="C9789">
        <v>9312</v>
      </c>
      <c r="D9789" s="40">
        <v>2.5018224343841031</v>
      </c>
      <c r="I9789">
        <v>9312</v>
      </c>
      <c r="J9789" s="134">
        <v>0.35069964941407439</v>
      </c>
    </row>
    <row r="9790" spans="3:10" x14ac:dyDescent="0.3">
      <c r="C9790">
        <v>9313</v>
      </c>
      <c r="D9790" s="40">
        <v>2.6295748976255888</v>
      </c>
      <c r="I9790">
        <v>9313</v>
      </c>
      <c r="J9790" s="134">
        <v>0.26806774308711367</v>
      </c>
    </row>
    <row r="9791" spans="3:10" x14ac:dyDescent="0.3">
      <c r="C9791">
        <v>9314</v>
      </c>
      <c r="D9791" s="40">
        <v>3.0435087571236332</v>
      </c>
      <c r="I9791">
        <v>9314</v>
      </c>
      <c r="J9791" s="134">
        <v>0.18716978302397513</v>
      </c>
    </row>
    <row r="9792" spans="3:10" x14ac:dyDescent="0.3">
      <c r="C9792">
        <v>9315</v>
      </c>
      <c r="D9792" s="40">
        <v>1.9175222340355316</v>
      </c>
      <c r="I9792">
        <v>9315</v>
      </c>
      <c r="J9792" s="134">
        <v>0.36371885316678099</v>
      </c>
    </row>
    <row r="9793" spans="3:10" x14ac:dyDescent="0.3">
      <c r="C9793">
        <v>9316</v>
      </c>
      <c r="D9793" s="40">
        <v>2.5575067933312128</v>
      </c>
      <c r="I9793">
        <v>9316</v>
      </c>
      <c r="J9793" s="134">
        <v>0.30230395402194943</v>
      </c>
    </row>
    <row r="9794" spans="3:10" x14ac:dyDescent="0.3">
      <c r="C9794">
        <v>9317</v>
      </c>
      <c r="D9794" s="40">
        <v>2.4303910917904989</v>
      </c>
      <c r="I9794">
        <v>9317</v>
      </c>
      <c r="J9794" s="134">
        <v>0.12436265311408423</v>
      </c>
    </row>
    <row r="9795" spans="3:10" x14ac:dyDescent="0.3">
      <c r="C9795">
        <v>9318</v>
      </c>
      <c r="D9795" s="40">
        <v>1.7518907735133689</v>
      </c>
      <c r="I9795">
        <v>9318</v>
      </c>
      <c r="J9795" s="134">
        <v>0.21254662955112691</v>
      </c>
    </row>
    <row r="9796" spans="3:10" x14ac:dyDescent="0.3">
      <c r="C9796">
        <v>9319</v>
      </c>
      <c r="D9796" s="40">
        <v>2.4578904096130065</v>
      </c>
      <c r="I9796">
        <v>9319</v>
      </c>
      <c r="J9796" s="134">
        <v>0.3414389401204343</v>
      </c>
    </row>
    <row r="9797" spans="3:10" x14ac:dyDescent="0.3">
      <c r="C9797">
        <v>9320</v>
      </c>
      <c r="D9797" s="40">
        <v>1.7460464278558721</v>
      </c>
      <c r="I9797">
        <v>9320</v>
      </c>
      <c r="J9797" s="134">
        <v>0.27686047248785317</v>
      </c>
    </row>
    <row r="9798" spans="3:10" x14ac:dyDescent="0.3">
      <c r="C9798">
        <v>9321</v>
      </c>
      <c r="D9798" s="40">
        <v>2.5953082233677369</v>
      </c>
      <c r="I9798">
        <v>9321</v>
      </c>
      <c r="J9798" s="134">
        <v>0.15912699128274843</v>
      </c>
    </row>
    <row r="9799" spans="3:10" x14ac:dyDescent="0.3">
      <c r="C9799">
        <v>9322</v>
      </c>
      <c r="D9799" s="40">
        <v>2.9702604652043889</v>
      </c>
      <c r="I9799">
        <v>9322</v>
      </c>
      <c r="J9799" s="134">
        <v>0.3187773401962144</v>
      </c>
    </row>
    <row r="9800" spans="3:10" x14ac:dyDescent="0.3">
      <c r="C9800">
        <v>9323</v>
      </c>
      <c r="D9800" s="40">
        <v>2.6972994717858092</v>
      </c>
      <c r="I9800">
        <v>9323</v>
      </c>
      <c r="J9800" s="134">
        <v>0.17039247202710062</v>
      </c>
    </row>
    <row r="9801" spans="3:10" x14ac:dyDescent="0.3">
      <c r="C9801">
        <v>9324</v>
      </c>
      <c r="D9801" s="40">
        <v>2.5038278230527773</v>
      </c>
      <c r="I9801">
        <v>9324</v>
      </c>
      <c r="J9801" s="134">
        <v>0.28675822743809931</v>
      </c>
    </row>
    <row r="9802" spans="3:10" x14ac:dyDescent="0.3">
      <c r="C9802">
        <v>9325</v>
      </c>
      <c r="D9802" s="40">
        <v>2.087707222957373</v>
      </c>
      <c r="I9802">
        <v>9325</v>
      </c>
      <c r="J9802" s="134">
        <v>0.26640317920323819</v>
      </c>
    </row>
    <row r="9803" spans="3:10" x14ac:dyDescent="0.3">
      <c r="C9803">
        <v>9326</v>
      </c>
      <c r="D9803" s="40">
        <v>2.783540070547017</v>
      </c>
      <c r="I9803">
        <v>9326</v>
      </c>
      <c r="J9803" s="134">
        <v>0.32271476334172688</v>
      </c>
    </row>
    <row r="9804" spans="3:10" x14ac:dyDescent="0.3">
      <c r="C9804">
        <v>9327</v>
      </c>
      <c r="D9804" s="40">
        <v>2.7480807772818325</v>
      </c>
      <c r="I9804">
        <v>9327</v>
      </c>
      <c r="J9804" s="134">
        <v>0.33024255500127997</v>
      </c>
    </row>
    <row r="9805" spans="3:10" x14ac:dyDescent="0.3">
      <c r="C9805">
        <v>9328</v>
      </c>
      <c r="D9805" s="40">
        <v>2.9081853004795741</v>
      </c>
      <c r="I9805">
        <v>9328</v>
      </c>
      <c r="J9805" s="134">
        <v>6.476104714191866E-2</v>
      </c>
    </row>
    <row r="9806" spans="3:10" x14ac:dyDescent="0.3">
      <c r="C9806">
        <v>9329</v>
      </c>
      <c r="D9806" s="40">
        <v>3.0213091267732421</v>
      </c>
      <c r="I9806">
        <v>9329</v>
      </c>
      <c r="J9806" s="134">
        <v>0.34806654889778299</v>
      </c>
    </row>
    <row r="9807" spans="3:10" x14ac:dyDescent="0.3">
      <c r="C9807">
        <v>9330</v>
      </c>
      <c r="D9807" s="40">
        <v>3.2018079971958442</v>
      </c>
      <c r="I9807">
        <v>9330</v>
      </c>
      <c r="J9807" s="134">
        <v>0.25264742615665825</v>
      </c>
    </row>
    <row r="9808" spans="3:10" x14ac:dyDescent="0.3">
      <c r="C9808">
        <v>9331</v>
      </c>
      <c r="D9808" s="40">
        <v>3.1082124488321936</v>
      </c>
      <c r="I9808">
        <v>9331</v>
      </c>
      <c r="J9808" s="134">
        <v>0.25869074074870024</v>
      </c>
    </row>
    <row r="9809" spans="3:10" x14ac:dyDescent="0.3">
      <c r="C9809">
        <v>9332</v>
      </c>
      <c r="D9809" s="40">
        <v>1.9341073933192294</v>
      </c>
      <c r="I9809">
        <v>9332</v>
      </c>
      <c r="J9809" s="134">
        <v>0.25634752424731477</v>
      </c>
    </row>
    <row r="9810" spans="3:10" x14ac:dyDescent="0.3">
      <c r="C9810">
        <v>9333</v>
      </c>
      <c r="D9810" s="40">
        <v>2.8182039268584465</v>
      </c>
      <c r="I9810">
        <v>9333</v>
      </c>
      <c r="J9810" s="134">
        <v>0.19452049646573299</v>
      </c>
    </row>
    <row r="9811" spans="3:10" x14ac:dyDescent="0.3">
      <c r="C9811">
        <v>9334</v>
      </c>
      <c r="D9811" s="40">
        <v>2.8758871920539391</v>
      </c>
      <c r="I9811">
        <v>9334</v>
      </c>
      <c r="J9811" s="134">
        <v>0.35875332007947414</v>
      </c>
    </row>
    <row r="9812" spans="3:10" x14ac:dyDescent="0.3">
      <c r="C9812">
        <v>9335</v>
      </c>
      <c r="D9812" s="40">
        <v>2.7260728172218309</v>
      </c>
      <c r="I9812">
        <v>9335</v>
      </c>
      <c r="J9812" s="134">
        <v>0.21433402366036569</v>
      </c>
    </row>
    <row r="9813" spans="3:10" x14ac:dyDescent="0.3">
      <c r="C9813">
        <v>9336</v>
      </c>
      <c r="D9813" s="40">
        <v>3.0040248961558569</v>
      </c>
      <c r="I9813">
        <v>9336</v>
      </c>
      <c r="J9813" s="134">
        <v>0.17371933520517757</v>
      </c>
    </row>
    <row r="9814" spans="3:10" x14ac:dyDescent="0.3">
      <c r="C9814">
        <v>9337</v>
      </c>
      <c r="D9814" s="40">
        <v>2.7243709153457658</v>
      </c>
      <c r="I9814">
        <v>9337</v>
      </c>
      <c r="J9814" s="134">
        <v>0.18619647335169187</v>
      </c>
    </row>
    <row r="9815" spans="3:10" x14ac:dyDescent="0.3">
      <c r="C9815">
        <v>9338</v>
      </c>
      <c r="D9815" s="40">
        <v>3.4742356947049302</v>
      </c>
      <c r="I9815">
        <v>9338</v>
      </c>
      <c r="J9815" s="134">
        <v>0.205017481787934</v>
      </c>
    </row>
    <row r="9816" spans="3:10" x14ac:dyDescent="0.3">
      <c r="C9816">
        <v>9339</v>
      </c>
      <c r="D9816" s="40">
        <v>2.9151925880623661</v>
      </c>
      <c r="I9816">
        <v>9339</v>
      </c>
      <c r="J9816" s="134">
        <v>0.19801489016936014</v>
      </c>
    </row>
    <row r="9817" spans="3:10" x14ac:dyDescent="0.3">
      <c r="C9817">
        <v>9340</v>
      </c>
      <c r="D9817" s="40">
        <v>3.8382571736390232</v>
      </c>
      <c r="I9817">
        <v>9340</v>
      </c>
      <c r="J9817" s="134">
        <v>0.18200445613002025</v>
      </c>
    </row>
    <row r="9818" spans="3:10" x14ac:dyDescent="0.3">
      <c r="C9818">
        <v>9341</v>
      </c>
      <c r="D9818" s="40">
        <v>2.2245233925245218</v>
      </c>
      <c r="I9818">
        <v>9341</v>
      </c>
      <c r="J9818" s="134">
        <v>0.13039830376364825</v>
      </c>
    </row>
    <row r="9819" spans="3:10" x14ac:dyDescent="0.3">
      <c r="C9819">
        <v>9342</v>
      </c>
      <c r="D9819" s="40">
        <v>2.3369138209882694</v>
      </c>
      <c r="I9819">
        <v>9342</v>
      </c>
      <c r="J9819" s="134">
        <v>0.19761432192869455</v>
      </c>
    </row>
    <row r="9820" spans="3:10" x14ac:dyDescent="0.3">
      <c r="C9820">
        <v>9343</v>
      </c>
      <c r="D9820" s="40">
        <v>3.220753902563557</v>
      </c>
      <c r="I9820">
        <v>9343</v>
      </c>
      <c r="J9820" s="134">
        <v>0.24560266369402539</v>
      </c>
    </row>
    <row r="9821" spans="3:10" x14ac:dyDescent="0.3">
      <c r="C9821">
        <v>9344</v>
      </c>
      <c r="D9821" s="40">
        <v>2.4256388924398387</v>
      </c>
      <c r="I9821">
        <v>9344</v>
      </c>
      <c r="J9821" s="134">
        <v>0.2768976812394901</v>
      </c>
    </row>
    <row r="9822" spans="3:10" x14ac:dyDescent="0.3">
      <c r="C9822">
        <v>9345</v>
      </c>
      <c r="D9822" s="40">
        <v>2.0035184105596606</v>
      </c>
      <c r="I9822">
        <v>9345</v>
      </c>
      <c r="J9822" s="134">
        <v>0.23650204047049694</v>
      </c>
    </row>
    <row r="9823" spans="3:10" x14ac:dyDescent="0.3">
      <c r="C9823">
        <v>9346</v>
      </c>
      <c r="D9823" s="40">
        <v>1.9155889140118263</v>
      </c>
      <c r="I9823">
        <v>9346</v>
      </c>
      <c r="J9823" s="134">
        <v>0.28428365045126847</v>
      </c>
    </row>
    <row r="9824" spans="3:10" x14ac:dyDescent="0.3">
      <c r="C9824">
        <v>9347</v>
      </c>
      <c r="D9824" s="40">
        <v>2.2149141824838052</v>
      </c>
      <c r="I9824">
        <v>9347</v>
      </c>
      <c r="J9824" s="134">
        <v>0.28309494639526855</v>
      </c>
    </row>
    <row r="9825" spans="3:10" x14ac:dyDescent="0.3">
      <c r="C9825">
        <v>9348</v>
      </c>
      <c r="D9825" s="40">
        <v>1.5775565543963643</v>
      </c>
      <c r="I9825">
        <v>9348</v>
      </c>
      <c r="J9825" s="134">
        <v>0.37367307960525498</v>
      </c>
    </row>
    <row r="9826" spans="3:10" x14ac:dyDescent="0.3">
      <c r="C9826">
        <v>9349</v>
      </c>
      <c r="D9826" s="40">
        <v>3.1808915963089293</v>
      </c>
      <c r="I9826">
        <v>9349</v>
      </c>
      <c r="J9826" s="134">
        <v>0.30813266267458328</v>
      </c>
    </row>
    <row r="9827" spans="3:10" x14ac:dyDescent="0.3">
      <c r="C9827">
        <v>9350</v>
      </c>
      <c r="D9827" s="40">
        <v>2.7763811507404217</v>
      </c>
      <c r="I9827">
        <v>9350</v>
      </c>
      <c r="J9827" s="134">
        <v>0.21794630226457579</v>
      </c>
    </row>
    <row r="9828" spans="3:10" x14ac:dyDescent="0.3">
      <c r="C9828">
        <v>9351</v>
      </c>
      <c r="D9828" s="40">
        <v>2.6479982110545555</v>
      </c>
      <c r="I9828">
        <v>9351</v>
      </c>
      <c r="J9828" s="134">
        <v>0.17305671289121261</v>
      </c>
    </row>
    <row r="9829" spans="3:10" x14ac:dyDescent="0.3">
      <c r="C9829">
        <v>9352</v>
      </c>
      <c r="D9829" s="40">
        <v>1.7474584616449877</v>
      </c>
      <c r="I9829">
        <v>9352</v>
      </c>
      <c r="J9829" s="134">
        <v>0.22091915165574916</v>
      </c>
    </row>
    <row r="9830" spans="3:10" x14ac:dyDescent="0.3">
      <c r="C9830">
        <v>9353</v>
      </c>
      <c r="D9830" s="40">
        <v>2.7533774223504834</v>
      </c>
      <c r="I9830">
        <v>9353</v>
      </c>
      <c r="J9830" s="134">
        <v>0.25545872545557491</v>
      </c>
    </row>
    <row r="9831" spans="3:10" x14ac:dyDescent="0.3">
      <c r="C9831">
        <v>9354</v>
      </c>
      <c r="D9831" s="40">
        <v>2.7507851220029527</v>
      </c>
      <c r="I9831">
        <v>9354</v>
      </c>
      <c r="J9831" s="134">
        <v>0.13405140432846574</v>
      </c>
    </row>
    <row r="9832" spans="3:10" x14ac:dyDescent="0.3">
      <c r="C9832">
        <v>9355</v>
      </c>
      <c r="D9832" s="40">
        <v>2.4979991931905574</v>
      </c>
      <c r="I9832">
        <v>9355</v>
      </c>
      <c r="J9832" s="134">
        <v>0.39777948997335755</v>
      </c>
    </row>
    <row r="9833" spans="3:10" x14ac:dyDescent="0.3">
      <c r="C9833">
        <v>9356</v>
      </c>
      <c r="D9833" s="40">
        <v>1.8669900551074838</v>
      </c>
      <c r="I9833">
        <v>9356</v>
      </c>
      <c r="J9833" s="134">
        <v>0.25442711809331442</v>
      </c>
    </row>
    <row r="9834" spans="3:10" x14ac:dyDescent="0.3">
      <c r="C9834">
        <v>9357</v>
      </c>
      <c r="D9834" s="40">
        <v>2.4963968866043587</v>
      </c>
      <c r="I9834">
        <v>9357</v>
      </c>
      <c r="J9834" s="134">
        <v>0.25741556569324286</v>
      </c>
    </row>
    <row r="9835" spans="3:10" x14ac:dyDescent="0.3">
      <c r="C9835">
        <v>9358</v>
      </c>
      <c r="D9835" s="40">
        <v>2.3944257224812042</v>
      </c>
      <c r="I9835">
        <v>9358</v>
      </c>
      <c r="J9835" s="134">
        <v>0.29690520069192128</v>
      </c>
    </row>
    <row r="9836" spans="3:10" x14ac:dyDescent="0.3">
      <c r="C9836">
        <v>9359</v>
      </c>
      <c r="D9836" s="40">
        <v>2.3129468623983622</v>
      </c>
      <c r="I9836">
        <v>9359</v>
      </c>
      <c r="J9836" s="134">
        <v>0.30040624519940318</v>
      </c>
    </row>
    <row r="9837" spans="3:10" x14ac:dyDescent="0.3">
      <c r="C9837">
        <v>9360</v>
      </c>
      <c r="D9837" s="40">
        <v>1.6542956497751695</v>
      </c>
      <c r="I9837">
        <v>9360</v>
      </c>
      <c r="J9837" s="134">
        <v>0.1176031966609774</v>
      </c>
    </row>
    <row r="9838" spans="3:10" x14ac:dyDescent="0.3">
      <c r="C9838">
        <v>9361</v>
      </c>
      <c r="D9838" s="40">
        <v>3.0624569828528267</v>
      </c>
      <c r="I9838">
        <v>9361</v>
      </c>
      <c r="J9838" s="134">
        <v>0.20806623024723714</v>
      </c>
    </row>
    <row r="9839" spans="3:10" x14ac:dyDescent="0.3">
      <c r="C9839">
        <v>9362</v>
      </c>
      <c r="D9839" s="40">
        <v>2.3931977971842935</v>
      </c>
      <c r="I9839">
        <v>9362</v>
      </c>
      <c r="J9839" s="134">
        <v>0.32402282096857671</v>
      </c>
    </row>
    <row r="9840" spans="3:10" x14ac:dyDescent="0.3">
      <c r="C9840">
        <v>9363</v>
      </c>
      <c r="D9840" s="40">
        <v>2.3381715249739474</v>
      </c>
      <c r="I9840">
        <v>9363</v>
      </c>
      <c r="J9840" s="134">
        <v>0.17380819799571467</v>
      </c>
    </row>
    <row r="9841" spans="3:10" x14ac:dyDescent="0.3">
      <c r="C9841">
        <v>9364</v>
      </c>
      <c r="D9841" s="40">
        <v>3.2054796600832836</v>
      </c>
      <c r="I9841">
        <v>9364</v>
      </c>
      <c r="J9841" s="134">
        <v>0.25005501622037407</v>
      </c>
    </row>
    <row r="9842" spans="3:10" x14ac:dyDescent="0.3">
      <c r="C9842">
        <v>9365</v>
      </c>
      <c r="D9842" s="40">
        <v>2.3494917449189896</v>
      </c>
      <c r="I9842">
        <v>9365</v>
      </c>
      <c r="J9842" s="134">
        <v>0.31391573976043374</v>
      </c>
    </row>
    <row r="9843" spans="3:10" x14ac:dyDescent="0.3">
      <c r="C9843">
        <v>9366</v>
      </c>
      <c r="D9843" s="40">
        <v>2.8562359002087541</v>
      </c>
      <c r="I9843">
        <v>9366</v>
      </c>
      <c r="J9843" s="134">
        <v>0.19033850357293125</v>
      </c>
    </row>
    <row r="9844" spans="3:10" x14ac:dyDescent="0.3">
      <c r="C9844">
        <v>9367</v>
      </c>
      <c r="D9844" s="40">
        <v>2.7574670278889242</v>
      </c>
      <c r="I9844">
        <v>9367</v>
      </c>
      <c r="J9844" s="134">
        <v>0.26838621062245771</v>
      </c>
    </row>
    <row r="9845" spans="3:10" x14ac:dyDescent="0.3">
      <c r="C9845">
        <v>9368</v>
      </c>
      <c r="D9845" s="40">
        <v>2.6772315078013813</v>
      </c>
      <c r="I9845">
        <v>9368</v>
      </c>
      <c r="J9845" s="134">
        <v>0.22445089198621448</v>
      </c>
    </row>
    <row r="9846" spans="3:10" x14ac:dyDescent="0.3">
      <c r="C9846">
        <v>9369</v>
      </c>
      <c r="D9846" s="40">
        <v>3.4587945441002068</v>
      </c>
      <c r="I9846">
        <v>9369</v>
      </c>
      <c r="J9846" s="134">
        <v>0.29838864273174615</v>
      </c>
    </row>
    <row r="9847" spans="3:10" x14ac:dyDescent="0.3">
      <c r="C9847">
        <v>9370</v>
      </c>
      <c r="D9847" s="40">
        <v>2.5026028492475172</v>
      </c>
      <c r="I9847">
        <v>9370</v>
      </c>
      <c r="J9847" s="134">
        <v>0.21983282974019303</v>
      </c>
    </row>
    <row r="9848" spans="3:10" x14ac:dyDescent="0.3">
      <c r="C9848">
        <v>9371</v>
      </c>
      <c r="D9848" s="40">
        <v>2.7462641331842388</v>
      </c>
      <c r="I9848">
        <v>9371</v>
      </c>
      <c r="J9848" s="134">
        <v>0.28099613958818082</v>
      </c>
    </row>
    <row r="9849" spans="3:10" x14ac:dyDescent="0.3">
      <c r="C9849">
        <v>9372</v>
      </c>
      <c r="D9849" s="40">
        <v>2.5563628499960509</v>
      </c>
      <c r="I9849">
        <v>9372</v>
      </c>
      <c r="J9849" s="134">
        <v>0.37625155796155263</v>
      </c>
    </row>
    <row r="9850" spans="3:10" x14ac:dyDescent="0.3">
      <c r="C9850">
        <v>9373</v>
      </c>
      <c r="D9850" s="40">
        <v>2.9075326679819691</v>
      </c>
      <c r="I9850">
        <v>9373</v>
      </c>
      <c r="J9850" s="134">
        <v>0.34726344898388817</v>
      </c>
    </row>
    <row r="9851" spans="3:10" x14ac:dyDescent="0.3">
      <c r="C9851">
        <v>9374</v>
      </c>
      <c r="D9851" s="40">
        <v>2.6523215971624561</v>
      </c>
      <c r="I9851">
        <v>9374</v>
      </c>
      <c r="J9851" s="134">
        <v>0.20483785464946136</v>
      </c>
    </row>
    <row r="9852" spans="3:10" x14ac:dyDescent="0.3">
      <c r="C9852">
        <v>9375</v>
      </c>
      <c r="D9852" s="40">
        <v>1.6967530407524727</v>
      </c>
      <c r="I9852">
        <v>9375</v>
      </c>
      <c r="J9852" s="134">
        <v>0.19942778936351879</v>
      </c>
    </row>
    <row r="9853" spans="3:10" x14ac:dyDescent="0.3">
      <c r="C9853">
        <v>9376</v>
      </c>
      <c r="D9853" s="40">
        <v>2.2899428612051445</v>
      </c>
      <c r="I9853">
        <v>9376</v>
      </c>
      <c r="J9853" s="134">
        <v>0.23741057406457067</v>
      </c>
    </row>
    <row r="9854" spans="3:10" x14ac:dyDescent="0.3">
      <c r="C9854">
        <v>9377</v>
      </c>
      <c r="D9854" s="40">
        <v>2.4883971825844631</v>
      </c>
      <c r="I9854">
        <v>9377</v>
      </c>
      <c r="J9854" s="134">
        <v>0.23868718117947729</v>
      </c>
    </row>
    <row r="9855" spans="3:10" x14ac:dyDescent="0.3">
      <c r="C9855">
        <v>9378</v>
      </c>
      <c r="D9855" s="40">
        <v>2.9869950622603532</v>
      </c>
      <c r="I9855">
        <v>9378</v>
      </c>
      <c r="J9855" s="134">
        <v>0.23930861835055284</v>
      </c>
    </row>
    <row r="9856" spans="3:10" x14ac:dyDescent="0.3">
      <c r="C9856">
        <v>9379</v>
      </c>
      <c r="D9856" s="40">
        <v>2.9075971763359361</v>
      </c>
      <c r="I9856">
        <v>9379</v>
      </c>
      <c r="J9856" s="134">
        <v>0.25341219482090116</v>
      </c>
    </row>
    <row r="9857" spans="3:10" x14ac:dyDescent="0.3">
      <c r="C9857">
        <v>9380</v>
      </c>
      <c r="D9857" s="40">
        <v>2.9163918096875685</v>
      </c>
      <c r="I9857">
        <v>9380</v>
      </c>
      <c r="J9857" s="134">
        <v>0.14096756305883762</v>
      </c>
    </row>
    <row r="9858" spans="3:10" x14ac:dyDescent="0.3">
      <c r="C9858">
        <v>9381</v>
      </c>
      <c r="D9858" s="40">
        <v>2.0705320978083819</v>
      </c>
      <c r="I9858">
        <v>9381</v>
      </c>
      <c r="J9858" s="134">
        <v>0.13136680103106846</v>
      </c>
    </row>
    <row r="9859" spans="3:10" x14ac:dyDescent="0.3">
      <c r="C9859">
        <v>9382</v>
      </c>
      <c r="D9859" s="40">
        <v>2.2534859342210325</v>
      </c>
      <c r="I9859">
        <v>9382</v>
      </c>
      <c r="J9859" s="134">
        <v>0.26957321582735982</v>
      </c>
    </row>
    <row r="9860" spans="3:10" x14ac:dyDescent="0.3">
      <c r="C9860">
        <v>9383</v>
      </c>
      <c r="D9860" s="40">
        <v>2.0751313739791621</v>
      </c>
      <c r="I9860">
        <v>9383</v>
      </c>
      <c r="J9860" s="134">
        <v>0.25010224607589149</v>
      </c>
    </row>
    <row r="9861" spans="3:10" x14ac:dyDescent="0.3">
      <c r="C9861">
        <v>9384</v>
      </c>
      <c r="D9861" s="40">
        <v>3.5933683356885266</v>
      </c>
      <c r="I9861">
        <v>9384</v>
      </c>
      <c r="J9861" s="134">
        <v>0.33769901897539545</v>
      </c>
    </row>
    <row r="9862" spans="3:10" x14ac:dyDescent="0.3">
      <c r="C9862">
        <v>9385</v>
      </c>
      <c r="D9862" s="40">
        <v>2.1829054731356647</v>
      </c>
      <c r="I9862">
        <v>9385</v>
      </c>
      <c r="J9862" s="134">
        <v>0.25414091158586927</v>
      </c>
    </row>
    <row r="9863" spans="3:10" x14ac:dyDescent="0.3">
      <c r="C9863">
        <v>9386</v>
      </c>
      <c r="D9863" s="40">
        <v>2.8342070400276329</v>
      </c>
      <c r="I9863">
        <v>9386</v>
      </c>
      <c r="J9863" s="134">
        <v>0.38860489116461761</v>
      </c>
    </row>
    <row r="9864" spans="3:10" x14ac:dyDescent="0.3">
      <c r="C9864">
        <v>9387</v>
      </c>
      <c r="D9864" s="40">
        <v>1.7501116363745903</v>
      </c>
      <c r="I9864">
        <v>9387</v>
      </c>
      <c r="J9864" s="134">
        <v>0.18076077638052279</v>
      </c>
    </row>
    <row r="9865" spans="3:10" x14ac:dyDescent="0.3">
      <c r="C9865">
        <v>9388</v>
      </c>
      <c r="D9865" s="40">
        <v>3.3877190849388015</v>
      </c>
      <c r="I9865">
        <v>9388</v>
      </c>
      <c r="J9865" s="134">
        <v>0.18847676074313346</v>
      </c>
    </row>
    <row r="9866" spans="3:10" x14ac:dyDescent="0.3">
      <c r="C9866">
        <v>9389</v>
      </c>
      <c r="D9866" s="40">
        <v>2.1461863056853159</v>
      </c>
      <c r="I9866">
        <v>9389</v>
      </c>
      <c r="J9866" s="134">
        <v>0.26574682989163678</v>
      </c>
    </row>
    <row r="9867" spans="3:10" x14ac:dyDescent="0.3">
      <c r="C9867">
        <v>9390</v>
      </c>
      <c r="D9867" s="40">
        <v>2.8052639929903611</v>
      </c>
      <c r="I9867">
        <v>9390</v>
      </c>
      <c r="J9867" s="134">
        <v>0.19124260412111593</v>
      </c>
    </row>
    <row r="9868" spans="3:10" x14ac:dyDescent="0.3">
      <c r="C9868">
        <v>9391</v>
      </c>
      <c r="D9868" s="40">
        <v>2.0442746705350756</v>
      </c>
      <c r="I9868">
        <v>9391</v>
      </c>
      <c r="J9868" s="134">
        <v>0.32509615400003811</v>
      </c>
    </row>
    <row r="9869" spans="3:10" x14ac:dyDescent="0.3">
      <c r="C9869">
        <v>9392</v>
      </c>
      <c r="D9869" s="40">
        <v>2.8586524832652964</v>
      </c>
      <c r="I9869">
        <v>9392</v>
      </c>
      <c r="J9869" s="134">
        <v>0.33710195718296054</v>
      </c>
    </row>
    <row r="9870" spans="3:10" x14ac:dyDescent="0.3">
      <c r="C9870">
        <v>9393</v>
      </c>
      <c r="D9870" s="40">
        <v>2.5767356424748957</v>
      </c>
      <c r="I9870">
        <v>9393</v>
      </c>
      <c r="J9870" s="134">
        <v>0.24052946517613405</v>
      </c>
    </row>
    <row r="9871" spans="3:10" x14ac:dyDescent="0.3">
      <c r="C9871">
        <v>9394</v>
      </c>
      <c r="D9871" s="40">
        <v>2.6349241652326585</v>
      </c>
      <c r="I9871">
        <v>9394</v>
      </c>
      <c r="J9871" s="134">
        <v>0.15222405864943189</v>
      </c>
    </row>
    <row r="9872" spans="3:10" x14ac:dyDescent="0.3">
      <c r="C9872">
        <v>9395</v>
      </c>
      <c r="D9872" s="40">
        <v>1.7952127510082643</v>
      </c>
      <c r="I9872">
        <v>9395</v>
      </c>
      <c r="J9872" s="134">
        <v>0.33273978145560656</v>
      </c>
    </row>
    <row r="9873" spans="3:10" x14ac:dyDescent="0.3">
      <c r="C9873">
        <v>9396</v>
      </c>
      <c r="D9873" s="40">
        <v>1.7333056590225866</v>
      </c>
      <c r="I9873">
        <v>9396</v>
      </c>
      <c r="J9873" s="134">
        <v>0.25919217984511311</v>
      </c>
    </row>
    <row r="9874" spans="3:10" x14ac:dyDescent="0.3">
      <c r="C9874">
        <v>9397</v>
      </c>
      <c r="D9874" s="40">
        <v>2.7626488593517071</v>
      </c>
      <c r="I9874">
        <v>9397</v>
      </c>
      <c r="J9874" s="134">
        <v>0.20361849743206628</v>
      </c>
    </row>
    <row r="9875" spans="3:10" x14ac:dyDescent="0.3">
      <c r="C9875">
        <v>9398</v>
      </c>
      <c r="D9875" s="40">
        <v>2.4654095794683299</v>
      </c>
      <c r="I9875">
        <v>9398</v>
      </c>
      <c r="J9875" s="134">
        <v>0.23103089612664895</v>
      </c>
    </row>
    <row r="9876" spans="3:10" x14ac:dyDescent="0.3">
      <c r="C9876">
        <v>9399</v>
      </c>
      <c r="D9876" s="40">
        <v>2.3447265351912217</v>
      </c>
      <c r="I9876">
        <v>9399</v>
      </c>
      <c r="J9876" s="134">
        <v>0.32518976328917226</v>
      </c>
    </row>
    <row r="9877" spans="3:10" x14ac:dyDescent="0.3">
      <c r="C9877">
        <v>9400</v>
      </c>
      <c r="D9877" s="40">
        <v>1.8614615985952956</v>
      </c>
      <c r="I9877">
        <v>9400</v>
      </c>
      <c r="J9877" s="134">
        <v>0.15571378561992422</v>
      </c>
    </row>
    <row r="9878" spans="3:10" x14ac:dyDescent="0.3">
      <c r="C9878">
        <v>9401</v>
      </c>
      <c r="D9878" s="40">
        <v>2.5857674462884073</v>
      </c>
      <c r="I9878">
        <v>9401</v>
      </c>
      <c r="J9878" s="134">
        <v>0.27670594790454239</v>
      </c>
    </row>
    <row r="9879" spans="3:10" x14ac:dyDescent="0.3">
      <c r="C9879">
        <v>9402</v>
      </c>
      <c r="D9879" s="40">
        <v>2.3482245812566278</v>
      </c>
      <c r="I9879">
        <v>9402</v>
      </c>
      <c r="J9879" s="134">
        <v>0.2384149477052262</v>
      </c>
    </row>
    <row r="9880" spans="3:10" x14ac:dyDescent="0.3">
      <c r="C9880">
        <v>9403</v>
      </c>
      <c r="D9880" s="40">
        <v>2.4699471094366463</v>
      </c>
      <c r="I9880">
        <v>9403</v>
      </c>
      <c r="J9880" s="134">
        <v>0.14723214929486961</v>
      </c>
    </row>
    <row r="9881" spans="3:10" x14ac:dyDescent="0.3">
      <c r="C9881">
        <v>9404</v>
      </c>
      <c r="D9881" s="40">
        <v>1.499956783162083</v>
      </c>
      <c r="I9881">
        <v>9404</v>
      </c>
      <c r="J9881" s="134">
        <v>0.20639055142203011</v>
      </c>
    </row>
    <row r="9882" spans="3:10" x14ac:dyDescent="0.3">
      <c r="C9882">
        <v>9405</v>
      </c>
      <c r="D9882" s="40">
        <v>2.3175745928583256</v>
      </c>
      <c r="I9882">
        <v>9405</v>
      </c>
      <c r="J9882" s="134">
        <v>0.2043494197860749</v>
      </c>
    </row>
    <row r="9883" spans="3:10" x14ac:dyDescent="0.3">
      <c r="C9883">
        <v>9406</v>
      </c>
      <c r="D9883" s="40">
        <v>2.3156295618693656</v>
      </c>
      <c r="I9883">
        <v>9406</v>
      </c>
      <c r="J9883" s="134">
        <v>0.22747147458508299</v>
      </c>
    </row>
    <row r="9884" spans="3:10" x14ac:dyDescent="0.3">
      <c r="C9884">
        <v>9407</v>
      </c>
      <c r="D9884" s="40">
        <v>2.7195925682704356</v>
      </c>
      <c r="I9884">
        <v>9407</v>
      </c>
      <c r="J9884" s="134">
        <v>0.2803573160818329</v>
      </c>
    </row>
    <row r="9885" spans="3:10" x14ac:dyDescent="0.3">
      <c r="C9885">
        <v>9408</v>
      </c>
      <c r="D9885" s="40">
        <v>1.6001960218252669</v>
      </c>
      <c r="I9885">
        <v>9408</v>
      </c>
      <c r="J9885" s="134">
        <v>0.22386087809674593</v>
      </c>
    </row>
    <row r="9886" spans="3:10" x14ac:dyDescent="0.3">
      <c r="C9886">
        <v>9409</v>
      </c>
      <c r="D9886" s="40">
        <v>2.4024543977265558</v>
      </c>
      <c r="I9886">
        <v>9409</v>
      </c>
      <c r="J9886" s="134">
        <v>0.16242849638319568</v>
      </c>
    </row>
    <row r="9887" spans="3:10" x14ac:dyDescent="0.3">
      <c r="C9887">
        <v>9410</v>
      </c>
      <c r="D9887" s="40">
        <v>2.3610580226257678</v>
      </c>
      <c r="I9887">
        <v>9410</v>
      </c>
      <c r="J9887" s="134">
        <v>0.31842960917226337</v>
      </c>
    </row>
    <row r="9888" spans="3:10" x14ac:dyDescent="0.3">
      <c r="C9888">
        <v>9411</v>
      </c>
      <c r="D9888" s="40">
        <v>2.3510847545311586</v>
      </c>
      <c r="I9888">
        <v>9411</v>
      </c>
      <c r="J9888" s="134">
        <v>0.25874171853680772</v>
      </c>
    </row>
    <row r="9889" spans="3:10" x14ac:dyDescent="0.3">
      <c r="C9889">
        <v>9412</v>
      </c>
      <c r="D9889" s="40">
        <v>2.7713400006314162</v>
      </c>
      <c r="I9889">
        <v>9412</v>
      </c>
      <c r="J9889" s="134">
        <v>0.19665670025787074</v>
      </c>
    </row>
    <row r="9890" spans="3:10" x14ac:dyDescent="0.3">
      <c r="C9890">
        <v>9413</v>
      </c>
      <c r="D9890" s="40">
        <v>2.6678407878133683</v>
      </c>
      <c r="I9890">
        <v>9413</v>
      </c>
      <c r="J9890" s="134">
        <v>0.10657904986954914</v>
      </c>
    </row>
    <row r="9891" spans="3:10" x14ac:dyDescent="0.3">
      <c r="C9891">
        <v>9414</v>
      </c>
      <c r="D9891" s="40">
        <v>2.6864379087734784</v>
      </c>
      <c r="I9891">
        <v>9414</v>
      </c>
      <c r="J9891" s="134">
        <v>0.30666844249577441</v>
      </c>
    </row>
    <row r="9892" spans="3:10" x14ac:dyDescent="0.3">
      <c r="C9892">
        <v>9415</v>
      </c>
      <c r="D9892" s="40">
        <v>2.9552004480711886</v>
      </c>
      <c r="I9892">
        <v>9415</v>
      </c>
      <c r="J9892" s="134">
        <v>0.17827646018797827</v>
      </c>
    </row>
    <row r="9893" spans="3:10" x14ac:dyDescent="0.3">
      <c r="C9893">
        <v>9416</v>
      </c>
      <c r="D9893" s="40">
        <v>2.0147162849827307</v>
      </c>
      <c r="I9893">
        <v>9416</v>
      </c>
      <c r="J9893" s="134">
        <v>0.29828407951594293</v>
      </c>
    </row>
    <row r="9894" spans="3:10" x14ac:dyDescent="0.3">
      <c r="C9894">
        <v>9417</v>
      </c>
      <c r="D9894" s="40">
        <v>2.4680796170903867</v>
      </c>
      <c r="I9894">
        <v>9417</v>
      </c>
      <c r="J9894" s="134">
        <v>0.11087897509313493</v>
      </c>
    </row>
    <row r="9895" spans="3:10" x14ac:dyDescent="0.3">
      <c r="C9895">
        <v>9418</v>
      </c>
      <c r="D9895" s="40">
        <v>2.8589486085867581</v>
      </c>
      <c r="I9895">
        <v>9418</v>
      </c>
      <c r="J9895" s="134">
        <v>0.20064517558825945</v>
      </c>
    </row>
    <row r="9896" spans="3:10" x14ac:dyDescent="0.3">
      <c r="C9896">
        <v>9419</v>
      </c>
      <c r="D9896" s="40">
        <v>2.3811504604310789</v>
      </c>
      <c r="I9896">
        <v>9419</v>
      </c>
      <c r="J9896" s="134">
        <v>0.24057514605212305</v>
      </c>
    </row>
    <row r="9897" spans="3:10" x14ac:dyDescent="0.3">
      <c r="C9897">
        <v>9420</v>
      </c>
      <c r="D9897" s="40">
        <v>3.2471915314297264</v>
      </c>
      <c r="I9897">
        <v>9420</v>
      </c>
      <c r="J9897" s="134">
        <v>0.28382590610273728</v>
      </c>
    </row>
    <row r="9898" spans="3:10" x14ac:dyDescent="0.3">
      <c r="C9898">
        <v>9421</v>
      </c>
      <c r="D9898" s="40">
        <v>2.3014799202773539</v>
      </c>
      <c r="I9898">
        <v>9421</v>
      </c>
      <c r="J9898" s="134">
        <v>8.2704509978289931E-2</v>
      </c>
    </row>
    <row r="9899" spans="3:10" x14ac:dyDescent="0.3">
      <c r="C9899">
        <v>9422</v>
      </c>
      <c r="D9899" s="40">
        <v>2.3475408632699351</v>
      </c>
      <c r="I9899">
        <v>9422</v>
      </c>
      <c r="J9899" s="134">
        <v>0.21639020706285828</v>
      </c>
    </row>
    <row r="9900" spans="3:10" x14ac:dyDescent="0.3">
      <c r="C9900">
        <v>9423</v>
      </c>
      <c r="D9900" s="40">
        <v>1.5657066343552741</v>
      </c>
      <c r="I9900">
        <v>9423</v>
      </c>
      <c r="J9900" s="134">
        <v>0.40522889669460938</v>
      </c>
    </row>
    <row r="9901" spans="3:10" x14ac:dyDescent="0.3">
      <c r="C9901">
        <v>9424</v>
      </c>
      <c r="D9901" s="40">
        <v>2.217787371949854</v>
      </c>
      <c r="I9901">
        <v>9424</v>
      </c>
      <c r="J9901" s="134">
        <v>0.26050205430971363</v>
      </c>
    </row>
    <row r="9902" spans="3:10" x14ac:dyDescent="0.3">
      <c r="C9902">
        <v>9425</v>
      </c>
      <c r="D9902" s="40">
        <v>2.7582845038065269</v>
      </c>
      <c r="I9902">
        <v>9425</v>
      </c>
      <c r="J9902" s="134">
        <v>0.15835965581556533</v>
      </c>
    </row>
    <row r="9903" spans="3:10" x14ac:dyDescent="0.3">
      <c r="C9903">
        <v>9426</v>
      </c>
      <c r="D9903" s="40">
        <v>2.5158784759644579</v>
      </c>
      <c r="I9903">
        <v>9426</v>
      </c>
      <c r="J9903" s="134">
        <v>0.21105746279799309</v>
      </c>
    </row>
    <row r="9904" spans="3:10" x14ac:dyDescent="0.3">
      <c r="C9904">
        <v>9427</v>
      </c>
      <c r="D9904" s="40">
        <v>2.5152855504668556</v>
      </c>
      <c r="I9904">
        <v>9427</v>
      </c>
      <c r="J9904" s="134">
        <v>0.28078373393269862</v>
      </c>
    </row>
    <row r="9905" spans="3:10" x14ac:dyDescent="0.3">
      <c r="C9905">
        <v>9428</v>
      </c>
      <c r="D9905" s="40">
        <v>3.320682582823113</v>
      </c>
      <c r="I9905">
        <v>9428</v>
      </c>
      <c r="J9905" s="134">
        <v>0.34666087952566604</v>
      </c>
    </row>
    <row r="9906" spans="3:10" x14ac:dyDescent="0.3">
      <c r="C9906">
        <v>9429</v>
      </c>
      <c r="D9906" s="40">
        <v>2.8231676369849419</v>
      </c>
      <c r="I9906">
        <v>9429</v>
      </c>
      <c r="J9906" s="134">
        <v>0.28294093967047074</v>
      </c>
    </row>
    <row r="9907" spans="3:10" x14ac:dyDescent="0.3">
      <c r="C9907">
        <v>9430</v>
      </c>
      <c r="D9907" s="40">
        <v>2.3848444869025633</v>
      </c>
      <c r="I9907">
        <v>9430</v>
      </c>
      <c r="J9907" s="134">
        <v>0.19940805078990897</v>
      </c>
    </row>
    <row r="9908" spans="3:10" x14ac:dyDescent="0.3">
      <c r="C9908">
        <v>9431</v>
      </c>
      <c r="D9908" s="40">
        <v>2.3344528682575563</v>
      </c>
      <c r="I9908">
        <v>9431</v>
      </c>
      <c r="J9908" s="134">
        <v>0.22930711129499826</v>
      </c>
    </row>
    <row r="9909" spans="3:10" x14ac:dyDescent="0.3">
      <c r="C9909">
        <v>9432</v>
      </c>
      <c r="D9909" s="40">
        <v>2.1152565203322404</v>
      </c>
      <c r="I9909">
        <v>9432</v>
      </c>
      <c r="J9909" s="134">
        <v>0.18494972469561177</v>
      </c>
    </row>
    <row r="9910" spans="3:10" x14ac:dyDescent="0.3">
      <c r="C9910">
        <v>9433</v>
      </c>
      <c r="D9910" s="40">
        <v>2.2318225328025418</v>
      </c>
      <c r="I9910">
        <v>9433</v>
      </c>
      <c r="J9910" s="134">
        <v>0.14796375667923112</v>
      </c>
    </row>
    <row r="9911" spans="3:10" x14ac:dyDescent="0.3">
      <c r="C9911">
        <v>9434</v>
      </c>
      <c r="D9911" s="40">
        <v>2.5420564140243593</v>
      </c>
      <c r="I9911">
        <v>9434</v>
      </c>
      <c r="J9911" s="134">
        <v>0.27776273705346144</v>
      </c>
    </row>
    <row r="9912" spans="3:10" x14ac:dyDescent="0.3">
      <c r="C9912">
        <v>9435</v>
      </c>
      <c r="D9912" s="40">
        <v>2.973898463900567</v>
      </c>
      <c r="I9912">
        <v>9435</v>
      </c>
      <c r="J9912" s="134">
        <v>0.25025191396997171</v>
      </c>
    </row>
    <row r="9913" spans="3:10" x14ac:dyDescent="0.3">
      <c r="C9913">
        <v>9436</v>
      </c>
      <c r="D9913" s="40">
        <v>2.6159582104828023</v>
      </c>
      <c r="I9913">
        <v>9436</v>
      </c>
      <c r="J9913" s="134">
        <v>0.28072603900864279</v>
      </c>
    </row>
    <row r="9914" spans="3:10" x14ac:dyDescent="0.3">
      <c r="C9914">
        <v>9437</v>
      </c>
      <c r="D9914" s="40">
        <v>2.7711329150725148</v>
      </c>
      <c r="I9914">
        <v>9437</v>
      </c>
      <c r="J9914" s="134">
        <v>0.23131343136129123</v>
      </c>
    </row>
    <row r="9915" spans="3:10" x14ac:dyDescent="0.3">
      <c r="C9915">
        <v>9438</v>
      </c>
      <c r="D9915" s="40">
        <v>1.6805456669647534</v>
      </c>
      <c r="I9915">
        <v>9438</v>
      </c>
      <c r="J9915" s="134">
        <v>0.14324304674199739</v>
      </c>
    </row>
    <row r="9916" spans="3:10" x14ac:dyDescent="0.3">
      <c r="C9916">
        <v>9439</v>
      </c>
      <c r="D9916" s="40">
        <v>2.7788391339029705</v>
      </c>
      <c r="I9916">
        <v>9439</v>
      </c>
      <c r="J9916" s="134">
        <v>0.23503709823930596</v>
      </c>
    </row>
    <row r="9917" spans="3:10" x14ac:dyDescent="0.3">
      <c r="C9917">
        <v>9440</v>
      </c>
      <c r="D9917" s="40">
        <v>2.7914004252296745</v>
      </c>
      <c r="I9917">
        <v>9440</v>
      </c>
      <c r="J9917" s="134">
        <v>0.29608844553919589</v>
      </c>
    </row>
    <row r="9918" spans="3:10" x14ac:dyDescent="0.3">
      <c r="C9918">
        <v>9441</v>
      </c>
      <c r="D9918" s="40">
        <v>2.5585098243084756</v>
      </c>
      <c r="I9918">
        <v>9441</v>
      </c>
      <c r="J9918" s="134">
        <v>0.36384034000922028</v>
      </c>
    </row>
    <row r="9919" spans="3:10" x14ac:dyDescent="0.3">
      <c r="C9919">
        <v>9442</v>
      </c>
      <c r="D9919" s="40">
        <v>2.7004651056221141</v>
      </c>
      <c r="I9919">
        <v>9442</v>
      </c>
      <c r="J9919" s="134">
        <v>0.2084919963521068</v>
      </c>
    </row>
    <row r="9920" spans="3:10" x14ac:dyDescent="0.3">
      <c r="C9920">
        <v>9443</v>
      </c>
      <c r="D9920" s="40">
        <v>2.2673152762771802</v>
      </c>
      <c r="I9920">
        <v>9443</v>
      </c>
      <c r="J9920" s="134">
        <v>0.30033055055313351</v>
      </c>
    </row>
    <row r="9921" spans="3:10" x14ac:dyDescent="0.3">
      <c r="C9921">
        <v>9444</v>
      </c>
      <c r="D9921" s="40">
        <v>1.4217988547887579</v>
      </c>
      <c r="I9921">
        <v>9444</v>
      </c>
      <c r="J9921" s="134">
        <v>0.23276149180968186</v>
      </c>
    </row>
    <row r="9922" spans="3:10" x14ac:dyDescent="0.3">
      <c r="C9922">
        <v>9445</v>
      </c>
      <c r="D9922" s="40">
        <v>2.7897351396819348</v>
      </c>
      <c r="I9922">
        <v>9445</v>
      </c>
      <c r="J9922" s="134">
        <v>0.22936849576420859</v>
      </c>
    </row>
    <row r="9923" spans="3:10" x14ac:dyDescent="0.3">
      <c r="C9923">
        <v>9446</v>
      </c>
      <c r="D9923" s="40">
        <v>2.8151527962335221</v>
      </c>
      <c r="I9923">
        <v>9446</v>
      </c>
      <c r="J9923" s="134">
        <v>0.22649555914449615</v>
      </c>
    </row>
    <row r="9924" spans="3:10" x14ac:dyDescent="0.3">
      <c r="C9924">
        <v>9447</v>
      </c>
      <c r="D9924" s="40">
        <v>3.3214395089474555</v>
      </c>
      <c r="I9924">
        <v>9447</v>
      </c>
      <c r="J9924" s="134">
        <v>0.19881674137506611</v>
      </c>
    </row>
    <row r="9925" spans="3:10" x14ac:dyDescent="0.3">
      <c r="C9925">
        <v>9448</v>
      </c>
      <c r="D9925" s="40">
        <v>2.9717116659931233</v>
      </c>
      <c r="I9925">
        <v>9448</v>
      </c>
      <c r="J9925" s="134">
        <v>0.19861507214802354</v>
      </c>
    </row>
    <row r="9926" spans="3:10" x14ac:dyDescent="0.3">
      <c r="C9926">
        <v>9449</v>
      </c>
      <c r="D9926" s="40">
        <v>1.6876080522035664</v>
      </c>
      <c r="I9926">
        <v>9449</v>
      </c>
      <c r="J9926" s="134">
        <v>0.22707489258427183</v>
      </c>
    </row>
    <row r="9927" spans="3:10" x14ac:dyDescent="0.3">
      <c r="C9927">
        <v>9450</v>
      </c>
      <c r="D9927" s="40">
        <v>2.1715352690189142</v>
      </c>
      <c r="I9927">
        <v>9450</v>
      </c>
      <c r="J9927" s="134">
        <v>0.23445952237490086</v>
      </c>
    </row>
    <row r="9928" spans="3:10" x14ac:dyDescent="0.3">
      <c r="C9928">
        <v>9451</v>
      </c>
      <c r="D9928" s="40">
        <v>2.959126861868818</v>
      </c>
      <c r="I9928">
        <v>9451</v>
      </c>
      <c r="J9928" s="134">
        <v>0.1543943975577633</v>
      </c>
    </row>
    <row r="9929" spans="3:10" x14ac:dyDescent="0.3">
      <c r="C9929">
        <v>9452</v>
      </c>
      <c r="D9929" s="40">
        <v>1.7004862496500135</v>
      </c>
      <c r="I9929">
        <v>9452</v>
      </c>
      <c r="J9929" s="134">
        <v>0.23086662072202513</v>
      </c>
    </row>
    <row r="9930" spans="3:10" x14ac:dyDescent="0.3">
      <c r="C9930">
        <v>9453</v>
      </c>
      <c r="D9930" s="40">
        <v>2.8878375214303098</v>
      </c>
      <c r="I9930">
        <v>9453</v>
      </c>
      <c r="J9930" s="134">
        <v>0.20452560853251578</v>
      </c>
    </row>
    <row r="9931" spans="3:10" x14ac:dyDescent="0.3">
      <c r="C9931">
        <v>9454</v>
      </c>
      <c r="D9931" s="40">
        <v>2.845678116069259</v>
      </c>
      <c r="I9931">
        <v>9454</v>
      </c>
      <c r="J9931" s="134">
        <v>0.22706677803694486</v>
      </c>
    </row>
    <row r="9932" spans="3:10" x14ac:dyDescent="0.3">
      <c r="C9932">
        <v>9455</v>
      </c>
      <c r="D9932" s="40">
        <v>3.3492826367792987</v>
      </c>
      <c r="I9932">
        <v>9455</v>
      </c>
      <c r="J9932" s="134">
        <v>0.16681404261845101</v>
      </c>
    </row>
    <row r="9933" spans="3:10" x14ac:dyDescent="0.3">
      <c r="C9933">
        <v>9456</v>
      </c>
      <c r="D9933" s="40">
        <v>3.0501191546014876</v>
      </c>
      <c r="I9933">
        <v>9456</v>
      </c>
      <c r="J9933" s="134">
        <v>0.349648822841927</v>
      </c>
    </row>
    <row r="9934" spans="3:10" x14ac:dyDescent="0.3">
      <c r="C9934">
        <v>9457</v>
      </c>
      <c r="D9934" s="40">
        <v>3.1044753870771808</v>
      </c>
      <c r="I9934">
        <v>9457</v>
      </c>
      <c r="J9934" s="134">
        <v>0.13516155593715995</v>
      </c>
    </row>
    <row r="9935" spans="3:10" x14ac:dyDescent="0.3">
      <c r="C9935">
        <v>9458</v>
      </c>
      <c r="D9935" s="40">
        <v>3.0929232530903903</v>
      </c>
      <c r="I9935">
        <v>9458</v>
      </c>
      <c r="J9935" s="134">
        <v>0.19052947073161164</v>
      </c>
    </row>
    <row r="9936" spans="3:10" x14ac:dyDescent="0.3">
      <c r="C9936">
        <v>9459</v>
      </c>
      <c r="D9936" s="40">
        <v>2.680368956012364</v>
      </c>
      <c r="I9936">
        <v>9459</v>
      </c>
      <c r="J9936" s="134">
        <v>0.10243570614760866</v>
      </c>
    </row>
    <row r="9937" spans="3:10" x14ac:dyDescent="0.3">
      <c r="C9937">
        <v>9460</v>
      </c>
      <c r="D9937" s="40">
        <v>3.0702429316259958</v>
      </c>
      <c r="I9937">
        <v>9460</v>
      </c>
      <c r="J9937" s="134">
        <v>0.16974527453469879</v>
      </c>
    </row>
    <row r="9938" spans="3:10" x14ac:dyDescent="0.3">
      <c r="C9938">
        <v>9461</v>
      </c>
      <c r="D9938" s="40">
        <v>2.2133178090545025</v>
      </c>
      <c r="I9938">
        <v>9461</v>
      </c>
      <c r="J9938" s="134">
        <v>0.28102136426733448</v>
      </c>
    </row>
    <row r="9939" spans="3:10" x14ac:dyDescent="0.3">
      <c r="C9939">
        <v>9462</v>
      </c>
      <c r="D9939" s="40">
        <v>2.81183595602548</v>
      </c>
      <c r="I9939">
        <v>9462</v>
      </c>
      <c r="J9939" s="134">
        <v>0.10561415351451742</v>
      </c>
    </row>
    <row r="9940" spans="3:10" x14ac:dyDescent="0.3">
      <c r="C9940">
        <v>9463</v>
      </c>
      <c r="D9940" s="40">
        <v>1.5868785365889488</v>
      </c>
      <c r="I9940">
        <v>9463</v>
      </c>
      <c r="J9940" s="134">
        <v>0.23591685188305878</v>
      </c>
    </row>
    <row r="9941" spans="3:10" x14ac:dyDescent="0.3">
      <c r="C9941">
        <v>9464</v>
      </c>
      <c r="D9941" s="40">
        <v>2.6265463692462725</v>
      </c>
      <c r="I9941">
        <v>9464</v>
      </c>
      <c r="J9941" s="134">
        <v>0.31314030007069094</v>
      </c>
    </row>
    <row r="9942" spans="3:10" x14ac:dyDescent="0.3">
      <c r="C9942">
        <v>9465</v>
      </c>
      <c r="D9942" s="40">
        <v>2.1870404530615013</v>
      </c>
      <c r="I9942">
        <v>9465</v>
      </c>
      <c r="J9942" s="134">
        <v>0.23082367923215075</v>
      </c>
    </row>
    <row r="9943" spans="3:10" x14ac:dyDescent="0.3">
      <c r="C9943">
        <v>9466</v>
      </c>
      <c r="D9943" s="40">
        <v>3.6760489913608518</v>
      </c>
      <c r="I9943">
        <v>9466</v>
      </c>
      <c r="J9943" s="134">
        <v>0.22519092647096861</v>
      </c>
    </row>
    <row r="9944" spans="3:10" x14ac:dyDescent="0.3">
      <c r="C9944">
        <v>9467</v>
      </c>
      <c r="D9944" s="40">
        <v>3.123204556445776</v>
      </c>
      <c r="I9944">
        <v>9467</v>
      </c>
      <c r="J9944" s="134">
        <v>0.20320523337667407</v>
      </c>
    </row>
    <row r="9945" spans="3:10" x14ac:dyDescent="0.3">
      <c r="C9945">
        <v>9468</v>
      </c>
      <c r="D9945" s="40">
        <v>2.5751648839230157</v>
      </c>
      <c r="I9945">
        <v>9468</v>
      </c>
      <c r="J9945" s="134">
        <v>0.30271782657806146</v>
      </c>
    </row>
    <row r="9946" spans="3:10" x14ac:dyDescent="0.3">
      <c r="C9946">
        <v>9469</v>
      </c>
      <c r="D9946" s="40">
        <v>1.4121573750951999</v>
      </c>
      <c r="I9946">
        <v>9469</v>
      </c>
      <c r="J9946" s="134">
        <v>0.24518291185400742</v>
      </c>
    </row>
    <row r="9947" spans="3:10" x14ac:dyDescent="0.3">
      <c r="C9947">
        <v>9470</v>
      </c>
      <c r="D9947" s="40">
        <v>2.6562323558667087</v>
      </c>
      <c r="I9947">
        <v>9470</v>
      </c>
      <c r="J9947" s="134">
        <v>0.30016199662204235</v>
      </c>
    </row>
    <row r="9948" spans="3:10" x14ac:dyDescent="0.3">
      <c r="C9948">
        <v>9471</v>
      </c>
      <c r="D9948" s="40">
        <v>2.1860645004495458</v>
      </c>
      <c r="I9948">
        <v>9471</v>
      </c>
      <c r="J9948" s="134">
        <v>0.3199784144239759</v>
      </c>
    </row>
    <row r="9949" spans="3:10" x14ac:dyDescent="0.3">
      <c r="C9949">
        <v>9472</v>
      </c>
      <c r="D9949" s="40">
        <v>2.716273077720821</v>
      </c>
      <c r="I9949">
        <v>9472</v>
      </c>
      <c r="J9949" s="134">
        <v>0.17249311992290739</v>
      </c>
    </row>
    <row r="9950" spans="3:10" x14ac:dyDescent="0.3">
      <c r="C9950">
        <v>9473</v>
      </c>
      <c r="D9950" s="40">
        <v>2.8370954661366974</v>
      </c>
      <c r="I9950">
        <v>9473</v>
      </c>
      <c r="J9950" s="134">
        <v>9.8151248125974533E-2</v>
      </c>
    </row>
    <row r="9951" spans="3:10" x14ac:dyDescent="0.3">
      <c r="C9951">
        <v>9474</v>
      </c>
      <c r="D9951" s="40">
        <v>3.1707450509761488</v>
      </c>
      <c r="I9951">
        <v>9474</v>
      </c>
      <c r="J9951" s="134">
        <v>0.26414626611918557</v>
      </c>
    </row>
    <row r="9952" spans="3:10" x14ac:dyDescent="0.3">
      <c r="C9952">
        <v>9475</v>
      </c>
      <c r="D9952" s="40">
        <v>2.2105006434851444</v>
      </c>
      <c r="I9952">
        <v>9475</v>
      </c>
      <c r="J9952" s="134">
        <v>0.27928117753064097</v>
      </c>
    </row>
    <row r="9953" spans="3:10" x14ac:dyDescent="0.3">
      <c r="C9953">
        <v>9476</v>
      </c>
      <c r="D9953" s="40">
        <v>1.7041043892430559</v>
      </c>
      <c r="I9953">
        <v>9476</v>
      </c>
      <c r="J9953" s="134">
        <v>0.11068344135225772</v>
      </c>
    </row>
    <row r="9954" spans="3:10" x14ac:dyDescent="0.3">
      <c r="C9954">
        <v>9477</v>
      </c>
      <c r="D9954" s="40">
        <v>2.521970095566842</v>
      </c>
      <c r="I9954">
        <v>9477</v>
      </c>
      <c r="J9954" s="134">
        <v>0.20745932122578181</v>
      </c>
    </row>
    <row r="9955" spans="3:10" x14ac:dyDescent="0.3">
      <c r="C9955">
        <v>9478</v>
      </c>
      <c r="D9955" s="40">
        <v>1.9863874164030992</v>
      </c>
      <c r="I9955">
        <v>9478</v>
      </c>
      <c r="J9955" s="134">
        <v>0.23680700377513575</v>
      </c>
    </row>
    <row r="9956" spans="3:10" x14ac:dyDescent="0.3">
      <c r="C9956">
        <v>9479</v>
      </c>
      <c r="D9956" s="40">
        <v>2.2074756005364757</v>
      </c>
      <c r="I9956">
        <v>9479</v>
      </c>
      <c r="J9956" s="134">
        <v>0.35280057152573274</v>
      </c>
    </row>
    <row r="9957" spans="3:10" x14ac:dyDescent="0.3">
      <c r="C9957">
        <v>9480</v>
      </c>
      <c r="D9957" s="40">
        <v>2.3536587322763936</v>
      </c>
      <c r="I9957">
        <v>9480</v>
      </c>
      <c r="J9957" s="134">
        <v>0.23555237733444945</v>
      </c>
    </row>
    <row r="9958" spans="3:10" x14ac:dyDescent="0.3">
      <c r="C9958">
        <v>9481</v>
      </c>
      <c r="D9958" s="40">
        <v>2.2287018931060811</v>
      </c>
      <c r="I9958">
        <v>9481</v>
      </c>
      <c r="J9958" s="134">
        <v>0.25540093810999287</v>
      </c>
    </row>
    <row r="9959" spans="3:10" x14ac:dyDescent="0.3">
      <c r="C9959">
        <v>9482</v>
      </c>
      <c r="D9959" s="40">
        <v>2.9414863686568671</v>
      </c>
      <c r="I9959">
        <v>9482</v>
      </c>
      <c r="J9959" s="134">
        <v>0.21274665233803125</v>
      </c>
    </row>
    <row r="9960" spans="3:10" x14ac:dyDescent="0.3">
      <c r="C9960">
        <v>9483</v>
      </c>
      <c r="D9960" s="40">
        <v>2.5005103969519271</v>
      </c>
      <c r="I9960">
        <v>9483</v>
      </c>
      <c r="J9960" s="134">
        <v>0.28125708733124033</v>
      </c>
    </row>
    <row r="9961" spans="3:10" x14ac:dyDescent="0.3">
      <c r="C9961">
        <v>9484</v>
      </c>
      <c r="D9961" s="40">
        <v>2.3644219730793319</v>
      </c>
      <c r="I9961">
        <v>9484</v>
      </c>
      <c r="J9961" s="134">
        <v>0.22869272139835362</v>
      </c>
    </row>
    <row r="9962" spans="3:10" x14ac:dyDescent="0.3">
      <c r="C9962">
        <v>9485</v>
      </c>
      <c r="D9962" s="40">
        <v>2.8299360256429571</v>
      </c>
      <c r="I9962">
        <v>9485</v>
      </c>
      <c r="J9962" s="134">
        <v>0.339973184813531</v>
      </c>
    </row>
    <row r="9963" spans="3:10" x14ac:dyDescent="0.3">
      <c r="C9963">
        <v>9486</v>
      </c>
      <c r="D9963" s="40">
        <v>1.9977704007463593</v>
      </c>
      <c r="I9963">
        <v>9486</v>
      </c>
      <c r="J9963" s="134">
        <v>0.2391343172233702</v>
      </c>
    </row>
    <row r="9964" spans="3:10" x14ac:dyDescent="0.3">
      <c r="C9964">
        <v>9487</v>
      </c>
      <c r="D9964" s="40">
        <v>2.4200093597698769</v>
      </c>
      <c r="I9964">
        <v>9487</v>
      </c>
      <c r="J9964" s="134">
        <v>0.33624484774772423</v>
      </c>
    </row>
    <row r="9965" spans="3:10" x14ac:dyDescent="0.3">
      <c r="C9965">
        <v>9488</v>
      </c>
      <c r="D9965" s="40">
        <v>3.4129611225419305</v>
      </c>
      <c r="I9965">
        <v>9488</v>
      </c>
      <c r="J9965" s="134">
        <v>0.11570791262293767</v>
      </c>
    </row>
    <row r="9966" spans="3:10" x14ac:dyDescent="0.3">
      <c r="C9966">
        <v>9489</v>
      </c>
      <c r="D9966" s="40">
        <v>2.4022652646483329</v>
      </c>
      <c r="I9966">
        <v>9489</v>
      </c>
      <c r="J9966" s="134">
        <v>0.17878605977269335</v>
      </c>
    </row>
    <row r="9967" spans="3:10" x14ac:dyDescent="0.3">
      <c r="C9967">
        <v>9490</v>
      </c>
      <c r="D9967" s="40">
        <v>2.3394966572127043</v>
      </c>
      <c r="I9967">
        <v>9490</v>
      </c>
      <c r="J9967" s="134">
        <v>0.3096518136921953</v>
      </c>
    </row>
    <row r="9968" spans="3:10" x14ac:dyDescent="0.3">
      <c r="C9968">
        <v>9491</v>
      </c>
      <c r="D9968" s="40">
        <v>3.1436243441403358</v>
      </c>
      <c r="I9968">
        <v>9491</v>
      </c>
      <c r="J9968" s="134">
        <v>0.19247336161426221</v>
      </c>
    </row>
    <row r="9969" spans="3:10" x14ac:dyDescent="0.3">
      <c r="C9969">
        <v>9492</v>
      </c>
      <c r="D9969" s="40">
        <v>1.8672996909199959</v>
      </c>
      <c r="I9969">
        <v>9492</v>
      </c>
      <c r="J9969" s="134">
        <v>0.39248565124786228</v>
      </c>
    </row>
    <row r="9970" spans="3:10" x14ac:dyDescent="0.3">
      <c r="C9970">
        <v>9493</v>
      </c>
      <c r="D9970" s="40">
        <v>3.0076206817450357</v>
      </c>
      <c r="I9970">
        <v>9493</v>
      </c>
      <c r="J9970" s="134">
        <v>0.24876258164019016</v>
      </c>
    </row>
    <row r="9971" spans="3:10" x14ac:dyDescent="0.3">
      <c r="C9971">
        <v>9494</v>
      </c>
      <c r="D9971" s="40">
        <v>2.6346615971951897</v>
      </c>
      <c r="I9971">
        <v>9494</v>
      </c>
      <c r="J9971" s="134">
        <v>0.22791234106277858</v>
      </c>
    </row>
    <row r="9972" spans="3:10" x14ac:dyDescent="0.3">
      <c r="C9972">
        <v>9495</v>
      </c>
      <c r="D9972" s="40">
        <v>2.5386313405935783</v>
      </c>
      <c r="I9972">
        <v>9495</v>
      </c>
      <c r="J9972" s="134">
        <v>0.33782194361358564</v>
      </c>
    </row>
    <row r="9973" spans="3:10" x14ac:dyDescent="0.3">
      <c r="C9973">
        <v>9496</v>
      </c>
      <c r="D9973" s="40">
        <v>2.7616656628979577</v>
      </c>
      <c r="I9973">
        <v>9496</v>
      </c>
      <c r="J9973" s="134">
        <v>0.35894702822868507</v>
      </c>
    </row>
    <row r="9974" spans="3:10" x14ac:dyDescent="0.3">
      <c r="C9974">
        <v>9497</v>
      </c>
      <c r="D9974" s="40">
        <v>2.7710090274672936</v>
      </c>
      <c r="I9974">
        <v>9497</v>
      </c>
      <c r="J9974" s="134">
        <v>0.25653860677304552</v>
      </c>
    </row>
    <row r="9975" spans="3:10" x14ac:dyDescent="0.3">
      <c r="C9975">
        <v>9498</v>
      </c>
      <c r="D9975" s="40">
        <v>2.4534606223679307</v>
      </c>
      <c r="I9975">
        <v>9498</v>
      </c>
      <c r="J9975" s="134">
        <v>0.11780915652477564</v>
      </c>
    </row>
    <row r="9976" spans="3:10" x14ac:dyDescent="0.3">
      <c r="C9976">
        <v>9499</v>
      </c>
      <c r="D9976" s="40">
        <v>3.096964571670088</v>
      </c>
      <c r="I9976">
        <v>9499</v>
      </c>
      <c r="J9976" s="134">
        <v>0.1246663346963921</v>
      </c>
    </row>
    <row r="9977" spans="3:10" x14ac:dyDescent="0.3">
      <c r="C9977">
        <v>9500</v>
      </c>
      <c r="D9977" s="40">
        <v>1.5258584340151573</v>
      </c>
      <c r="I9977">
        <v>9500</v>
      </c>
      <c r="J9977" s="134">
        <v>0.12262418680909382</v>
      </c>
    </row>
    <row r="9978" spans="3:10" x14ac:dyDescent="0.3">
      <c r="C9978">
        <v>9501</v>
      </c>
      <c r="D9978" s="40">
        <v>2.6570898061842394</v>
      </c>
      <c r="I9978">
        <v>9501</v>
      </c>
      <c r="J9978" s="134">
        <v>0.14596185757642455</v>
      </c>
    </row>
    <row r="9979" spans="3:10" x14ac:dyDescent="0.3">
      <c r="C9979">
        <v>9502</v>
      </c>
      <c r="D9979" s="40">
        <v>2.8507863711609689</v>
      </c>
      <c r="I9979">
        <v>9502</v>
      </c>
      <c r="J9979" s="134">
        <v>0.27098287308072644</v>
      </c>
    </row>
    <row r="9980" spans="3:10" x14ac:dyDescent="0.3">
      <c r="C9980">
        <v>9503</v>
      </c>
      <c r="D9980" s="40">
        <v>1.8919491870522702</v>
      </c>
      <c r="I9980">
        <v>9503</v>
      </c>
      <c r="J9980" s="134">
        <v>0.30763380635298132</v>
      </c>
    </row>
    <row r="9981" spans="3:10" x14ac:dyDescent="0.3">
      <c r="C9981">
        <v>9504</v>
      </c>
      <c r="D9981" s="40">
        <v>2.2073255534989706</v>
      </c>
      <c r="I9981">
        <v>9504</v>
      </c>
      <c r="J9981" s="134">
        <v>0.10152312431839716</v>
      </c>
    </row>
    <row r="9982" spans="3:10" x14ac:dyDescent="0.3">
      <c r="C9982">
        <v>9505</v>
      </c>
      <c r="D9982" s="40">
        <v>3.198273610283112</v>
      </c>
      <c r="I9982">
        <v>9505</v>
      </c>
      <c r="J9982" s="134">
        <v>0.2677224225625745</v>
      </c>
    </row>
    <row r="9983" spans="3:10" x14ac:dyDescent="0.3">
      <c r="C9983">
        <v>9506</v>
      </c>
      <c r="D9983" s="40">
        <v>2.3781097104225233</v>
      </c>
      <c r="I9983">
        <v>9506</v>
      </c>
      <c r="J9983" s="134">
        <v>0.17418209860492917</v>
      </c>
    </row>
    <row r="9984" spans="3:10" x14ac:dyDescent="0.3">
      <c r="C9984">
        <v>9507</v>
      </c>
      <c r="D9984" s="40">
        <v>3.0321925101281897</v>
      </c>
      <c r="I9984">
        <v>9507</v>
      </c>
      <c r="J9984" s="134">
        <v>0.13041866563897053</v>
      </c>
    </row>
    <row r="9985" spans="3:10" x14ac:dyDescent="0.3">
      <c r="C9985">
        <v>9508</v>
      </c>
      <c r="D9985" s="40">
        <v>1.7077904762010152</v>
      </c>
      <c r="I9985">
        <v>9508</v>
      </c>
      <c r="J9985" s="134">
        <v>0.36744917662140431</v>
      </c>
    </row>
    <row r="9986" spans="3:10" x14ac:dyDescent="0.3">
      <c r="C9986">
        <v>9509</v>
      </c>
      <c r="D9986" s="40">
        <v>2.1510585438267356</v>
      </c>
      <c r="I9986">
        <v>9509</v>
      </c>
      <c r="J9986" s="134">
        <v>9.2757202393032312E-2</v>
      </c>
    </row>
    <row r="9987" spans="3:10" x14ac:dyDescent="0.3">
      <c r="C9987">
        <v>9510</v>
      </c>
      <c r="D9987" s="40">
        <v>3.2308268572464849</v>
      </c>
      <c r="I9987">
        <v>9510</v>
      </c>
      <c r="J9987" s="134">
        <v>0.31904465007647831</v>
      </c>
    </row>
    <row r="9988" spans="3:10" x14ac:dyDescent="0.3">
      <c r="C9988">
        <v>9511</v>
      </c>
      <c r="D9988" s="40">
        <v>2.0848607484933011</v>
      </c>
      <c r="I9988">
        <v>9511</v>
      </c>
      <c r="J9988" s="134">
        <v>0.32560485214093426</v>
      </c>
    </row>
    <row r="9989" spans="3:10" x14ac:dyDescent="0.3">
      <c r="C9989">
        <v>9512</v>
      </c>
      <c r="D9989" s="40">
        <v>1.6510840227312689</v>
      </c>
      <c r="I9989">
        <v>9512</v>
      </c>
      <c r="J9989" s="134">
        <v>0.2713121829342926</v>
      </c>
    </row>
    <row r="9990" spans="3:10" x14ac:dyDescent="0.3">
      <c r="C9990">
        <v>9513</v>
      </c>
      <c r="D9990" s="40">
        <v>2.3901404888922348</v>
      </c>
      <c r="I9990">
        <v>9513</v>
      </c>
      <c r="J9990" s="134">
        <v>0.20539898223072006</v>
      </c>
    </row>
    <row r="9991" spans="3:10" x14ac:dyDescent="0.3">
      <c r="C9991">
        <v>9514</v>
      </c>
      <c r="D9991" s="40">
        <v>2.2949464161331488</v>
      </c>
      <c r="I9991">
        <v>9514</v>
      </c>
      <c r="J9991" s="134">
        <v>0.17376823990104096</v>
      </c>
    </row>
    <row r="9992" spans="3:10" x14ac:dyDescent="0.3">
      <c r="C9992">
        <v>9515</v>
      </c>
      <c r="D9992" s="40">
        <v>2.6629717818364314</v>
      </c>
      <c r="I9992">
        <v>9515</v>
      </c>
      <c r="J9992" s="134">
        <v>0.30925097609495555</v>
      </c>
    </row>
    <row r="9993" spans="3:10" x14ac:dyDescent="0.3">
      <c r="C9993">
        <v>9516</v>
      </c>
      <c r="D9993" s="40">
        <v>2.3155148221011159</v>
      </c>
      <c r="I9993">
        <v>9516</v>
      </c>
      <c r="J9993" s="134">
        <v>0.15127113443734408</v>
      </c>
    </row>
    <row r="9994" spans="3:10" x14ac:dyDescent="0.3">
      <c r="C9994">
        <v>9517</v>
      </c>
      <c r="D9994" s="40">
        <v>1.9251615738103887</v>
      </c>
      <c r="I9994">
        <v>9517</v>
      </c>
      <c r="J9994" s="134">
        <v>0.38588046305618562</v>
      </c>
    </row>
    <row r="9995" spans="3:10" x14ac:dyDescent="0.3">
      <c r="C9995">
        <v>9518</v>
      </c>
      <c r="D9995" s="40">
        <v>2.9458005489715182</v>
      </c>
      <c r="I9995">
        <v>9518</v>
      </c>
      <c r="J9995" s="134">
        <v>0.17238282466189903</v>
      </c>
    </row>
    <row r="9996" spans="3:10" x14ac:dyDescent="0.3">
      <c r="C9996">
        <v>9519</v>
      </c>
      <c r="D9996" s="40">
        <v>1.6925616113598636</v>
      </c>
      <c r="I9996">
        <v>9519</v>
      </c>
      <c r="J9996" s="134">
        <v>0.17264694693972293</v>
      </c>
    </row>
    <row r="9997" spans="3:10" x14ac:dyDescent="0.3">
      <c r="C9997">
        <v>9520</v>
      </c>
      <c r="D9997" s="40">
        <v>2.1493605498591135</v>
      </c>
      <c r="I9997">
        <v>9520</v>
      </c>
      <c r="J9997" s="134">
        <v>0.29891814199801026</v>
      </c>
    </row>
    <row r="9998" spans="3:10" x14ac:dyDescent="0.3">
      <c r="C9998">
        <v>9521</v>
      </c>
      <c r="D9998" s="40">
        <v>3.5856677623299094</v>
      </c>
      <c r="I9998">
        <v>9521</v>
      </c>
      <c r="J9998" s="134">
        <v>0.30592819311479191</v>
      </c>
    </row>
    <row r="9999" spans="3:10" x14ac:dyDescent="0.3">
      <c r="C9999">
        <v>9522</v>
      </c>
      <c r="D9999" s="40">
        <v>1.9497889944437514</v>
      </c>
      <c r="I9999">
        <v>9522</v>
      </c>
      <c r="J9999" s="134">
        <v>0.17628945140894836</v>
      </c>
    </row>
    <row r="10000" spans="3:10" x14ac:dyDescent="0.3">
      <c r="C10000">
        <v>9523</v>
      </c>
      <c r="D10000" s="40">
        <v>1.5271438429513027</v>
      </c>
      <c r="I10000">
        <v>9523</v>
      </c>
      <c r="J10000" s="134">
        <v>0.2912462976582586</v>
      </c>
    </row>
    <row r="10001" spans="3:10" x14ac:dyDescent="0.3">
      <c r="C10001">
        <v>9524</v>
      </c>
      <c r="D10001" s="40">
        <v>2.0477361601840771</v>
      </c>
      <c r="I10001">
        <v>9524</v>
      </c>
      <c r="J10001" s="134">
        <v>0.26537384835824795</v>
      </c>
    </row>
    <row r="10002" spans="3:10" x14ac:dyDescent="0.3">
      <c r="C10002">
        <v>9525</v>
      </c>
      <c r="D10002" s="40">
        <v>2.4126358105213361</v>
      </c>
      <c r="I10002">
        <v>9525</v>
      </c>
      <c r="J10002" s="134">
        <v>0.22831730244986881</v>
      </c>
    </row>
    <row r="10003" spans="3:10" x14ac:dyDescent="0.3">
      <c r="C10003">
        <v>9526</v>
      </c>
      <c r="D10003" s="40">
        <v>2.4867295058016792</v>
      </c>
      <c r="I10003">
        <v>9526</v>
      </c>
      <c r="J10003" s="134">
        <v>0.25209442452479336</v>
      </c>
    </row>
    <row r="10004" spans="3:10" x14ac:dyDescent="0.3">
      <c r="C10004">
        <v>9527</v>
      </c>
      <c r="D10004" s="40">
        <v>2.7568858290647951</v>
      </c>
      <c r="I10004">
        <v>9527</v>
      </c>
      <c r="J10004" s="134">
        <v>0.16687208241504115</v>
      </c>
    </row>
    <row r="10005" spans="3:10" x14ac:dyDescent="0.3">
      <c r="C10005">
        <v>9528</v>
      </c>
      <c r="D10005" s="40">
        <v>2.57137374200786</v>
      </c>
      <c r="I10005">
        <v>9528</v>
      </c>
      <c r="J10005" s="134">
        <v>0.20870910702236545</v>
      </c>
    </row>
    <row r="10006" spans="3:10" x14ac:dyDescent="0.3">
      <c r="C10006">
        <v>9529</v>
      </c>
      <c r="D10006" s="40">
        <v>3.1247424325949122</v>
      </c>
      <c r="I10006">
        <v>9529</v>
      </c>
      <c r="J10006" s="134">
        <v>0.27363210995681575</v>
      </c>
    </row>
    <row r="10007" spans="3:10" x14ac:dyDescent="0.3">
      <c r="C10007">
        <v>9530</v>
      </c>
      <c r="D10007" s="40">
        <v>2.539444988729695</v>
      </c>
      <c r="I10007">
        <v>9530</v>
      </c>
      <c r="J10007" s="134">
        <v>0.31477971504257107</v>
      </c>
    </row>
    <row r="10008" spans="3:10" x14ac:dyDescent="0.3">
      <c r="C10008">
        <v>9531</v>
      </c>
      <c r="D10008" s="40">
        <v>2.3567673499802688</v>
      </c>
      <c r="I10008">
        <v>9531</v>
      </c>
      <c r="J10008" s="134">
        <v>0.2176289001253584</v>
      </c>
    </row>
    <row r="10009" spans="3:10" x14ac:dyDescent="0.3">
      <c r="C10009">
        <v>9532</v>
      </c>
      <c r="D10009" s="40">
        <v>1.9980277620595117</v>
      </c>
      <c r="I10009">
        <v>9532</v>
      </c>
      <c r="J10009" s="134">
        <v>0.22011041133346954</v>
      </c>
    </row>
    <row r="10010" spans="3:10" x14ac:dyDescent="0.3">
      <c r="C10010">
        <v>9533</v>
      </c>
      <c r="D10010" s="40">
        <v>1.6967602856647481</v>
      </c>
      <c r="I10010">
        <v>9533</v>
      </c>
      <c r="J10010" s="134">
        <v>0.2121594247480203</v>
      </c>
    </row>
    <row r="10011" spans="3:10" x14ac:dyDescent="0.3">
      <c r="C10011">
        <v>9534</v>
      </c>
      <c r="D10011" s="40">
        <v>2.4614078778345951</v>
      </c>
      <c r="I10011">
        <v>9534</v>
      </c>
      <c r="J10011" s="134">
        <v>0.38010399572402043</v>
      </c>
    </row>
    <row r="10012" spans="3:10" x14ac:dyDescent="0.3">
      <c r="C10012">
        <v>9535</v>
      </c>
      <c r="D10012" s="40">
        <v>3.0958005100062436</v>
      </c>
      <c r="I10012">
        <v>9535</v>
      </c>
      <c r="J10012" s="134">
        <v>0.29407561039074381</v>
      </c>
    </row>
    <row r="10013" spans="3:10" x14ac:dyDescent="0.3">
      <c r="C10013">
        <v>9536</v>
      </c>
      <c r="D10013" s="40">
        <v>2.2921874696627924</v>
      </c>
      <c r="I10013">
        <v>9536</v>
      </c>
      <c r="J10013" s="134">
        <v>0.23658631548702602</v>
      </c>
    </row>
    <row r="10014" spans="3:10" x14ac:dyDescent="0.3">
      <c r="C10014">
        <v>9537</v>
      </c>
      <c r="D10014" s="40">
        <v>3.0115337169393737</v>
      </c>
      <c r="I10014">
        <v>9537</v>
      </c>
      <c r="J10014" s="134">
        <v>0.14193740365880037</v>
      </c>
    </row>
    <row r="10015" spans="3:10" x14ac:dyDescent="0.3">
      <c r="C10015">
        <v>9538</v>
      </c>
      <c r="D10015" s="40">
        <v>2.750600259410299</v>
      </c>
      <c r="I10015">
        <v>9538</v>
      </c>
      <c r="J10015" s="134">
        <v>0.1477953551311868</v>
      </c>
    </row>
    <row r="10016" spans="3:10" x14ac:dyDescent="0.3">
      <c r="C10016">
        <v>9539</v>
      </c>
      <c r="D10016" s="40">
        <v>3.1326760005189827</v>
      </c>
      <c r="I10016">
        <v>9539</v>
      </c>
      <c r="J10016" s="134">
        <v>0.2701414109583784</v>
      </c>
    </row>
    <row r="10017" spans="3:10" x14ac:dyDescent="0.3">
      <c r="C10017">
        <v>9540</v>
      </c>
      <c r="D10017" s="40">
        <v>2.5095193927455375</v>
      </c>
      <c r="I10017">
        <v>9540</v>
      </c>
      <c r="J10017" s="134">
        <v>0.29924911902814122</v>
      </c>
    </row>
    <row r="10018" spans="3:10" x14ac:dyDescent="0.3">
      <c r="C10018">
        <v>9541</v>
      </c>
      <c r="D10018" s="40">
        <v>2.6999371632572835</v>
      </c>
      <c r="I10018">
        <v>9541</v>
      </c>
      <c r="J10018" s="134">
        <v>0.26836243041314334</v>
      </c>
    </row>
    <row r="10019" spans="3:10" x14ac:dyDescent="0.3">
      <c r="C10019">
        <v>9542</v>
      </c>
      <c r="D10019" s="40">
        <v>2.4884394857801899</v>
      </c>
      <c r="I10019">
        <v>9542</v>
      </c>
      <c r="J10019" s="134">
        <v>0.27170158666260713</v>
      </c>
    </row>
    <row r="10020" spans="3:10" x14ac:dyDescent="0.3">
      <c r="C10020">
        <v>9543</v>
      </c>
      <c r="D10020" s="40">
        <v>2.510193149474591</v>
      </c>
      <c r="I10020">
        <v>9543</v>
      </c>
      <c r="J10020" s="134">
        <v>0.16512293722513616</v>
      </c>
    </row>
    <row r="10021" spans="3:10" x14ac:dyDescent="0.3">
      <c r="C10021">
        <v>9544</v>
      </c>
      <c r="D10021" s="40">
        <v>2.9698859654450862</v>
      </c>
      <c r="I10021">
        <v>9544</v>
      </c>
      <c r="J10021" s="134">
        <v>4.8401058313553014E-2</v>
      </c>
    </row>
    <row r="10022" spans="3:10" x14ac:dyDescent="0.3">
      <c r="C10022">
        <v>9545</v>
      </c>
      <c r="D10022" s="40">
        <v>2.1080908987734275</v>
      </c>
      <c r="I10022">
        <v>9545</v>
      </c>
      <c r="J10022" s="134">
        <v>0.37150736197637535</v>
      </c>
    </row>
    <row r="10023" spans="3:10" x14ac:dyDescent="0.3">
      <c r="C10023">
        <v>9546</v>
      </c>
      <c r="D10023" s="40">
        <v>3.1406850626891534</v>
      </c>
      <c r="I10023">
        <v>9546</v>
      </c>
      <c r="J10023" s="134">
        <v>0.17062938981965359</v>
      </c>
    </row>
    <row r="10024" spans="3:10" x14ac:dyDescent="0.3">
      <c r="C10024">
        <v>9547</v>
      </c>
      <c r="D10024" s="40">
        <v>3.4992588531247177</v>
      </c>
      <c r="I10024">
        <v>9547</v>
      </c>
      <c r="J10024" s="134">
        <v>0.23123155407280316</v>
      </c>
    </row>
    <row r="10025" spans="3:10" x14ac:dyDescent="0.3">
      <c r="C10025">
        <v>9548</v>
      </c>
      <c r="D10025" s="40">
        <v>3.3976824871526672</v>
      </c>
      <c r="I10025">
        <v>9548</v>
      </c>
      <c r="J10025" s="134">
        <v>0.25306121108547108</v>
      </c>
    </row>
    <row r="10026" spans="3:10" x14ac:dyDescent="0.3">
      <c r="C10026">
        <v>9549</v>
      </c>
      <c r="D10026" s="40">
        <v>3.120100114395421</v>
      </c>
      <c r="I10026">
        <v>9549</v>
      </c>
      <c r="J10026" s="134">
        <v>0.13271447167644634</v>
      </c>
    </row>
    <row r="10027" spans="3:10" x14ac:dyDescent="0.3">
      <c r="C10027">
        <v>9550</v>
      </c>
      <c r="D10027" s="40">
        <v>2.3220050333764943</v>
      </c>
      <c r="I10027">
        <v>9550</v>
      </c>
      <c r="J10027" s="134">
        <v>0.32924077178849953</v>
      </c>
    </row>
    <row r="10028" spans="3:10" x14ac:dyDescent="0.3">
      <c r="C10028">
        <v>9551</v>
      </c>
      <c r="D10028" s="40">
        <v>2.7188801380860097</v>
      </c>
      <c r="I10028">
        <v>9551</v>
      </c>
      <c r="J10028" s="134">
        <v>0.15290078913638827</v>
      </c>
    </row>
    <row r="10029" spans="3:10" x14ac:dyDescent="0.3">
      <c r="C10029">
        <v>9552</v>
      </c>
      <c r="D10029" s="40">
        <v>3.3078623224697905</v>
      </c>
      <c r="I10029">
        <v>9552</v>
      </c>
      <c r="J10029" s="134">
        <v>0.37803008258344994</v>
      </c>
    </row>
    <row r="10030" spans="3:10" x14ac:dyDescent="0.3">
      <c r="C10030">
        <v>9553</v>
      </c>
      <c r="D10030" s="40">
        <v>2.5591109647200847</v>
      </c>
      <c r="I10030">
        <v>9553</v>
      </c>
      <c r="J10030" s="134">
        <v>0.25032128105212315</v>
      </c>
    </row>
    <row r="10031" spans="3:10" x14ac:dyDescent="0.3">
      <c r="C10031">
        <v>9554</v>
      </c>
      <c r="D10031" s="40">
        <v>1.5493295558166182</v>
      </c>
      <c r="I10031">
        <v>9554</v>
      </c>
      <c r="J10031" s="134">
        <v>0.28189721155534442</v>
      </c>
    </row>
    <row r="10032" spans="3:10" x14ac:dyDescent="0.3">
      <c r="C10032">
        <v>9555</v>
      </c>
      <c r="D10032" s="40">
        <v>1.6763600023079994</v>
      </c>
      <c r="I10032">
        <v>9555</v>
      </c>
      <c r="J10032" s="134">
        <v>0.33361442873443203</v>
      </c>
    </row>
    <row r="10033" spans="3:10" x14ac:dyDescent="0.3">
      <c r="C10033">
        <v>9556</v>
      </c>
      <c r="D10033" s="40">
        <v>2.8747928526712268</v>
      </c>
      <c r="I10033">
        <v>9556</v>
      </c>
      <c r="J10033" s="134">
        <v>0.34646000511522002</v>
      </c>
    </row>
    <row r="10034" spans="3:10" x14ac:dyDescent="0.3">
      <c r="C10034">
        <v>9557</v>
      </c>
      <c r="D10034" s="40">
        <v>2.4643291776086422</v>
      </c>
      <c r="I10034">
        <v>9557</v>
      </c>
      <c r="J10034" s="134">
        <v>0.17851554799340419</v>
      </c>
    </row>
    <row r="10035" spans="3:10" x14ac:dyDescent="0.3">
      <c r="C10035">
        <v>9558</v>
      </c>
      <c r="D10035" s="40">
        <v>1.5234021067114494</v>
      </c>
      <c r="I10035">
        <v>9558</v>
      </c>
      <c r="J10035" s="134">
        <v>0.3550632949562369</v>
      </c>
    </row>
    <row r="10036" spans="3:10" x14ac:dyDescent="0.3">
      <c r="C10036">
        <v>9559</v>
      </c>
      <c r="D10036" s="40">
        <v>3.2028591472369632</v>
      </c>
      <c r="I10036">
        <v>9559</v>
      </c>
      <c r="J10036" s="134">
        <v>0.42267212369776974</v>
      </c>
    </row>
    <row r="10037" spans="3:10" x14ac:dyDescent="0.3">
      <c r="C10037">
        <v>9560</v>
      </c>
      <c r="D10037" s="40">
        <v>3.0660255016667812</v>
      </c>
      <c r="I10037">
        <v>9560</v>
      </c>
      <c r="J10037" s="134">
        <v>0.18679188522353951</v>
      </c>
    </row>
    <row r="10038" spans="3:10" x14ac:dyDescent="0.3">
      <c r="C10038">
        <v>9561</v>
      </c>
      <c r="D10038" s="40">
        <v>2.260501637315695</v>
      </c>
      <c r="I10038">
        <v>9561</v>
      </c>
      <c r="J10038" s="134">
        <v>0.24810191791485803</v>
      </c>
    </row>
    <row r="10039" spans="3:10" x14ac:dyDescent="0.3">
      <c r="C10039">
        <v>9562</v>
      </c>
      <c r="D10039" s="40">
        <v>2.2044132705843893</v>
      </c>
      <c r="I10039">
        <v>9562</v>
      </c>
      <c r="J10039" s="134">
        <v>0.22631209545280861</v>
      </c>
    </row>
    <row r="10040" spans="3:10" x14ac:dyDescent="0.3">
      <c r="C10040">
        <v>9563</v>
      </c>
      <c r="D10040" s="40">
        <v>2.7748099375818636</v>
      </c>
      <c r="I10040">
        <v>9563</v>
      </c>
      <c r="J10040" s="134">
        <v>0.21175165226591375</v>
      </c>
    </row>
    <row r="10041" spans="3:10" x14ac:dyDescent="0.3">
      <c r="C10041">
        <v>9564</v>
      </c>
      <c r="D10041" s="40">
        <v>1.6243890309347013</v>
      </c>
      <c r="I10041">
        <v>9564</v>
      </c>
      <c r="J10041" s="134">
        <v>0.23693791009708587</v>
      </c>
    </row>
    <row r="10042" spans="3:10" x14ac:dyDescent="0.3">
      <c r="C10042">
        <v>9565</v>
      </c>
      <c r="D10042" s="40">
        <v>3.3748719213533094</v>
      </c>
      <c r="I10042">
        <v>9565</v>
      </c>
      <c r="J10042" s="134">
        <v>0.33808699976156742</v>
      </c>
    </row>
    <row r="10043" spans="3:10" x14ac:dyDescent="0.3">
      <c r="C10043">
        <v>9566</v>
      </c>
      <c r="D10043" s="40">
        <v>2.4686065747220729</v>
      </c>
      <c r="I10043">
        <v>9566</v>
      </c>
      <c r="J10043" s="134">
        <v>0.15079338553326815</v>
      </c>
    </row>
    <row r="10044" spans="3:10" x14ac:dyDescent="0.3">
      <c r="C10044">
        <v>9567</v>
      </c>
      <c r="D10044" s="40">
        <v>2.0827506996273213</v>
      </c>
      <c r="I10044">
        <v>9567</v>
      </c>
      <c r="J10044" s="134">
        <v>0.28000326302074829</v>
      </c>
    </row>
    <row r="10045" spans="3:10" x14ac:dyDescent="0.3">
      <c r="C10045">
        <v>9568</v>
      </c>
      <c r="D10045" s="40">
        <v>2.5752112711828916</v>
      </c>
      <c r="I10045">
        <v>9568</v>
      </c>
      <c r="J10045" s="134">
        <v>0.24732756440570425</v>
      </c>
    </row>
    <row r="10046" spans="3:10" x14ac:dyDescent="0.3">
      <c r="C10046">
        <v>9569</v>
      </c>
      <c r="D10046" s="40">
        <v>2.4228020419098399</v>
      </c>
      <c r="I10046">
        <v>9569</v>
      </c>
      <c r="J10046" s="134">
        <v>0.19833909783058012</v>
      </c>
    </row>
    <row r="10047" spans="3:10" x14ac:dyDescent="0.3">
      <c r="C10047">
        <v>9570</v>
      </c>
      <c r="D10047" s="40">
        <v>2.9522999494465716</v>
      </c>
      <c r="I10047">
        <v>9570</v>
      </c>
      <c r="J10047" s="134">
        <v>0.34370300929815345</v>
      </c>
    </row>
    <row r="10048" spans="3:10" x14ac:dyDescent="0.3">
      <c r="C10048">
        <v>9571</v>
      </c>
      <c r="D10048" s="40">
        <v>2.4615967429540455</v>
      </c>
      <c r="I10048">
        <v>9571</v>
      </c>
      <c r="J10048" s="134">
        <v>0.26844714732658659</v>
      </c>
    </row>
    <row r="10049" spans="3:10" x14ac:dyDescent="0.3">
      <c r="C10049">
        <v>9572</v>
      </c>
      <c r="D10049" s="40">
        <v>1.9642235780356789</v>
      </c>
      <c r="I10049">
        <v>9572</v>
      </c>
      <c r="J10049" s="134">
        <v>0.22945398118654703</v>
      </c>
    </row>
    <row r="10050" spans="3:10" x14ac:dyDescent="0.3">
      <c r="C10050">
        <v>9573</v>
      </c>
      <c r="D10050" s="40">
        <v>2.5633402882911946</v>
      </c>
      <c r="I10050">
        <v>9573</v>
      </c>
      <c r="J10050" s="134">
        <v>0.13964473241583764</v>
      </c>
    </row>
    <row r="10051" spans="3:10" x14ac:dyDescent="0.3">
      <c r="C10051">
        <v>9574</v>
      </c>
      <c r="D10051" s="40">
        <v>1.5930562749195039</v>
      </c>
      <c r="I10051">
        <v>9574</v>
      </c>
      <c r="J10051" s="134">
        <v>0.3179885612408706</v>
      </c>
    </row>
    <row r="10052" spans="3:10" x14ac:dyDescent="0.3">
      <c r="C10052">
        <v>9575</v>
      </c>
      <c r="D10052" s="40">
        <v>2.5015051196758953</v>
      </c>
      <c r="I10052">
        <v>9575</v>
      </c>
      <c r="J10052" s="134">
        <v>0.1003872953607492</v>
      </c>
    </row>
    <row r="10053" spans="3:10" x14ac:dyDescent="0.3">
      <c r="C10053">
        <v>9576</v>
      </c>
      <c r="D10053" s="40">
        <v>1.5894465237557174</v>
      </c>
      <c r="I10053">
        <v>9576</v>
      </c>
      <c r="J10053" s="134">
        <v>9.1727307694164706E-2</v>
      </c>
    </row>
    <row r="10054" spans="3:10" x14ac:dyDescent="0.3">
      <c r="C10054">
        <v>9577</v>
      </c>
      <c r="D10054" s="40">
        <v>2.8624658746829068</v>
      </c>
      <c r="I10054">
        <v>9577</v>
      </c>
      <c r="J10054" s="134">
        <v>0.22967879278576486</v>
      </c>
    </row>
    <row r="10055" spans="3:10" x14ac:dyDescent="0.3">
      <c r="C10055">
        <v>9578</v>
      </c>
      <c r="D10055" s="40">
        <v>1.8397507953098713</v>
      </c>
      <c r="I10055">
        <v>9578</v>
      </c>
      <c r="J10055" s="134">
        <v>0.27422359763569659</v>
      </c>
    </row>
    <row r="10056" spans="3:10" x14ac:dyDescent="0.3">
      <c r="C10056">
        <v>9579</v>
      </c>
      <c r="D10056" s="40">
        <v>2.4269233736608831</v>
      </c>
      <c r="I10056">
        <v>9579</v>
      </c>
      <c r="J10056" s="134">
        <v>0.19336100299206449</v>
      </c>
    </row>
    <row r="10057" spans="3:10" x14ac:dyDescent="0.3">
      <c r="C10057">
        <v>9580</v>
      </c>
      <c r="D10057" s="40">
        <v>2.84376820743466</v>
      </c>
      <c r="I10057">
        <v>9580</v>
      </c>
      <c r="J10057" s="134">
        <v>0.22247453100099013</v>
      </c>
    </row>
    <row r="10058" spans="3:10" x14ac:dyDescent="0.3">
      <c r="C10058">
        <v>9581</v>
      </c>
      <c r="D10058" s="40">
        <v>3.0711594381691811</v>
      </c>
      <c r="I10058">
        <v>9581</v>
      </c>
      <c r="J10058" s="134">
        <v>0.26086367628554541</v>
      </c>
    </row>
    <row r="10059" spans="3:10" x14ac:dyDescent="0.3">
      <c r="C10059">
        <v>9582</v>
      </c>
      <c r="D10059" s="40">
        <v>3.4532638388094234</v>
      </c>
      <c r="I10059">
        <v>9582</v>
      </c>
      <c r="J10059" s="134">
        <v>0.20631570493122653</v>
      </c>
    </row>
    <row r="10060" spans="3:10" x14ac:dyDescent="0.3">
      <c r="C10060">
        <v>9583</v>
      </c>
      <c r="D10060" s="40">
        <v>3.1654378274017336</v>
      </c>
      <c r="I10060">
        <v>9583</v>
      </c>
      <c r="J10060" s="134">
        <v>0.27971789749256204</v>
      </c>
    </row>
    <row r="10061" spans="3:10" x14ac:dyDescent="0.3">
      <c r="C10061">
        <v>9584</v>
      </c>
      <c r="D10061" s="40">
        <v>2.8177981141750861</v>
      </c>
      <c r="I10061">
        <v>9584</v>
      </c>
      <c r="J10061" s="134">
        <v>0.28577724429566298</v>
      </c>
    </row>
    <row r="10062" spans="3:10" x14ac:dyDescent="0.3">
      <c r="C10062">
        <v>9585</v>
      </c>
      <c r="D10062" s="40">
        <v>2.9664162783242354</v>
      </c>
      <c r="I10062">
        <v>9585</v>
      </c>
      <c r="J10062" s="134">
        <v>0.30268158378065291</v>
      </c>
    </row>
    <row r="10063" spans="3:10" x14ac:dyDescent="0.3">
      <c r="C10063">
        <v>9586</v>
      </c>
      <c r="D10063" s="40">
        <v>2.20084655274034</v>
      </c>
      <c r="I10063">
        <v>9586</v>
      </c>
      <c r="J10063" s="134">
        <v>0.23912709018422018</v>
      </c>
    </row>
    <row r="10064" spans="3:10" x14ac:dyDescent="0.3">
      <c r="C10064">
        <v>9587</v>
      </c>
      <c r="D10064" s="40">
        <v>2.5372746594648463</v>
      </c>
      <c r="I10064">
        <v>9587</v>
      </c>
      <c r="J10064" s="134">
        <v>0.13850562063522376</v>
      </c>
    </row>
    <row r="10065" spans="3:10" x14ac:dyDescent="0.3">
      <c r="C10065">
        <v>9588</v>
      </c>
      <c r="D10065" s="40">
        <v>1.8845326441981327</v>
      </c>
      <c r="I10065">
        <v>9588</v>
      </c>
      <c r="J10065" s="134">
        <v>0.19153048003955742</v>
      </c>
    </row>
    <row r="10066" spans="3:10" x14ac:dyDescent="0.3">
      <c r="C10066">
        <v>9589</v>
      </c>
      <c r="D10066" s="40">
        <v>3.1130581461316869</v>
      </c>
      <c r="I10066">
        <v>9589</v>
      </c>
      <c r="J10066" s="134">
        <v>0.23554260034268593</v>
      </c>
    </row>
    <row r="10067" spans="3:10" x14ac:dyDescent="0.3">
      <c r="C10067">
        <v>9590</v>
      </c>
      <c r="D10067" s="40">
        <v>2.745751773403728</v>
      </c>
      <c r="I10067">
        <v>9590</v>
      </c>
      <c r="J10067" s="134">
        <v>0.14784250029325685</v>
      </c>
    </row>
    <row r="10068" spans="3:10" x14ac:dyDescent="0.3">
      <c r="C10068">
        <v>9591</v>
      </c>
      <c r="D10068" s="40">
        <v>2.2326075906131368</v>
      </c>
      <c r="I10068">
        <v>9591</v>
      </c>
      <c r="J10068" s="134">
        <v>0.13091249917319869</v>
      </c>
    </row>
    <row r="10069" spans="3:10" x14ac:dyDescent="0.3">
      <c r="C10069">
        <v>9592</v>
      </c>
      <c r="D10069" s="40">
        <v>2.9000833713653078</v>
      </c>
      <c r="I10069">
        <v>9592</v>
      </c>
      <c r="J10069" s="134">
        <v>0.38342037581696076</v>
      </c>
    </row>
    <row r="10070" spans="3:10" x14ac:dyDescent="0.3">
      <c r="C10070">
        <v>9593</v>
      </c>
      <c r="D10070" s="40">
        <v>2.1815002291843717</v>
      </c>
      <c r="I10070">
        <v>9593</v>
      </c>
      <c r="J10070" s="134">
        <v>0.23464497873239232</v>
      </c>
    </row>
    <row r="10071" spans="3:10" x14ac:dyDescent="0.3">
      <c r="C10071">
        <v>9594</v>
      </c>
      <c r="D10071" s="40">
        <v>2.7675953736487968</v>
      </c>
      <c r="I10071">
        <v>9594</v>
      </c>
      <c r="J10071" s="134">
        <v>0.33372347611793596</v>
      </c>
    </row>
    <row r="10072" spans="3:10" x14ac:dyDescent="0.3">
      <c r="C10072">
        <v>9595</v>
      </c>
      <c r="D10072" s="40">
        <v>2.125645451244623</v>
      </c>
      <c r="I10072">
        <v>9595</v>
      </c>
      <c r="J10072" s="134">
        <v>0.26425400036477575</v>
      </c>
    </row>
    <row r="10073" spans="3:10" x14ac:dyDescent="0.3">
      <c r="C10073">
        <v>9596</v>
      </c>
      <c r="D10073" s="40">
        <v>3.0068836471936025</v>
      </c>
      <c r="I10073">
        <v>9596</v>
      </c>
      <c r="J10073" s="134">
        <v>0.33318691331267347</v>
      </c>
    </row>
    <row r="10074" spans="3:10" x14ac:dyDescent="0.3">
      <c r="C10074">
        <v>9597</v>
      </c>
      <c r="D10074" s="40">
        <v>2.2629400974042566</v>
      </c>
      <c r="I10074">
        <v>9597</v>
      </c>
      <c r="J10074" s="134">
        <v>0.19823948293455618</v>
      </c>
    </row>
    <row r="10075" spans="3:10" x14ac:dyDescent="0.3">
      <c r="C10075">
        <v>9598</v>
      </c>
      <c r="D10075" s="40">
        <v>2.2310955625691253</v>
      </c>
      <c r="I10075">
        <v>9598</v>
      </c>
      <c r="J10075" s="134">
        <v>7.781850938760404E-2</v>
      </c>
    </row>
    <row r="10076" spans="3:10" x14ac:dyDescent="0.3">
      <c r="C10076">
        <v>9599</v>
      </c>
      <c r="D10076" s="40">
        <v>2.6228369932458966</v>
      </c>
      <c r="I10076">
        <v>9599</v>
      </c>
      <c r="J10076" s="134">
        <v>0.39058695120302023</v>
      </c>
    </row>
    <row r="10077" spans="3:10" x14ac:dyDescent="0.3">
      <c r="C10077">
        <v>9600</v>
      </c>
      <c r="D10077" s="40">
        <v>2.7936013955535173</v>
      </c>
      <c r="I10077">
        <v>9600</v>
      </c>
      <c r="J10077" s="134">
        <v>0.28076580879682367</v>
      </c>
    </row>
    <row r="10078" spans="3:10" x14ac:dyDescent="0.3">
      <c r="C10078">
        <v>9601</v>
      </c>
      <c r="D10078" s="40">
        <v>2.4274957237079762</v>
      </c>
      <c r="I10078">
        <v>9601</v>
      </c>
      <c r="J10078" s="134">
        <v>0.26574869812744595</v>
      </c>
    </row>
    <row r="10079" spans="3:10" x14ac:dyDescent="0.3">
      <c r="C10079">
        <v>9602</v>
      </c>
      <c r="D10079" s="40">
        <v>1.9767400283816734</v>
      </c>
      <c r="I10079">
        <v>9602</v>
      </c>
      <c r="J10079" s="134">
        <v>0.33543736613401687</v>
      </c>
    </row>
    <row r="10080" spans="3:10" x14ac:dyDescent="0.3">
      <c r="C10080">
        <v>9603</v>
      </c>
      <c r="D10080" s="40">
        <v>3.2331792769917476</v>
      </c>
      <c r="I10080">
        <v>9603</v>
      </c>
      <c r="J10080" s="134">
        <v>0.33875204350578958</v>
      </c>
    </row>
    <row r="10081" spans="3:10" x14ac:dyDescent="0.3">
      <c r="C10081">
        <v>9604</v>
      </c>
      <c r="D10081" s="40">
        <v>2.4495719649884533</v>
      </c>
      <c r="I10081">
        <v>9604</v>
      </c>
      <c r="J10081" s="134">
        <v>0.22421157419060833</v>
      </c>
    </row>
    <row r="10082" spans="3:10" x14ac:dyDescent="0.3">
      <c r="C10082">
        <v>9605</v>
      </c>
      <c r="D10082" s="40">
        <v>2.0326400912960163</v>
      </c>
      <c r="I10082">
        <v>9605</v>
      </c>
      <c r="J10082" s="134">
        <v>0.27252339644621415</v>
      </c>
    </row>
    <row r="10083" spans="3:10" x14ac:dyDescent="0.3">
      <c r="C10083">
        <v>9606</v>
      </c>
      <c r="D10083" s="40">
        <v>2.7392578375380996</v>
      </c>
      <c r="I10083">
        <v>9606</v>
      </c>
      <c r="J10083" s="134">
        <v>0.34366581365082127</v>
      </c>
    </row>
    <row r="10084" spans="3:10" x14ac:dyDescent="0.3">
      <c r="C10084">
        <v>9607</v>
      </c>
      <c r="D10084" s="40">
        <v>2.5433260081565412</v>
      </c>
      <c r="I10084">
        <v>9607</v>
      </c>
      <c r="J10084" s="134">
        <v>0.28854374288544982</v>
      </c>
    </row>
    <row r="10085" spans="3:10" x14ac:dyDescent="0.3">
      <c r="C10085">
        <v>9608</v>
      </c>
      <c r="D10085" s="40">
        <v>2.5806149848141482</v>
      </c>
      <c r="I10085">
        <v>9608</v>
      </c>
      <c r="J10085" s="134">
        <v>0.25660128939462234</v>
      </c>
    </row>
    <row r="10086" spans="3:10" x14ac:dyDescent="0.3">
      <c r="C10086">
        <v>9609</v>
      </c>
      <c r="D10086" s="40">
        <v>3.0767254984181815</v>
      </c>
      <c r="I10086">
        <v>9609</v>
      </c>
      <c r="J10086" s="134">
        <v>0.14383086106913412</v>
      </c>
    </row>
    <row r="10087" spans="3:10" x14ac:dyDescent="0.3">
      <c r="C10087">
        <v>9610</v>
      </c>
      <c r="D10087" s="40">
        <v>2.369327517768526</v>
      </c>
      <c r="I10087">
        <v>9610</v>
      </c>
      <c r="J10087" s="134">
        <v>0.30294852725398957</v>
      </c>
    </row>
    <row r="10088" spans="3:10" x14ac:dyDescent="0.3">
      <c r="C10088">
        <v>9611</v>
      </c>
      <c r="D10088" s="40">
        <v>1.883897461194604</v>
      </c>
      <c r="I10088">
        <v>9611</v>
      </c>
      <c r="J10088" s="134">
        <v>0.205987316335144</v>
      </c>
    </row>
    <row r="10089" spans="3:10" x14ac:dyDescent="0.3">
      <c r="C10089">
        <v>9612</v>
      </c>
      <c r="D10089" s="40">
        <v>2.3047988084873117</v>
      </c>
      <c r="I10089">
        <v>9612</v>
      </c>
      <c r="J10089" s="134">
        <v>0.28839337938320231</v>
      </c>
    </row>
    <row r="10090" spans="3:10" x14ac:dyDescent="0.3">
      <c r="C10090">
        <v>9613</v>
      </c>
      <c r="D10090" s="40">
        <v>2.8182331481157128</v>
      </c>
      <c r="I10090">
        <v>9613</v>
      </c>
      <c r="J10090" s="134">
        <v>0.38528373337016353</v>
      </c>
    </row>
    <row r="10091" spans="3:10" x14ac:dyDescent="0.3">
      <c r="C10091">
        <v>9614</v>
      </c>
      <c r="D10091" s="40">
        <v>2.2658127198000395</v>
      </c>
      <c r="I10091">
        <v>9614</v>
      </c>
      <c r="J10091" s="134">
        <v>0.15171344824967359</v>
      </c>
    </row>
    <row r="10092" spans="3:10" x14ac:dyDescent="0.3">
      <c r="C10092">
        <v>9615</v>
      </c>
      <c r="D10092" s="40">
        <v>1.7446969653702102</v>
      </c>
      <c r="I10092">
        <v>9615</v>
      </c>
      <c r="J10092" s="134">
        <v>0.21108973487888849</v>
      </c>
    </row>
    <row r="10093" spans="3:10" x14ac:dyDescent="0.3">
      <c r="C10093">
        <v>9616</v>
      </c>
      <c r="D10093" s="40">
        <v>2.9999169484909998</v>
      </c>
      <c r="I10093">
        <v>9616</v>
      </c>
      <c r="J10093" s="134">
        <v>0.38827767311175454</v>
      </c>
    </row>
    <row r="10094" spans="3:10" x14ac:dyDescent="0.3">
      <c r="C10094">
        <v>9617</v>
      </c>
      <c r="D10094" s="40">
        <v>3.0541241150732725</v>
      </c>
      <c r="I10094">
        <v>9617</v>
      </c>
      <c r="J10094" s="134">
        <v>0.12725986601019801</v>
      </c>
    </row>
    <row r="10095" spans="3:10" x14ac:dyDescent="0.3">
      <c r="C10095">
        <v>9618</v>
      </c>
      <c r="D10095" s="40">
        <v>2.2114764871366468</v>
      </c>
      <c r="I10095">
        <v>9618</v>
      </c>
      <c r="J10095" s="134">
        <v>0.26737974408082144</v>
      </c>
    </row>
    <row r="10096" spans="3:10" x14ac:dyDescent="0.3">
      <c r="C10096">
        <v>9619</v>
      </c>
      <c r="D10096" s="40">
        <v>1.9882461672148151</v>
      </c>
      <c r="I10096">
        <v>9619</v>
      </c>
      <c r="J10096" s="134">
        <v>0.22746545237103333</v>
      </c>
    </row>
    <row r="10097" spans="3:10" x14ac:dyDescent="0.3">
      <c r="C10097">
        <v>9620</v>
      </c>
      <c r="D10097" s="40">
        <v>3.3320049923665271</v>
      </c>
      <c r="I10097">
        <v>9620</v>
      </c>
      <c r="J10097" s="134">
        <v>0.34490411257312448</v>
      </c>
    </row>
    <row r="10098" spans="3:10" x14ac:dyDescent="0.3">
      <c r="C10098">
        <v>9621</v>
      </c>
      <c r="D10098" s="40">
        <v>1.6413261458106709</v>
      </c>
      <c r="I10098">
        <v>9621</v>
      </c>
      <c r="J10098" s="134">
        <v>0.20014625289576604</v>
      </c>
    </row>
    <row r="10099" spans="3:10" x14ac:dyDescent="0.3">
      <c r="C10099">
        <v>9622</v>
      </c>
      <c r="D10099" s="40">
        <v>2.6398752100721898</v>
      </c>
      <c r="I10099">
        <v>9622</v>
      </c>
      <c r="J10099" s="134">
        <v>0.22723415884555509</v>
      </c>
    </row>
    <row r="10100" spans="3:10" x14ac:dyDescent="0.3">
      <c r="C10100">
        <v>9623</v>
      </c>
      <c r="D10100" s="40">
        <v>3.1187376190271401</v>
      </c>
      <c r="I10100">
        <v>9623</v>
      </c>
      <c r="J10100" s="134">
        <v>0.30924237687000211</v>
      </c>
    </row>
    <row r="10101" spans="3:10" x14ac:dyDescent="0.3">
      <c r="C10101">
        <v>9624</v>
      </c>
      <c r="D10101" s="40">
        <v>2.3022018060120062</v>
      </c>
      <c r="I10101">
        <v>9624</v>
      </c>
      <c r="J10101" s="134">
        <v>0.15995094076134597</v>
      </c>
    </row>
    <row r="10102" spans="3:10" x14ac:dyDescent="0.3">
      <c r="C10102">
        <v>9625</v>
      </c>
      <c r="D10102" s="40">
        <v>2.2397901966819398</v>
      </c>
      <c r="I10102">
        <v>9625</v>
      </c>
      <c r="J10102" s="134">
        <v>0.34983987585084009</v>
      </c>
    </row>
    <row r="10103" spans="3:10" x14ac:dyDescent="0.3">
      <c r="C10103">
        <v>9626</v>
      </c>
      <c r="D10103" s="40">
        <v>3.1359374436791772</v>
      </c>
      <c r="I10103">
        <v>9626</v>
      </c>
      <c r="J10103" s="134">
        <v>0.26264910790846474</v>
      </c>
    </row>
    <row r="10104" spans="3:10" x14ac:dyDescent="0.3">
      <c r="C10104">
        <v>9627</v>
      </c>
      <c r="D10104" s="40">
        <v>3.0703995866927958</v>
      </c>
      <c r="I10104">
        <v>9627</v>
      </c>
      <c r="J10104" s="134">
        <v>0.2916362761682274</v>
      </c>
    </row>
    <row r="10105" spans="3:10" x14ac:dyDescent="0.3">
      <c r="C10105">
        <v>9628</v>
      </c>
      <c r="D10105" s="40">
        <v>1.8385277234604449</v>
      </c>
      <c r="I10105">
        <v>9628</v>
      </c>
      <c r="J10105" s="134">
        <v>0.2659647205527822</v>
      </c>
    </row>
    <row r="10106" spans="3:10" x14ac:dyDescent="0.3">
      <c r="C10106">
        <v>9629</v>
      </c>
      <c r="D10106" s="40">
        <v>2.6421559723902015</v>
      </c>
      <c r="I10106">
        <v>9629</v>
      </c>
      <c r="J10106" s="134">
        <v>0.28985799234830534</v>
      </c>
    </row>
    <row r="10107" spans="3:10" x14ac:dyDescent="0.3">
      <c r="C10107">
        <v>9630</v>
      </c>
      <c r="D10107" s="40">
        <v>2.5529715962543271</v>
      </c>
      <c r="I10107">
        <v>9630</v>
      </c>
      <c r="J10107" s="134">
        <v>0.38319564073613255</v>
      </c>
    </row>
    <row r="10108" spans="3:10" x14ac:dyDescent="0.3">
      <c r="C10108">
        <v>9631</v>
      </c>
      <c r="D10108" s="40">
        <v>2.30376444615082</v>
      </c>
      <c r="I10108">
        <v>9631</v>
      </c>
      <c r="J10108" s="134">
        <v>0.21372277976853704</v>
      </c>
    </row>
    <row r="10109" spans="3:10" x14ac:dyDescent="0.3">
      <c r="C10109">
        <v>9632</v>
      </c>
      <c r="D10109" s="40">
        <v>2.4873149700070476</v>
      </c>
      <c r="I10109">
        <v>9632</v>
      </c>
      <c r="J10109" s="134">
        <v>0.26302896410287624</v>
      </c>
    </row>
    <row r="10110" spans="3:10" x14ac:dyDescent="0.3">
      <c r="C10110">
        <v>9633</v>
      </c>
      <c r="D10110" s="40">
        <v>2.3582984530632274</v>
      </c>
      <c r="I10110">
        <v>9633</v>
      </c>
      <c r="J10110" s="134">
        <v>0.19603109081967807</v>
      </c>
    </row>
    <row r="10111" spans="3:10" x14ac:dyDescent="0.3">
      <c r="C10111">
        <v>9634</v>
      </c>
      <c r="D10111" s="40">
        <v>2.6216236450334627</v>
      </c>
      <c r="I10111">
        <v>9634</v>
      </c>
      <c r="J10111" s="134">
        <v>0.15035924063079897</v>
      </c>
    </row>
    <row r="10112" spans="3:10" x14ac:dyDescent="0.3">
      <c r="C10112">
        <v>9635</v>
      </c>
      <c r="D10112" s="40">
        <v>1.9796651398574743</v>
      </c>
      <c r="I10112">
        <v>9635</v>
      </c>
      <c r="J10112" s="134">
        <v>0.17111747580143555</v>
      </c>
    </row>
    <row r="10113" spans="3:10" x14ac:dyDescent="0.3">
      <c r="C10113">
        <v>9636</v>
      </c>
      <c r="D10113" s="40">
        <v>2.2618565050238222</v>
      </c>
      <c r="I10113">
        <v>9636</v>
      </c>
      <c r="J10113" s="134">
        <v>0.19230858022921304</v>
      </c>
    </row>
    <row r="10114" spans="3:10" x14ac:dyDescent="0.3">
      <c r="C10114">
        <v>9637</v>
      </c>
      <c r="D10114" s="40">
        <v>3.3488951662843824</v>
      </c>
      <c r="I10114">
        <v>9637</v>
      </c>
      <c r="J10114" s="134">
        <v>0.18892136543984561</v>
      </c>
    </row>
    <row r="10115" spans="3:10" x14ac:dyDescent="0.3">
      <c r="C10115">
        <v>9638</v>
      </c>
      <c r="D10115" s="40">
        <v>2.849852671196369</v>
      </c>
      <c r="I10115">
        <v>9638</v>
      </c>
      <c r="J10115" s="134">
        <v>0.25013845642399191</v>
      </c>
    </row>
    <row r="10116" spans="3:10" x14ac:dyDescent="0.3">
      <c r="C10116">
        <v>9639</v>
      </c>
      <c r="D10116" s="40">
        <v>2.3376068033985669</v>
      </c>
      <c r="I10116">
        <v>9639</v>
      </c>
      <c r="J10116" s="134">
        <v>0.17604590458487324</v>
      </c>
    </row>
    <row r="10117" spans="3:10" x14ac:dyDescent="0.3">
      <c r="C10117">
        <v>9640</v>
      </c>
      <c r="D10117" s="40">
        <v>1.9818749448122588</v>
      </c>
      <c r="I10117">
        <v>9640</v>
      </c>
      <c r="J10117" s="134">
        <v>0.28042503109572436</v>
      </c>
    </row>
    <row r="10118" spans="3:10" x14ac:dyDescent="0.3">
      <c r="C10118">
        <v>9641</v>
      </c>
      <c r="D10118" s="40">
        <v>3.4208721860347238</v>
      </c>
      <c r="I10118">
        <v>9641</v>
      </c>
      <c r="J10118" s="134">
        <v>0.30999479294251508</v>
      </c>
    </row>
    <row r="10119" spans="3:10" x14ac:dyDescent="0.3">
      <c r="C10119">
        <v>9642</v>
      </c>
      <c r="D10119" s="40">
        <v>1.9835186428874956</v>
      </c>
      <c r="I10119">
        <v>9642</v>
      </c>
      <c r="J10119" s="134">
        <v>0.2714918479215167</v>
      </c>
    </row>
    <row r="10120" spans="3:10" x14ac:dyDescent="0.3">
      <c r="C10120">
        <v>9643</v>
      </c>
      <c r="D10120" s="40">
        <v>2.4427859285351294</v>
      </c>
      <c r="I10120">
        <v>9643</v>
      </c>
      <c r="J10120" s="134">
        <v>0.34092357899320946</v>
      </c>
    </row>
    <row r="10121" spans="3:10" x14ac:dyDescent="0.3">
      <c r="C10121">
        <v>9644</v>
      </c>
      <c r="D10121" s="40">
        <v>3.3653390849810498</v>
      </c>
      <c r="I10121">
        <v>9644</v>
      </c>
      <c r="J10121" s="134">
        <v>0.26851749751171927</v>
      </c>
    </row>
    <row r="10122" spans="3:10" x14ac:dyDescent="0.3">
      <c r="C10122">
        <v>9645</v>
      </c>
      <c r="D10122" s="40">
        <v>2.1529389018159844</v>
      </c>
      <c r="I10122">
        <v>9645</v>
      </c>
      <c r="J10122" s="134">
        <v>0.22765885755797521</v>
      </c>
    </row>
    <row r="10123" spans="3:10" x14ac:dyDescent="0.3">
      <c r="C10123">
        <v>9646</v>
      </c>
      <c r="D10123" s="40">
        <v>2.964724697021885</v>
      </c>
      <c r="I10123">
        <v>9646</v>
      </c>
      <c r="J10123" s="134">
        <v>0.157896765195783</v>
      </c>
    </row>
    <row r="10124" spans="3:10" x14ac:dyDescent="0.3">
      <c r="C10124">
        <v>9647</v>
      </c>
      <c r="D10124" s="40">
        <v>2.8430916272382141</v>
      </c>
      <c r="I10124">
        <v>9647</v>
      </c>
      <c r="J10124" s="134">
        <v>0.11466156265985017</v>
      </c>
    </row>
    <row r="10125" spans="3:10" x14ac:dyDescent="0.3">
      <c r="C10125">
        <v>9648</v>
      </c>
      <c r="D10125" s="40">
        <v>2.8143237932463623</v>
      </c>
      <c r="I10125">
        <v>9648</v>
      </c>
      <c r="J10125" s="134">
        <v>0.11030169776016607</v>
      </c>
    </row>
    <row r="10126" spans="3:10" x14ac:dyDescent="0.3">
      <c r="C10126">
        <v>9649</v>
      </c>
      <c r="D10126" s="40">
        <v>1.7461949289098313</v>
      </c>
      <c r="I10126">
        <v>9649</v>
      </c>
      <c r="J10126" s="134">
        <v>0.26573476661070883</v>
      </c>
    </row>
    <row r="10127" spans="3:10" x14ac:dyDescent="0.3">
      <c r="C10127">
        <v>9650</v>
      </c>
      <c r="D10127" s="40">
        <v>2.7079018890931503</v>
      </c>
      <c r="I10127">
        <v>9650</v>
      </c>
      <c r="J10127" s="134">
        <v>0.13325715680203554</v>
      </c>
    </row>
    <row r="10128" spans="3:10" x14ac:dyDescent="0.3">
      <c r="C10128">
        <v>9651</v>
      </c>
      <c r="D10128" s="40">
        <v>2.8115715313728025</v>
      </c>
      <c r="I10128">
        <v>9651</v>
      </c>
      <c r="J10128" s="134">
        <v>0.22171849401521215</v>
      </c>
    </row>
    <row r="10129" spans="3:10" x14ac:dyDescent="0.3">
      <c r="C10129">
        <v>9652</v>
      </c>
      <c r="D10129" s="40">
        <v>2.4263375143878965</v>
      </c>
      <c r="I10129">
        <v>9652</v>
      </c>
      <c r="J10129" s="134">
        <v>7.384475825119563E-2</v>
      </c>
    </row>
    <row r="10130" spans="3:10" x14ac:dyDescent="0.3">
      <c r="C10130">
        <v>9653</v>
      </c>
      <c r="D10130" s="40">
        <v>2.9503328579947601</v>
      </c>
      <c r="I10130">
        <v>9653</v>
      </c>
      <c r="J10130" s="134">
        <v>0.21511985389958421</v>
      </c>
    </row>
    <row r="10131" spans="3:10" x14ac:dyDescent="0.3">
      <c r="C10131">
        <v>9654</v>
      </c>
      <c r="D10131" s="40">
        <v>1.9383269740260389</v>
      </c>
      <c r="I10131">
        <v>9654</v>
      </c>
      <c r="J10131" s="134">
        <v>0.27808101981942435</v>
      </c>
    </row>
    <row r="10132" spans="3:10" x14ac:dyDescent="0.3">
      <c r="C10132">
        <v>9655</v>
      </c>
      <c r="D10132" s="40">
        <v>2.7706664457510017</v>
      </c>
      <c r="I10132">
        <v>9655</v>
      </c>
      <c r="J10132" s="134">
        <v>0.29781450975441959</v>
      </c>
    </row>
    <row r="10133" spans="3:10" x14ac:dyDescent="0.3">
      <c r="C10133">
        <v>9656</v>
      </c>
      <c r="D10133" s="40">
        <v>3.0015470340182366</v>
      </c>
      <c r="I10133">
        <v>9656</v>
      </c>
      <c r="J10133" s="134">
        <v>0.28300661290234941</v>
      </c>
    </row>
    <row r="10134" spans="3:10" x14ac:dyDescent="0.3">
      <c r="C10134">
        <v>9657</v>
      </c>
      <c r="D10134" s="40">
        <v>2.7312635290460818</v>
      </c>
      <c r="I10134">
        <v>9657</v>
      </c>
      <c r="J10134" s="134">
        <v>0.31856860926740427</v>
      </c>
    </row>
    <row r="10135" spans="3:10" x14ac:dyDescent="0.3">
      <c r="C10135">
        <v>9658</v>
      </c>
      <c r="D10135" s="40">
        <v>1.5147612911006925</v>
      </c>
      <c r="I10135">
        <v>9658</v>
      </c>
      <c r="J10135" s="134">
        <v>0.12571753098038285</v>
      </c>
    </row>
    <row r="10136" spans="3:10" x14ac:dyDescent="0.3">
      <c r="C10136">
        <v>9659</v>
      </c>
      <c r="D10136" s="40">
        <v>3.1034049623619113</v>
      </c>
      <c r="I10136">
        <v>9659</v>
      </c>
      <c r="J10136" s="134">
        <v>0.3574175821232124</v>
      </c>
    </row>
    <row r="10137" spans="3:10" x14ac:dyDescent="0.3">
      <c r="C10137">
        <v>9660</v>
      </c>
      <c r="D10137" s="40">
        <v>3.1571315123155763</v>
      </c>
      <c r="I10137">
        <v>9660</v>
      </c>
      <c r="J10137" s="134">
        <v>0.31354944487450465</v>
      </c>
    </row>
    <row r="10138" spans="3:10" x14ac:dyDescent="0.3">
      <c r="C10138">
        <v>9661</v>
      </c>
      <c r="D10138" s="40">
        <v>3.0593653846573061</v>
      </c>
      <c r="I10138">
        <v>9661</v>
      </c>
      <c r="J10138" s="134">
        <v>0.12339721148002281</v>
      </c>
    </row>
    <row r="10139" spans="3:10" x14ac:dyDescent="0.3">
      <c r="C10139">
        <v>9662</v>
      </c>
      <c r="D10139" s="40">
        <v>2.6008005931048328</v>
      </c>
      <c r="I10139">
        <v>9662</v>
      </c>
      <c r="J10139" s="134">
        <v>0.27193197413891301</v>
      </c>
    </row>
    <row r="10140" spans="3:10" x14ac:dyDescent="0.3">
      <c r="C10140">
        <v>9663</v>
      </c>
      <c r="D10140" s="40">
        <v>2.2993973165013086</v>
      </c>
      <c r="I10140">
        <v>9663</v>
      </c>
      <c r="J10140" s="134">
        <v>0.17432434515929107</v>
      </c>
    </row>
    <row r="10141" spans="3:10" x14ac:dyDescent="0.3">
      <c r="C10141">
        <v>9664</v>
      </c>
      <c r="D10141" s="40">
        <v>2.4455611627134264</v>
      </c>
      <c r="I10141">
        <v>9664</v>
      </c>
      <c r="J10141" s="134">
        <v>0.18190724272375247</v>
      </c>
    </row>
    <row r="10142" spans="3:10" x14ac:dyDescent="0.3">
      <c r="C10142">
        <v>9665</v>
      </c>
      <c r="D10142" s="40">
        <v>2.9153034344802822</v>
      </c>
      <c r="I10142">
        <v>9665</v>
      </c>
      <c r="J10142" s="134">
        <v>0.25836562233210736</v>
      </c>
    </row>
    <row r="10143" spans="3:10" x14ac:dyDescent="0.3">
      <c r="C10143">
        <v>9666</v>
      </c>
      <c r="D10143" s="40">
        <v>2.5386490433148827</v>
      </c>
      <c r="I10143">
        <v>9666</v>
      </c>
      <c r="J10143" s="134">
        <v>0.22683915411920208</v>
      </c>
    </row>
    <row r="10144" spans="3:10" x14ac:dyDescent="0.3">
      <c r="C10144">
        <v>9667</v>
      </c>
      <c r="D10144" s="40">
        <v>2.617848665163494</v>
      </c>
      <c r="I10144">
        <v>9667</v>
      </c>
      <c r="J10144" s="134">
        <v>9.0565912840657958E-2</v>
      </c>
    </row>
    <row r="10145" spans="3:10" x14ac:dyDescent="0.3">
      <c r="C10145">
        <v>9668</v>
      </c>
      <c r="D10145" s="40">
        <v>2.7248840356686101</v>
      </c>
      <c r="I10145">
        <v>9668</v>
      </c>
      <c r="J10145" s="134">
        <v>0.14079649920288628</v>
      </c>
    </row>
    <row r="10146" spans="3:10" x14ac:dyDescent="0.3">
      <c r="C10146">
        <v>9669</v>
      </c>
      <c r="D10146" s="40">
        <v>2.4750169924965961</v>
      </c>
      <c r="I10146">
        <v>9669</v>
      </c>
      <c r="J10146" s="134">
        <v>6.5274248783673938E-2</v>
      </c>
    </row>
    <row r="10147" spans="3:10" x14ac:dyDescent="0.3">
      <c r="C10147">
        <v>9670</v>
      </c>
      <c r="D10147" s="40">
        <v>3.2810694138244449</v>
      </c>
      <c r="I10147">
        <v>9670</v>
      </c>
      <c r="J10147" s="134">
        <v>0.13708631844392438</v>
      </c>
    </row>
    <row r="10148" spans="3:10" x14ac:dyDescent="0.3">
      <c r="C10148">
        <v>9671</v>
      </c>
      <c r="D10148" s="40">
        <v>3.4258807156539519</v>
      </c>
      <c r="I10148">
        <v>9671</v>
      </c>
      <c r="J10148" s="134">
        <v>0.21020362295082151</v>
      </c>
    </row>
    <row r="10149" spans="3:10" x14ac:dyDescent="0.3">
      <c r="C10149">
        <v>9672</v>
      </c>
      <c r="D10149" s="40">
        <v>2.663987769036483</v>
      </c>
      <c r="I10149">
        <v>9672</v>
      </c>
      <c r="J10149" s="134">
        <v>0.2828584152468776</v>
      </c>
    </row>
    <row r="10150" spans="3:10" x14ac:dyDescent="0.3">
      <c r="C10150">
        <v>9673</v>
      </c>
      <c r="D10150" s="40">
        <v>3.092791029288267</v>
      </c>
      <c r="I10150">
        <v>9673</v>
      </c>
      <c r="J10150" s="134">
        <v>0.38081575851268523</v>
      </c>
    </row>
    <row r="10151" spans="3:10" x14ac:dyDescent="0.3">
      <c r="C10151">
        <v>9674</v>
      </c>
      <c r="D10151" s="40">
        <v>2.061565480046692</v>
      </c>
      <c r="I10151">
        <v>9674</v>
      </c>
      <c r="J10151" s="134">
        <v>0.15881325498179888</v>
      </c>
    </row>
    <row r="10152" spans="3:10" x14ac:dyDescent="0.3">
      <c r="C10152">
        <v>9675</v>
      </c>
      <c r="D10152" s="40">
        <v>2.3589603563589003</v>
      </c>
      <c r="I10152">
        <v>9675</v>
      </c>
      <c r="J10152" s="134">
        <v>0.26867271785270241</v>
      </c>
    </row>
    <row r="10153" spans="3:10" x14ac:dyDescent="0.3">
      <c r="C10153">
        <v>9676</v>
      </c>
      <c r="D10153" s="40">
        <v>3.3647888196263529</v>
      </c>
      <c r="I10153">
        <v>9676</v>
      </c>
      <c r="J10153" s="134">
        <v>0.29135364345085968</v>
      </c>
    </row>
    <row r="10154" spans="3:10" x14ac:dyDescent="0.3">
      <c r="C10154">
        <v>9677</v>
      </c>
      <c r="D10154" s="40">
        <v>2.2535407368754758</v>
      </c>
      <c r="I10154">
        <v>9677</v>
      </c>
      <c r="J10154" s="134">
        <v>0.1464004007793045</v>
      </c>
    </row>
    <row r="10155" spans="3:10" x14ac:dyDescent="0.3">
      <c r="C10155">
        <v>9678</v>
      </c>
      <c r="D10155" s="40">
        <v>2.2754983788173582</v>
      </c>
      <c r="I10155">
        <v>9678</v>
      </c>
      <c r="J10155" s="134">
        <v>0.25579739062925366</v>
      </c>
    </row>
    <row r="10156" spans="3:10" x14ac:dyDescent="0.3">
      <c r="C10156">
        <v>9679</v>
      </c>
      <c r="D10156" s="40">
        <v>2.7228658217267965</v>
      </c>
      <c r="I10156">
        <v>9679</v>
      </c>
      <c r="J10156" s="134">
        <v>0.30228863542969586</v>
      </c>
    </row>
    <row r="10157" spans="3:10" x14ac:dyDescent="0.3">
      <c r="C10157">
        <v>9680</v>
      </c>
      <c r="D10157" s="40">
        <v>2.053991929377351</v>
      </c>
      <c r="I10157">
        <v>9680</v>
      </c>
      <c r="J10157" s="134">
        <v>0.17807996791117087</v>
      </c>
    </row>
    <row r="10158" spans="3:10" x14ac:dyDescent="0.3">
      <c r="C10158">
        <v>9681</v>
      </c>
      <c r="D10158" s="40">
        <v>1.9793316434335986</v>
      </c>
      <c r="I10158">
        <v>9681</v>
      </c>
      <c r="J10158" s="134">
        <v>7.3517398684866953E-2</v>
      </c>
    </row>
    <row r="10159" spans="3:10" x14ac:dyDescent="0.3">
      <c r="C10159">
        <v>9682</v>
      </c>
      <c r="D10159" s="40">
        <v>2.6438079123232745</v>
      </c>
      <c r="I10159">
        <v>9682</v>
      </c>
      <c r="J10159" s="134">
        <v>0.27650208867661652</v>
      </c>
    </row>
    <row r="10160" spans="3:10" x14ac:dyDescent="0.3">
      <c r="C10160">
        <v>9683</v>
      </c>
      <c r="D10160" s="40">
        <v>2.8689817222107576</v>
      </c>
      <c r="I10160">
        <v>9683</v>
      </c>
      <c r="J10160" s="134">
        <v>0.13481030232444868</v>
      </c>
    </row>
    <row r="10161" spans="3:10" x14ac:dyDescent="0.3">
      <c r="C10161">
        <v>9684</v>
      </c>
      <c r="D10161" s="40">
        <v>3.2495807964614114</v>
      </c>
      <c r="I10161">
        <v>9684</v>
      </c>
      <c r="J10161" s="134">
        <v>0.31653979125438481</v>
      </c>
    </row>
    <row r="10162" spans="3:10" x14ac:dyDescent="0.3">
      <c r="C10162">
        <v>9685</v>
      </c>
      <c r="D10162" s="40">
        <v>2.1213210917495826</v>
      </c>
      <c r="I10162">
        <v>9685</v>
      </c>
      <c r="J10162" s="134">
        <v>0.23979711450667307</v>
      </c>
    </row>
    <row r="10163" spans="3:10" x14ac:dyDescent="0.3">
      <c r="C10163">
        <v>9686</v>
      </c>
      <c r="D10163" s="40">
        <v>2.6141879265409127</v>
      </c>
      <c r="I10163">
        <v>9686</v>
      </c>
      <c r="J10163" s="134">
        <v>0.32605243125053618</v>
      </c>
    </row>
    <row r="10164" spans="3:10" x14ac:dyDescent="0.3">
      <c r="C10164">
        <v>9687</v>
      </c>
      <c r="D10164" s="40">
        <v>2.5586008899724897</v>
      </c>
      <c r="I10164">
        <v>9687</v>
      </c>
      <c r="J10164" s="134">
        <v>0.27307487769710237</v>
      </c>
    </row>
    <row r="10165" spans="3:10" x14ac:dyDescent="0.3">
      <c r="C10165">
        <v>9688</v>
      </c>
      <c r="D10165" s="40">
        <v>2.1857644062901405</v>
      </c>
      <c r="I10165">
        <v>9688</v>
      </c>
      <c r="J10165" s="134">
        <v>0.12055930123654623</v>
      </c>
    </row>
    <row r="10166" spans="3:10" x14ac:dyDescent="0.3">
      <c r="C10166">
        <v>9689</v>
      </c>
      <c r="D10166" s="40">
        <v>2.2839058566011383</v>
      </c>
      <c r="I10166">
        <v>9689</v>
      </c>
      <c r="J10166" s="134">
        <v>0.27866453579252792</v>
      </c>
    </row>
    <row r="10167" spans="3:10" x14ac:dyDescent="0.3">
      <c r="C10167">
        <v>9690</v>
      </c>
      <c r="D10167" s="40">
        <v>2.5674658110566111</v>
      </c>
      <c r="I10167">
        <v>9690</v>
      </c>
      <c r="J10167" s="134">
        <v>0.23915236142539653</v>
      </c>
    </row>
    <row r="10168" spans="3:10" x14ac:dyDescent="0.3">
      <c r="C10168">
        <v>9691</v>
      </c>
      <c r="D10168" s="40">
        <v>1.9926579652936418</v>
      </c>
      <c r="I10168">
        <v>9691</v>
      </c>
      <c r="J10168" s="134">
        <v>0.3074751536760536</v>
      </c>
    </row>
    <row r="10169" spans="3:10" x14ac:dyDescent="0.3">
      <c r="C10169">
        <v>9692</v>
      </c>
      <c r="D10169" s="40">
        <v>1.8619517025660248</v>
      </c>
      <c r="I10169">
        <v>9692</v>
      </c>
      <c r="J10169" s="134">
        <v>0.23323021062651028</v>
      </c>
    </row>
    <row r="10170" spans="3:10" x14ac:dyDescent="0.3">
      <c r="C10170">
        <v>9693</v>
      </c>
      <c r="D10170" s="40">
        <v>2.7286929608692425</v>
      </c>
      <c r="I10170">
        <v>9693</v>
      </c>
      <c r="J10170" s="134">
        <v>0.26478030629642668</v>
      </c>
    </row>
    <row r="10171" spans="3:10" x14ac:dyDescent="0.3">
      <c r="C10171">
        <v>9694</v>
      </c>
      <c r="D10171" s="40">
        <v>2.5685756140581923</v>
      </c>
      <c r="I10171">
        <v>9694</v>
      </c>
      <c r="J10171" s="134">
        <v>0.10186885113820909</v>
      </c>
    </row>
    <row r="10172" spans="3:10" x14ac:dyDescent="0.3">
      <c r="C10172">
        <v>9695</v>
      </c>
      <c r="D10172" s="40">
        <v>2.2269744479129381</v>
      </c>
      <c r="I10172">
        <v>9695</v>
      </c>
      <c r="J10172" s="134">
        <v>0.36945463644468957</v>
      </c>
    </row>
    <row r="10173" spans="3:10" x14ac:dyDescent="0.3">
      <c r="C10173">
        <v>9696</v>
      </c>
      <c r="D10173" s="40">
        <v>2.2233308423965288</v>
      </c>
      <c r="I10173">
        <v>9696</v>
      </c>
      <c r="J10173" s="134">
        <v>0.29348163386865789</v>
      </c>
    </row>
    <row r="10174" spans="3:10" x14ac:dyDescent="0.3">
      <c r="C10174">
        <v>9697</v>
      </c>
      <c r="D10174" s="40">
        <v>2.8643975173922671</v>
      </c>
      <c r="I10174">
        <v>9697</v>
      </c>
      <c r="J10174" s="134">
        <v>0.20978774215359541</v>
      </c>
    </row>
    <row r="10175" spans="3:10" x14ac:dyDescent="0.3">
      <c r="C10175">
        <v>9698</v>
      </c>
      <c r="D10175" s="40">
        <v>2.0461271184375569</v>
      </c>
      <c r="I10175">
        <v>9698</v>
      </c>
      <c r="J10175" s="134">
        <v>0.22012002630530692</v>
      </c>
    </row>
    <row r="10176" spans="3:10" x14ac:dyDescent="0.3">
      <c r="C10176">
        <v>9699</v>
      </c>
      <c r="D10176" s="40">
        <v>3.0169942674285992</v>
      </c>
      <c r="I10176">
        <v>9699</v>
      </c>
      <c r="J10176" s="134">
        <v>0.15979230144962098</v>
      </c>
    </row>
    <row r="10177" spans="3:10" x14ac:dyDescent="0.3">
      <c r="C10177">
        <v>9700</v>
      </c>
      <c r="D10177" s="40">
        <v>2.1832954612398998</v>
      </c>
      <c r="I10177">
        <v>9700</v>
      </c>
      <c r="J10177" s="134">
        <v>0.23267525215477702</v>
      </c>
    </row>
    <row r="10178" spans="3:10" x14ac:dyDescent="0.3">
      <c r="C10178">
        <v>9701</v>
      </c>
      <c r="D10178" s="40">
        <v>2.8729109966202606</v>
      </c>
      <c r="I10178">
        <v>9701</v>
      </c>
      <c r="J10178" s="134">
        <v>0.32682093089426734</v>
      </c>
    </row>
    <row r="10179" spans="3:10" x14ac:dyDescent="0.3">
      <c r="C10179">
        <v>9702</v>
      </c>
      <c r="D10179" s="40">
        <v>2.6177202625215679</v>
      </c>
      <c r="I10179">
        <v>9702</v>
      </c>
      <c r="J10179" s="134">
        <v>0.18185455241349735</v>
      </c>
    </row>
    <row r="10180" spans="3:10" x14ac:dyDescent="0.3">
      <c r="C10180">
        <v>9703</v>
      </c>
      <c r="D10180" s="40">
        <v>2.6962790081255958</v>
      </c>
      <c r="I10180">
        <v>9703</v>
      </c>
      <c r="J10180" s="134">
        <v>0.33196557093255707</v>
      </c>
    </row>
    <row r="10181" spans="3:10" x14ac:dyDescent="0.3">
      <c r="C10181">
        <v>9704</v>
      </c>
      <c r="D10181" s="40">
        <v>1.6007195742361744</v>
      </c>
      <c r="I10181">
        <v>9704</v>
      </c>
      <c r="J10181" s="134">
        <v>0.17674314133905678</v>
      </c>
    </row>
    <row r="10182" spans="3:10" x14ac:dyDescent="0.3">
      <c r="C10182">
        <v>9705</v>
      </c>
      <c r="D10182" s="40">
        <v>2.0131992084137993</v>
      </c>
      <c r="I10182">
        <v>9705</v>
      </c>
      <c r="J10182" s="134">
        <v>0.35789215716444867</v>
      </c>
    </row>
    <row r="10183" spans="3:10" x14ac:dyDescent="0.3">
      <c r="C10183">
        <v>9706</v>
      </c>
      <c r="D10183" s="40">
        <v>2.5960909233354168</v>
      </c>
      <c r="I10183">
        <v>9706</v>
      </c>
      <c r="J10183" s="134">
        <v>0.17857603443378078</v>
      </c>
    </row>
    <row r="10184" spans="3:10" x14ac:dyDescent="0.3">
      <c r="C10184">
        <v>9707</v>
      </c>
      <c r="D10184" s="40">
        <v>1.8429014457683259</v>
      </c>
      <c r="I10184">
        <v>9707</v>
      </c>
      <c r="J10184" s="134">
        <v>0.24036032184634348</v>
      </c>
    </row>
    <row r="10185" spans="3:10" x14ac:dyDescent="0.3">
      <c r="C10185">
        <v>9708</v>
      </c>
      <c r="D10185" s="40">
        <v>1.8669127527293725</v>
      </c>
      <c r="I10185">
        <v>9708</v>
      </c>
      <c r="J10185" s="134">
        <v>0.14140680757918056</v>
      </c>
    </row>
    <row r="10186" spans="3:10" x14ac:dyDescent="0.3">
      <c r="C10186">
        <v>9709</v>
      </c>
      <c r="D10186" s="40">
        <v>2.9308616936227212</v>
      </c>
      <c r="I10186">
        <v>9709</v>
      </c>
      <c r="J10186" s="134">
        <v>0.11279271121996914</v>
      </c>
    </row>
    <row r="10187" spans="3:10" x14ac:dyDescent="0.3">
      <c r="C10187">
        <v>9710</v>
      </c>
      <c r="D10187" s="40">
        <v>2.7356606996305848</v>
      </c>
      <c r="I10187">
        <v>9710</v>
      </c>
      <c r="J10187" s="134">
        <v>0.23714305533487612</v>
      </c>
    </row>
    <row r="10188" spans="3:10" x14ac:dyDescent="0.3">
      <c r="C10188">
        <v>9711</v>
      </c>
      <c r="D10188" s="40">
        <v>1.6731378715706646</v>
      </c>
      <c r="I10188">
        <v>9711</v>
      </c>
      <c r="J10188" s="134">
        <v>0.11834404668589071</v>
      </c>
    </row>
    <row r="10189" spans="3:10" x14ac:dyDescent="0.3">
      <c r="C10189">
        <v>9712</v>
      </c>
      <c r="D10189" s="40">
        <v>2.4502428358142185</v>
      </c>
      <c r="I10189">
        <v>9712</v>
      </c>
      <c r="J10189" s="134">
        <v>0.28767094205847177</v>
      </c>
    </row>
    <row r="10190" spans="3:10" x14ac:dyDescent="0.3">
      <c r="C10190">
        <v>9713</v>
      </c>
      <c r="D10190" s="40">
        <v>3.0931601883209892</v>
      </c>
      <c r="I10190">
        <v>9713</v>
      </c>
      <c r="J10190" s="134">
        <v>0.18217749127588068</v>
      </c>
    </row>
    <row r="10191" spans="3:10" x14ac:dyDescent="0.3">
      <c r="C10191">
        <v>9714</v>
      </c>
      <c r="D10191" s="40">
        <v>2.5521523205055514</v>
      </c>
      <c r="I10191">
        <v>9714</v>
      </c>
      <c r="J10191" s="134">
        <v>0.37527069845257999</v>
      </c>
    </row>
    <row r="10192" spans="3:10" x14ac:dyDescent="0.3">
      <c r="C10192">
        <v>9715</v>
      </c>
      <c r="D10192" s="40">
        <v>2.9903292334149194</v>
      </c>
      <c r="I10192">
        <v>9715</v>
      </c>
      <c r="J10192" s="134">
        <v>0.20969370727802628</v>
      </c>
    </row>
    <row r="10193" spans="3:10" x14ac:dyDescent="0.3">
      <c r="C10193">
        <v>9716</v>
      </c>
      <c r="D10193" s="40">
        <v>2.6332505580414569</v>
      </c>
      <c r="I10193">
        <v>9716</v>
      </c>
      <c r="J10193" s="134">
        <v>0.1144155004108014</v>
      </c>
    </row>
    <row r="10194" spans="3:10" x14ac:dyDescent="0.3">
      <c r="C10194">
        <v>9717</v>
      </c>
      <c r="D10194" s="40">
        <v>2.1888263319581318</v>
      </c>
      <c r="I10194">
        <v>9717</v>
      </c>
      <c r="J10194" s="134">
        <v>0.26306536689780446</v>
      </c>
    </row>
    <row r="10195" spans="3:10" x14ac:dyDescent="0.3">
      <c r="C10195">
        <v>9718</v>
      </c>
      <c r="D10195" s="40">
        <v>2.2204210850724033</v>
      </c>
      <c r="I10195">
        <v>9718</v>
      </c>
      <c r="J10195" s="134">
        <v>0.24051863496831372</v>
      </c>
    </row>
    <row r="10196" spans="3:10" x14ac:dyDescent="0.3">
      <c r="C10196">
        <v>9719</v>
      </c>
      <c r="D10196" s="40">
        <v>2.9133027779181191</v>
      </c>
      <c r="I10196">
        <v>9719</v>
      </c>
      <c r="J10196" s="134">
        <v>0.27976074044455768</v>
      </c>
    </row>
    <row r="10197" spans="3:10" x14ac:dyDescent="0.3">
      <c r="C10197">
        <v>9720</v>
      </c>
      <c r="D10197" s="40">
        <v>3.0062035459021428</v>
      </c>
      <c r="I10197">
        <v>9720</v>
      </c>
      <c r="J10197" s="134">
        <v>0.13127532596621827</v>
      </c>
    </row>
    <row r="10198" spans="3:10" x14ac:dyDescent="0.3">
      <c r="C10198">
        <v>9721</v>
      </c>
      <c r="D10198" s="40">
        <v>3.3114930033711723</v>
      </c>
      <c r="I10198">
        <v>9721</v>
      </c>
      <c r="J10198" s="134">
        <v>0.24164799460251851</v>
      </c>
    </row>
    <row r="10199" spans="3:10" x14ac:dyDescent="0.3">
      <c r="C10199">
        <v>9722</v>
      </c>
      <c r="D10199" s="40">
        <v>2.5313683217527974</v>
      </c>
      <c r="I10199">
        <v>9722</v>
      </c>
      <c r="J10199" s="134">
        <v>0.13790395423020918</v>
      </c>
    </row>
    <row r="10200" spans="3:10" x14ac:dyDescent="0.3">
      <c r="C10200">
        <v>9723</v>
      </c>
      <c r="D10200" s="40">
        <v>3.0828263157704781</v>
      </c>
      <c r="I10200">
        <v>9723</v>
      </c>
      <c r="J10200" s="134">
        <v>0.20198425844394463</v>
      </c>
    </row>
    <row r="10201" spans="3:10" x14ac:dyDescent="0.3">
      <c r="C10201">
        <v>9724</v>
      </c>
      <c r="D10201" s="40">
        <v>2.9789046526483296</v>
      </c>
      <c r="I10201">
        <v>9724</v>
      </c>
      <c r="J10201" s="134">
        <v>0.2081266727363229</v>
      </c>
    </row>
    <row r="10202" spans="3:10" x14ac:dyDescent="0.3">
      <c r="C10202">
        <v>9725</v>
      </c>
      <c r="D10202" s="40">
        <v>2.9424189425155709</v>
      </c>
      <c r="I10202">
        <v>9725</v>
      </c>
      <c r="J10202" s="134">
        <v>0.31653993872499209</v>
      </c>
    </row>
    <row r="10203" spans="3:10" x14ac:dyDescent="0.3">
      <c r="C10203">
        <v>9726</v>
      </c>
      <c r="D10203" s="40">
        <v>2.0804342051514406</v>
      </c>
      <c r="I10203">
        <v>9726</v>
      </c>
      <c r="J10203" s="134">
        <v>0.26732531000305837</v>
      </c>
    </row>
    <row r="10204" spans="3:10" x14ac:dyDescent="0.3">
      <c r="C10204">
        <v>9727</v>
      </c>
      <c r="D10204" s="40">
        <v>2.7621428091629889</v>
      </c>
      <c r="I10204">
        <v>9727</v>
      </c>
      <c r="J10204" s="134">
        <v>0.10394662013156375</v>
      </c>
    </row>
    <row r="10205" spans="3:10" x14ac:dyDescent="0.3">
      <c r="C10205">
        <v>9728</v>
      </c>
      <c r="D10205" s="40">
        <v>2.3084287830660211</v>
      </c>
      <c r="I10205">
        <v>9728</v>
      </c>
      <c r="J10205" s="134">
        <v>9.5108804395408253E-2</v>
      </c>
    </row>
    <row r="10206" spans="3:10" x14ac:dyDescent="0.3">
      <c r="C10206">
        <v>9729</v>
      </c>
      <c r="D10206" s="40">
        <v>2.4817611553494547</v>
      </c>
      <c r="I10206">
        <v>9729</v>
      </c>
      <c r="J10206" s="134">
        <v>0.19683482402742447</v>
      </c>
    </row>
    <row r="10207" spans="3:10" x14ac:dyDescent="0.3">
      <c r="C10207">
        <v>9730</v>
      </c>
      <c r="D10207" s="40">
        <v>2.1670683804510604</v>
      </c>
      <c r="I10207">
        <v>9730</v>
      </c>
      <c r="J10207" s="134">
        <v>0.19087544088958164</v>
      </c>
    </row>
    <row r="10208" spans="3:10" x14ac:dyDescent="0.3">
      <c r="C10208">
        <v>9731</v>
      </c>
      <c r="D10208" s="40">
        <v>1.5813607205424183</v>
      </c>
      <c r="I10208">
        <v>9731</v>
      </c>
      <c r="J10208" s="134">
        <v>0.33512089615565133</v>
      </c>
    </row>
    <row r="10209" spans="3:10" x14ac:dyDescent="0.3">
      <c r="C10209">
        <v>9732</v>
      </c>
      <c r="D10209" s="40">
        <v>2.4364405935028088</v>
      </c>
      <c r="I10209">
        <v>9732</v>
      </c>
      <c r="J10209" s="134">
        <v>0.31149850934725087</v>
      </c>
    </row>
    <row r="10210" spans="3:10" x14ac:dyDescent="0.3">
      <c r="C10210">
        <v>9733</v>
      </c>
      <c r="D10210" s="40">
        <v>2.7836016000035286</v>
      </c>
      <c r="I10210">
        <v>9733</v>
      </c>
      <c r="J10210" s="134">
        <v>0.32765955783325729</v>
      </c>
    </row>
    <row r="10211" spans="3:10" x14ac:dyDescent="0.3">
      <c r="C10211">
        <v>9734</v>
      </c>
      <c r="D10211" s="40">
        <v>2.8434649817548356</v>
      </c>
      <c r="I10211">
        <v>9734</v>
      </c>
      <c r="J10211" s="134">
        <v>0.34428178020505484</v>
      </c>
    </row>
    <row r="10212" spans="3:10" x14ac:dyDescent="0.3">
      <c r="C10212">
        <v>9735</v>
      </c>
      <c r="D10212" s="40">
        <v>2.4184093541805272</v>
      </c>
      <c r="I10212">
        <v>9735</v>
      </c>
      <c r="J10212" s="134">
        <v>0.35152544009827102</v>
      </c>
    </row>
    <row r="10213" spans="3:10" x14ac:dyDescent="0.3">
      <c r="C10213">
        <v>9736</v>
      </c>
      <c r="D10213" s="40">
        <v>3.2335375939572812</v>
      </c>
      <c r="I10213">
        <v>9736</v>
      </c>
      <c r="J10213" s="134">
        <v>0.38112326220505044</v>
      </c>
    </row>
    <row r="10214" spans="3:10" x14ac:dyDescent="0.3">
      <c r="C10214">
        <v>9737</v>
      </c>
      <c r="D10214" s="40">
        <v>3.3644162489869287</v>
      </c>
      <c r="I10214">
        <v>9737</v>
      </c>
      <c r="J10214" s="134">
        <v>5.4923812085784673E-2</v>
      </c>
    </row>
    <row r="10215" spans="3:10" x14ac:dyDescent="0.3">
      <c r="C10215">
        <v>9738</v>
      </c>
      <c r="D10215" s="40">
        <v>2.1214107902269941</v>
      </c>
      <c r="I10215">
        <v>9738</v>
      </c>
      <c r="J10215" s="134">
        <v>0.17746218968288896</v>
      </c>
    </row>
    <row r="10216" spans="3:10" x14ac:dyDescent="0.3">
      <c r="C10216">
        <v>9739</v>
      </c>
      <c r="D10216" s="40">
        <v>1.7864560388111503</v>
      </c>
      <c r="I10216">
        <v>9739</v>
      </c>
      <c r="J10216" s="134">
        <v>0.20059101468418694</v>
      </c>
    </row>
    <row r="10217" spans="3:10" x14ac:dyDescent="0.3">
      <c r="C10217">
        <v>9740</v>
      </c>
      <c r="D10217" s="40">
        <v>2.7802269568128386</v>
      </c>
      <c r="I10217">
        <v>9740</v>
      </c>
      <c r="J10217" s="134">
        <v>8.0585147856986561E-2</v>
      </c>
    </row>
    <row r="10218" spans="3:10" x14ac:dyDescent="0.3">
      <c r="C10218">
        <v>9741</v>
      </c>
      <c r="D10218" s="40">
        <v>2.2097533104283582</v>
      </c>
      <c r="I10218">
        <v>9741</v>
      </c>
      <c r="J10218" s="134">
        <v>0.29582798944715205</v>
      </c>
    </row>
    <row r="10219" spans="3:10" x14ac:dyDescent="0.3">
      <c r="C10219">
        <v>9742</v>
      </c>
      <c r="D10219" s="40">
        <v>2.3046138613911396</v>
      </c>
      <c r="I10219">
        <v>9742</v>
      </c>
      <c r="J10219" s="134">
        <v>0.30099680496508197</v>
      </c>
    </row>
    <row r="10220" spans="3:10" x14ac:dyDescent="0.3">
      <c r="C10220">
        <v>9743</v>
      </c>
      <c r="D10220" s="40">
        <v>2.6900560408312999</v>
      </c>
      <c r="I10220">
        <v>9743</v>
      </c>
      <c r="J10220" s="134">
        <v>0.23745590800665339</v>
      </c>
    </row>
    <row r="10221" spans="3:10" x14ac:dyDescent="0.3">
      <c r="C10221">
        <v>9744</v>
      </c>
      <c r="D10221" s="40">
        <v>2.8365414749386191</v>
      </c>
      <c r="I10221">
        <v>9744</v>
      </c>
      <c r="J10221" s="134">
        <v>0.15268775894563835</v>
      </c>
    </row>
    <row r="10222" spans="3:10" x14ac:dyDescent="0.3">
      <c r="C10222">
        <v>9745</v>
      </c>
      <c r="D10222" s="40">
        <v>2.3318132585815325</v>
      </c>
      <c r="I10222">
        <v>9745</v>
      </c>
      <c r="J10222" s="134">
        <v>0.2557368711952015</v>
      </c>
    </row>
    <row r="10223" spans="3:10" x14ac:dyDescent="0.3">
      <c r="C10223">
        <v>9746</v>
      </c>
      <c r="D10223" s="40">
        <v>3.2665604729333957</v>
      </c>
      <c r="I10223">
        <v>9746</v>
      </c>
      <c r="J10223" s="134">
        <v>9.5741933430117276E-2</v>
      </c>
    </row>
    <row r="10224" spans="3:10" x14ac:dyDescent="0.3">
      <c r="C10224">
        <v>9747</v>
      </c>
      <c r="D10224" s="40">
        <v>2.1676096360783959</v>
      </c>
      <c r="I10224">
        <v>9747</v>
      </c>
      <c r="J10224" s="134">
        <v>0.13226090288628156</v>
      </c>
    </row>
    <row r="10225" spans="3:10" x14ac:dyDescent="0.3">
      <c r="C10225">
        <v>9748</v>
      </c>
      <c r="D10225" s="40">
        <v>2.9016970571357037</v>
      </c>
      <c r="I10225">
        <v>9748</v>
      </c>
      <c r="J10225" s="134">
        <v>0.10831567812916232</v>
      </c>
    </row>
    <row r="10226" spans="3:10" x14ac:dyDescent="0.3">
      <c r="C10226">
        <v>9749</v>
      </c>
      <c r="D10226" s="40">
        <v>3.1224873133432238</v>
      </c>
      <c r="I10226">
        <v>9749</v>
      </c>
      <c r="J10226" s="134">
        <v>0.32561452625488885</v>
      </c>
    </row>
    <row r="10227" spans="3:10" x14ac:dyDescent="0.3">
      <c r="C10227">
        <v>9750</v>
      </c>
      <c r="D10227" s="40">
        <v>1.8989164197784079</v>
      </c>
      <c r="I10227">
        <v>9750</v>
      </c>
      <c r="J10227" s="134">
        <v>0.21390927397150983</v>
      </c>
    </row>
    <row r="10228" spans="3:10" x14ac:dyDescent="0.3">
      <c r="C10228">
        <v>9751</v>
      </c>
      <c r="D10228" s="40">
        <v>2.4818767527636845</v>
      </c>
      <c r="I10228">
        <v>9751</v>
      </c>
      <c r="J10228" s="134">
        <v>0.28622324060551696</v>
      </c>
    </row>
    <row r="10229" spans="3:10" x14ac:dyDescent="0.3">
      <c r="C10229">
        <v>9752</v>
      </c>
      <c r="D10229" s="40">
        <v>3.1631393446489482</v>
      </c>
      <c r="I10229">
        <v>9752</v>
      </c>
      <c r="J10229" s="134">
        <v>0.33114644250928427</v>
      </c>
    </row>
    <row r="10230" spans="3:10" x14ac:dyDescent="0.3">
      <c r="C10230">
        <v>9753</v>
      </c>
      <c r="D10230" s="40">
        <v>2.7977651265505776</v>
      </c>
      <c r="I10230">
        <v>9753</v>
      </c>
      <c r="J10230" s="134">
        <v>0.12932643177709102</v>
      </c>
    </row>
    <row r="10231" spans="3:10" x14ac:dyDescent="0.3">
      <c r="C10231">
        <v>9754</v>
      </c>
      <c r="D10231" s="40">
        <v>1.6752639447960997</v>
      </c>
      <c r="I10231">
        <v>9754</v>
      </c>
      <c r="J10231" s="134">
        <v>0.23066450027282515</v>
      </c>
    </row>
    <row r="10232" spans="3:10" x14ac:dyDescent="0.3">
      <c r="C10232">
        <v>9755</v>
      </c>
      <c r="D10232" s="40">
        <v>2.9297064907580741</v>
      </c>
      <c r="I10232">
        <v>9755</v>
      </c>
      <c r="J10232" s="134">
        <v>0.25529260544216559</v>
      </c>
    </row>
    <row r="10233" spans="3:10" x14ac:dyDescent="0.3">
      <c r="C10233">
        <v>9756</v>
      </c>
      <c r="D10233" s="40">
        <v>3.0857052092961217</v>
      </c>
      <c r="I10233">
        <v>9756</v>
      </c>
      <c r="J10233" s="134">
        <v>0.14750695318704921</v>
      </c>
    </row>
    <row r="10234" spans="3:10" x14ac:dyDescent="0.3">
      <c r="C10234">
        <v>9757</v>
      </c>
      <c r="D10234" s="40">
        <v>2.6908674227106562</v>
      </c>
      <c r="I10234">
        <v>9757</v>
      </c>
      <c r="J10234" s="134">
        <v>8.4605044554916464E-2</v>
      </c>
    </row>
    <row r="10235" spans="3:10" x14ac:dyDescent="0.3">
      <c r="C10235">
        <v>9758</v>
      </c>
      <c r="D10235" s="40">
        <v>2.1773683794334735</v>
      </c>
      <c r="I10235">
        <v>9758</v>
      </c>
      <c r="J10235" s="134">
        <v>0.23392199582654705</v>
      </c>
    </row>
    <row r="10236" spans="3:10" x14ac:dyDescent="0.3">
      <c r="C10236">
        <v>9759</v>
      </c>
      <c r="D10236" s="40">
        <v>2.6722133776862558</v>
      </c>
      <c r="I10236">
        <v>9759</v>
      </c>
      <c r="J10236" s="134">
        <v>0.14720631882677382</v>
      </c>
    </row>
    <row r="10237" spans="3:10" x14ac:dyDescent="0.3">
      <c r="C10237">
        <v>9760</v>
      </c>
      <c r="D10237" s="40">
        <v>2.2828809094089282</v>
      </c>
      <c r="I10237">
        <v>9760</v>
      </c>
      <c r="J10237" s="134">
        <v>0.14665329447537823</v>
      </c>
    </row>
    <row r="10238" spans="3:10" x14ac:dyDescent="0.3">
      <c r="C10238">
        <v>9761</v>
      </c>
      <c r="D10238" s="40">
        <v>2.5037010098541916</v>
      </c>
      <c r="I10238">
        <v>9761</v>
      </c>
      <c r="J10238" s="134">
        <v>0.19110675195208637</v>
      </c>
    </row>
    <row r="10239" spans="3:10" x14ac:dyDescent="0.3">
      <c r="C10239">
        <v>9762</v>
      </c>
      <c r="D10239" s="40">
        <v>2.2773783449166358</v>
      </c>
      <c r="I10239">
        <v>9762</v>
      </c>
      <c r="J10239" s="134">
        <v>0.30465264155236205</v>
      </c>
    </row>
    <row r="10240" spans="3:10" x14ac:dyDescent="0.3">
      <c r="C10240">
        <v>9763</v>
      </c>
      <c r="D10240" s="40">
        <v>2.0476865768381609</v>
      </c>
      <c r="I10240">
        <v>9763</v>
      </c>
      <c r="J10240" s="134">
        <v>0.3133718097346081</v>
      </c>
    </row>
    <row r="10241" spans="3:10" x14ac:dyDescent="0.3">
      <c r="C10241">
        <v>9764</v>
      </c>
      <c r="D10241" s="40">
        <v>2.8919925191995786</v>
      </c>
      <c r="I10241">
        <v>9764</v>
      </c>
      <c r="J10241" s="134">
        <v>0.40160633575924698</v>
      </c>
    </row>
    <row r="10242" spans="3:10" x14ac:dyDescent="0.3">
      <c r="C10242">
        <v>9765</v>
      </c>
      <c r="D10242" s="40">
        <v>2.4262382470582158</v>
      </c>
      <c r="I10242">
        <v>9765</v>
      </c>
      <c r="J10242" s="134">
        <v>0.15562371758182936</v>
      </c>
    </row>
    <row r="10243" spans="3:10" x14ac:dyDescent="0.3">
      <c r="C10243">
        <v>9766</v>
      </c>
      <c r="D10243" s="40">
        <v>3.3264826073039493</v>
      </c>
      <c r="I10243">
        <v>9766</v>
      </c>
      <c r="J10243" s="134">
        <v>0.22874529294751356</v>
      </c>
    </row>
    <row r="10244" spans="3:10" x14ac:dyDescent="0.3">
      <c r="C10244">
        <v>9767</v>
      </c>
      <c r="D10244" s="40">
        <v>3.1638376924957452</v>
      </c>
      <c r="I10244">
        <v>9767</v>
      </c>
      <c r="J10244" s="134">
        <v>0.29571514765309903</v>
      </c>
    </row>
    <row r="10245" spans="3:10" x14ac:dyDescent="0.3">
      <c r="C10245">
        <v>9768</v>
      </c>
      <c r="D10245" s="40">
        <v>2.6246442831973695</v>
      </c>
      <c r="I10245">
        <v>9768</v>
      </c>
      <c r="J10245" s="134">
        <v>0.30301748334218037</v>
      </c>
    </row>
    <row r="10246" spans="3:10" x14ac:dyDescent="0.3">
      <c r="C10246">
        <v>9769</v>
      </c>
      <c r="D10246" s="40">
        <v>2.2978498277959445</v>
      </c>
      <c r="I10246">
        <v>9769</v>
      </c>
      <c r="J10246" s="134">
        <v>0.26792627892150733</v>
      </c>
    </row>
    <row r="10247" spans="3:10" x14ac:dyDescent="0.3">
      <c r="C10247">
        <v>9770</v>
      </c>
      <c r="D10247" s="40">
        <v>2.4800102605239331</v>
      </c>
      <c r="I10247">
        <v>9770</v>
      </c>
      <c r="J10247" s="134">
        <v>0.32413688913564864</v>
      </c>
    </row>
    <row r="10248" spans="3:10" x14ac:dyDescent="0.3">
      <c r="C10248">
        <v>9771</v>
      </c>
      <c r="D10248" s="40">
        <v>1.6208112446556542</v>
      </c>
      <c r="I10248">
        <v>9771</v>
      </c>
      <c r="J10248" s="134">
        <v>0.11136675333422819</v>
      </c>
    </row>
    <row r="10249" spans="3:10" x14ac:dyDescent="0.3">
      <c r="C10249">
        <v>9772</v>
      </c>
      <c r="D10249" s="40">
        <v>3.2490789702749012</v>
      </c>
      <c r="I10249">
        <v>9772</v>
      </c>
      <c r="J10249" s="134">
        <v>0.2131930635709558</v>
      </c>
    </row>
    <row r="10250" spans="3:10" x14ac:dyDescent="0.3">
      <c r="C10250">
        <v>9773</v>
      </c>
      <c r="D10250" s="40">
        <v>2.4274465707186996</v>
      </c>
      <c r="I10250">
        <v>9773</v>
      </c>
      <c r="J10250" s="134">
        <v>0.2261046188958582</v>
      </c>
    </row>
    <row r="10251" spans="3:10" x14ac:dyDescent="0.3">
      <c r="C10251">
        <v>9774</v>
      </c>
      <c r="D10251" s="40">
        <v>2.1542810764874423</v>
      </c>
      <c r="I10251">
        <v>9774</v>
      </c>
      <c r="J10251" s="134">
        <v>0.17110174143641022</v>
      </c>
    </row>
    <row r="10252" spans="3:10" x14ac:dyDescent="0.3">
      <c r="C10252">
        <v>9775</v>
      </c>
      <c r="D10252" s="40">
        <v>2.4762134108771976</v>
      </c>
      <c r="I10252">
        <v>9775</v>
      </c>
      <c r="J10252" s="134">
        <v>0.31312872240252476</v>
      </c>
    </row>
    <row r="10253" spans="3:10" x14ac:dyDescent="0.3">
      <c r="C10253">
        <v>9776</v>
      </c>
      <c r="D10253" s="40">
        <v>2.3862784637231966</v>
      </c>
      <c r="I10253">
        <v>9776</v>
      </c>
      <c r="J10253" s="134">
        <v>0.17721025096491472</v>
      </c>
    </row>
    <row r="10254" spans="3:10" x14ac:dyDescent="0.3">
      <c r="C10254">
        <v>9777</v>
      </c>
      <c r="D10254" s="40">
        <v>2.2571156889650363</v>
      </c>
      <c r="I10254">
        <v>9777</v>
      </c>
      <c r="J10254" s="134">
        <v>0.2786545216540508</v>
      </c>
    </row>
    <row r="10255" spans="3:10" x14ac:dyDescent="0.3">
      <c r="C10255">
        <v>9778</v>
      </c>
      <c r="D10255" s="40">
        <v>2.39728998540612</v>
      </c>
      <c r="I10255">
        <v>9778</v>
      </c>
      <c r="J10255" s="134">
        <v>0.21183216291847051</v>
      </c>
    </row>
    <row r="10256" spans="3:10" x14ac:dyDescent="0.3">
      <c r="C10256">
        <v>9779</v>
      </c>
      <c r="D10256" s="40">
        <v>2.3454937009532038</v>
      </c>
      <c r="I10256">
        <v>9779</v>
      </c>
      <c r="J10256" s="134">
        <v>0.21706648931607897</v>
      </c>
    </row>
    <row r="10257" spans="3:10" x14ac:dyDescent="0.3">
      <c r="C10257">
        <v>9780</v>
      </c>
      <c r="D10257" s="40">
        <v>2.9042534157364637</v>
      </c>
      <c r="I10257">
        <v>9780</v>
      </c>
      <c r="J10257" s="134">
        <v>0.4010835998512865</v>
      </c>
    </row>
    <row r="10258" spans="3:10" x14ac:dyDescent="0.3">
      <c r="C10258">
        <v>9781</v>
      </c>
      <c r="D10258" s="40">
        <v>2.5632193182819778</v>
      </c>
      <c r="I10258">
        <v>9781</v>
      </c>
      <c r="J10258" s="134">
        <v>0.36712119405168098</v>
      </c>
    </row>
    <row r="10259" spans="3:10" x14ac:dyDescent="0.3">
      <c r="C10259">
        <v>9782</v>
      </c>
      <c r="D10259" s="40">
        <v>2.0864246433060005</v>
      </c>
      <c r="I10259">
        <v>9782</v>
      </c>
      <c r="J10259" s="134">
        <v>0.15529384631373588</v>
      </c>
    </row>
    <row r="10260" spans="3:10" x14ac:dyDescent="0.3">
      <c r="C10260">
        <v>9783</v>
      </c>
      <c r="D10260" s="40">
        <v>2.8015147050220763</v>
      </c>
      <c r="I10260">
        <v>9783</v>
      </c>
      <c r="J10260" s="134">
        <v>0.16567983341630854</v>
      </c>
    </row>
    <row r="10261" spans="3:10" x14ac:dyDescent="0.3">
      <c r="C10261">
        <v>9784</v>
      </c>
      <c r="D10261" s="40">
        <v>2.9356159057324311</v>
      </c>
      <c r="I10261">
        <v>9784</v>
      </c>
      <c r="J10261" s="134">
        <v>0.28238496856771489</v>
      </c>
    </row>
    <row r="10262" spans="3:10" x14ac:dyDescent="0.3">
      <c r="C10262">
        <v>9785</v>
      </c>
      <c r="D10262" s="40">
        <v>1.8638885348962635</v>
      </c>
      <c r="I10262">
        <v>9785</v>
      </c>
      <c r="J10262" s="134">
        <v>0.2851038410315947</v>
      </c>
    </row>
    <row r="10263" spans="3:10" x14ac:dyDescent="0.3">
      <c r="C10263">
        <v>9786</v>
      </c>
      <c r="D10263" s="40">
        <v>2.7358685343860225</v>
      </c>
      <c r="I10263">
        <v>9786</v>
      </c>
      <c r="J10263" s="134">
        <v>0.20107228494933516</v>
      </c>
    </row>
    <row r="10264" spans="3:10" x14ac:dyDescent="0.3">
      <c r="C10264">
        <v>9787</v>
      </c>
      <c r="D10264" s="40">
        <v>2.8076271669875661</v>
      </c>
      <c r="I10264">
        <v>9787</v>
      </c>
      <c r="J10264" s="134">
        <v>0.17629979232660165</v>
      </c>
    </row>
    <row r="10265" spans="3:10" x14ac:dyDescent="0.3">
      <c r="C10265">
        <v>9788</v>
      </c>
      <c r="D10265" s="40">
        <v>2.7271450240334123</v>
      </c>
      <c r="I10265">
        <v>9788</v>
      </c>
      <c r="J10265" s="134">
        <v>7.4271225513552031E-2</v>
      </c>
    </row>
    <row r="10266" spans="3:10" x14ac:dyDescent="0.3">
      <c r="C10266">
        <v>9789</v>
      </c>
      <c r="D10266" s="40">
        <v>1.7955796637104888</v>
      </c>
      <c r="I10266">
        <v>9789</v>
      </c>
      <c r="J10266" s="134">
        <v>0.22534569063639309</v>
      </c>
    </row>
    <row r="10267" spans="3:10" x14ac:dyDescent="0.3">
      <c r="C10267">
        <v>9790</v>
      </c>
      <c r="D10267" s="40">
        <v>2.7196922368882843</v>
      </c>
      <c r="I10267">
        <v>9790</v>
      </c>
      <c r="J10267" s="134">
        <v>0.27340505437098361</v>
      </c>
    </row>
    <row r="10268" spans="3:10" x14ac:dyDescent="0.3">
      <c r="C10268">
        <v>9791</v>
      </c>
      <c r="D10268" s="40">
        <v>2.7699932574416728</v>
      </c>
      <c r="I10268">
        <v>9791</v>
      </c>
      <c r="J10268" s="134">
        <v>0.3627267959172118</v>
      </c>
    </row>
    <row r="10269" spans="3:10" x14ac:dyDescent="0.3">
      <c r="C10269">
        <v>9792</v>
      </c>
      <c r="D10269" s="40">
        <v>1.6606135814153853</v>
      </c>
      <c r="I10269">
        <v>9792</v>
      </c>
      <c r="J10269" s="134">
        <v>0.11767955679020936</v>
      </c>
    </row>
    <row r="10270" spans="3:10" x14ac:dyDescent="0.3">
      <c r="C10270">
        <v>9793</v>
      </c>
      <c r="D10270" s="40">
        <v>1.9994828797064443</v>
      </c>
      <c r="I10270">
        <v>9793</v>
      </c>
      <c r="J10270" s="134">
        <v>0.21202289806671581</v>
      </c>
    </row>
    <row r="10271" spans="3:10" x14ac:dyDescent="0.3">
      <c r="C10271">
        <v>9794</v>
      </c>
      <c r="D10271" s="40">
        <v>3.1405464691568685</v>
      </c>
      <c r="I10271">
        <v>9794</v>
      </c>
      <c r="J10271" s="134">
        <v>0.20336200137196792</v>
      </c>
    </row>
    <row r="10272" spans="3:10" x14ac:dyDescent="0.3">
      <c r="C10272">
        <v>9795</v>
      </c>
      <c r="D10272" s="40">
        <v>1.7536971749408341</v>
      </c>
      <c r="I10272">
        <v>9795</v>
      </c>
      <c r="J10272" s="134">
        <v>0.24404397201215455</v>
      </c>
    </row>
    <row r="10273" spans="3:10" x14ac:dyDescent="0.3">
      <c r="C10273">
        <v>9796</v>
      </c>
      <c r="D10273" s="40">
        <v>2.1340979627278087</v>
      </c>
      <c r="I10273">
        <v>9796</v>
      </c>
      <c r="J10273" s="134">
        <v>0.28830696600119876</v>
      </c>
    </row>
    <row r="10274" spans="3:10" x14ac:dyDescent="0.3">
      <c r="C10274">
        <v>9797</v>
      </c>
      <c r="D10274" s="40">
        <v>2.1854966543356276</v>
      </c>
      <c r="I10274">
        <v>9797</v>
      </c>
      <c r="J10274" s="134">
        <v>0.16256959644884361</v>
      </c>
    </row>
    <row r="10275" spans="3:10" x14ac:dyDescent="0.3">
      <c r="C10275">
        <v>9798</v>
      </c>
      <c r="D10275" s="40">
        <v>2.809615077154489</v>
      </c>
      <c r="I10275">
        <v>9798</v>
      </c>
      <c r="J10275" s="134">
        <v>0.3012863136892634</v>
      </c>
    </row>
    <row r="10276" spans="3:10" x14ac:dyDescent="0.3">
      <c r="C10276">
        <v>9799</v>
      </c>
      <c r="D10276" s="40">
        <v>2.0854858505856582</v>
      </c>
      <c r="I10276">
        <v>9799</v>
      </c>
      <c r="J10276" s="134">
        <v>0.18852180098253357</v>
      </c>
    </row>
    <row r="10277" spans="3:10" x14ac:dyDescent="0.3">
      <c r="C10277">
        <v>9800</v>
      </c>
      <c r="D10277" s="40">
        <v>2.4204063334371035</v>
      </c>
      <c r="I10277">
        <v>9800</v>
      </c>
      <c r="J10277" s="134">
        <v>0.17338634836795919</v>
      </c>
    </row>
    <row r="10278" spans="3:10" x14ac:dyDescent="0.3">
      <c r="C10278">
        <v>9801</v>
      </c>
      <c r="D10278" s="40">
        <v>2.2097452872781784</v>
      </c>
      <c r="I10278">
        <v>9801</v>
      </c>
      <c r="J10278" s="134">
        <v>0.1116548790713201</v>
      </c>
    </row>
    <row r="10279" spans="3:10" x14ac:dyDescent="0.3">
      <c r="C10279">
        <v>9802</v>
      </c>
      <c r="D10279" s="40">
        <v>2.9092125830978608</v>
      </c>
      <c r="I10279">
        <v>9802</v>
      </c>
      <c r="J10279" s="134">
        <v>0.21167086969765903</v>
      </c>
    </row>
    <row r="10280" spans="3:10" x14ac:dyDescent="0.3">
      <c r="C10280">
        <v>9803</v>
      </c>
      <c r="D10280" s="40">
        <v>2.0131875800537742</v>
      </c>
      <c r="I10280">
        <v>9803</v>
      </c>
      <c r="J10280" s="134">
        <v>0.12836398361495993</v>
      </c>
    </row>
    <row r="10281" spans="3:10" x14ac:dyDescent="0.3">
      <c r="C10281">
        <v>9804</v>
      </c>
      <c r="D10281" s="40">
        <v>2.8883676349243936</v>
      </c>
      <c r="I10281">
        <v>9804</v>
      </c>
      <c r="J10281" s="134">
        <v>0.18190247667492443</v>
      </c>
    </row>
    <row r="10282" spans="3:10" x14ac:dyDescent="0.3">
      <c r="C10282">
        <v>9805</v>
      </c>
      <c r="D10282" s="40">
        <v>3.0125894294942368</v>
      </c>
      <c r="I10282">
        <v>9805</v>
      </c>
      <c r="J10282" s="134">
        <v>0.25255582283712208</v>
      </c>
    </row>
    <row r="10283" spans="3:10" x14ac:dyDescent="0.3">
      <c r="C10283">
        <v>9806</v>
      </c>
      <c r="D10283" s="40">
        <v>3.1111719281962325</v>
      </c>
      <c r="I10283">
        <v>9806</v>
      </c>
      <c r="J10283" s="134">
        <v>0.28523658126374585</v>
      </c>
    </row>
    <row r="10284" spans="3:10" x14ac:dyDescent="0.3">
      <c r="C10284">
        <v>9807</v>
      </c>
      <c r="D10284" s="40">
        <v>3.2167412986287602</v>
      </c>
      <c r="I10284">
        <v>9807</v>
      </c>
      <c r="J10284" s="134">
        <v>0.23415502108490971</v>
      </c>
    </row>
    <row r="10285" spans="3:10" x14ac:dyDescent="0.3">
      <c r="C10285">
        <v>9808</v>
      </c>
      <c r="D10285" s="40">
        <v>2.2041981560922599</v>
      </c>
      <c r="I10285">
        <v>9808</v>
      </c>
      <c r="J10285" s="134">
        <v>0.20666251667505375</v>
      </c>
    </row>
    <row r="10286" spans="3:10" x14ac:dyDescent="0.3">
      <c r="C10286">
        <v>9809</v>
      </c>
      <c r="D10286" s="40">
        <v>3.0606618722086933</v>
      </c>
      <c r="I10286">
        <v>9809</v>
      </c>
      <c r="J10286" s="134">
        <v>0.2784916351088278</v>
      </c>
    </row>
    <row r="10287" spans="3:10" x14ac:dyDescent="0.3">
      <c r="C10287">
        <v>9810</v>
      </c>
      <c r="D10287" s="40">
        <v>1.625050787440345</v>
      </c>
      <c r="I10287">
        <v>9810</v>
      </c>
      <c r="J10287" s="134">
        <v>0.31233228228387544</v>
      </c>
    </row>
    <row r="10288" spans="3:10" x14ac:dyDescent="0.3">
      <c r="C10288">
        <v>9811</v>
      </c>
      <c r="D10288" s="40">
        <v>2.7321606792484801</v>
      </c>
      <c r="I10288">
        <v>9811</v>
      </c>
      <c r="J10288" s="134">
        <v>0.10313730886076011</v>
      </c>
    </row>
    <row r="10289" spans="3:10" x14ac:dyDescent="0.3">
      <c r="C10289">
        <v>9812</v>
      </c>
      <c r="D10289" s="40">
        <v>2.9865658139525992</v>
      </c>
      <c r="I10289">
        <v>9812</v>
      </c>
      <c r="J10289" s="134">
        <v>0.24193980030839279</v>
      </c>
    </row>
    <row r="10290" spans="3:10" x14ac:dyDescent="0.3">
      <c r="C10290">
        <v>9813</v>
      </c>
      <c r="D10290" s="40">
        <v>2.9464620662777192</v>
      </c>
      <c r="I10290">
        <v>9813</v>
      </c>
      <c r="J10290" s="134">
        <v>0.25936589717659975</v>
      </c>
    </row>
    <row r="10291" spans="3:10" x14ac:dyDescent="0.3">
      <c r="C10291">
        <v>9814</v>
      </c>
      <c r="D10291" s="40">
        <v>1.5885214491188258</v>
      </c>
      <c r="I10291">
        <v>9814</v>
      </c>
      <c r="J10291" s="134">
        <v>0.32647487204302772</v>
      </c>
    </row>
    <row r="10292" spans="3:10" x14ac:dyDescent="0.3">
      <c r="C10292">
        <v>9815</v>
      </c>
      <c r="D10292" s="40">
        <v>2.4319005971433598</v>
      </c>
      <c r="I10292">
        <v>9815</v>
      </c>
      <c r="J10292" s="134">
        <v>0.20045343888568734</v>
      </c>
    </row>
    <row r="10293" spans="3:10" x14ac:dyDescent="0.3">
      <c r="C10293">
        <v>9816</v>
      </c>
      <c r="D10293" s="40">
        <v>2.2182191469031771</v>
      </c>
      <c r="I10293">
        <v>9816</v>
      </c>
      <c r="J10293" s="134">
        <v>0.2332283846337726</v>
      </c>
    </row>
    <row r="10294" spans="3:10" x14ac:dyDescent="0.3">
      <c r="C10294">
        <v>9817</v>
      </c>
      <c r="D10294" s="40">
        <v>1.5791044108600887</v>
      </c>
      <c r="I10294">
        <v>9817</v>
      </c>
      <c r="J10294" s="134">
        <v>0.36371580649645385</v>
      </c>
    </row>
    <row r="10295" spans="3:10" x14ac:dyDescent="0.3">
      <c r="C10295">
        <v>9818</v>
      </c>
      <c r="D10295" s="40">
        <v>2.2538631966232279</v>
      </c>
      <c r="I10295">
        <v>9818</v>
      </c>
      <c r="J10295" s="134">
        <v>0.274162352178694</v>
      </c>
    </row>
    <row r="10296" spans="3:10" x14ac:dyDescent="0.3">
      <c r="C10296">
        <v>9819</v>
      </c>
      <c r="D10296" s="40">
        <v>2.5513998203151567</v>
      </c>
      <c r="I10296">
        <v>9819</v>
      </c>
      <c r="J10296" s="134">
        <v>0.27053832296904257</v>
      </c>
    </row>
    <row r="10297" spans="3:10" x14ac:dyDescent="0.3">
      <c r="C10297">
        <v>9820</v>
      </c>
      <c r="D10297" s="40">
        <v>2.5970503744150557</v>
      </c>
      <c r="I10297">
        <v>9820</v>
      </c>
      <c r="J10297" s="134">
        <v>0.13551175650036651</v>
      </c>
    </row>
    <row r="10298" spans="3:10" x14ac:dyDescent="0.3">
      <c r="C10298">
        <v>9821</v>
      </c>
      <c r="D10298" s="40">
        <v>3.0321713505210832</v>
      </c>
      <c r="I10298">
        <v>9821</v>
      </c>
      <c r="J10298" s="134">
        <v>0.3276640217001292</v>
      </c>
    </row>
    <row r="10299" spans="3:10" x14ac:dyDescent="0.3">
      <c r="C10299">
        <v>9822</v>
      </c>
      <c r="D10299" s="40">
        <v>1.7348254021594349</v>
      </c>
      <c r="I10299">
        <v>9822</v>
      </c>
      <c r="J10299" s="134">
        <v>0.18698540522852114</v>
      </c>
    </row>
    <row r="10300" spans="3:10" x14ac:dyDescent="0.3">
      <c r="C10300">
        <v>9823</v>
      </c>
      <c r="D10300" s="40">
        <v>2.5228462960136757</v>
      </c>
      <c r="I10300">
        <v>9823</v>
      </c>
      <c r="J10300" s="134">
        <v>0.17469742581784331</v>
      </c>
    </row>
    <row r="10301" spans="3:10" x14ac:dyDescent="0.3">
      <c r="C10301">
        <v>9824</v>
      </c>
      <c r="D10301" s="40">
        <v>2.9484033089598398</v>
      </c>
      <c r="I10301">
        <v>9824</v>
      </c>
      <c r="J10301" s="134">
        <v>0.22781545565340044</v>
      </c>
    </row>
    <row r="10302" spans="3:10" x14ac:dyDescent="0.3">
      <c r="C10302">
        <v>9825</v>
      </c>
      <c r="D10302" s="40">
        <v>2.5735053167060444</v>
      </c>
      <c r="I10302">
        <v>9825</v>
      </c>
      <c r="J10302" s="134">
        <v>0.26523295918341128</v>
      </c>
    </row>
    <row r="10303" spans="3:10" x14ac:dyDescent="0.3">
      <c r="C10303">
        <v>9826</v>
      </c>
      <c r="D10303" s="40">
        <v>3.0864514424368013</v>
      </c>
      <c r="I10303">
        <v>9826</v>
      </c>
      <c r="J10303" s="134">
        <v>0.35593802427615029</v>
      </c>
    </row>
    <row r="10304" spans="3:10" x14ac:dyDescent="0.3">
      <c r="C10304">
        <v>9827</v>
      </c>
      <c r="D10304" s="40">
        <v>2.0768303365740231</v>
      </c>
      <c r="I10304">
        <v>9827</v>
      </c>
      <c r="J10304" s="134">
        <v>0.3194587845350112</v>
      </c>
    </row>
    <row r="10305" spans="3:10" x14ac:dyDescent="0.3">
      <c r="C10305">
        <v>9828</v>
      </c>
      <c r="D10305" s="40">
        <v>2.2818207467296423</v>
      </c>
      <c r="I10305">
        <v>9828</v>
      </c>
      <c r="J10305" s="134">
        <v>0.19953756934408573</v>
      </c>
    </row>
    <row r="10306" spans="3:10" x14ac:dyDescent="0.3">
      <c r="C10306">
        <v>9829</v>
      </c>
      <c r="D10306" s="40">
        <v>3.5280169497684417</v>
      </c>
      <c r="I10306">
        <v>9829</v>
      </c>
      <c r="J10306" s="134">
        <v>0.11940905332919072</v>
      </c>
    </row>
    <row r="10307" spans="3:10" x14ac:dyDescent="0.3">
      <c r="C10307">
        <v>9830</v>
      </c>
      <c r="D10307" s="40">
        <v>2.7958395441182411</v>
      </c>
      <c r="I10307">
        <v>9830</v>
      </c>
      <c r="J10307" s="134">
        <v>0.21777837529834665</v>
      </c>
    </row>
    <row r="10308" spans="3:10" x14ac:dyDescent="0.3">
      <c r="C10308">
        <v>9831</v>
      </c>
      <c r="D10308" s="40">
        <v>2.5056325323908135</v>
      </c>
      <c r="I10308">
        <v>9831</v>
      </c>
      <c r="J10308" s="134">
        <v>0.2680966629074617</v>
      </c>
    </row>
    <row r="10309" spans="3:10" x14ac:dyDescent="0.3">
      <c r="C10309">
        <v>9832</v>
      </c>
      <c r="D10309" s="40">
        <v>2.5932003512313435</v>
      </c>
      <c r="I10309">
        <v>9832</v>
      </c>
      <c r="J10309" s="134">
        <v>0.20485786307984988</v>
      </c>
    </row>
    <row r="10310" spans="3:10" x14ac:dyDescent="0.3">
      <c r="C10310">
        <v>9833</v>
      </c>
      <c r="D10310" s="40">
        <v>3.0565573528665517</v>
      </c>
      <c r="I10310">
        <v>9833</v>
      </c>
      <c r="J10310" s="134">
        <v>0.32020023899327832</v>
      </c>
    </row>
    <row r="10311" spans="3:10" x14ac:dyDescent="0.3">
      <c r="C10311">
        <v>9834</v>
      </c>
      <c r="D10311" s="40">
        <v>2.1473801380505786</v>
      </c>
      <c r="I10311">
        <v>9834</v>
      </c>
      <c r="J10311" s="134">
        <v>0.27526530132098515</v>
      </c>
    </row>
    <row r="10312" spans="3:10" x14ac:dyDescent="0.3">
      <c r="C10312">
        <v>9835</v>
      </c>
      <c r="D10312" s="40">
        <v>2.6665334688950915</v>
      </c>
      <c r="I10312">
        <v>9835</v>
      </c>
      <c r="J10312" s="134">
        <v>0.22328750577225542</v>
      </c>
    </row>
    <row r="10313" spans="3:10" x14ac:dyDescent="0.3">
      <c r="C10313">
        <v>9836</v>
      </c>
      <c r="D10313" s="40">
        <v>1.8098815755496365</v>
      </c>
      <c r="I10313">
        <v>9836</v>
      </c>
      <c r="J10313" s="134">
        <v>0.28906704835047736</v>
      </c>
    </row>
    <row r="10314" spans="3:10" x14ac:dyDescent="0.3">
      <c r="C10314">
        <v>9837</v>
      </c>
      <c r="D10314" s="40">
        <v>2.6084596960012374</v>
      </c>
      <c r="I10314">
        <v>9837</v>
      </c>
      <c r="J10314" s="134">
        <v>0.28275575974990241</v>
      </c>
    </row>
    <row r="10315" spans="3:10" x14ac:dyDescent="0.3">
      <c r="C10315">
        <v>9838</v>
      </c>
      <c r="D10315" s="40">
        <v>2.5569229268558402</v>
      </c>
      <c r="I10315">
        <v>9838</v>
      </c>
      <c r="J10315" s="134">
        <v>0.13250102504845795</v>
      </c>
    </row>
    <row r="10316" spans="3:10" x14ac:dyDescent="0.3">
      <c r="C10316">
        <v>9839</v>
      </c>
      <c r="D10316" s="40">
        <v>2.8239447265821789</v>
      </c>
      <c r="I10316">
        <v>9839</v>
      </c>
      <c r="J10316" s="134">
        <v>0.27175698145816352</v>
      </c>
    </row>
    <row r="10317" spans="3:10" x14ac:dyDescent="0.3">
      <c r="C10317">
        <v>9840</v>
      </c>
      <c r="D10317" s="40">
        <v>1.9361716913355469</v>
      </c>
      <c r="I10317">
        <v>9840</v>
      </c>
      <c r="J10317" s="134">
        <v>0.27797558680270962</v>
      </c>
    </row>
    <row r="10318" spans="3:10" x14ac:dyDescent="0.3">
      <c r="C10318">
        <v>9841</v>
      </c>
      <c r="D10318" s="40">
        <v>3.3084699800975459</v>
      </c>
      <c r="I10318">
        <v>9841</v>
      </c>
      <c r="J10318" s="134">
        <v>0.3561766876947563</v>
      </c>
    </row>
    <row r="10319" spans="3:10" x14ac:dyDescent="0.3">
      <c r="C10319">
        <v>9842</v>
      </c>
      <c r="D10319" s="40">
        <v>2.5031607202298618</v>
      </c>
      <c r="I10319">
        <v>9842</v>
      </c>
      <c r="J10319" s="134">
        <v>0.37669577924345288</v>
      </c>
    </row>
    <row r="10320" spans="3:10" x14ac:dyDescent="0.3">
      <c r="C10320">
        <v>9843</v>
      </c>
      <c r="D10320" s="40">
        <v>2.7750587598111869</v>
      </c>
      <c r="I10320">
        <v>9843</v>
      </c>
      <c r="J10320" s="134">
        <v>7.4998116345449617E-2</v>
      </c>
    </row>
    <row r="10321" spans="3:10" x14ac:dyDescent="0.3">
      <c r="C10321">
        <v>9844</v>
      </c>
      <c r="D10321" s="40">
        <v>1.8302247954203505</v>
      </c>
      <c r="I10321">
        <v>9844</v>
      </c>
      <c r="J10321" s="134">
        <v>0.22565030159224797</v>
      </c>
    </row>
    <row r="10322" spans="3:10" x14ac:dyDescent="0.3">
      <c r="C10322">
        <v>9845</v>
      </c>
      <c r="D10322" s="40">
        <v>2.7750369433901239</v>
      </c>
      <c r="I10322">
        <v>9845</v>
      </c>
      <c r="J10322" s="134">
        <v>0.15658546364682513</v>
      </c>
    </row>
    <row r="10323" spans="3:10" x14ac:dyDescent="0.3">
      <c r="C10323">
        <v>9846</v>
      </c>
      <c r="D10323" s="40">
        <v>2.1682355208151014</v>
      </c>
      <c r="I10323">
        <v>9846</v>
      </c>
      <c r="J10323" s="134">
        <v>0.32654796278266773</v>
      </c>
    </row>
    <row r="10324" spans="3:10" x14ac:dyDescent="0.3">
      <c r="C10324">
        <v>9847</v>
      </c>
      <c r="D10324" s="40">
        <v>2.3250874598483207</v>
      </c>
      <c r="I10324">
        <v>9847</v>
      </c>
      <c r="J10324" s="134">
        <v>0.19294027827423332</v>
      </c>
    </row>
    <row r="10325" spans="3:10" x14ac:dyDescent="0.3">
      <c r="C10325">
        <v>9848</v>
      </c>
      <c r="D10325" s="40">
        <v>3.0299827299077222</v>
      </c>
      <c r="I10325">
        <v>9848</v>
      </c>
      <c r="J10325" s="134">
        <v>0.26215582784527425</v>
      </c>
    </row>
    <row r="10326" spans="3:10" x14ac:dyDescent="0.3">
      <c r="C10326">
        <v>9849</v>
      </c>
      <c r="D10326" s="40">
        <v>3.3598968522616288</v>
      </c>
      <c r="I10326">
        <v>9849</v>
      </c>
      <c r="J10326" s="134">
        <v>0.17665044672132924</v>
      </c>
    </row>
    <row r="10327" spans="3:10" x14ac:dyDescent="0.3">
      <c r="C10327">
        <v>9850</v>
      </c>
      <c r="D10327" s="40">
        <v>2.5489010259584708</v>
      </c>
      <c r="I10327">
        <v>9850</v>
      </c>
      <c r="J10327" s="134">
        <v>0.18783264987509996</v>
      </c>
    </row>
    <row r="10328" spans="3:10" x14ac:dyDescent="0.3">
      <c r="C10328">
        <v>9851</v>
      </c>
      <c r="D10328" s="40">
        <v>2.1817697485172776</v>
      </c>
      <c r="I10328">
        <v>9851</v>
      </c>
      <c r="J10328" s="134">
        <v>0.18100090564931492</v>
      </c>
    </row>
    <row r="10329" spans="3:10" x14ac:dyDescent="0.3">
      <c r="C10329">
        <v>9852</v>
      </c>
      <c r="D10329" s="40">
        <v>2.2864814374347149</v>
      </c>
      <c r="I10329">
        <v>9852</v>
      </c>
      <c r="J10329" s="134">
        <v>0.37435579814766995</v>
      </c>
    </row>
    <row r="10330" spans="3:10" x14ac:dyDescent="0.3">
      <c r="C10330">
        <v>9853</v>
      </c>
      <c r="D10330" s="40">
        <v>2.2168580389461598</v>
      </c>
      <c r="I10330">
        <v>9853</v>
      </c>
      <c r="J10330" s="134">
        <v>0.14850218430808981</v>
      </c>
    </row>
    <row r="10331" spans="3:10" x14ac:dyDescent="0.3">
      <c r="C10331">
        <v>9854</v>
      </c>
      <c r="D10331" s="40">
        <v>3.2422295503142542</v>
      </c>
      <c r="I10331">
        <v>9854</v>
      </c>
      <c r="J10331" s="134">
        <v>0.12265686682232202</v>
      </c>
    </row>
    <row r="10332" spans="3:10" x14ac:dyDescent="0.3">
      <c r="C10332">
        <v>9855</v>
      </c>
      <c r="D10332" s="40">
        <v>2.9486844097264391</v>
      </c>
      <c r="I10332">
        <v>9855</v>
      </c>
      <c r="J10332" s="134">
        <v>0.27914540619781514</v>
      </c>
    </row>
    <row r="10333" spans="3:10" x14ac:dyDescent="0.3">
      <c r="C10333">
        <v>9856</v>
      </c>
      <c r="D10333" s="40">
        <v>3.3572077304405759</v>
      </c>
      <c r="I10333">
        <v>9856</v>
      </c>
      <c r="J10333" s="134">
        <v>0.3488404009024535</v>
      </c>
    </row>
    <row r="10334" spans="3:10" x14ac:dyDescent="0.3">
      <c r="C10334">
        <v>9857</v>
      </c>
      <c r="D10334" s="40">
        <v>1.666664001471434</v>
      </c>
      <c r="I10334">
        <v>9857</v>
      </c>
      <c r="J10334" s="134">
        <v>0.14364059698395337</v>
      </c>
    </row>
    <row r="10335" spans="3:10" x14ac:dyDescent="0.3">
      <c r="C10335">
        <v>9858</v>
      </c>
      <c r="D10335" s="40">
        <v>3.3504501093772299</v>
      </c>
      <c r="I10335">
        <v>9858</v>
      </c>
      <c r="J10335" s="134">
        <v>0.21073632951766763</v>
      </c>
    </row>
    <row r="10336" spans="3:10" x14ac:dyDescent="0.3">
      <c r="C10336">
        <v>9859</v>
      </c>
      <c r="D10336" s="40">
        <v>1.665855879945435</v>
      </c>
      <c r="I10336">
        <v>9859</v>
      </c>
      <c r="J10336" s="134">
        <v>0.15757031682960299</v>
      </c>
    </row>
    <row r="10337" spans="3:10" x14ac:dyDescent="0.3">
      <c r="C10337">
        <v>9860</v>
      </c>
      <c r="D10337" s="40">
        <v>2.7963160624582515</v>
      </c>
      <c r="I10337">
        <v>9860</v>
      </c>
      <c r="J10337" s="134">
        <v>0.36803920544768265</v>
      </c>
    </row>
    <row r="10338" spans="3:10" x14ac:dyDescent="0.3">
      <c r="C10338">
        <v>9861</v>
      </c>
      <c r="D10338" s="40">
        <v>2.1197461115379452</v>
      </c>
      <c r="I10338">
        <v>9861</v>
      </c>
      <c r="J10338" s="134">
        <v>0.10527962520849088</v>
      </c>
    </row>
    <row r="10339" spans="3:10" x14ac:dyDescent="0.3">
      <c r="C10339">
        <v>9862</v>
      </c>
      <c r="D10339" s="40">
        <v>3.1105167935054974</v>
      </c>
      <c r="I10339">
        <v>9862</v>
      </c>
      <c r="J10339" s="134">
        <v>0.31381655278821019</v>
      </c>
    </row>
    <row r="10340" spans="3:10" x14ac:dyDescent="0.3">
      <c r="C10340">
        <v>9863</v>
      </c>
      <c r="D10340" s="40">
        <v>2.6636487179394521</v>
      </c>
      <c r="I10340">
        <v>9863</v>
      </c>
      <c r="J10340" s="134">
        <v>0.23669259338987203</v>
      </c>
    </row>
    <row r="10341" spans="3:10" x14ac:dyDescent="0.3">
      <c r="C10341">
        <v>9864</v>
      </c>
      <c r="D10341" s="40">
        <v>2.4355132572401486</v>
      </c>
      <c r="I10341">
        <v>9864</v>
      </c>
      <c r="J10341" s="134">
        <v>0.3384221159125651</v>
      </c>
    </row>
    <row r="10342" spans="3:10" x14ac:dyDescent="0.3">
      <c r="C10342">
        <v>9865</v>
      </c>
      <c r="D10342" s="40">
        <v>2.8027277860010544</v>
      </c>
      <c r="I10342">
        <v>9865</v>
      </c>
      <c r="J10342" s="134">
        <v>0.21897384674348608</v>
      </c>
    </row>
    <row r="10343" spans="3:10" x14ac:dyDescent="0.3">
      <c r="C10343">
        <v>9866</v>
      </c>
      <c r="D10343" s="40">
        <v>2.0757077439266665</v>
      </c>
      <c r="I10343">
        <v>9866</v>
      </c>
      <c r="J10343" s="134">
        <v>0.26561997083313971</v>
      </c>
    </row>
    <row r="10344" spans="3:10" x14ac:dyDescent="0.3">
      <c r="C10344">
        <v>9867</v>
      </c>
      <c r="D10344" s="40">
        <v>2.9400307363159923</v>
      </c>
      <c r="I10344">
        <v>9867</v>
      </c>
      <c r="J10344" s="134">
        <v>0.3764305809955093</v>
      </c>
    </row>
    <row r="10345" spans="3:10" x14ac:dyDescent="0.3">
      <c r="C10345">
        <v>9868</v>
      </c>
      <c r="D10345" s="40">
        <v>2.9497996426453592</v>
      </c>
      <c r="I10345">
        <v>9868</v>
      </c>
      <c r="J10345" s="134">
        <v>0.19527668670532683</v>
      </c>
    </row>
    <row r="10346" spans="3:10" x14ac:dyDescent="0.3">
      <c r="C10346">
        <v>9869</v>
      </c>
      <c r="D10346" s="40">
        <v>2.5154991240396001</v>
      </c>
      <c r="I10346">
        <v>9869</v>
      </c>
      <c r="J10346" s="134">
        <v>0.18135674719415529</v>
      </c>
    </row>
    <row r="10347" spans="3:10" x14ac:dyDescent="0.3">
      <c r="C10347">
        <v>9870</v>
      </c>
      <c r="D10347" s="40">
        <v>3.5487634920796607</v>
      </c>
      <c r="I10347">
        <v>9870</v>
      </c>
      <c r="J10347" s="134">
        <v>0.26996150677952691</v>
      </c>
    </row>
    <row r="10348" spans="3:10" x14ac:dyDescent="0.3">
      <c r="C10348">
        <v>9871</v>
      </c>
      <c r="D10348" s="40">
        <v>2.8251764693563972</v>
      </c>
      <c r="I10348">
        <v>9871</v>
      </c>
      <c r="J10348" s="134">
        <v>0.25533281901605953</v>
      </c>
    </row>
    <row r="10349" spans="3:10" x14ac:dyDescent="0.3">
      <c r="C10349">
        <v>9872</v>
      </c>
      <c r="D10349" s="40">
        <v>2.9406059750113474</v>
      </c>
      <c r="I10349">
        <v>9872</v>
      </c>
      <c r="J10349" s="134">
        <v>0.1516254846586218</v>
      </c>
    </row>
    <row r="10350" spans="3:10" x14ac:dyDescent="0.3">
      <c r="C10350">
        <v>9873</v>
      </c>
      <c r="D10350" s="40">
        <v>2.6197769260494486</v>
      </c>
      <c r="I10350">
        <v>9873</v>
      </c>
      <c r="J10350" s="134">
        <v>0.28287081037441464</v>
      </c>
    </row>
    <row r="10351" spans="3:10" x14ac:dyDescent="0.3">
      <c r="C10351">
        <v>9874</v>
      </c>
      <c r="D10351" s="40">
        <v>2.1769925478704861</v>
      </c>
      <c r="I10351">
        <v>9874</v>
      </c>
      <c r="J10351" s="134">
        <v>0.36160287492454724</v>
      </c>
    </row>
    <row r="10352" spans="3:10" x14ac:dyDescent="0.3">
      <c r="C10352">
        <v>9875</v>
      </c>
      <c r="D10352" s="40">
        <v>2.9237617453086626</v>
      </c>
      <c r="I10352">
        <v>9875</v>
      </c>
      <c r="J10352" s="134">
        <v>0.11095930578158675</v>
      </c>
    </row>
    <row r="10353" spans="3:10" x14ac:dyDescent="0.3">
      <c r="C10353">
        <v>9876</v>
      </c>
      <c r="D10353" s="40">
        <v>2.4552579337191203</v>
      </c>
      <c r="I10353">
        <v>9876</v>
      </c>
      <c r="J10353" s="134">
        <v>0.26959762476665894</v>
      </c>
    </row>
    <row r="10354" spans="3:10" x14ac:dyDescent="0.3">
      <c r="C10354">
        <v>9877</v>
      </c>
      <c r="D10354" s="40">
        <v>2.1886067731910019</v>
      </c>
      <c r="I10354">
        <v>9877</v>
      </c>
      <c r="J10354" s="134">
        <v>0.21130495806051752</v>
      </c>
    </row>
    <row r="10355" spans="3:10" x14ac:dyDescent="0.3">
      <c r="C10355">
        <v>9878</v>
      </c>
      <c r="D10355" s="40">
        <v>2.914953878072267</v>
      </c>
      <c r="I10355">
        <v>9878</v>
      </c>
      <c r="J10355" s="134">
        <v>0.26064823540154536</v>
      </c>
    </row>
    <row r="10356" spans="3:10" x14ac:dyDescent="0.3">
      <c r="C10356">
        <v>9879</v>
      </c>
      <c r="D10356" s="40">
        <v>2.504287628582897</v>
      </c>
      <c r="I10356">
        <v>9879</v>
      </c>
      <c r="J10356" s="134">
        <v>0.28768492996002504</v>
      </c>
    </row>
    <row r="10357" spans="3:10" x14ac:dyDescent="0.3">
      <c r="C10357">
        <v>9880</v>
      </c>
      <c r="D10357" s="40">
        <v>3.1087501401358137</v>
      </c>
      <c r="I10357">
        <v>9880</v>
      </c>
      <c r="J10357" s="134">
        <v>0.18191058333785715</v>
      </c>
    </row>
    <row r="10358" spans="3:10" x14ac:dyDescent="0.3">
      <c r="C10358">
        <v>9881</v>
      </c>
      <c r="D10358" s="40">
        <v>2.8788972758181219</v>
      </c>
      <c r="I10358">
        <v>9881</v>
      </c>
      <c r="J10358" s="134">
        <v>0.18790149649093224</v>
      </c>
    </row>
    <row r="10359" spans="3:10" x14ac:dyDescent="0.3">
      <c r="C10359">
        <v>9882</v>
      </c>
      <c r="D10359" s="40">
        <v>2.4800159005000237</v>
      </c>
      <c r="I10359">
        <v>9882</v>
      </c>
      <c r="J10359" s="134">
        <v>0.2788924710654499</v>
      </c>
    </row>
    <row r="10360" spans="3:10" x14ac:dyDescent="0.3">
      <c r="C10360">
        <v>9883</v>
      </c>
      <c r="D10360" s="40">
        <v>2.788674168726283</v>
      </c>
      <c r="I10360">
        <v>9883</v>
      </c>
      <c r="J10360" s="134">
        <v>0.23521269717083482</v>
      </c>
    </row>
    <row r="10361" spans="3:10" x14ac:dyDescent="0.3">
      <c r="C10361">
        <v>9884</v>
      </c>
      <c r="D10361" s="40">
        <v>1.7398855330075729</v>
      </c>
      <c r="I10361">
        <v>9884</v>
      </c>
      <c r="J10361" s="134">
        <v>0.26777939612223634</v>
      </c>
    </row>
    <row r="10362" spans="3:10" x14ac:dyDescent="0.3">
      <c r="C10362">
        <v>9885</v>
      </c>
      <c r="D10362" s="40">
        <v>2.6277634689382676</v>
      </c>
      <c r="I10362">
        <v>9885</v>
      </c>
      <c r="J10362" s="134">
        <v>0.24683653246805304</v>
      </c>
    </row>
    <row r="10363" spans="3:10" x14ac:dyDescent="0.3">
      <c r="C10363">
        <v>9886</v>
      </c>
      <c r="D10363" s="40">
        <v>1.6904147724292518</v>
      </c>
      <c r="I10363">
        <v>9886</v>
      </c>
      <c r="J10363" s="134">
        <v>0.26525869432199345</v>
      </c>
    </row>
    <row r="10364" spans="3:10" x14ac:dyDescent="0.3">
      <c r="C10364">
        <v>9887</v>
      </c>
      <c r="D10364" s="40">
        <v>2.1442100231112247</v>
      </c>
      <c r="I10364">
        <v>9887</v>
      </c>
      <c r="J10364" s="134">
        <v>0.37278530934384957</v>
      </c>
    </row>
    <row r="10365" spans="3:10" x14ac:dyDescent="0.3">
      <c r="C10365">
        <v>9888</v>
      </c>
      <c r="D10365" s="40">
        <v>1.5831639998296334</v>
      </c>
      <c r="I10365">
        <v>9888</v>
      </c>
      <c r="J10365" s="134">
        <v>0.23058067238622471</v>
      </c>
    </row>
    <row r="10366" spans="3:10" x14ac:dyDescent="0.3">
      <c r="C10366">
        <v>9889</v>
      </c>
      <c r="D10366" s="40">
        <v>2.3610017018355558</v>
      </c>
      <c r="I10366">
        <v>9889</v>
      </c>
      <c r="J10366" s="134">
        <v>0.36491331175643982</v>
      </c>
    </row>
    <row r="10367" spans="3:10" x14ac:dyDescent="0.3">
      <c r="C10367">
        <v>9890</v>
      </c>
      <c r="D10367" s="40">
        <v>2.3671527361473346</v>
      </c>
      <c r="I10367">
        <v>9890</v>
      </c>
      <c r="J10367" s="134">
        <v>0.18456934116702262</v>
      </c>
    </row>
    <row r="10368" spans="3:10" x14ac:dyDescent="0.3">
      <c r="C10368">
        <v>9891</v>
      </c>
      <c r="D10368" s="40">
        <v>3.3044659085436789</v>
      </c>
      <c r="I10368">
        <v>9891</v>
      </c>
      <c r="J10368" s="134">
        <v>0.23171250309050051</v>
      </c>
    </row>
    <row r="10369" spans="3:10" x14ac:dyDescent="0.3">
      <c r="C10369">
        <v>9892</v>
      </c>
      <c r="D10369" s="40">
        <v>2.6276450046910313</v>
      </c>
      <c r="I10369">
        <v>9892</v>
      </c>
      <c r="J10369" s="134">
        <v>0.34847080391167351</v>
      </c>
    </row>
    <row r="10370" spans="3:10" x14ac:dyDescent="0.3">
      <c r="C10370">
        <v>9893</v>
      </c>
      <c r="D10370" s="40">
        <v>2.4533280172374106</v>
      </c>
      <c r="I10370">
        <v>9893</v>
      </c>
      <c r="J10370" s="134">
        <v>0.25972710558760626</v>
      </c>
    </row>
    <row r="10371" spans="3:10" x14ac:dyDescent="0.3">
      <c r="C10371">
        <v>9894</v>
      </c>
      <c r="D10371" s="40">
        <v>1.8465230014472951</v>
      </c>
      <c r="I10371">
        <v>9894</v>
      </c>
      <c r="J10371" s="134">
        <v>0.3846029692103079</v>
      </c>
    </row>
    <row r="10372" spans="3:10" x14ac:dyDescent="0.3">
      <c r="C10372">
        <v>9895</v>
      </c>
      <c r="D10372" s="40">
        <v>1.9252748020316031</v>
      </c>
      <c r="I10372">
        <v>9895</v>
      </c>
      <c r="J10372" s="134">
        <v>0.34424754680284697</v>
      </c>
    </row>
    <row r="10373" spans="3:10" x14ac:dyDescent="0.3">
      <c r="C10373">
        <v>9896</v>
      </c>
      <c r="D10373" s="40">
        <v>2.8340044954600399</v>
      </c>
      <c r="I10373">
        <v>9896</v>
      </c>
      <c r="J10373" s="134">
        <v>0.38442555548277646</v>
      </c>
    </row>
    <row r="10374" spans="3:10" x14ac:dyDescent="0.3">
      <c r="C10374">
        <v>9897</v>
      </c>
      <c r="D10374" s="40">
        <v>2.2261379489027786</v>
      </c>
      <c r="I10374">
        <v>9897</v>
      </c>
      <c r="J10374" s="134">
        <v>0.30654967561551505</v>
      </c>
    </row>
    <row r="10375" spans="3:10" x14ac:dyDescent="0.3">
      <c r="C10375">
        <v>9898</v>
      </c>
      <c r="D10375" s="40">
        <v>3.3316652013954959</v>
      </c>
      <c r="I10375">
        <v>9898</v>
      </c>
      <c r="J10375" s="134">
        <v>0.19152984430027109</v>
      </c>
    </row>
    <row r="10376" spans="3:10" x14ac:dyDescent="0.3">
      <c r="C10376">
        <v>9899</v>
      </c>
      <c r="D10376" s="40">
        <v>2.1414936215014402</v>
      </c>
      <c r="I10376">
        <v>9899</v>
      </c>
      <c r="J10376" s="134">
        <v>8.6331636614051188E-2</v>
      </c>
    </row>
    <row r="10377" spans="3:10" x14ac:dyDescent="0.3">
      <c r="C10377">
        <v>9900</v>
      </c>
      <c r="D10377" s="40">
        <v>2.6827459627641739</v>
      </c>
      <c r="I10377">
        <v>9900</v>
      </c>
      <c r="J10377" s="134">
        <v>0.28417627648279509</v>
      </c>
    </row>
    <row r="10378" spans="3:10" x14ac:dyDescent="0.3">
      <c r="C10378">
        <v>9901</v>
      </c>
      <c r="D10378" s="40">
        <v>2.6078922301844325</v>
      </c>
      <c r="I10378">
        <v>9901</v>
      </c>
      <c r="J10378" s="134">
        <v>0.19022412911091613</v>
      </c>
    </row>
    <row r="10379" spans="3:10" x14ac:dyDescent="0.3">
      <c r="C10379">
        <v>9902</v>
      </c>
      <c r="D10379" s="40">
        <v>1.6501853033578251</v>
      </c>
      <c r="I10379">
        <v>9902</v>
      </c>
      <c r="J10379" s="134">
        <v>0.22812534897586767</v>
      </c>
    </row>
    <row r="10380" spans="3:10" x14ac:dyDescent="0.3">
      <c r="C10380">
        <v>9903</v>
      </c>
      <c r="D10380" s="40">
        <v>2.5994181510489467</v>
      </c>
      <c r="I10380">
        <v>9903</v>
      </c>
      <c r="J10380" s="134">
        <v>8.3660687770090281E-2</v>
      </c>
    </row>
    <row r="10381" spans="3:10" x14ac:dyDescent="0.3">
      <c r="C10381">
        <v>9904</v>
      </c>
      <c r="D10381" s="40">
        <v>1.8767959512521748</v>
      </c>
      <c r="I10381">
        <v>9904</v>
      </c>
      <c r="J10381" s="134">
        <v>0.23014852027441846</v>
      </c>
    </row>
    <row r="10382" spans="3:10" x14ac:dyDescent="0.3">
      <c r="C10382">
        <v>9905</v>
      </c>
      <c r="D10382" s="40">
        <v>2.0790452720540116</v>
      </c>
      <c r="I10382">
        <v>9905</v>
      </c>
      <c r="J10382" s="134">
        <v>0.17885813253496563</v>
      </c>
    </row>
    <row r="10383" spans="3:10" x14ac:dyDescent="0.3">
      <c r="C10383">
        <v>9906</v>
      </c>
      <c r="D10383" s="40">
        <v>3.0333681115899283</v>
      </c>
      <c r="I10383">
        <v>9906</v>
      </c>
      <c r="J10383" s="134">
        <v>9.0714008933724832E-2</v>
      </c>
    </row>
    <row r="10384" spans="3:10" x14ac:dyDescent="0.3">
      <c r="C10384">
        <v>9907</v>
      </c>
      <c r="D10384" s="40">
        <v>2.3744872936371566</v>
      </c>
      <c r="I10384">
        <v>9907</v>
      </c>
      <c r="J10384" s="134">
        <v>0.30619467552327828</v>
      </c>
    </row>
    <row r="10385" spans="3:10" x14ac:dyDescent="0.3">
      <c r="C10385">
        <v>9908</v>
      </c>
      <c r="D10385" s="40">
        <v>2.5738166465090542</v>
      </c>
      <c r="I10385">
        <v>9908</v>
      </c>
      <c r="J10385" s="134">
        <v>0.27162129842924632</v>
      </c>
    </row>
    <row r="10386" spans="3:10" x14ac:dyDescent="0.3">
      <c r="C10386">
        <v>9909</v>
      </c>
      <c r="D10386" s="40">
        <v>3.1388378114632172</v>
      </c>
      <c r="I10386">
        <v>9909</v>
      </c>
      <c r="J10386" s="134">
        <v>0.10755765503913706</v>
      </c>
    </row>
    <row r="10387" spans="3:10" x14ac:dyDescent="0.3">
      <c r="C10387">
        <v>9910</v>
      </c>
      <c r="D10387" s="40">
        <v>2.5804153597277502</v>
      </c>
      <c r="I10387">
        <v>9910</v>
      </c>
      <c r="J10387" s="134">
        <v>0.2451009604766099</v>
      </c>
    </row>
    <row r="10388" spans="3:10" x14ac:dyDescent="0.3">
      <c r="C10388">
        <v>9911</v>
      </c>
      <c r="D10388" s="40">
        <v>1.7835685801627101</v>
      </c>
      <c r="I10388">
        <v>9911</v>
      </c>
      <c r="J10388" s="134">
        <v>0.24942959359964911</v>
      </c>
    </row>
    <row r="10389" spans="3:10" x14ac:dyDescent="0.3">
      <c r="C10389">
        <v>9912</v>
      </c>
      <c r="D10389" s="40">
        <v>3.3906351288576468</v>
      </c>
      <c r="I10389">
        <v>9912</v>
      </c>
      <c r="J10389" s="134">
        <v>0.18460585361336346</v>
      </c>
    </row>
    <row r="10390" spans="3:10" x14ac:dyDescent="0.3">
      <c r="C10390">
        <v>9913</v>
      </c>
      <c r="D10390" s="40">
        <v>2.2469141192669291</v>
      </c>
      <c r="I10390">
        <v>9913</v>
      </c>
      <c r="J10390" s="134">
        <v>0.18803045201505642</v>
      </c>
    </row>
    <row r="10391" spans="3:10" x14ac:dyDescent="0.3">
      <c r="C10391">
        <v>9914</v>
      </c>
      <c r="D10391" s="40">
        <v>2.5114699047272313</v>
      </c>
      <c r="I10391">
        <v>9914</v>
      </c>
      <c r="J10391" s="134">
        <v>0.31396666906833803</v>
      </c>
    </row>
    <row r="10392" spans="3:10" x14ac:dyDescent="0.3">
      <c r="C10392">
        <v>9915</v>
      </c>
      <c r="D10392" s="40">
        <v>2.7955161701696842</v>
      </c>
      <c r="I10392">
        <v>9915</v>
      </c>
      <c r="J10392" s="134">
        <v>0.28801055084529792</v>
      </c>
    </row>
    <row r="10393" spans="3:10" x14ac:dyDescent="0.3">
      <c r="C10393">
        <v>9916</v>
      </c>
      <c r="D10393" s="40">
        <v>2.8510283338879878</v>
      </c>
      <c r="I10393">
        <v>9916</v>
      </c>
      <c r="J10393" s="134">
        <v>0.14807853658376136</v>
      </c>
    </row>
    <row r="10394" spans="3:10" x14ac:dyDescent="0.3">
      <c r="C10394">
        <v>9917</v>
      </c>
      <c r="D10394" s="40">
        <v>2.8223849050678043</v>
      </c>
      <c r="I10394">
        <v>9917</v>
      </c>
      <c r="J10394" s="134">
        <v>0.27129153864948963</v>
      </c>
    </row>
    <row r="10395" spans="3:10" x14ac:dyDescent="0.3">
      <c r="C10395">
        <v>9918</v>
      </c>
      <c r="D10395" s="40">
        <v>2.7018455847778462</v>
      </c>
      <c r="I10395">
        <v>9918</v>
      </c>
      <c r="J10395" s="134">
        <v>0.1652496599582951</v>
      </c>
    </row>
    <row r="10396" spans="3:10" x14ac:dyDescent="0.3">
      <c r="C10396">
        <v>9919</v>
      </c>
      <c r="D10396" s="40">
        <v>2.4074253490340403</v>
      </c>
      <c r="I10396">
        <v>9919</v>
      </c>
      <c r="J10396" s="134">
        <v>0.29047766538650222</v>
      </c>
    </row>
    <row r="10397" spans="3:10" x14ac:dyDescent="0.3">
      <c r="C10397">
        <v>9920</v>
      </c>
      <c r="D10397" s="40">
        <v>3.265233292192955</v>
      </c>
      <c r="I10397">
        <v>9920</v>
      </c>
      <c r="J10397" s="134">
        <v>0.30729218978370909</v>
      </c>
    </row>
    <row r="10398" spans="3:10" x14ac:dyDescent="0.3">
      <c r="C10398">
        <v>9921</v>
      </c>
      <c r="D10398" s="40">
        <v>2.6648794819024983</v>
      </c>
      <c r="I10398">
        <v>9921</v>
      </c>
      <c r="J10398" s="134">
        <v>0.2164413184761218</v>
      </c>
    </row>
    <row r="10399" spans="3:10" x14ac:dyDescent="0.3">
      <c r="C10399">
        <v>9922</v>
      </c>
      <c r="D10399" s="40">
        <v>3.2357294579650442</v>
      </c>
      <c r="I10399">
        <v>9922</v>
      </c>
      <c r="J10399" s="134">
        <v>0.22842449927092212</v>
      </c>
    </row>
    <row r="10400" spans="3:10" x14ac:dyDescent="0.3">
      <c r="C10400">
        <v>9923</v>
      </c>
      <c r="D10400" s="40">
        <v>2.3997891735217491</v>
      </c>
      <c r="I10400">
        <v>9923</v>
      </c>
      <c r="J10400" s="134">
        <v>0.31130282281362409</v>
      </c>
    </row>
    <row r="10401" spans="3:10" x14ac:dyDescent="0.3">
      <c r="C10401">
        <v>9924</v>
      </c>
      <c r="D10401" s="40">
        <v>2.8018423553021399</v>
      </c>
      <c r="I10401">
        <v>9924</v>
      </c>
      <c r="J10401" s="134">
        <v>0.2055055618854944</v>
      </c>
    </row>
    <row r="10402" spans="3:10" x14ac:dyDescent="0.3">
      <c r="C10402">
        <v>9925</v>
      </c>
      <c r="D10402" s="40">
        <v>2.5841956219229258</v>
      </c>
      <c r="I10402">
        <v>9925</v>
      </c>
      <c r="J10402" s="134">
        <v>0.14419913481450131</v>
      </c>
    </row>
    <row r="10403" spans="3:10" x14ac:dyDescent="0.3">
      <c r="C10403">
        <v>9926</v>
      </c>
      <c r="D10403" s="40">
        <v>2.1473979292718148</v>
      </c>
      <c r="I10403">
        <v>9926</v>
      </c>
      <c r="J10403" s="134">
        <v>9.0638166646314078E-2</v>
      </c>
    </row>
    <row r="10404" spans="3:10" x14ac:dyDescent="0.3">
      <c r="C10404">
        <v>9927</v>
      </c>
      <c r="D10404" s="40">
        <v>2.5395793977576164</v>
      </c>
      <c r="I10404">
        <v>9927</v>
      </c>
      <c r="J10404" s="134">
        <v>0.27156661057677645</v>
      </c>
    </row>
    <row r="10405" spans="3:10" x14ac:dyDescent="0.3">
      <c r="C10405">
        <v>9928</v>
      </c>
      <c r="D10405" s="40">
        <v>2.7080795183922413</v>
      </c>
      <c r="I10405">
        <v>9928</v>
      </c>
      <c r="J10405" s="134">
        <v>0.37925820510913399</v>
      </c>
    </row>
    <row r="10406" spans="3:10" x14ac:dyDescent="0.3">
      <c r="C10406">
        <v>9929</v>
      </c>
      <c r="D10406" s="40">
        <v>1.8685333154423809</v>
      </c>
      <c r="I10406">
        <v>9929</v>
      </c>
      <c r="J10406" s="134">
        <v>0.11963486383186228</v>
      </c>
    </row>
    <row r="10407" spans="3:10" x14ac:dyDescent="0.3">
      <c r="C10407">
        <v>9930</v>
      </c>
      <c r="D10407" s="40">
        <v>3.172727488577443</v>
      </c>
      <c r="I10407">
        <v>9930</v>
      </c>
      <c r="J10407" s="134">
        <v>0.22743969325327851</v>
      </c>
    </row>
    <row r="10408" spans="3:10" x14ac:dyDescent="0.3">
      <c r="C10408">
        <v>9931</v>
      </c>
      <c r="D10408" s="40">
        <v>2.1645288846286532</v>
      </c>
      <c r="I10408">
        <v>9931</v>
      </c>
      <c r="J10408" s="134">
        <v>0.13296464825357179</v>
      </c>
    </row>
    <row r="10409" spans="3:10" x14ac:dyDescent="0.3">
      <c r="C10409">
        <v>9932</v>
      </c>
      <c r="D10409" s="40">
        <v>2.4864432911644943</v>
      </c>
      <c r="I10409">
        <v>9932</v>
      </c>
      <c r="J10409" s="134">
        <v>0.26807837696235426</v>
      </c>
    </row>
    <row r="10410" spans="3:10" x14ac:dyDescent="0.3">
      <c r="C10410">
        <v>9933</v>
      </c>
      <c r="D10410" s="40">
        <v>1.7263056117192401</v>
      </c>
      <c r="I10410">
        <v>9933</v>
      </c>
      <c r="J10410" s="134">
        <v>0.3048831818723059</v>
      </c>
    </row>
    <row r="10411" spans="3:10" x14ac:dyDescent="0.3">
      <c r="C10411">
        <v>9934</v>
      </c>
      <c r="D10411" s="40">
        <v>2.0976292743822933</v>
      </c>
      <c r="I10411">
        <v>9934</v>
      </c>
      <c r="J10411" s="134">
        <v>0.25834494800670704</v>
      </c>
    </row>
    <row r="10412" spans="3:10" x14ac:dyDescent="0.3">
      <c r="C10412">
        <v>9935</v>
      </c>
      <c r="D10412" s="40">
        <v>2.8276910420426176</v>
      </c>
      <c r="I10412">
        <v>9935</v>
      </c>
      <c r="J10412" s="134">
        <v>0.247241795544211</v>
      </c>
    </row>
    <row r="10413" spans="3:10" x14ac:dyDescent="0.3">
      <c r="C10413">
        <v>9936</v>
      </c>
      <c r="D10413" s="40">
        <v>2.570381819144834</v>
      </c>
      <c r="I10413">
        <v>9936</v>
      </c>
      <c r="J10413" s="134">
        <v>0.27058262544936351</v>
      </c>
    </row>
    <row r="10414" spans="3:10" x14ac:dyDescent="0.3">
      <c r="C10414">
        <v>9937</v>
      </c>
      <c r="D10414" s="40">
        <v>3.0214636848178431</v>
      </c>
      <c r="I10414">
        <v>9937</v>
      </c>
      <c r="J10414" s="134">
        <v>0.38305102555569848</v>
      </c>
    </row>
    <row r="10415" spans="3:10" x14ac:dyDescent="0.3">
      <c r="C10415">
        <v>9938</v>
      </c>
      <c r="D10415" s="40">
        <v>2.0270475210471042</v>
      </c>
      <c r="I10415">
        <v>9938</v>
      </c>
      <c r="J10415" s="134">
        <v>0.2687391997123445</v>
      </c>
    </row>
    <row r="10416" spans="3:10" x14ac:dyDescent="0.3">
      <c r="C10416">
        <v>9939</v>
      </c>
      <c r="D10416" s="40">
        <v>2.9062616808964266</v>
      </c>
      <c r="I10416">
        <v>9939</v>
      </c>
      <c r="J10416" s="134">
        <v>0.2836262351240213</v>
      </c>
    </row>
    <row r="10417" spans="3:10" x14ac:dyDescent="0.3">
      <c r="C10417">
        <v>9940</v>
      </c>
      <c r="D10417" s="40">
        <v>2.7048881942054805</v>
      </c>
      <c r="I10417">
        <v>9940</v>
      </c>
      <c r="J10417" s="134">
        <v>0.20044091392968344</v>
      </c>
    </row>
    <row r="10418" spans="3:10" x14ac:dyDescent="0.3">
      <c r="C10418">
        <v>9941</v>
      </c>
      <c r="D10418" s="40">
        <v>3.0389139540767642</v>
      </c>
      <c r="I10418">
        <v>9941</v>
      </c>
      <c r="J10418" s="134">
        <v>0.17402104638061822</v>
      </c>
    </row>
    <row r="10419" spans="3:10" x14ac:dyDescent="0.3">
      <c r="C10419">
        <v>9942</v>
      </c>
      <c r="D10419" s="40">
        <v>1.7383400878978492</v>
      </c>
      <c r="I10419">
        <v>9942</v>
      </c>
      <c r="J10419" s="134">
        <v>0.2201332434606329</v>
      </c>
    </row>
    <row r="10420" spans="3:10" x14ac:dyDescent="0.3">
      <c r="C10420">
        <v>9943</v>
      </c>
      <c r="D10420" s="40">
        <v>2.1074344084106902</v>
      </c>
      <c r="I10420">
        <v>9943</v>
      </c>
      <c r="J10420" s="134">
        <v>0.27454259636014444</v>
      </c>
    </row>
    <row r="10421" spans="3:10" x14ac:dyDescent="0.3">
      <c r="C10421">
        <v>9944</v>
      </c>
      <c r="D10421" s="40">
        <v>3.5337512093823937</v>
      </c>
      <c r="I10421">
        <v>9944</v>
      </c>
      <c r="J10421" s="134">
        <v>0.37140350791508925</v>
      </c>
    </row>
    <row r="10422" spans="3:10" x14ac:dyDescent="0.3">
      <c r="C10422">
        <v>9945</v>
      </c>
      <c r="D10422" s="40">
        <v>2.0284393467163091</v>
      </c>
      <c r="I10422">
        <v>9945</v>
      </c>
      <c r="J10422" s="134">
        <v>0.36850674013046114</v>
      </c>
    </row>
    <row r="10423" spans="3:10" x14ac:dyDescent="0.3">
      <c r="C10423">
        <v>9946</v>
      </c>
      <c r="D10423" s="40">
        <v>2.7781860056368424</v>
      </c>
      <c r="I10423">
        <v>9946</v>
      </c>
      <c r="J10423" s="134">
        <v>0.37844759787974391</v>
      </c>
    </row>
    <row r="10424" spans="3:10" x14ac:dyDescent="0.3">
      <c r="C10424">
        <v>9947</v>
      </c>
      <c r="D10424" s="40">
        <v>2.2109312901678768</v>
      </c>
      <c r="I10424">
        <v>9947</v>
      </c>
      <c r="J10424" s="134">
        <v>0.1864203622284577</v>
      </c>
    </row>
    <row r="10425" spans="3:10" x14ac:dyDescent="0.3">
      <c r="C10425">
        <v>9948</v>
      </c>
      <c r="D10425" s="40">
        <v>2.3138745414795436</v>
      </c>
      <c r="I10425">
        <v>9948</v>
      </c>
      <c r="J10425" s="134">
        <v>0.28413649566653998</v>
      </c>
    </row>
    <row r="10426" spans="3:10" x14ac:dyDescent="0.3">
      <c r="C10426">
        <v>9949</v>
      </c>
      <c r="D10426" s="40">
        <v>2.7491292920800197</v>
      </c>
      <c r="I10426">
        <v>9949</v>
      </c>
      <c r="J10426" s="134">
        <v>0.27850622690548632</v>
      </c>
    </row>
    <row r="10427" spans="3:10" x14ac:dyDescent="0.3">
      <c r="C10427">
        <v>9950</v>
      </c>
      <c r="D10427" s="40">
        <v>1.9112135306393523</v>
      </c>
      <c r="I10427">
        <v>9950</v>
      </c>
      <c r="J10427" s="134">
        <v>0.29626880837194025</v>
      </c>
    </row>
    <row r="10428" spans="3:10" x14ac:dyDescent="0.3">
      <c r="C10428">
        <v>9951</v>
      </c>
      <c r="D10428" s="40">
        <v>2.3049068972309277</v>
      </c>
      <c r="I10428">
        <v>9951</v>
      </c>
      <c r="J10428" s="134">
        <v>0.19393069961675424</v>
      </c>
    </row>
    <row r="10429" spans="3:10" x14ac:dyDescent="0.3">
      <c r="C10429">
        <v>9952</v>
      </c>
      <c r="D10429" s="40">
        <v>2.7865517513029605</v>
      </c>
      <c r="I10429">
        <v>9952</v>
      </c>
      <c r="J10429" s="134">
        <v>0.14881125228545344</v>
      </c>
    </row>
    <row r="10430" spans="3:10" x14ac:dyDescent="0.3">
      <c r="C10430">
        <v>9953</v>
      </c>
      <c r="D10430" s="40">
        <v>2.2880528189662028</v>
      </c>
      <c r="I10430">
        <v>9953</v>
      </c>
      <c r="J10430" s="134">
        <v>0.24779704813938386</v>
      </c>
    </row>
    <row r="10431" spans="3:10" x14ac:dyDescent="0.3">
      <c r="C10431">
        <v>9954</v>
      </c>
      <c r="D10431" s="40">
        <v>2.7162434855693625</v>
      </c>
      <c r="I10431">
        <v>9954</v>
      </c>
      <c r="J10431" s="134">
        <v>0.24682041024436208</v>
      </c>
    </row>
    <row r="10432" spans="3:10" x14ac:dyDescent="0.3">
      <c r="C10432">
        <v>9955</v>
      </c>
      <c r="D10432" s="40">
        <v>2.2098268366803415</v>
      </c>
      <c r="I10432">
        <v>9955</v>
      </c>
      <c r="J10432" s="134">
        <v>4.5798970208612566E-2</v>
      </c>
    </row>
    <row r="10433" spans="3:10" x14ac:dyDescent="0.3">
      <c r="C10433">
        <v>9956</v>
      </c>
      <c r="D10433" s="40">
        <v>1.7915633445067773</v>
      </c>
      <c r="I10433">
        <v>9956</v>
      </c>
      <c r="J10433" s="134">
        <v>0.18746894645597489</v>
      </c>
    </row>
    <row r="10434" spans="3:10" x14ac:dyDescent="0.3">
      <c r="C10434">
        <v>9957</v>
      </c>
      <c r="D10434" s="40">
        <v>2.697955844515592</v>
      </c>
      <c r="I10434">
        <v>9957</v>
      </c>
      <c r="J10434" s="134">
        <v>0.24280707205145502</v>
      </c>
    </row>
    <row r="10435" spans="3:10" x14ac:dyDescent="0.3">
      <c r="C10435">
        <v>9958</v>
      </c>
      <c r="D10435" s="40">
        <v>2.8291382596389263</v>
      </c>
      <c r="I10435">
        <v>9958</v>
      </c>
      <c r="J10435" s="134">
        <v>0.22262924767955572</v>
      </c>
    </row>
    <row r="10436" spans="3:10" x14ac:dyDescent="0.3">
      <c r="C10436">
        <v>9959</v>
      </c>
      <c r="D10436" s="40">
        <v>2.6751181659795096</v>
      </c>
      <c r="I10436">
        <v>9959</v>
      </c>
      <c r="J10436" s="134">
        <v>0.33736912134060471</v>
      </c>
    </row>
    <row r="10437" spans="3:10" x14ac:dyDescent="0.3">
      <c r="C10437">
        <v>9960</v>
      </c>
      <c r="D10437" s="40">
        <v>2.1768423572232041</v>
      </c>
      <c r="I10437">
        <v>9960</v>
      </c>
      <c r="J10437" s="134">
        <v>0.24276995784424948</v>
      </c>
    </row>
    <row r="10438" spans="3:10" x14ac:dyDescent="0.3">
      <c r="C10438">
        <v>9961</v>
      </c>
      <c r="D10438" s="40">
        <v>2.671074828301331</v>
      </c>
      <c r="I10438">
        <v>9961</v>
      </c>
      <c r="J10438" s="134">
        <v>0.12151056523971326</v>
      </c>
    </row>
    <row r="10439" spans="3:10" x14ac:dyDescent="0.3">
      <c r="C10439">
        <v>9962</v>
      </c>
      <c r="D10439" s="40">
        <v>2.3270513317433807</v>
      </c>
      <c r="I10439">
        <v>9962</v>
      </c>
      <c r="J10439" s="134">
        <v>0.27934632239099222</v>
      </c>
    </row>
    <row r="10440" spans="3:10" x14ac:dyDescent="0.3">
      <c r="C10440">
        <v>9963</v>
      </c>
      <c r="D10440" s="40">
        <v>1.8606213216274583</v>
      </c>
      <c r="I10440">
        <v>9963</v>
      </c>
      <c r="J10440" s="134">
        <v>6.765994733572489E-2</v>
      </c>
    </row>
    <row r="10441" spans="3:10" x14ac:dyDescent="0.3">
      <c r="C10441">
        <v>9964</v>
      </c>
      <c r="D10441" s="40">
        <v>2.1904518783773925</v>
      </c>
      <c r="I10441">
        <v>9964</v>
      </c>
      <c r="J10441" s="134">
        <v>0.13183127280360241</v>
      </c>
    </row>
    <row r="10442" spans="3:10" x14ac:dyDescent="0.3">
      <c r="C10442">
        <v>9965</v>
      </c>
      <c r="D10442" s="40">
        <v>2.657564439853723</v>
      </c>
      <c r="I10442">
        <v>9965</v>
      </c>
      <c r="J10442" s="134">
        <v>0.25720223162382982</v>
      </c>
    </row>
    <row r="10443" spans="3:10" x14ac:dyDescent="0.3">
      <c r="C10443">
        <v>9966</v>
      </c>
      <c r="D10443" s="40">
        <v>2.6446347446947884</v>
      </c>
      <c r="I10443">
        <v>9966</v>
      </c>
      <c r="J10443" s="134">
        <v>0.15499800227931426</v>
      </c>
    </row>
    <row r="10444" spans="3:10" x14ac:dyDescent="0.3">
      <c r="C10444">
        <v>9967</v>
      </c>
      <c r="D10444" s="40">
        <v>1.7439052863325433</v>
      </c>
      <c r="I10444">
        <v>9967</v>
      </c>
      <c r="J10444" s="134">
        <v>0.21057346811231148</v>
      </c>
    </row>
    <row r="10445" spans="3:10" x14ac:dyDescent="0.3">
      <c r="C10445">
        <v>9968</v>
      </c>
      <c r="D10445" s="40">
        <v>2.685968658161336</v>
      </c>
      <c r="I10445">
        <v>9968</v>
      </c>
      <c r="J10445" s="134">
        <v>0.23868674890097763</v>
      </c>
    </row>
    <row r="10446" spans="3:10" x14ac:dyDescent="0.3">
      <c r="C10446">
        <v>9969</v>
      </c>
      <c r="D10446" s="40">
        <v>1.8891137329069685</v>
      </c>
      <c r="I10446">
        <v>9969</v>
      </c>
      <c r="J10446" s="134">
        <v>0.20978035594928213</v>
      </c>
    </row>
    <row r="10447" spans="3:10" x14ac:dyDescent="0.3">
      <c r="C10447">
        <v>9970</v>
      </c>
      <c r="D10447" s="40">
        <v>2.9725042495272791</v>
      </c>
      <c r="I10447">
        <v>9970</v>
      </c>
      <c r="J10447" s="134">
        <v>0.23902684688719478</v>
      </c>
    </row>
    <row r="10448" spans="3:10" x14ac:dyDescent="0.3">
      <c r="C10448">
        <v>9971</v>
      </c>
      <c r="D10448" s="40">
        <v>3.1274755676303081</v>
      </c>
      <c r="I10448">
        <v>9971</v>
      </c>
      <c r="J10448" s="134">
        <v>0.29097493104974337</v>
      </c>
    </row>
    <row r="10449" spans="3:10" x14ac:dyDescent="0.3">
      <c r="C10449">
        <v>9972</v>
      </c>
      <c r="D10449" s="40">
        <v>3.034058166487223</v>
      </c>
      <c r="I10449">
        <v>9972</v>
      </c>
      <c r="J10449" s="134">
        <v>0.31149451514090698</v>
      </c>
    </row>
    <row r="10450" spans="3:10" x14ac:dyDescent="0.3">
      <c r="C10450">
        <v>9973</v>
      </c>
      <c r="D10450" s="40">
        <v>2.9553376970686558</v>
      </c>
      <c r="I10450">
        <v>9973</v>
      </c>
      <c r="J10450" s="134">
        <v>0.33289478936642847</v>
      </c>
    </row>
    <row r="10451" spans="3:10" x14ac:dyDescent="0.3">
      <c r="C10451">
        <v>9974</v>
      </c>
      <c r="D10451" s="40">
        <v>1.6007330864075993</v>
      </c>
      <c r="I10451">
        <v>9974</v>
      </c>
      <c r="J10451" s="134">
        <v>0.38175217035829201</v>
      </c>
    </row>
    <row r="10452" spans="3:10" x14ac:dyDescent="0.3">
      <c r="C10452">
        <v>9975</v>
      </c>
      <c r="D10452" s="40">
        <v>1.9275212499797714</v>
      </c>
      <c r="I10452">
        <v>9975</v>
      </c>
      <c r="J10452" s="134">
        <v>0.28545382663974506</v>
      </c>
    </row>
    <row r="10453" spans="3:10" x14ac:dyDescent="0.3">
      <c r="C10453">
        <v>9976</v>
      </c>
      <c r="D10453" s="40">
        <v>3.6198963456187121</v>
      </c>
      <c r="I10453">
        <v>9976</v>
      </c>
      <c r="J10453" s="134">
        <v>0.21657757673594857</v>
      </c>
    </row>
    <row r="10454" spans="3:10" x14ac:dyDescent="0.3">
      <c r="C10454">
        <v>9977</v>
      </c>
      <c r="D10454" s="40">
        <v>2.3429113504506516</v>
      </c>
      <c r="I10454">
        <v>9977</v>
      </c>
      <c r="J10454" s="134">
        <v>0.29089748302847385</v>
      </c>
    </row>
    <row r="10455" spans="3:10" x14ac:dyDescent="0.3">
      <c r="C10455">
        <v>9978</v>
      </c>
      <c r="D10455" s="40">
        <v>3.2929852131633752</v>
      </c>
      <c r="I10455">
        <v>9978</v>
      </c>
      <c r="J10455" s="134">
        <v>0.14149218895080096</v>
      </c>
    </row>
    <row r="10456" spans="3:10" x14ac:dyDescent="0.3">
      <c r="C10456">
        <v>9979</v>
      </c>
      <c r="D10456" s="40">
        <v>2.5152006111904375</v>
      </c>
      <c r="I10456">
        <v>9979</v>
      </c>
      <c r="J10456" s="134">
        <v>0.32003958622647377</v>
      </c>
    </row>
    <row r="10457" spans="3:10" x14ac:dyDescent="0.3">
      <c r="C10457">
        <v>9980</v>
      </c>
      <c r="D10457" s="40">
        <v>2.2968146843760411</v>
      </c>
      <c r="I10457">
        <v>9980</v>
      </c>
      <c r="J10457" s="134">
        <v>0.18470602777120537</v>
      </c>
    </row>
    <row r="10458" spans="3:10" x14ac:dyDescent="0.3">
      <c r="C10458">
        <v>9981</v>
      </c>
      <c r="D10458" s="40">
        <v>2.2073146120566873</v>
      </c>
      <c r="I10458">
        <v>9981</v>
      </c>
      <c r="J10458" s="134">
        <v>0.27492099407392012</v>
      </c>
    </row>
    <row r="10459" spans="3:10" x14ac:dyDescent="0.3">
      <c r="C10459">
        <v>9982</v>
      </c>
      <c r="D10459" s="40">
        <v>1.9124212831361955</v>
      </c>
      <c r="I10459">
        <v>9982</v>
      </c>
      <c r="J10459" s="134">
        <v>0.1438543247614581</v>
      </c>
    </row>
    <row r="10460" spans="3:10" x14ac:dyDescent="0.3">
      <c r="C10460">
        <v>9983</v>
      </c>
      <c r="D10460" s="40">
        <v>3.03089243181071</v>
      </c>
      <c r="I10460">
        <v>9983</v>
      </c>
      <c r="J10460" s="134">
        <v>0.14770683247000838</v>
      </c>
    </row>
    <row r="10461" spans="3:10" x14ac:dyDescent="0.3">
      <c r="C10461">
        <v>9984</v>
      </c>
      <c r="D10461" s="40">
        <v>3.2398452795279828</v>
      </c>
      <c r="I10461">
        <v>9984</v>
      </c>
      <c r="J10461" s="134">
        <v>0.3416731926850205</v>
      </c>
    </row>
    <row r="10462" spans="3:10" x14ac:dyDescent="0.3">
      <c r="C10462">
        <v>9985</v>
      </c>
      <c r="D10462" s="40">
        <v>2.8186221742906534</v>
      </c>
      <c r="I10462">
        <v>9985</v>
      </c>
      <c r="J10462" s="134">
        <v>0.31583851523456552</v>
      </c>
    </row>
    <row r="10463" spans="3:10" x14ac:dyDescent="0.3">
      <c r="C10463">
        <v>9986</v>
      </c>
      <c r="D10463" s="40">
        <v>2.4033559991509379</v>
      </c>
      <c r="I10463">
        <v>9986</v>
      </c>
      <c r="J10463" s="134">
        <v>0.1767674299367572</v>
      </c>
    </row>
    <row r="10464" spans="3:10" x14ac:dyDescent="0.3">
      <c r="C10464">
        <v>9987</v>
      </c>
      <c r="D10464" s="40">
        <v>2.2053060419392052</v>
      </c>
      <c r="I10464">
        <v>9987</v>
      </c>
      <c r="J10464" s="134">
        <v>0.19152194744306938</v>
      </c>
    </row>
    <row r="10465" spans="3:10" x14ac:dyDescent="0.3">
      <c r="C10465">
        <v>9988</v>
      </c>
      <c r="D10465" s="40">
        <v>2.7466062082101614</v>
      </c>
      <c r="I10465">
        <v>9988</v>
      </c>
      <c r="J10465" s="134">
        <v>0.23503099790884563</v>
      </c>
    </row>
    <row r="10466" spans="3:10" x14ac:dyDescent="0.3">
      <c r="C10466">
        <v>9989</v>
      </c>
      <c r="D10466" s="40">
        <v>3.352548393688501</v>
      </c>
      <c r="I10466">
        <v>9989</v>
      </c>
      <c r="J10466" s="134">
        <v>0.23077908661796132</v>
      </c>
    </row>
    <row r="10467" spans="3:10" x14ac:dyDescent="0.3">
      <c r="C10467">
        <v>9990</v>
      </c>
      <c r="D10467" s="40">
        <v>2.4969946805571874</v>
      </c>
      <c r="I10467">
        <v>9990</v>
      </c>
      <c r="J10467" s="134">
        <v>0.1613704096905535</v>
      </c>
    </row>
    <row r="10468" spans="3:10" x14ac:dyDescent="0.3">
      <c r="C10468">
        <v>9991</v>
      </c>
      <c r="D10468" s="40">
        <v>2.4145144305428348</v>
      </c>
      <c r="I10468">
        <v>9991</v>
      </c>
      <c r="J10468" s="134">
        <v>0.17620869944121331</v>
      </c>
    </row>
    <row r="10469" spans="3:10" x14ac:dyDescent="0.3">
      <c r="C10469">
        <v>9992</v>
      </c>
      <c r="D10469" s="40">
        <v>2.6487590484890049</v>
      </c>
      <c r="I10469">
        <v>9992</v>
      </c>
      <c r="J10469" s="134">
        <v>0.2817477850373955</v>
      </c>
    </row>
    <row r="10470" spans="3:10" x14ac:dyDescent="0.3">
      <c r="C10470">
        <v>9993</v>
      </c>
      <c r="D10470" s="40">
        <v>3.0235969754575809</v>
      </c>
      <c r="I10470">
        <v>9993</v>
      </c>
      <c r="J10470" s="134">
        <v>0.31002342636313074</v>
      </c>
    </row>
    <row r="10471" spans="3:10" x14ac:dyDescent="0.3">
      <c r="C10471">
        <v>9994</v>
      </c>
      <c r="D10471" s="40">
        <v>1.789363203800892</v>
      </c>
      <c r="I10471">
        <v>9994</v>
      </c>
      <c r="J10471" s="134">
        <v>0.24740524661113561</v>
      </c>
    </row>
    <row r="10472" spans="3:10" x14ac:dyDescent="0.3">
      <c r="C10472">
        <v>9995</v>
      </c>
      <c r="D10472" s="40">
        <v>2.8842313660817527</v>
      </c>
      <c r="I10472">
        <v>9995</v>
      </c>
      <c r="J10472" s="134">
        <v>0.18018810967419818</v>
      </c>
    </row>
    <row r="10473" spans="3:10" x14ac:dyDescent="0.3">
      <c r="C10473">
        <v>9996</v>
      </c>
      <c r="D10473" s="40">
        <v>2.0305663554060205</v>
      </c>
      <c r="I10473">
        <v>9996</v>
      </c>
      <c r="J10473" s="134">
        <v>0.15111152690697471</v>
      </c>
    </row>
    <row r="10474" spans="3:10" x14ac:dyDescent="0.3">
      <c r="C10474">
        <v>9997</v>
      </c>
      <c r="D10474" s="40">
        <v>3.2612781129546904</v>
      </c>
      <c r="I10474">
        <v>9997</v>
      </c>
      <c r="J10474" s="134">
        <v>0.14593507847456122</v>
      </c>
    </row>
    <row r="10475" spans="3:10" x14ac:dyDescent="0.3">
      <c r="C10475">
        <v>9998</v>
      </c>
      <c r="D10475" s="40">
        <v>2.6748785910398185</v>
      </c>
      <c r="I10475">
        <v>9998</v>
      </c>
      <c r="J10475" s="134">
        <v>0.1629060122643049</v>
      </c>
    </row>
    <row r="10476" spans="3:10" x14ac:dyDescent="0.3">
      <c r="C10476">
        <v>9999</v>
      </c>
      <c r="D10476" s="40">
        <v>1.7734968983452941</v>
      </c>
      <c r="I10476">
        <v>9999</v>
      </c>
      <c r="J10476" s="134">
        <v>0.28551764473997143</v>
      </c>
    </row>
    <row r="10477" spans="3:10" x14ac:dyDescent="0.3">
      <c r="C10477">
        <v>10000</v>
      </c>
      <c r="D10477" s="40">
        <v>3.2462036925447157</v>
      </c>
      <c r="I10477">
        <v>10000</v>
      </c>
      <c r="J10477" s="134">
        <v>0.24846204710651643</v>
      </c>
    </row>
  </sheetData>
  <mergeCells count="1">
    <mergeCell ref="C469:H4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Template</vt:lpstr>
      <vt:lpstr>Input page</vt:lpstr>
      <vt:lpstr>Sensitivity and scenario analy</vt:lpstr>
      <vt:lpstr>Summary Output</vt:lpstr>
      <vt:lpstr>Assumptions</vt:lpstr>
      <vt:lpstr>Annual Sales</vt:lpstr>
      <vt:lpstr>Annual Expenses</vt:lpstr>
      <vt:lpstr>Tax Schedule</vt:lpstr>
      <vt:lpstr>Income Statement</vt:lpstr>
      <vt:lpstr>Cash Flow Statement</vt:lpstr>
      <vt:lpstr>Balance Sheet</vt:lpstr>
      <vt:lpstr>Imp Fin Parameters</vt:lpstr>
      <vt:lpstr>Notes</vt:lpstr>
      <vt:lpstr>Scenario calculation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2021-05-21T14:21:43Z</dcterms:modified>
</cp:coreProperties>
</file>