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y\Desktop\"/>
    </mc:Choice>
  </mc:AlternateContent>
  <xr:revisionPtr revIDLastSave="0" documentId="8_{D95CC38A-3AA4-48A7-9A5A-F2D8444FEB78}" xr6:coauthVersionLast="45" xr6:coauthVersionMax="45" xr10:uidLastSave="{00000000-0000-0000-0000-000000000000}"/>
  <bookViews>
    <workbookView xWindow="-120" yWindow="-120" windowWidth="20730" windowHeight="11160" xr2:uid="{A0421B79-BDE7-4FC5-9612-7271625752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C21" i="1"/>
  <c r="C19" i="1"/>
  <c r="C18" i="1"/>
  <c r="C17" i="1"/>
  <c r="C20" i="1" s="1"/>
  <c r="C12" i="1"/>
  <c r="K12" i="1"/>
  <c r="K19" i="1" s="1"/>
  <c r="K18" i="1"/>
  <c r="K17" i="1"/>
  <c r="M26" i="1"/>
  <c r="M27" i="1"/>
  <c r="M28" i="1"/>
  <c r="M25" i="1"/>
  <c r="K21" i="1"/>
  <c r="K20" i="1"/>
  <c r="C22" i="1" l="1"/>
  <c r="C25" i="1" s="1"/>
  <c r="C28" i="1" s="1"/>
  <c r="E31" i="1" s="1"/>
  <c r="C26" i="1"/>
  <c r="K22" i="1"/>
  <c r="K25" i="1" s="1"/>
  <c r="C27" i="1" l="1"/>
  <c r="B34" i="1"/>
  <c r="C34" i="1" s="1"/>
  <c r="D31" i="1"/>
  <c r="F31" i="1" s="1"/>
  <c r="K28" i="1"/>
  <c r="M31" i="1" s="1"/>
  <c r="K26" i="1"/>
  <c r="K27" i="1"/>
  <c r="G31" i="1" l="1"/>
  <c r="H31" i="1" s="1"/>
  <c r="J34" i="1"/>
  <c r="K34" i="1" s="1"/>
  <c r="L31" i="1"/>
  <c r="N31" i="1" s="1"/>
  <c r="O31" i="1" l="1"/>
  <c r="P31" i="1" s="1"/>
</calcChain>
</file>

<file path=xl/sharedStrings.xml><?xml version="1.0" encoding="utf-8"?>
<sst xmlns="http://schemas.openxmlformats.org/spreadsheetml/2006/main" count="135" uniqueCount="47">
  <si>
    <t>l</t>
  </si>
  <si>
    <t>[km]</t>
  </si>
  <si>
    <t>[mH/km]</t>
  </si>
  <si>
    <t>[uF/km]</t>
  </si>
  <si>
    <t>[mohm/km]</t>
  </si>
  <si>
    <t>L'</t>
  </si>
  <si>
    <t>r</t>
  </si>
  <si>
    <t>c</t>
  </si>
  <si>
    <t>L</t>
  </si>
  <si>
    <t>C</t>
  </si>
  <si>
    <t>R</t>
  </si>
  <si>
    <t>[H]</t>
  </si>
  <si>
    <t>[F]</t>
  </si>
  <si>
    <t>[ohm]</t>
  </si>
  <si>
    <t>f</t>
  </si>
  <si>
    <t>[Hz]</t>
  </si>
  <si>
    <t>Z</t>
  </si>
  <si>
    <t>Xc</t>
  </si>
  <si>
    <t>Xl</t>
  </si>
  <si>
    <t>Ic</t>
  </si>
  <si>
    <t>E</t>
  </si>
  <si>
    <t>[V]</t>
  </si>
  <si>
    <t>[A]</t>
  </si>
  <si>
    <t>Vc</t>
  </si>
  <si>
    <t>Vl</t>
  </si>
  <si>
    <t>Vr</t>
  </si>
  <si>
    <t>[rad]</t>
  </si>
  <si>
    <t>[deg]</t>
  </si>
  <si>
    <t>Phase</t>
  </si>
  <si>
    <t>Magnitude</t>
  </si>
  <si>
    <t>Phase [deg]</t>
  </si>
  <si>
    <t>Phase [rad]</t>
  </si>
  <si>
    <t>Quantity</t>
  </si>
  <si>
    <t>Value</t>
  </si>
  <si>
    <t>Unit</t>
  </si>
  <si>
    <t>Phasor</t>
  </si>
  <si>
    <t>Real part</t>
  </si>
  <si>
    <t>Imag part</t>
  </si>
  <si>
    <t>Gain Vc/E</t>
  </si>
  <si>
    <t>Gain [dB]</t>
  </si>
  <si>
    <t>Case 1</t>
  </si>
  <si>
    <t>1. Ideal components</t>
  </si>
  <si>
    <t>2. Aerial line with capacitive load at the end</t>
  </si>
  <si>
    <t>3. Assume capacitive load (e.g. line with no load at the end</t>
  </si>
  <si>
    <t>4. Capacitor voltage is assumed to have phase 0 (i.e. it is the reference)</t>
  </si>
  <si>
    <t>1. Same as case 1 but with 10 times the initial capacitance, e.g. a cable line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</si>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</sst>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/>
    <xf numFmtId="2" fontId="3" fillId="3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133351</xdr:colOff>
      <xdr:row>15</xdr:row>
      <xdr:rowOff>66675</xdr:rowOff>
    </xdr:from>
    <xdr:to>
      <xdr:col>16</xdr:col>
      <xdr:colOff>123825</xdr:colOff>
      <xdr:row>21</xdr:row>
      <xdr:rowOff>181900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99DF432C-B3EA-4357-8BD3-26F5D8090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1" y="2971800"/>
          <a:ext cx="3047999" cy="12582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16</xdr:row>
      <xdr:rowOff>85725</xdr:rowOff>
    </xdr:from>
    <xdr:to>
      <xdr:col>8</xdr:col>
      <xdr:colOff>181943</xdr:colOff>
      <xdr:row>21</xdr:row>
      <xdr:rowOff>95250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FE98D5C5-96DD-40C6-86F8-B797BB62D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3181350"/>
          <a:ext cx="2963243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8438-493B-4800-9917-1DBDD3811C52}">
  <dimension ref="B2:P34"/>
  <sheetViews>
    <sheetView tabSelected="1" zoomScale="90" zoomScaleNormal="90" workbookViewId="0">
      <selection activeCell="H15" sqref="H15"/>
    </sheetView>
  </sheetViews>
  <sheetFormatPr defaultRowHeight="15" x14ac:dyDescent="0.25"/>
  <cols>
    <col min="2" max="2" width="9.5703125" bestFit="1" customWidth="1"/>
    <col min="3" max="3" width="9.28515625" bestFit="1" customWidth="1"/>
    <col min="4" max="4" width="11.7109375" bestFit="1" customWidth="1"/>
    <col min="5" max="5" width="9.28515625" bestFit="1" customWidth="1"/>
    <col min="6" max="6" width="10.7109375" bestFit="1" customWidth="1"/>
    <col min="7" max="7" width="11" bestFit="1" customWidth="1"/>
    <col min="8" max="8" width="11.42578125" bestFit="1" customWidth="1"/>
    <col min="10" max="10" width="12" bestFit="1" customWidth="1"/>
    <col min="11" max="11" width="11" bestFit="1" customWidth="1"/>
    <col min="12" max="12" width="11.7109375" bestFit="1" customWidth="1"/>
    <col min="13" max="13" width="12" bestFit="1" customWidth="1"/>
    <col min="14" max="14" width="11" bestFit="1" customWidth="1"/>
    <col min="15" max="16" width="11.42578125" bestFit="1" customWidth="1"/>
    <col min="17" max="17" width="11" bestFit="1" customWidth="1"/>
    <col min="18" max="18" width="11.7109375" bestFit="1" customWidth="1"/>
  </cols>
  <sheetData>
    <row r="2" spans="2:12" ht="18.75" x14ac:dyDescent="0.3">
      <c r="B2" s="5" t="s">
        <v>40</v>
      </c>
      <c r="J2" s="5" t="s">
        <v>46</v>
      </c>
    </row>
    <row r="3" spans="2:12" x14ac:dyDescent="0.25">
      <c r="B3" t="s">
        <v>41</v>
      </c>
      <c r="J3" t="s">
        <v>45</v>
      </c>
    </row>
    <row r="4" spans="2:12" x14ac:dyDescent="0.25">
      <c r="B4" t="s">
        <v>42</v>
      </c>
    </row>
    <row r="5" spans="2:12" x14ac:dyDescent="0.25">
      <c r="B5" t="s">
        <v>43</v>
      </c>
    </row>
    <row r="6" spans="2:12" x14ac:dyDescent="0.25">
      <c r="B6" t="s">
        <v>44</v>
      </c>
    </row>
    <row r="8" spans="2:12" x14ac:dyDescent="0.25">
      <c r="B8" s="3" t="s">
        <v>32</v>
      </c>
      <c r="C8" s="3" t="s">
        <v>33</v>
      </c>
      <c r="D8" s="3" t="s">
        <v>34</v>
      </c>
      <c r="J8" s="3" t="s">
        <v>32</v>
      </c>
      <c r="K8" s="3" t="s">
        <v>33</v>
      </c>
      <c r="L8" s="3" t="s">
        <v>34</v>
      </c>
    </row>
    <row r="9" spans="2:12" x14ac:dyDescent="0.25">
      <c r="B9" s="2" t="s">
        <v>0</v>
      </c>
      <c r="C9" s="4">
        <v>100</v>
      </c>
      <c r="D9" s="2" t="s">
        <v>1</v>
      </c>
      <c r="J9" s="2" t="s">
        <v>0</v>
      </c>
      <c r="K9" s="4">
        <v>100</v>
      </c>
      <c r="L9" s="2" t="s">
        <v>1</v>
      </c>
    </row>
    <row r="10" spans="2:12" x14ac:dyDescent="0.25">
      <c r="B10" s="1" t="s">
        <v>5</v>
      </c>
      <c r="C10" s="4">
        <v>0.48</v>
      </c>
      <c r="D10" s="1" t="s">
        <v>2</v>
      </c>
      <c r="J10" s="1" t="s">
        <v>5</v>
      </c>
      <c r="K10" s="4">
        <v>0.48</v>
      </c>
      <c r="L10" s="1" t="s">
        <v>2</v>
      </c>
    </row>
    <row r="11" spans="2:12" x14ac:dyDescent="0.25">
      <c r="B11" s="1" t="s">
        <v>7</v>
      </c>
      <c r="C11" s="4">
        <v>0.12</v>
      </c>
      <c r="D11" s="1" t="s">
        <v>3</v>
      </c>
      <c r="J11" s="1" t="s">
        <v>7</v>
      </c>
      <c r="K11" s="4">
        <v>1.2</v>
      </c>
      <c r="L11" s="1" t="s">
        <v>3</v>
      </c>
    </row>
    <row r="12" spans="2:12" x14ac:dyDescent="0.25">
      <c r="B12" s="1" t="s">
        <v>6</v>
      </c>
      <c r="C12" s="4">
        <f>75.4</f>
        <v>75.400000000000006</v>
      </c>
      <c r="D12" s="1" t="s">
        <v>4</v>
      </c>
      <c r="J12" s="1" t="s">
        <v>6</v>
      </c>
      <c r="K12" s="4">
        <f>75.4</f>
        <v>75.400000000000006</v>
      </c>
      <c r="L12" s="1" t="s">
        <v>4</v>
      </c>
    </row>
    <row r="13" spans="2:12" x14ac:dyDescent="0.25">
      <c r="B13" s="1" t="s">
        <v>14</v>
      </c>
      <c r="C13" s="4">
        <v>50</v>
      </c>
      <c r="D13" s="1" t="s">
        <v>15</v>
      </c>
      <c r="J13" s="1" t="s">
        <v>14</v>
      </c>
      <c r="K13" s="4">
        <v>50</v>
      </c>
      <c r="L13" s="1" t="s">
        <v>15</v>
      </c>
    </row>
    <row r="14" spans="2:12" x14ac:dyDescent="0.25">
      <c r="B14" s="1" t="s">
        <v>20</v>
      </c>
      <c r="C14" s="4">
        <v>100</v>
      </c>
      <c r="D14" s="1" t="s">
        <v>21</v>
      </c>
      <c r="J14" s="1" t="s">
        <v>20</v>
      </c>
      <c r="K14" s="4">
        <v>100</v>
      </c>
      <c r="L14" s="1" t="s">
        <v>21</v>
      </c>
    </row>
    <row r="16" spans="2:12" x14ac:dyDescent="0.25">
      <c r="B16" s="3" t="s">
        <v>32</v>
      </c>
      <c r="C16" s="3" t="s">
        <v>33</v>
      </c>
      <c r="D16" s="3" t="s">
        <v>34</v>
      </c>
      <c r="J16" s="3" t="s">
        <v>32</v>
      </c>
      <c r="K16" s="3" t="s">
        <v>33</v>
      </c>
      <c r="L16" s="3" t="s">
        <v>34</v>
      </c>
    </row>
    <row r="17" spans="2:16" x14ac:dyDescent="0.25">
      <c r="B17" s="2" t="s">
        <v>8</v>
      </c>
      <c r="C17" s="4">
        <f>C9*C10/1000</f>
        <v>4.8000000000000001E-2</v>
      </c>
      <c r="D17" s="2" t="s">
        <v>11</v>
      </c>
      <c r="J17" s="2" t="s">
        <v>8</v>
      </c>
      <c r="K17" s="4">
        <f>K9*K10/1000</f>
        <v>4.8000000000000001E-2</v>
      </c>
      <c r="L17" s="2" t="s">
        <v>11</v>
      </c>
    </row>
    <row r="18" spans="2:16" x14ac:dyDescent="0.25">
      <c r="B18" s="1" t="s">
        <v>9</v>
      </c>
      <c r="C18" s="4">
        <f>C9*C11/1000000</f>
        <v>1.2E-5</v>
      </c>
      <c r="D18" s="1" t="s">
        <v>12</v>
      </c>
      <c r="J18" s="1" t="s">
        <v>9</v>
      </c>
      <c r="K18" s="4">
        <f>K9*K11/1000000</f>
        <v>1.2E-4</v>
      </c>
      <c r="L18" s="1" t="s">
        <v>12</v>
      </c>
    </row>
    <row r="19" spans="2:16" x14ac:dyDescent="0.25">
      <c r="B19" s="1" t="s">
        <v>10</v>
      </c>
      <c r="C19" s="4">
        <f>C9*C12/1000</f>
        <v>7.5400000000000009</v>
      </c>
      <c r="D19" s="1" t="s">
        <v>13</v>
      </c>
      <c r="J19" s="1" t="s">
        <v>10</v>
      </c>
      <c r="K19" s="4">
        <f>K9*K12/1000</f>
        <v>7.5400000000000009</v>
      </c>
      <c r="L19" s="1" t="s">
        <v>13</v>
      </c>
    </row>
    <row r="20" spans="2:16" x14ac:dyDescent="0.25">
      <c r="B20" s="1" t="s">
        <v>18</v>
      </c>
      <c r="C20" s="4">
        <f>2*PI()*C13*C17</f>
        <v>15.079644737231009</v>
      </c>
      <c r="D20" s="1" t="s">
        <v>13</v>
      </c>
      <c r="J20" s="1" t="s">
        <v>18</v>
      </c>
      <c r="K20" s="4">
        <f>2*PI()*K13*K17</f>
        <v>15.079644737231009</v>
      </c>
      <c r="L20" s="1" t="s">
        <v>13</v>
      </c>
    </row>
    <row r="21" spans="2:16" x14ac:dyDescent="0.25">
      <c r="B21" s="1" t="s">
        <v>17</v>
      </c>
      <c r="C21" s="4">
        <f>-1/(2*PI()*C13*C18)</f>
        <v>-265.25823848649219</v>
      </c>
      <c r="D21" s="1" t="s">
        <v>13</v>
      </c>
      <c r="J21" s="1" t="s">
        <v>17</v>
      </c>
      <c r="K21" s="4">
        <f>-1/(2*PI()*K13*K18)</f>
        <v>-26.525823848649225</v>
      </c>
      <c r="L21" s="1" t="s">
        <v>13</v>
      </c>
    </row>
    <row r="22" spans="2:16" x14ac:dyDescent="0.25">
      <c r="B22" s="1" t="s">
        <v>16</v>
      </c>
      <c r="C22" s="4">
        <f>SQRT(C19^2+(C20+C21)^2)</f>
        <v>250.29218999073436</v>
      </c>
      <c r="D22" s="1" t="s">
        <v>13</v>
      </c>
      <c r="J22" s="1" t="s">
        <v>16</v>
      </c>
      <c r="K22" s="4">
        <f>SQRT(K19^2+(K20+K21)^2)</f>
        <v>13.706444332891982</v>
      </c>
      <c r="L22" s="1" t="s">
        <v>13</v>
      </c>
    </row>
    <row r="24" spans="2:16" x14ac:dyDescent="0.25">
      <c r="B24" s="3" t="s">
        <v>35</v>
      </c>
      <c r="C24" s="3" t="s">
        <v>33</v>
      </c>
      <c r="D24" s="3" t="s">
        <v>34</v>
      </c>
      <c r="E24" s="3" t="s">
        <v>28</v>
      </c>
      <c r="F24" s="3" t="s">
        <v>34</v>
      </c>
      <c r="G24" s="3" t="s">
        <v>28</v>
      </c>
      <c r="H24" s="3" t="s">
        <v>34</v>
      </c>
      <c r="J24" s="3" t="s">
        <v>35</v>
      </c>
      <c r="K24" s="3" t="s">
        <v>33</v>
      </c>
      <c r="L24" s="3" t="s">
        <v>34</v>
      </c>
      <c r="M24" s="3" t="s">
        <v>28</v>
      </c>
      <c r="N24" s="3" t="s">
        <v>34</v>
      </c>
      <c r="O24" s="3" t="s">
        <v>28</v>
      </c>
      <c r="P24" s="3" t="s">
        <v>34</v>
      </c>
    </row>
    <row r="25" spans="2:16" x14ac:dyDescent="0.25">
      <c r="B25" s="2" t="s">
        <v>19</v>
      </c>
      <c r="C25" s="6">
        <f>C14/C22</f>
        <v>0.39953304177690058</v>
      </c>
      <c r="D25" s="2" t="s">
        <v>22</v>
      </c>
      <c r="E25" s="4">
        <f>G25/180*PI()</f>
        <v>1.5707963267948966</v>
      </c>
      <c r="F25" s="2" t="s">
        <v>26</v>
      </c>
      <c r="G25" s="4">
        <v>90</v>
      </c>
      <c r="H25" s="2" t="s">
        <v>27</v>
      </c>
      <c r="J25" s="2" t="s">
        <v>19</v>
      </c>
      <c r="K25" s="6">
        <f>K14/K22</f>
        <v>7.2958381890499071</v>
      </c>
      <c r="L25" s="2" t="s">
        <v>22</v>
      </c>
      <c r="M25" s="4">
        <f>O25/180*PI()</f>
        <v>1.5707963267948966</v>
      </c>
      <c r="N25" s="2" t="s">
        <v>26</v>
      </c>
      <c r="O25" s="4">
        <v>90</v>
      </c>
      <c r="P25" s="2" t="s">
        <v>27</v>
      </c>
    </row>
    <row r="26" spans="2:16" x14ac:dyDescent="0.25">
      <c r="B26" s="1" t="s">
        <v>23</v>
      </c>
      <c r="C26" s="6">
        <f>-C21*C25</f>
        <v>105.97943087889074</v>
      </c>
      <c r="D26" s="1" t="s">
        <v>21</v>
      </c>
      <c r="E26" s="4">
        <f t="shared" ref="E26:E28" si="0">G26/180*PI()</f>
        <v>0</v>
      </c>
      <c r="F26" s="1" t="s">
        <v>26</v>
      </c>
      <c r="G26" s="4">
        <v>0</v>
      </c>
      <c r="H26" s="1" t="s">
        <v>27</v>
      </c>
      <c r="J26" s="1" t="s">
        <v>23</v>
      </c>
      <c r="K26" s="6">
        <f>-K21*K25</f>
        <v>193.5281186309858</v>
      </c>
      <c r="L26" s="1" t="s">
        <v>21</v>
      </c>
      <c r="M26" s="4">
        <f t="shared" ref="M26:M28" si="1">O26/180*PI()</f>
        <v>0</v>
      </c>
      <c r="N26" s="1" t="s">
        <v>26</v>
      </c>
      <c r="O26" s="4">
        <v>0</v>
      </c>
      <c r="P26" s="1" t="s">
        <v>27</v>
      </c>
    </row>
    <row r="27" spans="2:16" x14ac:dyDescent="0.25">
      <c r="B27" s="1" t="s">
        <v>24</v>
      </c>
      <c r="C27" s="6">
        <f>C20*C25</f>
        <v>6.0248163307809355</v>
      </c>
      <c r="D27" s="1" t="s">
        <v>21</v>
      </c>
      <c r="E27" s="4">
        <f t="shared" si="0"/>
        <v>3.1415926535897931</v>
      </c>
      <c r="F27" s="1" t="s">
        <v>26</v>
      </c>
      <c r="G27" s="4">
        <v>180</v>
      </c>
      <c r="H27" s="1" t="s">
        <v>27</v>
      </c>
      <c r="J27" s="1" t="s">
        <v>24</v>
      </c>
      <c r="K27" s="6">
        <f>K20*K25</f>
        <v>110.01864795119545</v>
      </c>
      <c r="L27" s="1" t="s">
        <v>21</v>
      </c>
      <c r="M27" s="4">
        <f t="shared" si="1"/>
        <v>3.1415926535897931</v>
      </c>
      <c r="N27" s="1" t="s">
        <v>26</v>
      </c>
      <c r="O27" s="4">
        <v>180</v>
      </c>
      <c r="P27" s="1" t="s">
        <v>27</v>
      </c>
    </row>
    <row r="28" spans="2:16" x14ac:dyDescent="0.25">
      <c r="B28" s="1" t="s">
        <v>25</v>
      </c>
      <c r="C28" s="4">
        <f>C19*C25</f>
        <v>3.0124791349978306</v>
      </c>
      <c r="D28" s="1" t="s">
        <v>21</v>
      </c>
      <c r="E28" s="4">
        <f t="shared" si="0"/>
        <v>1.5707963267948966</v>
      </c>
      <c r="F28" s="1" t="s">
        <v>26</v>
      </c>
      <c r="G28" s="4">
        <v>90</v>
      </c>
      <c r="H28" s="1" t="s">
        <v>27</v>
      </c>
      <c r="J28" s="1" t="s">
        <v>25</v>
      </c>
      <c r="K28" s="4">
        <f>K19*K25</f>
        <v>55.010619945436304</v>
      </c>
      <c r="L28" s="1" t="s">
        <v>21</v>
      </c>
      <c r="M28" s="4">
        <f t="shared" si="1"/>
        <v>1.5707963267948966</v>
      </c>
      <c r="N28" s="1" t="s">
        <v>26</v>
      </c>
      <c r="O28" s="4">
        <v>90</v>
      </c>
      <c r="P28" s="1" t="s">
        <v>27</v>
      </c>
    </row>
    <row r="30" spans="2:16" x14ac:dyDescent="0.25">
      <c r="B30" s="3" t="s">
        <v>35</v>
      </c>
      <c r="C30" s="3" t="s">
        <v>34</v>
      </c>
      <c r="D30" s="3" t="s">
        <v>36</v>
      </c>
      <c r="E30" s="3" t="s">
        <v>37</v>
      </c>
      <c r="F30" s="3" t="s">
        <v>29</v>
      </c>
      <c r="G30" s="3" t="s">
        <v>31</v>
      </c>
      <c r="H30" s="3" t="s">
        <v>30</v>
      </c>
      <c r="J30" s="3" t="s">
        <v>35</v>
      </c>
      <c r="K30" s="3" t="s">
        <v>34</v>
      </c>
      <c r="L30" s="3" t="s">
        <v>36</v>
      </c>
      <c r="M30" s="3" t="s">
        <v>37</v>
      </c>
      <c r="N30" s="3" t="s">
        <v>29</v>
      </c>
      <c r="O30" s="3" t="s">
        <v>31</v>
      </c>
      <c r="P30" s="3" t="s">
        <v>30</v>
      </c>
    </row>
    <row r="31" spans="2:16" x14ac:dyDescent="0.25">
      <c r="B31" s="1" t="s">
        <v>20</v>
      </c>
      <c r="C31" s="1" t="s">
        <v>21</v>
      </c>
      <c r="D31" s="4">
        <f>C26-C27</f>
        <v>99.954614548109802</v>
      </c>
      <c r="E31" s="4">
        <f>C28</f>
        <v>3.0124791349978306</v>
      </c>
      <c r="F31" s="6">
        <f>SQRT(D31^2+E31^2)</f>
        <v>100.00000000000001</v>
      </c>
      <c r="G31" s="4">
        <f>ATAN(E31/D31)</f>
        <v>3.0129349601730686E-2</v>
      </c>
      <c r="H31" s="4">
        <f>G31/PI()*180</f>
        <v>1.7262845716533359</v>
      </c>
      <c r="J31" s="1" t="s">
        <v>20</v>
      </c>
      <c r="K31" s="1" t="s">
        <v>21</v>
      </c>
      <c r="L31" s="4">
        <f>K26-K27</f>
        <v>83.509470679790354</v>
      </c>
      <c r="M31" s="4">
        <f>K28</f>
        <v>55.010619945436304</v>
      </c>
      <c r="N31" s="6">
        <f>SQRT(L31^2+M31^2)</f>
        <v>100</v>
      </c>
      <c r="O31" s="4">
        <f>ATAN(M31/L31)</f>
        <v>0.58249140309431924</v>
      </c>
      <c r="P31" s="4">
        <f>O31/PI()*180</f>
        <v>33.374298999958071</v>
      </c>
    </row>
    <row r="33" spans="2:11" x14ac:dyDescent="0.25">
      <c r="B33" s="3" t="s">
        <v>38</v>
      </c>
      <c r="C33" s="3" t="s">
        <v>39</v>
      </c>
      <c r="J33" s="3" t="s">
        <v>38</v>
      </c>
      <c r="K33" s="3" t="s">
        <v>39</v>
      </c>
    </row>
    <row r="34" spans="2:11" x14ac:dyDescent="0.25">
      <c r="B34" s="6">
        <f>C26/C14</f>
        <v>1.0597943087889075</v>
      </c>
      <c r="C34" s="4">
        <f>20*LOG10(B34)</f>
        <v>0.50443165951621804</v>
      </c>
      <c r="J34" s="6">
        <f>K26/K14</f>
        <v>1.935281186309858</v>
      </c>
      <c r="K34" s="4">
        <f>20*LOG10(J34)</f>
        <v>5.7348814934634333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Michy</dc:creator>
  <cp:lastModifiedBy>Michy</cp:lastModifiedBy>
  <dcterms:created xsi:type="dcterms:W3CDTF">2019-10-26T14:30:14Z</dcterms:created>
  <dcterms:modified xsi:type="dcterms:W3CDTF">2019-10-26T15:50:00Z</dcterms:modified>
</cp:coreProperties>
</file>