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ocuments\"/>
    </mc:Choice>
  </mc:AlternateContent>
  <xr:revisionPtr revIDLastSave="0" documentId="8_{58D33FDF-FE4C-445F-A702-919FE349D91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3" r:id="rId1"/>
    <sheet name="SUM 2 - Question" sheetId="1" r:id="rId2"/>
    <sheet name="SUM 3 - Question" sheetId="4" r:id="rId3"/>
    <sheet name="SUMIF 1 - Question" sheetId="5" r:id="rId4"/>
    <sheet name="SUMIF2 Questions" sheetId="6" r:id="rId5"/>
    <sheet name="COUNT 1 - Question" sheetId="7" r:id="rId6"/>
    <sheet name="COUNT 2 - Question" sheetId="8" r:id="rId7"/>
    <sheet name="COUNT 3 - Question" sheetId="9" r:id="rId8"/>
    <sheet name="AVERAGE 1 - Question" sheetId="10" r:id="rId9"/>
    <sheet name="AVERAGE 3 - Question" sheetId="11" r:id="rId10"/>
    <sheet name="MAX MIN 1 - Question" sheetId="12" r:id="rId11"/>
    <sheet name="MAX MIN 2 - Question" sheetId="13" r:id="rId12"/>
    <sheet name="MAX MIN 3 - Question" sheetId="14" r:id="rId13"/>
    <sheet name="IF 1 - Question" sheetId="15" r:id="rId14"/>
    <sheet name="IF 2 - Question" sheetId="16" r:id="rId15"/>
    <sheet name="IF 3 - Question" sheetId="17" r:id="rId16"/>
    <sheet name="IF 4 - Question" sheetId="18" r:id="rId17"/>
    <sheet name="Nested IF 1 - Question" sheetId="20" r:id="rId18"/>
    <sheet name="MATH 1 - Question" sheetId="19" r:id="rId19"/>
    <sheet name="VLOOKUP 1 - Question" sheetId="23" r:id="rId20"/>
    <sheet name="VLOOUP 2A Questions" sheetId="24" r:id="rId21"/>
    <sheet name="Question" sheetId="22" r:id="rId22"/>
    <sheet name="HLOOKUP - Question" sheetId="21" r:id="rId23"/>
    <sheet name="Q24 ,A,B,C,D,E,F" sheetId="25" r:id="rId24"/>
  </sheets>
  <definedNames>
    <definedName name="ExternalData_3" localSheetId="23" hidden="1">'Q24 ,A,B,C,D,E,F'!$A$1:$E$248</definedName>
    <definedName name="ExternalData_3" localSheetId="23" hidden="1">'Q24 ,A,B,C,D,E,F'!$A$1:$E$248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4" l="1"/>
  <c r="C30" i="24"/>
  <c r="C41" i="24"/>
  <c r="E17" i="23"/>
  <c r="E19" i="23"/>
  <c r="C24" i="23"/>
  <c r="C25" i="23"/>
  <c r="C26" i="23"/>
  <c r="C31" i="23"/>
  <c r="C32" i="23"/>
  <c r="C33" i="23"/>
  <c r="B8" i="22"/>
  <c r="B9" i="22"/>
  <c r="B10" i="22"/>
  <c r="C12" i="21"/>
  <c r="C23" i="21"/>
  <c r="C33" i="21"/>
  <c r="C9" i="20"/>
  <c r="C10" i="20"/>
  <c r="C11" i="20"/>
  <c r="C12" i="20"/>
  <c r="D11" i="19"/>
  <c r="D12" i="19"/>
  <c r="D13" i="19"/>
  <c r="D14" i="19"/>
  <c r="D18" i="19"/>
  <c r="D19" i="19"/>
  <c r="D20" i="19"/>
  <c r="D24" i="19"/>
  <c r="D25" i="19"/>
  <c r="D11" i="18"/>
  <c r="D12" i="18"/>
  <c r="D13" i="18"/>
  <c r="D14" i="18"/>
  <c r="D15" i="18"/>
  <c r="D16" i="18"/>
  <c r="D17" i="18"/>
  <c r="E9" i="17"/>
  <c r="F9" i="17"/>
  <c r="E10" i="17"/>
  <c r="F10" i="17"/>
  <c r="E11" i="17"/>
  <c r="F11" i="17"/>
  <c r="E12" i="17"/>
  <c r="F12" i="17"/>
  <c r="E13" i="17"/>
  <c r="F13" i="17"/>
  <c r="E14" i="17"/>
  <c r="F14" i="17"/>
  <c r="E15" i="17"/>
  <c r="F15" i="17"/>
  <c r="E16" i="17"/>
  <c r="F16" i="17"/>
  <c r="D7" i="16"/>
  <c r="D8" i="16"/>
  <c r="D9" i="16"/>
  <c r="D10" i="16"/>
  <c r="C7" i="15"/>
  <c r="C8" i="15"/>
  <c r="C9" i="15"/>
  <c r="C10" i="15"/>
  <c r="C12" i="14"/>
  <c r="G8" i="13"/>
  <c r="G9" i="13"/>
  <c r="G10" i="13"/>
  <c r="G11" i="13"/>
  <c r="C12" i="12"/>
  <c r="C14" i="12" s="1"/>
  <c r="C13" i="12"/>
  <c r="B16" i="11"/>
  <c r="B17" i="11"/>
  <c r="B18" i="11"/>
  <c r="B23" i="11"/>
  <c r="B24" i="11"/>
  <c r="D16" i="10"/>
  <c r="D18" i="10"/>
  <c r="D20" i="10"/>
  <c r="D22" i="10"/>
  <c r="B18" i="9"/>
  <c r="B21" i="9"/>
  <c r="B24" i="9"/>
  <c r="B27" i="9"/>
  <c r="B21" i="8"/>
  <c r="B27" i="8"/>
  <c r="B15" i="7"/>
  <c r="B18" i="7"/>
  <c r="C18" i="6"/>
  <c r="C29" i="6"/>
  <c r="C40" i="6"/>
  <c r="H15" i="5"/>
  <c r="H16" i="5"/>
  <c r="H18" i="5"/>
  <c r="H20" i="5"/>
  <c r="H21" i="5"/>
  <c r="C4" i="4"/>
  <c r="C7" i="4"/>
  <c r="C10" i="4"/>
  <c r="C13" i="4"/>
  <c r="C16" i="4"/>
  <c r="C19" i="4"/>
  <c r="C20" i="4"/>
  <c r="B18" i="3"/>
  <c r="B9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16C2D-13C2-4E7C-8C15-F10DAD6397E3}" keepAlive="1" name="Query - Countries_and_dependencies_by_population_edit_" description="Connection to the 'Countries_and_dependencies_by_population_edit_' query in the workbook." type="5" refreshedVersion="8" background="1" saveData="1">
    <dbPr connection="Provider=Microsoft.Mashup.OleDb.1;Data Source=$Workbook$;Location=Countries_and_dependencies_by_population_edit_;Extended Properties=&quot;&quot;" command="SELECT * FROM [Countries_and_dependencies_by_population_edit_]"/>
  </connection>
</connections>
</file>

<file path=xl/sharedStrings.xml><?xml version="1.0" encoding="utf-8"?>
<sst xmlns="http://schemas.openxmlformats.org/spreadsheetml/2006/main" count="1054" uniqueCount="773">
  <si>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</si>
  <si>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</si>
  <si>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</si>
  <si>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</si>
  <si>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</si>
  <si>
    <t>Total Year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</si>
  <si>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</si>
  <si>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</si>
  <si>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</si>
  <si>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</si>
  <si>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</si>
  <si>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</si>
  <si>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</si>
  <si>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</si>
  <si>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</si>
  <si>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</si>
  <si>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</si>
  <si>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</si>
  <si>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Revenue in $MM</t>
  </si>
  <si>
    <t>Month</t>
  </si>
  <si>
    <t>The company's CFO asked you to use SUM formula to calculate the total revenue for the year.</t>
  </si>
  <si>
    <t>The following table includes ABC company's revenue by month.</t>
  </si>
  <si>
    <t>Region 158</t>
  </si>
  <si>
    <t>Tel Aviv</t>
  </si>
  <si>
    <t>Region 157</t>
  </si>
  <si>
    <t>Region 156</t>
  </si>
  <si>
    <t>Region 155</t>
  </si>
  <si>
    <t>Region 154</t>
  </si>
  <si>
    <t>Region 153</t>
  </si>
  <si>
    <t>Region 152</t>
  </si>
  <si>
    <t>Region 151</t>
  </si>
  <si>
    <t>Region 150</t>
  </si>
  <si>
    <t>Region 149</t>
  </si>
  <si>
    <t>Region 148</t>
  </si>
  <si>
    <t>Region 147</t>
  </si>
  <si>
    <t>Region 146</t>
  </si>
  <si>
    <t>Region 145</t>
  </si>
  <si>
    <t>Region 144</t>
  </si>
  <si>
    <t>Region 143</t>
  </si>
  <si>
    <t>Region 142</t>
  </si>
  <si>
    <t>Region 141</t>
  </si>
  <si>
    <t>Region 140</t>
  </si>
  <si>
    <t>Region 139</t>
  </si>
  <si>
    <t>Region 138</t>
  </si>
  <si>
    <t>Region 137</t>
  </si>
  <si>
    <t>Region 136</t>
  </si>
  <si>
    <t>Region 135</t>
  </si>
  <si>
    <t>Region 134</t>
  </si>
  <si>
    <t>Region 133</t>
  </si>
  <si>
    <t>Region 132</t>
  </si>
  <si>
    <t>Region 131</t>
  </si>
  <si>
    <t>Region 130</t>
  </si>
  <si>
    <t>Region 129</t>
  </si>
  <si>
    <t>Region 128</t>
  </si>
  <si>
    <t>Region 127</t>
  </si>
  <si>
    <t>Region 126</t>
  </si>
  <si>
    <t>Region 125</t>
  </si>
  <si>
    <t>Region 124</t>
  </si>
  <si>
    <t>Region 123</t>
  </si>
  <si>
    <t>Region 122</t>
  </si>
  <si>
    <t>Region 121</t>
  </si>
  <si>
    <t>Region 120</t>
  </si>
  <si>
    <t>Region 119</t>
  </si>
  <si>
    <t>Region 118</t>
  </si>
  <si>
    <t>Region 117</t>
  </si>
  <si>
    <t>Region 116</t>
  </si>
  <si>
    <t>Region 115</t>
  </si>
  <si>
    <t>Region 114</t>
  </si>
  <si>
    <t>Region 113</t>
  </si>
  <si>
    <t>Region 112</t>
  </si>
  <si>
    <t>Region 111</t>
  </si>
  <si>
    <t>Region 110</t>
  </si>
  <si>
    <t>Region 109</t>
  </si>
  <si>
    <t>Region 108</t>
  </si>
  <si>
    <t>Region 107</t>
  </si>
  <si>
    <t>Region 106</t>
  </si>
  <si>
    <t>Region 105</t>
  </si>
  <si>
    <t>Region 104</t>
  </si>
  <si>
    <t>Region 103</t>
  </si>
  <si>
    <t>Region 102</t>
  </si>
  <si>
    <t>Region 101</t>
  </si>
  <si>
    <t>Region 100</t>
  </si>
  <si>
    <t>Region 99</t>
  </si>
  <si>
    <t>Region 98</t>
  </si>
  <si>
    <t>Region 97</t>
  </si>
  <si>
    <t>Region 96</t>
  </si>
  <si>
    <t>Region 95</t>
  </si>
  <si>
    <t>Region 94</t>
  </si>
  <si>
    <t>Region 93</t>
  </si>
  <si>
    <t>Region 92</t>
  </si>
  <si>
    <t>Region 91</t>
  </si>
  <si>
    <t>Region 90</t>
  </si>
  <si>
    <t>Region 89</t>
  </si>
  <si>
    <t>Region 88</t>
  </si>
  <si>
    <t>Region 87</t>
  </si>
  <si>
    <t>Region 86</t>
  </si>
  <si>
    <t>Region 85</t>
  </si>
  <si>
    <t>Region 84</t>
  </si>
  <si>
    <t>Region 83</t>
  </si>
  <si>
    <t>Region 82</t>
  </si>
  <si>
    <t>Region 81</t>
  </si>
  <si>
    <t>Region 80</t>
  </si>
  <si>
    <t>Region 79</t>
  </si>
  <si>
    <t>Region 78</t>
  </si>
  <si>
    <t>Region 77</t>
  </si>
  <si>
    <t>Region 76</t>
  </si>
  <si>
    <t>Region 75</t>
  </si>
  <si>
    <t>Region 74</t>
  </si>
  <si>
    <t>Region 73</t>
  </si>
  <si>
    <t>Region 72</t>
  </si>
  <si>
    <t>Region 71</t>
  </si>
  <si>
    <t>Region 70</t>
  </si>
  <si>
    <t>Region 69</t>
  </si>
  <si>
    <t>Region 68</t>
  </si>
  <si>
    <t>Region 67</t>
  </si>
  <si>
    <t>Region 66</t>
  </si>
  <si>
    <t>Region 65</t>
  </si>
  <si>
    <t>Region 64</t>
  </si>
  <si>
    <t>Region 63</t>
  </si>
  <si>
    <t>Region 62</t>
  </si>
  <si>
    <t>Region 61</t>
  </si>
  <si>
    <t>Region 60</t>
  </si>
  <si>
    <t>Region 59</t>
  </si>
  <si>
    <t>Region 58</t>
  </si>
  <si>
    <t>Region 57</t>
  </si>
  <si>
    <t>Region 56</t>
  </si>
  <si>
    <t>Region 55</t>
  </si>
  <si>
    <t>Region 54</t>
  </si>
  <si>
    <t>Region 53</t>
  </si>
  <si>
    <t>Region 52</t>
  </si>
  <si>
    <t>Region 51</t>
  </si>
  <si>
    <t>Region 50</t>
  </si>
  <si>
    <t>Region 49</t>
  </si>
  <si>
    <t>Region 48</t>
  </si>
  <si>
    <t>Region 47</t>
  </si>
  <si>
    <t>Region 46</t>
  </si>
  <si>
    <t>Region 45</t>
  </si>
  <si>
    <t>Region 44</t>
  </si>
  <si>
    <t>Region 43</t>
  </si>
  <si>
    <t>Region 42</t>
  </si>
  <si>
    <t>Region 41</t>
  </si>
  <si>
    <t>Region 40</t>
  </si>
  <si>
    <t>Region 39</t>
  </si>
  <si>
    <t>Region 38</t>
  </si>
  <si>
    <t>Region 37</t>
  </si>
  <si>
    <t>Region 36</t>
  </si>
  <si>
    <t>Region 35</t>
  </si>
  <si>
    <t>Region 34</t>
  </si>
  <si>
    <t>Region 33</t>
  </si>
  <si>
    <t>Region 32</t>
  </si>
  <si>
    <t>Region 31</t>
  </si>
  <si>
    <t>Region 30</t>
  </si>
  <si>
    <t>Region 29</t>
  </si>
  <si>
    <t>Region 28</t>
  </si>
  <si>
    <t>Region 27</t>
  </si>
  <si>
    <t>Region 26</t>
  </si>
  <si>
    <t>Region 25</t>
  </si>
  <si>
    <t>Region 24</t>
  </si>
  <si>
    <t>Region 23</t>
  </si>
  <si>
    <t>Region 22</t>
  </si>
  <si>
    <t>Region 21</t>
  </si>
  <si>
    <t>Region 20</t>
  </si>
  <si>
    <t>Region 19</t>
  </si>
  <si>
    <t>Region 18</t>
  </si>
  <si>
    <t>Region 17</t>
  </si>
  <si>
    <t>Region 16</t>
  </si>
  <si>
    <t>Region 15</t>
  </si>
  <si>
    <t>Region 14</t>
  </si>
  <si>
    <t>Region 13</t>
  </si>
  <si>
    <t>Region 12</t>
  </si>
  <si>
    <t>Region 11</t>
  </si>
  <si>
    <t>Region 10</t>
  </si>
  <si>
    <t>Region 9</t>
  </si>
  <si>
    <t>Region 8</t>
  </si>
  <si>
    <t>Region 7</t>
  </si>
  <si>
    <t>Region 6</t>
  </si>
  <si>
    <t>Region 5</t>
  </si>
  <si>
    <t>Region 4</t>
  </si>
  <si>
    <t>Region 3</t>
  </si>
  <si>
    <t>Region 2</t>
  </si>
  <si>
    <t>Region 1</t>
  </si>
  <si>
    <t>50-75+</t>
  </si>
  <si>
    <t>25-49</t>
  </si>
  <si>
    <t>0-19</t>
  </si>
  <si>
    <t>Region</t>
  </si>
  <si>
    <t>City</t>
  </si>
  <si>
    <t>Age group</t>
  </si>
  <si>
    <t>Option 2:</t>
  </si>
  <si>
    <t>Option 1:</t>
  </si>
  <si>
    <t>Total number of residents of ages 0-19 and 50-75+</t>
  </si>
  <si>
    <t>What is the total number of users in regions 1-20 for all groups?</t>
  </si>
  <si>
    <t>What is the total number of residents in region 3 (green) for all group ages?</t>
  </si>
  <si>
    <t>Number of residents</t>
  </si>
  <si>
    <t>Find the number of residents for each of the following groups from the table below:</t>
  </si>
  <si>
    <t>What is the total amout of money in accounts under $9,500?</t>
  </si>
  <si>
    <t>What is the total amout of money in accounts over $10,000?</t>
  </si>
  <si>
    <t>What is the total amount of commisions from accounts that are over $10,000?</t>
  </si>
  <si>
    <t>What is the total amout of money in Non-VIP Accounts?</t>
  </si>
  <si>
    <t>What is the total amout of money in VIP Accounts?</t>
  </si>
  <si>
    <t>SUMIF</t>
  </si>
  <si>
    <t>Yes</t>
  </si>
  <si>
    <t>No</t>
  </si>
  <si>
    <t>Total commisions</t>
  </si>
  <si>
    <t>VIP Account?</t>
  </si>
  <si>
    <t>Balance</t>
  </si>
  <si>
    <t>Client #</t>
  </si>
  <si>
    <t>Enter function here:</t>
  </si>
  <si>
    <t>Result:</t>
  </si>
  <si>
    <t>What is the total number of medals won by both USA and Jamaica? (Hard)</t>
  </si>
  <si>
    <t>What is the total number of medals won by figure skaters?</t>
  </si>
  <si>
    <t>What is the total number of medals won by athletes from USA?</t>
  </si>
  <si>
    <t>See Answers Tab</t>
  </si>
  <si>
    <t>Questions</t>
  </si>
  <si>
    <t>Russia</t>
  </si>
  <si>
    <t>Athletics</t>
  </si>
  <si>
    <t>Yelena Isinbayeva</t>
  </si>
  <si>
    <t>Norway</t>
  </si>
  <si>
    <t>Figure Skating</t>
  </si>
  <si>
    <t>Sonja Henie</t>
  </si>
  <si>
    <t>USA</t>
  </si>
  <si>
    <t>Swimming</t>
  </si>
  <si>
    <t>Mark Spitz</t>
  </si>
  <si>
    <t>USSR</t>
  </si>
  <si>
    <t>Gymnastics</t>
  </si>
  <si>
    <t>Larisa Latynina</t>
  </si>
  <si>
    <t>Carl Lewis</t>
  </si>
  <si>
    <t>Romania</t>
  </si>
  <si>
    <t>Nadia Comaneci</t>
  </si>
  <si>
    <t>Germany</t>
  </si>
  <si>
    <t>Katarina Witt</t>
  </si>
  <si>
    <t>Simone Biles</t>
  </si>
  <si>
    <t>Jamaica</t>
  </si>
  <si>
    <t>Usain Bolt</t>
  </si>
  <si>
    <t>Michael Phelps</t>
  </si>
  <si>
    <t>Medals Won</t>
  </si>
  <si>
    <t>Country</t>
  </si>
  <si>
    <t>Sport</t>
  </si>
  <si>
    <t>Name</t>
  </si>
  <si>
    <t>Data - SUMIF</t>
  </si>
  <si>
    <t>Answer</t>
  </si>
  <si>
    <t>How many responses in total are in the range?</t>
  </si>
  <si>
    <t>Question</t>
  </si>
  <si>
    <t>How many numerical (with numbers only) responses are in the range?</t>
  </si>
  <si>
    <t>Solve by using COUNT and COUNTA formulas, and use only column B (Grey) to answer the questions:</t>
  </si>
  <si>
    <t>David</t>
  </si>
  <si>
    <t xml:space="preserve">I don't know </t>
  </si>
  <si>
    <t>Nate</t>
  </si>
  <si>
    <t>Three</t>
  </si>
  <si>
    <t>Ricky</t>
  </si>
  <si>
    <t>Ravi</t>
  </si>
  <si>
    <t>Avi</t>
  </si>
  <si>
    <t>Ron</t>
  </si>
  <si>
    <t>Avery</t>
  </si>
  <si>
    <t>Name:</t>
  </si>
  <si>
    <t>How many times do you eat breakfast in a week?</t>
  </si>
  <si>
    <t>The table below shows survey responses; the respondents could use any value for their answers.</t>
  </si>
  <si>
    <t>How many non-blank answers (numbers and letters) appear in column C?</t>
  </si>
  <si>
    <t>COUNT returns the number of cells with a number.</t>
  </si>
  <si>
    <t>How many numerical answers appear in column C - Amount?</t>
  </si>
  <si>
    <t>Answer by using functions COUNT and COUNTA</t>
  </si>
  <si>
    <t>Pound - Egyptian banknotes</t>
  </si>
  <si>
    <t>Pound - Lebanese bills</t>
  </si>
  <si>
    <t>Diner - Jordan banknotes</t>
  </si>
  <si>
    <t>Frank - Switzerland</t>
  </si>
  <si>
    <t>Error</t>
  </si>
  <si>
    <t>Crown - Sweden</t>
  </si>
  <si>
    <t>Rand - South Africa</t>
  </si>
  <si>
    <t>Crown - Norway</t>
  </si>
  <si>
    <t>Crown - Denmark</t>
  </si>
  <si>
    <t>USD - Canada</t>
  </si>
  <si>
    <t>Dollar - Australia</t>
  </si>
  <si>
    <t>Euro - EMU</t>
  </si>
  <si>
    <t>Wine - Japan</t>
  </si>
  <si>
    <t>£ - United Kingdom</t>
  </si>
  <si>
    <t>USD - United States</t>
  </si>
  <si>
    <t>Amount</t>
  </si>
  <si>
    <t>Currency</t>
  </si>
  <si>
    <t>Account Number</t>
  </si>
  <si>
    <t>Column E shows the total dollar value amount of each of the  accounts.</t>
  </si>
  <si>
    <t>The following table represents a bank statement of ExcelMaster company.</t>
  </si>
  <si>
    <t>How many cells in total are in the range?</t>
  </si>
  <si>
    <t>How many non number cells are in  the grey range?</t>
  </si>
  <si>
    <t>How many empty cells are in the grey range?</t>
  </si>
  <si>
    <t>How many cells with a number value are in the grey range (cells B3 to B13)?</t>
  </si>
  <si>
    <t>Solve by using formulas COUNT, COUNTA and COUNTBLANK:</t>
  </si>
  <si>
    <t>Apple1234</t>
  </si>
  <si>
    <t>AAA</t>
  </si>
  <si>
    <t>L</t>
  </si>
  <si>
    <t>Orange</t>
  </si>
  <si>
    <t>Answer using the following range:</t>
  </si>
  <si>
    <t xml:space="preserve">Average for all categories </t>
  </si>
  <si>
    <t>Average Weight of "Heavey Weight" category</t>
  </si>
  <si>
    <t>Average Weight of "Medium Weight" category</t>
  </si>
  <si>
    <t>Average Weight of "Light Weight" category</t>
  </si>
  <si>
    <t>Use only Average function for the following excercises</t>
  </si>
  <si>
    <t>I</t>
  </si>
  <si>
    <t>Heavy Weight</t>
  </si>
  <si>
    <t>H</t>
  </si>
  <si>
    <t>G</t>
  </si>
  <si>
    <t>F</t>
  </si>
  <si>
    <t>Medium Weight</t>
  </si>
  <si>
    <t>E</t>
  </si>
  <si>
    <t>D</t>
  </si>
  <si>
    <t>C</t>
  </si>
  <si>
    <t>Light Weight</t>
  </si>
  <si>
    <t>B</t>
  </si>
  <si>
    <t>A</t>
  </si>
  <si>
    <t>Weight</t>
  </si>
  <si>
    <t>Category</t>
  </si>
  <si>
    <t>Now get the same result with Average function</t>
  </si>
  <si>
    <t>What is the average of all of the samples?</t>
  </si>
  <si>
    <t>Now, calculate the average of the following numbers only with formulas SUM and COUNT (don't use Average formula)</t>
  </si>
  <si>
    <t>What was the average precipitation for each month?</t>
  </si>
  <si>
    <t>Sample 9</t>
  </si>
  <si>
    <t>Sample 8</t>
  </si>
  <si>
    <t>Sample 7</t>
  </si>
  <si>
    <t>Sample 6</t>
  </si>
  <si>
    <t>Sample 5</t>
  </si>
  <si>
    <t>Sample 4</t>
  </si>
  <si>
    <t>Sample 3</t>
  </si>
  <si>
    <t>Sample 2</t>
  </si>
  <si>
    <t>Sample 1</t>
  </si>
  <si>
    <t>Rainfall (mm)</t>
  </si>
  <si>
    <t>Sample</t>
  </si>
  <si>
    <t>We sampled 3 days in each of the first three months of 2018:</t>
  </si>
  <si>
    <t>The Table below contains percipitation measurments as measured in the Rochester NY area last year.</t>
  </si>
  <si>
    <t>What is the average between the maximum and the minimum? (mid range)</t>
  </si>
  <si>
    <t>What is the minimum weight of a wrestler?</t>
  </si>
  <si>
    <t>What is the maximum weight of a wrestler?</t>
  </si>
  <si>
    <t>Oveidyudo</t>
  </si>
  <si>
    <t>Shlomtzi</t>
  </si>
  <si>
    <t>Dinamito</t>
  </si>
  <si>
    <t>Greenko</t>
  </si>
  <si>
    <t>Solomoto</t>
  </si>
  <si>
    <t>Ishaymoto</t>
  </si>
  <si>
    <t>Use max, min and average formulas to answer the following questions.</t>
  </si>
  <si>
    <t>Sumo wrestlers contest - Names and Weights</t>
  </si>
  <si>
    <t>MAX, MIN and Average</t>
  </si>
  <si>
    <t>Dani</t>
  </si>
  <si>
    <t>Ofri</t>
  </si>
  <si>
    <t>Georgy</t>
  </si>
  <si>
    <t>Johnny</t>
  </si>
  <si>
    <t>Test 4</t>
  </si>
  <si>
    <t>Test 3</t>
  </si>
  <si>
    <t>Test 2</t>
  </si>
  <si>
    <t>Test 1</t>
  </si>
  <si>
    <t>2. else - return "pass"</t>
  </si>
  <si>
    <t>1. if the lowest score is lower than 50 - return "fail"</t>
  </si>
  <si>
    <t>Use IF and MAX/MIN to check if a student passed the test</t>
  </si>
  <si>
    <t>The following table contains details about the scores of 4 students in a driving theory test. If a student fails at least one test - she or he needs to retake the course.</t>
  </si>
  <si>
    <t>Chen</t>
  </si>
  <si>
    <t>Yoav</t>
  </si>
  <si>
    <t>Lev</t>
  </si>
  <si>
    <t>Johny</t>
  </si>
  <si>
    <t>Use MAX and IF to create a logic that checks if the test was "Easy" or not</t>
  </si>
  <si>
    <t xml:space="preserve">IF at least one student got 99 points or more in a test - the test considered easy, </t>
  </si>
  <si>
    <t>Charlie</t>
  </si>
  <si>
    <t>Beni</t>
  </si>
  <si>
    <t>Adi</t>
  </si>
  <si>
    <t>Pass/Fail</t>
  </si>
  <si>
    <t>Grade</t>
  </si>
  <si>
    <t>Grade less than 60 = Fail</t>
  </si>
  <si>
    <t>Grade 60 or higher = Pass</t>
  </si>
  <si>
    <t>Complete column C using only IF formula</t>
  </si>
  <si>
    <t>Table A contains names and their respective grades for Excel 101 Course</t>
  </si>
  <si>
    <t>Journal Entry 4</t>
  </si>
  <si>
    <t>Journal Entry 3</t>
  </si>
  <si>
    <t>Journal Entry 2</t>
  </si>
  <si>
    <t>Journal Entry 1</t>
  </si>
  <si>
    <t>Same value?</t>
  </si>
  <si>
    <t>Credit</t>
  </si>
  <si>
    <t>Debit</t>
  </si>
  <si>
    <t>if they match - return "match", otherwise return "no match"</t>
  </si>
  <si>
    <t>Check if column A's cells match column B's cell</t>
  </si>
  <si>
    <t>The following table is an extract from an accounting system that contains four journal entries</t>
  </si>
  <si>
    <t>Herzl</t>
  </si>
  <si>
    <t>George</t>
  </si>
  <si>
    <t>Fage</t>
  </si>
  <si>
    <t>Eliko</t>
  </si>
  <si>
    <t>Dan</t>
  </si>
  <si>
    <t>Cermit</t>
  </si>
  <si>
    <t>Ben</t>
  </si>
  <si>
    <t>Arik</t>
  </si>
  <si>
    <t>Minor/Adult?</t>
  </si>
  <si>
    <t>Driver Licence</t>
  </si>
  <si>
    <t>Age</t>
  </si>
  <si>
    <t>Number</t>
  </si>
  <si>
    <t>Column E</t>
  </si>
  <si>
    <t>Column D</t>
  </si>
  <si>
    <t>If the student is younger than 18 years old he/she is a minor. Check whether the student is a minor or not. for Minor return "Minor" and non minor = "Adult" anwswer in column E</t>
  </si>
  <si>
    <t>If the student's age is 16 or above, he/she is eligible for a driver's license. Check if they are eligible or not. Answer in column D</t>
  </si>
  <si>
    <t xml:space="preserve">	The table below contains details of high school students names and ages, use IF formula to complete columns D and E</t>
  </si>
  <si>
    <t>A-</t>
  </si>
  <si>
    <t>Rotem</t>
  </si>
  <si>
    <t>A+</t>
  </si>
  <si>
    <t>Daniela</t>
  </si>
  <si>
    <t>Gabe</t>
  </si>
  <si>
    <t>Xena</t>
  </si>
  <si>
    <t>Ari</t>
  </si>
  <si>
    <t>Sam</t>
  </si>
  <si>
    <t>Scholarship</t>
  </si>
  <si>
    <t>Tuition</t>
  </si>
  <si>
    <t>GPA</t>
  </si>
  <si>
    <t>Use IF function to calculate the scholarships' amounts each of them will get</t>
  </si>
  <si>
    <t>The following table contains the names of students from 2024 class.</t>
  </si>
  <si>
    <t>An A+ student gets 100% scholarship and non A+ gets 50% scholarship as shown in the table below:</t>
  </si>
  <si>
    <t>Click here to view the Answers!</t>
  </si>
  <si>
    <t>Stock B</t>
  </si>
  <si>
    <t>Stock A</t>
  </si>
  <si>
    <t>Year over Year % change</t>
  </si>
  <si>
    <t>Price 2016</t>
  </si>
  <si>
    <t>Price 2015</t>
  </si>
  <si>
    <t>Stock</t>
  </si>
  <si>
    <t>Calculate percentage of change</t>
  </si>
  <si>
    <t>Out of</t>
  </si>
  <si>
    <t>Percentages using division of numbers</t>
  </si>
  <si>
    <t>Divided by</t>
  </si>
  <si>
    <t>Times</t>
  </si>
  <si>
    <t>Minus</t>
  </si>
  <si>
    <t>Plus</t>
  </si>
  <si>
    <t>Arithmertics</t>
  </si>
  <si>
    <t>percentage sign (will divide the number by 100 if added after a value)</t>
  </si>
  <si>
    <t>%</t>
  </si>
  <si>
    <t>multiply</t>
  </si>
  <si>
    <t>*</t>
  </si>
  <si>
    <t>divide</t>
  </si>
  <si>
    <t>/</t>
  </si>
  <si>
    <t>minus</t>
  </si>
  <si>
    <t>-</t>
  </si>
  <si>
    <t>plus</t>
  </si>
  <si>
    <t>+</t>
  </si>
  <si>
    <t>equals, use = sign before the formula to calculate a formula</t>
  </si>
  <si>
    <t>=</t>
  </si>
  <si>
    <t>Use the following guidelines to calculate the statements below:</t>
  </si>
  <si>
    <t>In this module, we will focus on learning  how to make basic arithmetic operations using excel</t>
  </si>
  <si>
    <t>Deborah</t>
  </si>
  <si>
    <t>Michael</t>
  </si>
  <si>
    <t>Sarah</t>
  </si>
  <si>
    <t>John</t>
  </si>
  <si>
    <t>Failed/Good/Excellent</t>
  </si>
  <si>
    <t>Student name</t>
  </si>
  <si>
    <t>Complete the following:</t>
  </si>
  <si>
    <t>Grade lower than 60 - Failed</t>
  </si>
  <si>
    <t>Grade higher or equal to 60 but lower than 80 - Good</t>
  </si>
  <si>
    <t>Grade higher or equal to 80 - Excellent</t>
  </si>
  <si>
    <t>The school decided to use the following grade system:</t>
  </si>
  <si>
    <t xml:space="preserve">Explanation: </t>
  </si>
  <si>
    <t xml:space="preserve">What is the total pay of employee with ID 107? </t>
  </si>
  <si>
    <t>What is the salary of employee with ID 105?</t>
  </si>
  <si>
    <t>What is the department of employee with ID 102?</t>
  </si>
  <si>
    <t>Total Pay</t>
  </si>
  <si>
    <t>Bonus</t>
  </si>
  <si>
    <t>Salary</t>
  </si>
  <si>
    <t>Marketing</t>
  </si>
  <si>
    <t>HR</t>
  </si>
  <si>
    <t>Finance</t>
  </si>
  <si>
    <t>IT</t>
  </si>
  <si>
    <t>Department</t>
  </si>
  <si>
    <t>Rachel Green</t>
  </si>
  <si>
    <t>David Martin</t>
  </si>
  <si>
    <t>Jessica Davis</t>
  </si>
  <si>
    <t>Michael Wilson</t>
  </si>
  <si>
    <t>Emily Brown</t>
  </si>
  <si>
    <t>Tom Davis</t>
  </si>
  <si>
    <t>Sarah Lee</t>
  </si>
  <si>
    <t>Bob Johnson</t>
  </si>
  <si>
    <t>Jane Smith</t>
  </si>
  <si>
    <t>John Doe</t>
  </si>
  <si>
    <t>Employee Name</t>
  </si>
  <si>
    <t>Employee ID</t>
  </si>
  <si>
    <t>Data</t>
  </si>
  <si>
    <t>Exchange Rate</t>
  </si>
  <si>
    <t>GBP:USD Exchange rates:</t>
  </si>
  <si>
    <t>In case there is no exchange rate for a certain date entry, return the the last known rate for that day.</t>
  </si>
  <si>
    <t>Retrieve the GBP:USD exchange rate for the following dates using VLOOKUP function, from the table in columns G-H.</t>
  </si>
  <si>
    <t>Estelle Cormack</t>
  </si>
  <si>
    <t>Johnny Slash</t>
  </si>
  <si>
    <t>Ian Nash</t>
  </si>
  <si>
    <t>Find the Salary of the following employees:</t>
  </si>
  <si>
    <t>Location</t>
  </si>
  <si>
    <t>Return the Location of the following employees:</t>
  </si>
  <si>
    <t>What's the age of Estelle Cormack?</t>
  </si>
  <si>
    <t>What is the name of Employee ID 58369?</t>
  </si>
  <si>
    <t>Delhi</t>
  </si>
  <si>
    <t>Christopher Fallon</t>
  </si>
  <si>
    <t>Hong Kong</t>
  </si>
  <si>
    <t>Cairo</t>
  </si>
  <si>
    <t>Williamr Black</t>
  </si>
  <si>
    <t>Warsaw</t>
  </si>
  <si>
    <t>Eric Green</t>
  </si>
  <si>
    <t>Capetown</t>
  </si>
  <si>
    <t>Thomas Davies</t>
  </si>
  <si>
    <t>Bangkok</t>
  </si>
  <si>
    <t>Paul Bell</t>
  </si>
  <si>
    <t>Michael Kaye</t>
  </si>
  <si>
    <t>Shanghai</t>
  </si>
  <si>
    <t>Margaret Turley</t>
  </si>
  <si>
    <t>Thomas Bettle</t>
  </si>
  <si>
    <t>Berlin</t>
  </si>
  <si>
    <t>William Johnson</t>
  </si>
  <si>
    <t>Garry Manship</t>
  </si>
  <si>
    <t>Below is a list of the employees who work in your company:</t>
  </si>
  <si>
    <t>Create a VLOOKUP formula to find the occupation of a person whose name starts with "B" (Challenging!)</t>
  </si>
  <si>
    <t>Create a VLOOKUP formula to find the age of Mike Lee.</t>
  </si>
  <si>
    <t>Create a VLOOKUP formula to find the occupation of Jane Doe.</t>
  </si>
  <si>
    <t>s</t>
  </si>
  <si>
    <t>Engineer</t>
  </si>
  <si>
    <t>Female</t>
  </si>
  <si>
    <t>Lily Chen</t>
  </si>
  <si>
    <t>CEO</t>
  </si>
  <si>
    <t>Male</t>
  </si>
  <si>
    <t>Mike Lee</t>
  </si>
  <si>
    <t>Doctor</t>
  </si>
  <si>
    <t>Sue Kim</t>
  </si>
  <si>
    <t>Lawyer</t>
  </si>
  <si>
    <t>Yoav Ishay</t>
  </si>
  <si>
    <t>Sales</t>
  </si>
  <si>
    <t>Alice Kim</t>
  </si>
  <si>
    <t>Sam Lee</t>
  </si>
  <si>
    <t>Emily Chen</t>
  </si>
  <si>
    <t>Accountant</t>
  </si>
  <si>
    <t>Data Scientist</t>
  </si>
  <si>
    <t>Jane Doe</t>
  </si>
  <si>
    <t>Software Eng</t>
  </si>
  <si>
    <t>John Smith</t>
  </si>
  <si>
    <t>Occupation</t>
  </si>
  <si>
    <t>Gender</t>
  </si>
  <si>
    <t>VLOOKUP Exercise - Data:</t>
  </si>
  <si>
    <t>Pitcairn Islands (UK)</t>
  </si>
  <si>
    <t>Cocos (Keeling) Islands (Australia)</t>
  </si>
  <si>
    <t>Vatican City</t>
  </si>
  <si>
    <t>Tokelau (NZ)</t>
  </si>
  <si>
    <t>Niue (New Zealand)</t>
  </si>
  <si>
    <t>Christmas Island (Australia)</t>
  </si>
  <si>
    <t>Norfolk Island (Australia)</t>
  </si>
  <si>
    <t>Svalbard and Jan Mayen (Norway)</t>
  </si>
  <si>
    <t>Falkland Islands (UK)</t>
  </si>
  <si>
    <t>Saint Helena, Ascension and Tristan da Cunha (UK)</t>
  </si>
  <si>
    <t>Montserrat (UK)</t>
  </si>
  <si>
    <t>Saint Pierre and Miquelon (France)</t>
  </si>
  <si>
    <t>Saint Barthélemy (France)</t>
  </si>
  <si>
    <t>Nauru</t>
  </si>
  <si>
    <t>Tuvalu</t>
  </si>
  <si>
    <t>Wallis and Futuna (France)</t>
  </si>
  <si>
    <t>Anguilla (UK)</t>
  </si>
  <si>
    <t>Cook Islands (New Zealand)</t>
  </si>
  <si>
    <t>Palau</t>
  </si>
  <si>
    <t>Caribbean Netherlands (Netherlands)</t>
  </si>
  <si>
    <t>British Virgin Islands (UK)</t>
  </si>
  <si>
    <t>Åland Islands (Finland)</t>
  </si>
  <si>
    <t>Gibraltar (UK)</t>
  </si>
  <si>
    <t>Turks and Caicos Islands (UK)</t>
  </si>
  <si>
    <t>San Marino</t>
  </si>
  <si>
    <t>Collectivity of Saint Martin (France)</t>
  </si>
  <si>
    <t>Monaco</t>
  </si>
  <si>
    <t>Liechtenstein</t>
  </si>
  <si>
    <t>Sint Maarten (Netherlands)</t>
  </si>
  <si>
    <t>Faroe Islands (Denmark)</t>
  </si>
  <si>
    <t>South Ossetia</t>
  </si>
  <si>
    <t>Northern Mariana Islands (U.S.)</t>
  </si>
  <si>
    <t>Saint Kitts and Nevis</t>
  </si>
  <si>
    <t>American Samoa (U.S.)</t>
  </si>
  <si>
    <t>Cayman Islands (UK)</t>
  </si>
  <si>
    <t>Greenland (Denmark)</t>
  </si>
  <si>
    <t>Marshall Islands</t>
  </si>
  <si>
    <t>Guernsey (UK)</t>
  </si>
  <si>
    <t>Bermuda (UK)</t>
  </si>
  <si>
    <t>Dominica</t>
  </si>
  <si>
    <t>Andorra</t>
  </si>
  <si>
    <t>Isle of Man (UK)</t>
  </si>
  <si>
    <t>Antigua and Barbuda</t>
  </si>
  <si>
    <t>Seychelles</t>
  </si>
  <si>
    <t>Jersey (UK)</t>
  </si>
  <si>
    <t>Federated States of Micronesia</t>
  </si>
  <si>
    <t>Tonga</t>
  </si>
  <si>
    <t>Grenada</t>
  </si>
  <si>
    <t>United States Virgin Islands (U.S.)</t>
  </si>
  <si>
    <t>Kiribati</t>
  </si>
  <si>
    <t>Aruba (Netherlands)</t>
  </si>
  <si>
    <t>Saint Vincent and the Grenadines</t>
  </si>
  <si>
    <t>Curaçao (Netherlands)</t>
  </si>
  <si>
    <t>Guam (U.S.)</t>
  </si>
  <si>
    <t>Saint Lucia</t>
  </si>
  <si>
    <t>São Tomé and Príncipe</t>
  </si>
  <si>
    <t>Samoa</t>
  </si>
  <si>
    <t>Mayotte (France)</t>
  </si>
  <si>
    <t>French Guiana (France)</t>
  </si>
  <si>
    <t>Abkhazia</t>
  </si>
  <si>
    <t>Vanuatu</t>
  </si>
  <si>
    <t>French Polynesia (France)</t>
  </si>
  <si>
    <t>New Caledonia (France)</t>
  </si>
  <si>
    <t>Barbados</t>
  </si>
  <si>
    <t>Northern Cyprus</t>
  </si>
  <si>
    <t>Iceland</t>
  </si>
  <si>
    <t>Maldives</t>
  </si>
  <si>
    <t>Belize</t>
  </si>
  <si>
    <t>The Bahamas</t>
  </si>
  <si>
    <t>Martinique (France)</t>
  </si>
  <si>
    <t>Brunei</t>
  </si>
  <si>
    <t>Guadeloupe (France)</t>
  </si>
  <si>
    <t>Malta</t>
  </si>
  <si>
    <t>Transnistria</t>
  </si>
  <si>
    <t>Cape Verde</t>
  </si>
  <si>
    <t>Suriname</t>
  </si>
  <si>
    <t>Luxembourg</t>
  </si>
  <si>
    <t>Solomon Islands</t>
  </si>
  <si>
    <t>Western Sahara</t>
  </si>
  <si>
    <t>Montenegro</t>
  </si>
  <si>
    <t>Macau (China)</t>
  </si>
  <si>
    <t>Guyana</t>
  </si>
  <si>
    <t>Bhutan</t>
  </si>
  <si>
    <t>Comoros</t>
  </si>
  <si>
    <t>Réunion (France)</t>
  </si>
  <si>
    <t>Cyprus</t>
  </si>
  <si>
    <t>Fiji</t>
  </si>
  <si>
    <t>Djibouti</t>
  </si>
  <si>
    <t>Swaziland</t>
  </si>
  <si>
    <t>East Timor</t>
  </si>
  <si>
    <t>Mauritius</t>
  </si>
  <si>
    <t>Estonia</t>
  </si>
  <si>
    <t>Bahrain</t>
  </si>
  <si>
    <t>Trinidad and Tobago</t>
  </si>
  <si>
    <t>Equatorial Guinea</t>
  </si>
  <si>
    <t>Gabon</t>
  </si>
  <si>
    <t>Guinea-Bissau</t>
  </si>
  <si>
    <t>Kosovo</t>
  </si>
  <si>
    <t>The Gambia</t>
  </si>
  <si>
    <t>Latvia</t>
  </si>
  <si>
    <t>Botswana</t>
  </si>
  <si>
    <t>Slovenia</t>
  </si>
  <si>
    <t>Macedonia</t>
  </si>
  <si>
    <t>Namibia</t>
  </si>
  <si>
    <t>Lesotho</t>
  </si>
  <si>
    <t>Qatar</t>
  </si>
  <si>
    <t>Albania</t>
  </si>
  <si>
    <t>Lithuania</t>
  </si>
  <si>
    <t>Mongolia</t>
  </si>
  <si>
    <t>Armenia</t>
  </si>
  <si>
    <t>Kuwait</t>
  </si>
  <si>
    <t>Uruguay</t>
  </si>
  <si>
    <t>Puerto Rico (U.S.)</t>
  </si>
  <si>
    <t>Moldova</t>
  </si>
  <si>
    <t>Mauritania</t>
  </si>
  <si>
    <t>Panama</t>
  </si>
  <si>
    <t>Bosnia and Herzegovina</t>
  </si>
  <si>
    <t>Lebanon</t>
  </si>
  <si>
    <t>Oman</t>
  </si>
  <si>
    <t>Croatia</t>
  </si>
  <si>
    <t>Georgia</t>
  </si>
  <si>
    <t>Liberia</t>
  </si>
  <si>
    <t>Palestine</t>
  </si>
  <si>
    <t>New Zealand</t>
  </si>
  <si>
    <t>Ireland</t>
  </si>
  <si>
    <t>Republic of the Congo</t>
  </si>
  <si>
    <t>Turkmenistan</t>
  </si>
  <si>
    <t>Costa Rica</t>
  </si>
  <si>
    <t>Central African Republic</t>
  </si>
  <si>
    <t>Slovakia</t>
  </si>
  <si>
    <t>Singapore</t>
  </si>
  <si>
    <t>Finland</t>
  </si>
  <si>
    <t>Denmark</t>
  </si>
  <si>
    <t>Kyrgyzstan</t>
  </si>
  <si>
    <t>Nicaragua</t>
  </si>
  <si>
    <t>Libya</t>
  </si>
  <si>
    <t>Sierra Leone</t>
  </si>
  <si>
    <t>El Salvador</t>
  </si>
  <si>
    <t>Jordan</t>
  </si>
  <si>
    <t>Eritrea</t>
  </si>
  <si>
    <t>Laos</t>
  </si>
  <si>
    <t>Paraguay</t>
  </si>
  <si>
    <t>Serbia</t>
  </si>
  <si>
    <t>Togo</t>
  </si>
  <si>
    <t>Bulgaria</t>
  </si>
  <si>
    <t>Hong Kong (China)</t>
  </si>
  <si>
    <t>Papua New Guinea</t>
  </si>
  <si>
    <t>Switzerland</t>
  </si>
  <si>
    <t>Israel</t>
  </si>
  <si>
    <t>Tajikistan</t>
  </si>
  <si>
    <t>Austria</t>
  </si>
  <si>
    <t>Honduras</t>
  </si>
  <si>
    <t>Belarus</t>
  </si>
  <si>
    <t>United Arab Emirates</t>
  </si>
  <si>
    <t>Azerbaijan</t>
  </si>
  <si>
    <t>Sweden</t>
  </si>
  <si>
    <t>Burundi</t>
  </si>
  <si>
    <t>Hungary</t>
  </si>
  <si>
    <t>Benin</t>
  </si>
  <si>
    <t>Dominican Republic</t>
  </si>
  <si>
    <t>Portugal</t>
  </si>
  <si>
    <t>Czech Republic</t>
  </si>
  <si>
    <t>Guinea</t>
  </si>
  <si>
    <t>Haiti</t>
  </si>
  <si>
    <t>Tunisia</t>
  </si>
  <si>
    <t>Greece</t>
  </si>
  <si>
    <t>Rwanda</t>
  </si>
  <si>
    <t>Somalia</t>
  </si>
  <si>
    <t>Cuba</t>
  </si>
  <si>
    <t>Belgium</t>
  </si>
  <si>
    <t>Bolivia</t>
  </si>
  <si>
    <t>South Sudan</t>
  </si>
  <si>
    <t>Zimbabwe</t>
  </si>
  <si>
    <t>Senegal</t>
  </si>
  <si>
    <t>Chad</t>
  </si>
  <si>
    <t>Cambodia</t>
  </si>
  <si>
    <t>Zambia</t>
  </si>
  <si>
    <t>Guatemala</t>
  </si>
  <si>
    <t>Ecuador</t>
  </si>
  <si>
    <t>Mali</t>
  </si>
  <si>
    <t>Malawi</t>
  </si>
  <si>
    <t>Netherlands</t>
  </si>
  <si>
    <t>Kazakhstan</t>
  </si>
  <si>
    <t>Chile</t>
  </si>
  <si>
    <t>Burkina Faso</t>
  </si>
  <si>
    <t>Niger</t>
  </si>
  <si>
    <t>Sri Lanka</t>
  </si>
  <si>
    <t>Cameroon</t>
  </si>
  <si>
    <t>Madagascar</t>
  </si>
  <si>
    <t>Ivory Coast</t>
  </si>
  <si>
    <t>Syria</t>
  </si>
  <si>
    <t>Taiwan</t>
  </si>
  <si>
    <t>Australia</t>
  </si>
  <si>
    <t>Angola</t>
  </si>
  <si>
    <t>North Korea</t>
  </si>
  <si>
    <t>Mozambique</t>
  </si>
  <si>
    <t>Yemen</t>
  </si>
  <si>
    <t>Afghanistan</t>
  </si>
  <si>
    <t>Ghana</t>
  </si>
  <si>
    <t>Nepal</t>
  </si>
  <si>
    <t>Uzbekistan</t>
  </si>
  <si>
    <t>Malaysia</t>
  </si>
  <si>
    <t>Venezuela</t>
  </si>
  <si>
    <t>Peru</t>
  </si>
  <si>
    <t>Saudi Arabia</t>
  </si>
  <si>
    <t>Morocco</t>
  </si>
  <si>
    <t>Uganda</t>
  </si>
  <si>
    <t>Canada</t>
  </si>
  <si>
    <t>Iraq</t>
  </si>
  <si>
    <t>Sudan</t>
  </si>
  <si>
    <t>Poland</t>
  </si>
  <si>
    <t>Algeria</t>
  </si>
  <si>
    <t>Ukraine</t>
  </si>
  <si>
    <t>Argentina</t>
  </si>
  <si>
    <t>Spain</t>
  </si>
  <si>
    <t>Kenya</t>
  </si>
  <si>
    <t>Tanzania</t>
  </si>
  <si>
    <t>Colombia</t>
  </si>
  <si>
    <t>South Korea</t>
  </si>
  <si>
    <t>Burma</t>
  </si>
  <si>
    <t>South Africa</t>
  </si>
  <si>
    <t>Italy</t>
  </si>
  <si>
    <t>United Kingdom</t>
  </si>
  <si>
    <t>Thailand</t>
  </si>
  <si>
    <t>France</t>
  </si>
  <si>
    <t>Democratic Republic of the Congo</t>
  </si>
  <si>
    <t>Turkey</t>
  </si>
  <si>
    <t>Iran</t>
  </si>
  <si>
    <t>Egypt</t>
  </si>
  <si>
    <t>Ethiopia</t>
  </si>
  <si>
    <t>Vietnam</t>
  </si>
  <si>
    <t>Philippines</t>
  </si>
  <si>
    <t>Mexico</t>
  </si>
  <si>
    <t>Japan</t>
  </si>
  <si>
    <t>Bangladesh</t>
  </si>
  <si>
    <t>Nigeria</t>
  </si>
  <si>
    <t>Pakistan</t>
  </si>
  <si>
    <t>Brazil</t>
  </si>
  <si>
    <t>Indonesia</t>
  </si>
  <si>
    <t>United States</t>
  </si>
  <si>
    <t>India</t>
  </si>
  <si>
    <t>China</t>
  </si>
  <si>
    <t>% of world 
population</t>
  </si>
  <si>
    <t>Population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</si>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</sst>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_ * #,##0_ ;_ * \-#,##0_ ;_ * &quot;-&quot;??_ ;_ @_ "/>
    <numFmt numFmtId="167" formatCode="_(* #,##0.00_);_(* \(#,##0.00\);_(* &quot;-&quot;??_);_(@_)"/>
    <numFmt numFmtId="168" formatCode="B1mmm\-yy"/>
    <numFmt numFmtId="169" formatCode="_([$$-409]* #,##0.00_);_([$$-409]* \(#,##0.00\);_([$$-409]* &quot;-&quot;??_);_(@_)"/>
    <numFmt numFmtId="170" formatCode="_-[$$-409]* #,##0.0000_ ;_-[$$-409]* \-#,##0.0000\ ;_-[$$-409]* &quot;-&quot;??_ ;_-@_ "/>
  </numFmts>
  <fonts count="4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  <charset val="177"/>
    </font>
    <font>
      <b/>
      <sz val="11"/>
      <color theme="1"/>
      <name val="Calibri"/>
      <family val="2"/>
      <charset val="177"/>
    </font>
    <font>
      <sz val="11"/>
      <color rgb="FF0E101A"/>
      <name val="Calibri"/>
      <family val="2"/>
    </font>
    <font>
      <sz val="11"/>
      <color rgb="FF000000"/>
      <name val="Roboto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charset val="177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rgb="FF0E101A"/>
      <name val="Calibri"/>
      <family val="2"/>
    </font>
    <font>
      <u/>
      <sz val="18"/>
      <color theme="10"/>
      <name val="Calibri"/>
      <family val="2"/>
      <charset val="177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3">
    <xf numFmtId="0" fontId="0" fillId="0" borderId="0" xfId="0"/>
    <xf numFmtId="0" fontId="4" fillId="0" borderId="0" xfId="0" applyFont="1"/>
    <xf numFmtId="0" fontId="5" fillId="0" borderId="0" xfId="0" applyFont="1"/>
    <xf numFmtId="14" fontId="5" fillId="2" borderId="1" xfId="0" applyNumberFormat="1" applyFont="1" applyFill="1" applyBorder="1"/>
    <xf numFmtId="164" fontId="5" fillId="2" borderId="1" xfId="0" applyNumberFormat="1" applyFont="1" applyFill="1" applyBorder="1"/>
    <xf numFmtId="14" fontId="4" fillId="0" borderId="1" xfId="0" applyNumberFormat="1" applyFont="1" applyBorder="1"/>
    <xf numFmtId="164" fontId="4" fillId="0" borderId="1" xfId="0" applyNumberFormat="1" applyFont="1" applyBorder="1"/>
    <xf numFmtId="14" fontId="4" fillId="0" borderId="0" xfId="0" applyNumberFormat="1" applyFont="1"/>
    <xf numFmtId="164" fontId="4" fillId="3" borderId="1" xfId="0" applyNumberFormat="1" applyFont="1" applyFill="1" applyBorder="1" applyProtection="1">
      <protection locked="0"/>
    </xf>
    <xf numFmtId="165" fontId="4" fillId="4" borderId="2" xfId="0" applyNumberFormat="1" applyFont="1" applyFill="1" applyBorder="1" applyProtection="1">
      <protection locked="0"/>
    </xf>
    <xf numFmtId="165" fontId="4" fillId="0" borderId="0" xfId="0" applyNumberFormat="1" applyFont="1" applyAlignment="1">
      <alignment horizontal="center"/>
    </xf>
    <xf numFmtId="0" fontId="8" fillId="0" borderId="0" xfId="0" applyFont="1"/>
    <xf numFmtId="3" fontId="5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1" fillId="0" borderId="3" xfId="0" applyFont="1" applyBorder="1"/>
    <xf numFmtId="0" fontId="11" fillId="0" borderId="4" xfId="0" applyFont="1" applyBorder="1"/>
    <xf numFmtId="0" fontId="12" fillId="6" borderId="5" xfId="0" applyFont="1" applyFill="1" applyBorder="1" applyAlignment="1">
      <alignment horizontal="center"/>
    </xf>
    <xf numFmtId="3" fontId="4" fillId="3" borderId="6" xfId="0" applyNumberFormat="1" applyFont="1" applyFill="1" applyBorder="1" applyProtection="1">
      <protection locked="0"/>
    </xf>
    <xf numFmtId="3" fontId="4" fillId="4" borderId="6" xfId="0" applyNumberFormat="1" applyFont="1" applyFill="1" applyBorder="1" applyProtection="1">
      <protection locked="0"/>
    </xf>
    <xf numFmtId="3" fontId="9" fillId="0" borderId="0" xfId="0" applyNumberFormat="1" applyFont="1" applyAlignment="1">
      <alignment horizontal="right"/>
    </xf>
    <xf numFmtId="3" fontId="13" fillId="0" borderId="0" xfId="0" applyNumberFormat="1" applyFont="1"/>
    <xf numFmtId="0" fontId="14" fillId="0" borderId="0" xfId="0" applyFont="1"/>
    <xf numFmtId="3" fontId="4" fillId="4" borderId="1" xfId="0" applyNumberFormat="1" applyFont="1" applyFill="1" applyBorder="1" applyProtection="1">
      <protection locked="0"/>
    </xf>
    <xf numFmtId="0" fontId="1" fillId="0" borderId="0" xfId="3"/>
    <xf numFmtId="0" fontId="1" fillId="3" borderId="7" xfId="3" applyFill="1" applyBorder="1" applyProtection="1">
      <protection locked="0"/>
    </xf>
    <xf numFmtId="0" fontId="7" fillId="0" borderId="0" xfId="3" applyFont="1"/>
    <xf numFmtId="0" fontId="1" fillId="0" borderId="6" xfId="3" applyBorder="1"/>
    <xf numFmtId="166" fontId="0" fillId="0" borderId="6" xfId="4" applyNumberFormat="1" applyFont="1" applyBorder="1"/>
    <xf numFmtId="0" fontId="7" fillId="0" borderId="6" xfId="3" applyFont="1" applyBorder="1"/>
    <xf numFmtId="0" fontId="15" fillId="0" borderId="0" xfId="3" applyFont="1"/>
    <xf numFmtId="0" fontId="15" fillId="7" borderId="0" xfId="3" applyFont="1" applyFill="1" applyAlignment="1">
      <alignment horizontal="left" vertical="center" wrapText="1"/>
    </xf>
    <xf numFmtId="0" fontId="16" fillId="3" borderId="6" xfId="3" applyFont="1" applyFill="1" applyBorder="1"/>
    <xf numFmtId="0" fontId="17" fillId="0" borderId="0" xfId="3" applyFont="1"/>
    <xf numFmtId="0" fontId="18" fillId="0" borderId="0" xfId="3" applyFont="1"/>
    <xf numFmtId="0" fontId="19" fillId="0" borderId="0" xfId="3" applyFont="1" applyAlignment="1">
      <alignment vertical="center"/>
    </xf>
    <xf numFmtId="0" fontId="3" fillId="0" borderId="0" xfId="2" quotePrefix="1"/>
    <xf numFmtId="0" fontId="20" fillId="0" borderId="0" xfId="3" applyFont="1" applyAlignment="1">
      <alignment vertical="center"/>
    </xf>
    <xf numFmtId="0" fontId="15" fillId="0" borderId="6" xfId="3" applyFont="1" applyBorder="1"/>
    <xf numFmtId="0" fontId="21" fillId="0" borderId="6" xfId="3" applyFont="1" applyBorder="1"/>
    <xf numFmtId="0" fontId="21" fillId="0" borderId="0" xfId="3" applyFont="1"/>
    <xf numFmtId="0" fontId="23" fillId="0" borderId="0" xfId="0" applyFont="1"/>
    <xf numFmtId="0" fontId="24" fillId="0" borderId="0" xfId="0" applyFont="1"/>
    <xf numFmtId="0" fontId="24" fillId="4" borderId="2" xfId="0" applyFont="1" applyFill="1" applyBorder="1" applyProtection="1">
      <protection locked="0"/>
    </xf>
    <xf numFmtId="0" fontId="24" fillId="8" borderId="1" xfId="0" applyFont="1" applyFill="1" applyBorder="1"/>
    <xf numFmtId="0" fontId="24" fillId="0" borderId="1" xfId="0" applyFont="1" applyBorder="1"/>
    <xf numFmtId="0" fontId="25" fillId="8" borderId="1" xfId="0" applyFont="1" applyFill="1" applyBorder="1"/>
    <xf numFmtId="0" fontId="26" fillId="0" borderId="0" xfId="0" applyFont="1"/>
    <xf numFmtId="0" fontId="1" fillId="0" borderId="0" xfId="0" applyFont="1"/>
    <xf numFmtId="0" fontId="27" fillId="0" borderId="0" xfId="0" applyFont="1"/>
    <xf numFmtId="0" fontId="27" fillId="4" borderId="2" xfId="0" applyFont="1" applyFill="1" applyBorder="1" applyProtection="1">
      <protection locked="0"/>
    </xf>
    <xf numFmtId="0" fontId="28" fillId="0" borderId="0" xfId="0" applyFont="1"/>
    <xf numFmtId="1" fontId="29" fillId="9" borderId="1" xfId="0" applyNumberFormat="1" applyFont="1" applyFill="1" applyBorder="1" applyAlignment="1">
      <alignment horizontal="center" vertical="center" wrapText="1"/>
    </xf>
    <xf numFmtId="0" fontId="29" fillId="9" borderId="1" xfId="0" applyFont="1" applyFill="1" applyBorder="1" applyAlignment="1">
      <alignment horizontal="center" vertical="center" wrapText="1"/>
    </xf>
    <xf numFmtId="167" fontId="29" fillId="9" borderId="1" xfId="0" applyNumberFormat="1" applyFont="1" applyFill="1" applyBorder="1" applyAlignment="1">
      <alignment vertical="center" wrapText="1"/>
    </xf>
    <xf numFmtId="167" fontId="29" fillId="9" borderId="1" xfId="0" applyNumberFormat="1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24" fillId="4" borderId="0" xfId="0" applyFont="1" applyFill="1" applyProtection="1">
      <protection locked="0"/>
    </xf>
    <xf numFmtId="0" fontId="24" fillId="10" borderId="8" xfId="0" applyFont="1" applyFill="1" applyBorder="1"/>
    <xf numFmtId="0" fontId="24" fillId="10" borderId="9" xfId="0" applyFont="1" applyFill="1" applyBorder="1"/>
    <xf numFmtId="0" fontId="24" fillId="10" borderId="10" xfId="0" applyFont="1" applyFill="1" applyBorder="1"/>
    <xf numFmtId="0" fontId="5" fillId="4" borderId="2" xfId="0" applyFont="1" applyFill="1" applyBorder="1" applyProtection="1">
      <protection locked="0"/>
    </xf>
    <xf numFmtId="0" fontId="4" fillId="4" borderId="2" xfId="0" applyFont="1" applyFill="1" applyBorder="1" applyProtection="1">
      <protection locked="0"/>
    </xf>
    <xf numFmtId="0" fontId="4" fillId="11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/>
    <xf numFmtId="0" fontId="4" fillId="0" borderId="1" xfId="0" applyFont="1" applyBorder="1"/>
    <xf numFmtId="0" fontId="4" fillId="4" borderId="0" xfId="0" applyFont="1" applyFill="1" applyProtection="1">
      <protection locked="0"/>
    </xf>
    <xf numFmtId="168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quotePrefix="1" applyFont="1"/>
    <xf numFmtId="0" fontId="5" fillId="0" borderId="1" xfId="0" applyFont="1" applyBorder="1"/>
    <xf numFmtId="0" fontId="5" fillId="0" borderId="0" xfId="0" applyFont="1" applyAlignment="1">
      <alignment horizontal="center"/>
    </xf>
    <xf numFmtId="0" fontId="23" fillId="0" borderId="11" xfId="0" applyFont="1" applyBorder="1"/>
    <xf numFmtId="0" fontId="8" fillId="0" borderId="11" xfId="0" applyFont="1" applyBorder="1"/>
    <xf numFmtId="0" fontId="8" fillId="0" borderId="0" xfId="0" applyFont="1" applyAlignment="1">
      <alignment horizontal="center"/>
    </xf>
    <xf numFmtId="0" fontId="13" fillId="0" borderId="0" xfId="0" applyFont="1"/>
    <xf numFmtId="0" fontId="31" fillId="0" borderId="0" xfId="0" applyFont="1"/>
    <xf numFmtId="0" fontId="4" fillId="4" borderId="1" xfId="0" applyFont="1" applyFill="1" applyBorder="1" applyProtection="1">
      <protection locked="0"/>
    </xf>
    <xf numFmtId="169" fontId="4" fillId="0" borderId="1" xfId="0" applyNumberFormat="1" applyFont="1" applyBorder="1"/>
    <xf numFmtId="0" fontId="32" fillId="0" borderId="0" xfId="0" applyFont="1"/>
    <xf numFmtId="0" fontId="0" fillId="0" borderId="0" xfId="0"/>
    <xf numFmtId="0" fontId="4" fillId="0" borderId="0" xfId="0" applyFont="1" applyAlignment="1">
      <alignment wrapText="1"/>
    </xf>
    <xf numFmtId="0" fontId="4" fillId="0" borderId="5" xfId="0" applyFont="1" applyBorder="1"/>
    <xf numFmtId="0" fontId="8" fillId="0" borderId="1" xfId="0" applyFont="1" applyBorder="1"/>
    <xf numFmtId="0" fontId="8" fillId="0" borderId="5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1" fillId="4" borderId="1" xfId="0" applyNumberFormat="1" applyFont="1" applyFill="1" applyBorder="1" applyProtection="1">
      <protection locked="0"/>
    </xf>
    <xf numFmtId="166" fontId="1" fillId="0" borderId="1" xfId="5" applyNumberFormat="1" applyFont="1" applyBorder="1"/>
    <xf numFmtId="0" fontId="1" fillId="0" borderId="1" xfId="0" applyFont="1" applyBorder="1"/>
    <xf numFmtId="0" fontId="7" fillId="0" borderId="1" xfId="0" applyFont="1" applyBorder="1"/>
    <xf numFmtId="9" fontId="1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1" xfId="0" applyFont="1" applyBorder="1"/>
    <xf numFmtId="0" fontId="4" fillId="0" borderId="0" xfId="0" applyFont="1" applyAlignment="1">
      <alignment horizontal="left" vertical="center"/>
    </xf>
    <xf numFmtId="9" fontId="13" fillId="0" borderId="0" xfId="0" applyNumberFormat="1" applyFont="1"/>
    <xf numFmtId="0" fontId="13" fillId="0" borderId="0" xfId="0" quotePrefix="1" applyFont="1"/>
    <xf numFmtId="0" fontId="33" fillId="0" borderId="0" xfId="0" applyFont="1"/>
    <xf numFmtId="0" fontId="34" fillId="0" borderId="0" xfId="6" applyFont="1"/>
    <xf numFmtId="9" fontId="4" fillId="0" borderId="0" xfId="0" applyNumberFormat="1" applyFont="1"/>
    <xf numFmtId="9" fontId="4" fillId="4" borderId="0" xfId="0" applyNumberFormat="1" applyFont="1" applyFill="1" applyProtection="1">
      <protection locked="0"/>
    </xf>
    <xf numFmtId="0" fontId="0" fillId="3" borderId="6" xfId="0" applyFill="1" applyBorder="1" applyProtection="1">
      <protection locked="0"/>
    </xf>
    <xf numFmtId="0" fontId="0" fillId="0" borderId="6" xfId="0" applyBorder="1"/>
    <xf numFmtId="0" fontId="7" fillId="0" borderId="6" xfId="0" applyFont="1" applyBorder="1"/>
    <xf numFmtId="0" fontId="27" fillId="0" borderId="0" xfId="3" applyFont="1"/>
    <xf numFmtId="0" fontId="28" fillId="0" borderId="0" xfId="3" applyFont="1"/>
    <xf numFmtId="0" fontId="27" fillId="0" borderId="0" xfId="3" applyFont="1" applyAlignment="1">
      <alignment horizontal="left" indent="1"/>
    </xf>
    <xf numFmtId="0" fontId="35" fillId="0" borderId="0" xfId="3" applyFont="1"/>
    <xf numFmtId="0" fontId="27" fillId="3" borderId="6" xfId="3" applyFont="1" applyFill="1" applyBorder="1"/>
    <xf numFmtId="0" fontId="27" fillId="0" borderId="6" xfId="3" applyFont="1" applyBorder="1" applyAlignment="1">
      <alignment horizontal="center" vertical="center"/>
    </xf>
    <xf numFmtId="0" fontId="28" fillId="0" borderId="6" xfId="3" applyFont="1" applyBorder="1" applyAlignment="1">
      <alignment horizontal="center" vertical="center"/>
    </xf>
    <xf numFmtId="170" fontId="36" fillId="0" borderId="0" xfId="3" applyNumberFormat="1" applyFont="1" applyAlignment="1">
      <alignment horizontal="left" wrapText="1"/>
    </xf>
    <xf numFmtId="14" fontId="36" fillId="0" borderId="0" xfId="3" applyNumberFormat="1" applyFont="1" applyAlignment="1">
      <alignment wrapText="1"/>
    </xf>
    <xf numFmtId="0" fontId="1" fillId="3" borderId="0" xfId="3" applyFill="1" applyProtection="1">
      <protection locked="0"/>
    </xf>
    <xf numFmtId="14" fontId="1" fillId="0" borderId="0" xfId="3" applyNumberFormat="1"/>
    <xf numFmtId="0" fontId="37" fillId="0" borderId="0" xfId="3" applyFont="1" applyAlignment="1">
      <alignment wrapText="1"/>
    </xf>
    <xf numFmtId="0" fontId="38" fillId="0" borderId="0" xfId="0" applyFont="1"/>
    <xf numFmtId="0" fontId="39" fillId="0" borderId="0" xfId="0" applyFont="1"/>
    <xf numFmtId="0" fontId="38" fillId="4" borderId="12" xfId="0" applyFont="1" applyFill="1" applyBorder="1" applyProtection="1">
      <protection locked="0"/>
    </xf>
    <xf numFmtId="0" fontId="38" fillId="0" borderId="13" xfId="0" applyFont="1" applyBorder="1"/>
    <xf numFmtId="0" fontId="39" fillId="0" borderId="3" xfId="0" applyFont="1" applyBorder="1"/>
    <xf numFmtId="0" fontId="39" fillId="0" borderId="1" xfId="0" applyFont="1" applyBorder="1"/>
    <xf numFmtId="0" fontId="38" fillId="0" borderId="0" xfId="0" applyFont="1"/>
    <xf numFmtId="0" fontId="39" fillId="0" borderId="0" xfId="0" applyFont="1" applyAlignment="1">
      <alignment horizontal="right"/>
    </xf>
    <xf numFmtId="0" fontId="38" fillId="0" borderId="13" xfId="0" applyFont="1" applyBorder="1" applyAlignment="1">
      <alignment horizontal="left"/>
    </xf>
    <xf numFmtId="0" fontId="38" fillId="4" borderId="0" xfId="0" applyFont="1" applyFill="1" applyProtection="1">
      <protection locked="0"/>
    </xf>
    <xf numFmtId="0" fontId="38" fillId="0" borderId="12" xfId="0" applyFont="1" applyBorder="1" applyAlignment="1">
      <alignment horizontal="right"/>
    </xf>
    <xf numFmtId="0" fontId="38" fillId="0" borderId="12" xfId="0" applyFont="1" applyBorder="1"/>
    <xf numFmtId="0" fontId="39" fillId="14" borderId="3" xfId="0" applyFont="1" applyFill="1" applyBorder="1"/>
    <xf numFmtId="0" fontId="39" fillId="14" borderId="1" xfId="0" applyFont="1" applyFill="1" applyBorder="1"/>
    <xf numFmtId="0" fontId="39" fillId="0" borderId="0" xfId="0" applyFont="1"/>
    <xf numFmtId="0" fontId="16" fillId="0" borderId="0" xfId="3" applyFont="1"/>
    <xf numFmtId="0" fontId="16" fillId="7" borderId="0" xfId="3" applyFont="1" applyFill="1" applyAlignment="1">
      <alignment horizontal="left" vertical="center" wrapText="1"/>
    </xf>
    <xf numFmtId="0" fontId="18" fillId="0" borderId="0" xfId="3" applyFont="1" applyAlignment="1">
      <alignment vertical="center"/>
    </xf>
    <xf numFmtId="0" fontId="16" fillId="0" borderId="6" xfId="3" applyFont="1" applyBorder="1"/>
    <xf numFmtId="0" fontId="17" fillId="0" borderId="6" xfId="3" applyFont="1" applyBorder="1"/>
    <xf numFmtId="22" fontId="1" fillId="0" borderId="0" xfId="3" applyNumberFormat="1"/>
  </cellXfs>
  <cellStyles count="7">
    <cellStyle name="Comma 2" xfId="4" xr:uid="{EE3CA10A-0C97-4A5A-A397-AE23623BF8A9}"/>
    <cellStyle name="Comma 3" xfId="5" xr:uid="{A805A0D8-7163-44AF-8385-9898E7C8F371}"/>
    <cellStyle name="Hyperlink 2" xfId="2" xr:uid="{8F3D1A4D-B52C-4A2F-A367-DED74E3979C1}"/>
    <cellStyle name="Hyperlink 3" xfId="6" xr:uid="{60FB523F-FD55-4E4F-A175-E71E657AC705}"/>
    <cellStyle name="Normal" xfId="0" builtinId="0"/>
    <cellStyle name="Normal 2" xfId="1" xr:uid="{EB7893CD-57C7-41C9-9D6E-85E9E452B487}"/>
    <cellStyle name="Normal 3" xfId="3" xr:uid="{249252E1-764B-4DF2-A43E-42020EA14D25}"/>
  </cellStyles>
  <dxfs count="2"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1C3F147F-CDA7-48AF-95DD-DA535CCD94F4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ountry" tableColumnId="2"/>
      <queryTableField id="3" name="Population" tableColumnId="3"/>
      <queryTableField id="4" name="Date" tableColumnId="4"/>
      <queryTableField id="5" name="% of world _x000a_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68EE7-A511-40C1-B222-A1966CF1749E}" name="Countries_and_dependencies_by_population_edit__" displayName="Countries_and_dependencies_by_population_edit__" ref="A1:E248" tableType="queryTable" totalsRowShown="0">
  <autoFilter ref="A1:E248" xr:uid="{6BED9CFF-3811-4080-A1D2-836079E704E5}"/>
  <tableColumns count="5">
    <tableColumn id="1" xr3:uid="{0FA92505-E8A3-4B4E-A516-DB389EC2B3CC}" uniqueName="1" name="Rank" queryTableFieldId="1"/>
    <tableColumn id="2" xr3:uid="{F3C907E9-3021-4624-A03D-54241B8A9C13}" uniqueName="2" name="Country" queryTableFieldId="2" dataDxfId="1"/>
    <tableColumn id="3" xr3:uid="{3F553F85-8536-4A3A-B966-A0FE92FFFC21}" uniqueName="3" name="Population" queryTableFieldId="3"/>
    <tableColumn id="4" xr3:uid="{D969CC3B-1732-4949-9374-21120726FEB8}" uniqueName="4" name="Date" queryTableFieldId="4" dataDxfId="0"/>
    <tableColumn id="5" xr3:uid="{2285E4F9-2A68-48C0-B729-1305D25F7B24}" uniqueName="5" name="% of world _x000a_popul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33E7-717C-46D5-891C-210E23D57645}">
  <dimension ref="A1:D18"/>
  <sheetViews>
    <sheetView tabSelected="1" workbookViewId="0">
      <selection activeCell="H14" sqref="H14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21</v>
      </c>
    </row>
    <row r="2" spans="1:2" x14ac:dyDescent="0.25">
      <c r="A2" s="1" t="s">
        <v>20</v>
      </c>
    </row>
    <row r="4" spans="1:2" x14ac:dyDescent="0.25">
      <c r="A4" s="11"/>
    </row>
    <row r="5" spans="1:2" x14ac:dyDescent="0.25">
      <c r="A5" s="11" t="s">
        <v>19</v>
      </c>
      <c r="B5" s="11" t="s">
        <v>18</v>
      </c>
    </row>
    <row r="6" spans="1:2" x14ac:dyDescent="0.25">
      <c r="A6" s="1" t="s">
        <v>17</v>
      </c>
      <c r="B6" s="10">
        <v>759</v>
      </c>
    </row>
    <row r="7" spans="1:2" x14ac:dyDescent="0.25">
      <c r="A7" s="1" t="s">
        <v>16</v>
      </c>
      <c r="B7" s="10">
        <v>200</v>
      </c>
    </row>
    <row r="8" spans="1:2" x14ac:dyDescent="0.25">
      <c r="A8" s="1" t="s">
        <v>15</v>
      </c>
      <c r="B8" s="10">
        <v>42</v>
      </c>
    </row>
    <row r="9" spans="1:2" x14ac:dyDescent="0.25">
      <c r="A9" s="1" t="s">
        <v>14</v>
      </c>
      <c r="B9" s="10">
        <v>423</v>
      </c>
    </row>
    <row r="10" spans="1:2" x14ac:dyDescent="0.25">
      <c r="A10" s="1" t="s">
        <v>13</v>
      </c>
      <c r="B10" s="10">
        <v>200</v>
      </c>
    </row>
    <row r="11" spans="1:2" x14ac:dyDescent="0.25">
      <c r="A11" s="1" t="s">
        <v>12</v>
      </c>
      <c r="B11" s="10">
        <v>50</v>
      </c>
    </row>
    <row r="12" spans="1:2" x14ac:dyDescent="0.25">
      <c r="A12" s="1" t="s">
        <v>11</v>
      </c>
      <c r="B12" s="10">
        <v>700</v>
      </c>
    </row>
    <row r="13" spans="1:2" x14ac:dyDescent="0.25">
      <c r="A13" s="1" t="s">
        <v>10</v>
      </c>
      <c r="B13" s="10">
        <v>450</v>
      </c>
    </row>
    <row r="14" spans="1:2" x14ac:dyDescent="0.25">
      <c r="A14" s="1" t="s">
        <v>9</v>
      </c>
      <c r="B14" s="10">
        <v>605</v>
      </c>
    </row>
    <row r="15" spans="1:2" x14ac:dyDescent="0.25">
      <c r="A15" s="1" t="s">
        <v>8</v>
      </c>
      <c r="B15" s="10">
        <v>240</v>
      </c>
    </row>
    <row r="16" spans="1:2" x14ac:dyDescent="0.25">
      <c r="A16" s="1" t="s">
        <v>7</v>
      </c>
      <c r="B16" s="10">
        <v>685</v>
      </c>
    </row>
    <row r="17" spans="1:4" ht="15.75" thickBot="1" x14ac:dyDescent="0.3">
      <c r="A17" s="1" t="s">
        <v>6</v>
      </c>
      <c r="B17" s="10">
        <v>295</v>
      </c>
    </row>
    <row r="18" spans="1:4" ht="15.75" thickBot="1" x14ac:dyDescent="0.3">
      <c r="A18" s="1" t="s">
        <v>5</v>
      </c>
      <c r="B18" s="9">
        <f>SUM(B6:B17)</f>
        <v>4649</v>
      </c>
      <c r="C18" s="2" t="s">
        <v>4</v>
      </c>
      <c r="D18" s="2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08B7-DD80-4F8C-8396-9A543FC1F5BB}">
  <dimension ref="A1:C24"/>
  <sheetViews>
    <sheetView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325</v>
      </c>
    </row>
    <row r="2" spans="1:3" x14ac:dyDescent="0.25">
      <c r="A2" s="1" t="s">
        <v>324</v>
      </c>
    </row>
    <row r="3" spans="1:3" x14ac:dyDescent="0.25">
      <c r="A3" s="2" t="s">
        <v>323</v>
      </c>
      <c r="B3" s="2" t="s">
        <v>19</v>
      </c>
      <c r="C3" s="2" t="s">
        <v>322</v>
      </c>
    </row>
    <row r="4" spans="1:3" x14ac:dyDescent="0.25">
      <c r="A4" s="1" t="s">
        <v>321</v>
      </c>
      <c r="B4" s="71">
        <v>43101</v>
      </c>
      <c r="C4" s="1">
        <v>152</v>
      </c>
    </row>
    <row r="5" spans="1:3" x14ac:dyDescent="0.25">
      <c r="A5" s="1" t="s">
        <v>320</v>
      </c>
      <c r="B5" s="71">
        <v>43101</v>
      </c>
      <c r="C5" s="1">
        <v>171</v>
      </c>
    </row>
    <row r="6" spans="1:3" x14ac:dyDescent="0.25">
      <c r="A6" s="1" t="s">
        <v>319</v>
      </c>
      <c r="B6" s="71">
        <v>43101</v>
      </c>
      <c r="C6" s="1">
        <v>110</v>
      </c>
    </row>
    <row r="7" spans="1:3" x14ac:dyDescent="0.25">
      <c r="A7" s="1" t="s">
        <v>318</v>
      </c>
      <c r="B7" s="71">
        <v>43132</v>
      </c>
      <c r="C7" s="1">
        <v>173</v>
      </c>
    </row>
    <row r="8" spans="1:3" x14ac:dyDescent="0.25">
      <c r="A8" s="1" t="s">
        <v>317</v>
      </c>
      <c r="B8" s="71">
        <v>43132</v>
      </c>
      <c r="C8" s="1">
        <v>128</v>
      </c>
    </row>
    <row r="9" spans="1:3" x14ac:dyDescent="0.25">
      <c r="A9" s="1" t="s">
        <v>316</v>
      </c>
      <c r="B9" s="71">
        <v>43132</v>
      </c>
      <c r="C9" s="1">
        <v>107</v>
      </c>
    </row>
    <row r="10" spans="1:3" x14ac:dyDescent="0.25">
      <c r="A10" s="1" t="s">
        <v>315</v>
      </c>
      <c r="B10" s="71">
        <v>43160</v>
      </c>
      <c r="C10" s="1">
        <v>213</v>
      </c>
    </row>
    <row r="11" spans="1:3" x14ac:dyDescent="0.25">
      <c r="A11" s="1" t="s">
        <v>314</v>
      </c>
      <c r="B11" s="71">
        <v>43160</v>
      </c>
      <c r="C11" s="1">
        <v>238</v>
      </c>
    </row>
    <row r="12" spans="1:3" x14ac:dyDescent="0.25">
      <c r="A12" s="1" t="s">
        <v>313</v>
      </c>
      <c r="B12" s="71">
        <v>43160</v>
      </c>
      <c r="C12" s="1">
        <v>131</v>
      </c>
    </row>
    <row r="14" spans="1:3" x14ac:dyDescent="0.25">
      <c r="A14" s="1" t="s">
        <v>312</v>
      </c>
    </row>
    <row r="16" spans="1:3" x14ac:dyDescent="0.25">
      <c r="A16" s="71">
        <v>43101</v>
      </c>
      <c r="B16" s="70">
        <f>AVERAGE(C4:C6)</f>
        <v>144.33333333333334</v>
      </c>
      <c r="C16" s="1"/>
    </row>
    <row r="17" spans="1:3" x14ac:dyDescent="0.25">
      <c r="A17" s="71">
        <v>43132</v>
      </c>
      <c r="B17" s="70">
        <f>AVERAGE(C7:C9)</f>
        <v>136</v>
      </c>
      <c r="C17" s="1"/>
    </row>
    <row r="18" spans="1:3" x14ac:dyDescent="0.25">
      <c r="A18" s="71">
        <v>43160</v>
      </c>
      <c r="B18" s="70">
        <f>AVERAGE(C10:C12)</f>
        <v>194</v>
      </c>
      <c r="C18" s="1"/>
    </row>
    <row r="21" spans="1:3" x14ac:dyDescent="0.25">
      <c r="A21" s="1" t="s">
        <v>311</v>
      </c>
    </row>
    <row r="23" spans="1:3" x14ac:dyDescent="0.25">
      <c r="A23" s="1" t="s">
        <v>310</v>
      </c>
      <c r="B23" s="70">
        <f>SUM(C4:C12)/COUNT(C4:C12)</f>
        <v>158.11111111111111</v>
      </c>
      <c r="C23" s="1"/>
    </row>
    <row r="24" spans="1:3" x14ac:dyDescent="0.25">
      <c r="A24" s="1" t="s">
        <v>309</v>
      </c>
      <c r="B24" s="70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DFA29-0B3E-4330-8E6A-53182B26B105}">
  <dimension ref="A1:D29"/>
  <sheetViews>
    <sheetView workbookViewId="0">
      <selection activeCell="C15" sqref="C15"/>
    </sheetView>
  </sheetViews>
  <sheetFormatPr defaultRowHeight="15" x14ac:dyDescent="0.25"/>
  <cols>
    <col min="1" max="1" width="8.140625" style="72" customWidth="1"/>
    <col min="2" max="2" width="69.140625" customWidth="1"/>
  </cols>
  <sheetData>
    <row r="1" spans="1:4" x14ac:dyDescent="0.25">
      <c r="B1" s="1" t="s">
        <v>337</v>
      </c>
    </row>
    <row r="2" spans="1:4" x14ac:dyDescent="0.25">
      <c r="A2" s="79"/>
      <c r="B2" s="78" t="s">
        <v>336</v>
      </c>
      <c r="C2" s="77"/>
    </row>
    <row r="3" spans="1:4" x14ac:dyDescent="0.25">
      <c r="A3" s="73">
        <v>1</v>
      </c>
      <c r="B3" s="1" t="s">
        <v>335</v>
      </c>
    </row>
    <row r="4" spans="1:4" x14ac:dyDescent="0.25">
      <c r="A4" s="76"/>
      <c r="B4" s="75" t="s">
        <v>237</v>
      </c>
      <c r="C4" s="75" t="s">
        <v>307</v>
      </c>
    </row>
    <row r="5" spans="1:4" x14ac:dyDescent="0.25">
      <c r="A5" s="73"/>
      <c r="B5" s="69" t="s">
        <v>334</v>
      </c>
      <c r="C5" s="69">
        <v>200</v>
      </c>
    </row>
    <row r="6" spans="1:4" x14ac:dyDescent="0.25">
      <c r="A6" s="73"/>
      <c r="B6" s="69" t="s">
        <v>333</v>
      </c>
      <c r="C6" s="69">
        <v>120</v>
      </c>
    </row>
    <row r="7" spans="1:4" x14ac:dyDescent="0.25">
      <c r="A7" s="73"/>
      <c r="B7" s="69" t="s">
        <v>332</v>
      </c>
      <c r="C7" s="69">
        <v>156</v>
      </c>
    </row>
    <row r="8" spans="1:4" x14ac:dyDescent="0.25">
      <c r="A8" s="73"/>
      <c r="B8" s="69" t="s">
        <v>331</v>
      </c>
      <c r="C8" s="69">
        <v>190</v>
      </c>
    </row>
    <row r="9" spans="1:4" x14ac:dyDescent="0.25">
      <c r="A9" s="73"/>
      <c r="B9" s="69" t="s">
        <v>330</v>
      </c>
      <c r="C9" s="69">
        <v>320</v>
      </c>
    </row>
    <row r="10" spans="1:4" x14ac:dyDescent="0.25">
      <c r="A10" s="73"/>
      <c r="B10" s="69" t="s">
        <v>329</v>
      </c>
      <c r="C10" s="69">
        <v>89</v>
      </c>
    </row>
    <row r="11" spans="1:4" ht="15.75" thickBot="1" x14ac:dyDescent="0.3"/>
    <row r="12" spans="1:4" ht="15.75" thickBot="1" x14ac:dyDescent="0.3">
      <c r="A12" s="73">
        <v>1.1000000000000001</v>
      </c>
      <c r="B12" s="1" t="s">
        <v>328</v>
      </c>
      <c r="C12" s="65">
        <f>MAX(C5:C10)</f>
        <v>320</v>
      </c>
      <c r="D12" s="1"/>
    </row>
    <row r="13" spans="1:4" ht="15.75" thickBot="1" x14ac:dyDescent="0.3">
      <c r="A13" s="73">
        <v>1.2</v>
      </c>
      <c r="B13" s="1" t="s">
        <v>327</v>
      </c>
      <c r="C13" s="65">
        <f>MIN(C5:C10)</f>
        <v>89</v>
      </c>
      <c r="D13" s="1"/>
    </row>
    <row r="14" spans="1:4" ht="15.75" thickBot="1" x14ac:dyDescent="0.3">
      <c r="A14" s="73">
        <v>1.3</v>
      </c>
      <c r="B14" s="1" t="s">
        <v>326</v>
      </c>
      <c r="C14" s="65">
        <f>AVERAGE(C12,C13)</f>
        <v>204.5</v>
      </c>
      <c r="D14" s="1"/>
    </row>
    <row r="16" spans="1:4" x14ac:dyDescent="0.25">
      <c r="B16" s="1"/>
    </row>
    <row r="17" spans="1:2" x14ac:dyDescent="0.25">
      <c r="A17" s="73"/>
      <c r="B17" s="1"/>
    </row>
    <row r="18" spans="1:2" x14ac:dyDescent="0.25">
      <c r="A18" s="73"/>
      <c r="B18" s="2"/>
    </row>
    <row r="19" spans="1:2" x14ac:dyDescent="0.25">
      <c r="A19" s="73"/>
      <c r="B19" s="1"/>
    </row>
    <row r="20" spans="1:2" x14ac:dyDescent="0.25">
      <c r="B20" s="1"/>
    </row>
    <row r="21" spans="1:2" x14ac:dyDescent="0.25">
      <c r="A21" s="73"/>
      <c r="B21" s="1"/>
    </row>
    <row r="22" spans="1:2" x14ac:dyDescent="0.25">
      <c r="A22" s="73"/>
      <c r="B22" s="1"/>
    </row>
    <row r="23" spans="1:2" x14ac:dyDescent="0.25">
      <c r="A23" s="73"/>
      <c r="B23" s="1"/>
    </row>
    <row r="24" spans="1:2" x14ac:dyDescent="0.25">
      <c r="A24" s="73"/>
      <c r="B24" s="74"/>
    </row>
    <row r="25" spans="1:2" x14ac:dyDescent="0.25">
      <c r="A25" s="73"/>
      <c r="B25" s="1"/>
    </row>
    <row r="26" spans="1:2" x14ac:dyDescent="0.25">
      <c r="A26" s="73"/>
      <c r="B26" s="74"/>
    </row>
    <row r="27" spans="1:2" x14ac:dyDescent="0.25">
      <c r="A27" s="73"/>
      <c r="B27" s="1"/>
    </row>
    <row r="28" spans="1:2" x14ac:dyDescent="0.25">
      <c r="A28" s="73"/>
      <c r="B28" s="74"/>
    </row>
    <row r="29" spans="1:2" x14ac:dyDescent="0.25">
      <c r="A29" s="73"/>
      <c r="B29" s="1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AA07-C6DA-4F48-8E62-2FBA357206C5}">
  <dimension ref="A1:I29"/>
  <sheetViews>
    <sheetView topLeftCell="A2" workbookViewId="0">
      <selection activeCell="A22" sqref="A22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349</v>
      </c>
    </row>
    <row r="3" spans="1:9" x14ac:dyDescent="0.25">
      <c r="A3" s="1"/>
      <c r="B3" s="1" t="s">
        <v>348</v>
      </c>
    </row>
    <row r="4" spans="1:9" x14ac:dyDescent="0.25">
      <c r="A4" s="1"/>
      <c r="B4" s="1" t="s">
        <v>347</v>
      </c>
    </row>
    <row r="5" spans="1:9" x14ac:dyDescent="0.25">
      <c r="A5" s="1"/>
      <c r="B5" s="1" t="s">
        <v>346</v>
      </c>
    </row>
    <row r="6" spans="1:9" x14ac:dyDescent="0.25">
      <c r="A6" s="1"/>
      <c r="B6" s="1"/>
    </row>
    <row r="7" spans="1:9" x14ac:dyDescent="0.25">
      <c r="C7" s="1" t="s">
        <v>345</v>
      </c>
      <c r="D7" s="1" t="s">
        <v>344</v>
      </c>
      <c r="E7" s="1" t="s">
        <v>343</v>
      </c>
      <c r="F7" s="1" t="s">
        <v>342</v>
      </c>
    </row>
    <row r="8" spans="1:9" x14ac:dyDescent="0.25">
      <c r="A8" s="1"/>
      <c r="B8" s="1" t="s">
        <v>341</v>
      </c>
      <c r="C8" s="1">
        <v>95</v>
      </c>
      <c r="D8" s="1">
        <v>56</v>
      </c>
      <c r="E8" s="1">
        <v>14</v>
      </c>
      <c r="F8" s="1">
        <v>66</v>
      </c>
      <c r="G8" s="70" t="str">
        <f>IF(MIN(C8:F8)&gt;=50,"Pass","Fail")</f>
        <v>Fail</v>
      </c>
      <c r="I8" s="1"/>
    </row>
    <row r="9" spans="1:9" x14ac:dyDescent="0.25">
      <c r="A9" s="1"/>
      <c r="B9" s="1" t="s">
        <v>340</v>
      </c>
      <c r="C9" s="1">
        <v>54</v>
      </c>
      <c r="D9" s="1">
        <v>89</v>
      </c>
      <c r="E9" s="1">
        <v>53</v>
      </c>
      <c r="F9" s="1">
        <v>66</v>
      </c>
      <c r="G9" s="70" t="str">
        <f>IF(MIN(C9:F9)&gt;=50,"Pass","Fail")</f>
        <v>Pass</v>
      </c>
      <c r="I9" s="1"/>
    </row>
    <row r="10" spans="1:9" x14ac:dyDescent="0.25">
      <c r="A10" s="1"/>
      <c r="B10" s="1" t="s">
        <v>339</v>
      </c>
      <c r="C10" s="1">
        <v>100</v>
      </c>
      <c r="D10" s="1">
        <v>69</v>
      </c>
      <c r="E10" s="1">
        <v>78</v>
      </c>
      <c r="F10" s="1">
        <v>53</v>
      </c>
      <c r="G10" s="70" t="str">
        <f>IF(MIN(C10:F10)&gt;=50,"Pass","Fail")</f>
        <v>Pass</v>
      </c>
      <c r="I10" s="1"/>
    </row>
    <row r="11" spans="1:9" x14ac:dyDescent="0.25">
      <c r="A11" s="1"/>
      <c r="B11" s="1" t="s">
        <v>338</v>
      </c>
      <c r="C11" s="1">
        <v>49</v>
      </c>
      <c r="D11" s="1">
        <v>70</v>
      </c>
      <c r="E11" s="1">
        <v>87</v>
      </c>
      <c r="F11" s="1">
        <v>100</v>
      </c>
      <c r="G11" s="70" t="str">
        <f>IF(MIN(C11:F11)&gt;=50,"Pass","Fail")</f>
        <v>Fail</v>
      </c>
      <c r="I11" s="1"/>
    </row>
    <row r="13" spans="1:9" x14ac:dyDescent="0.25">
      <c r="A13" s="1"/>
      <c r="B13" s="80"/>
    </row>
    <row r="14" spans="1:9" x14ac:dyDescent="0.25">
      <c r="A14" s="1"/>
      <c r="B14" s="80"/>
    </row>
    <row r="15" spans="1:9" x14ac:dyDescent="0.25">
      <c r="A15" s="1"/>
      <c r="B15" s="80"/>
    </row>
    <row r="16" spans="1:9" x14ac:dyDescent="0.25">
      <c r="A16" s="1"/>
      <c r="B16" s="80"/>
    </row>
    <row r="17" spans="1:6" x14ac:dyDescent="0.25">
      <c r="A17" s="1"/>
      <c r="B17" s="80"/>
    </row>
    <row r="18" spans="1:6" x14ac:dyDescent="0.25">
      <c r="A18" s="1"/>
      <c r="B18" s="80"/>
    </row>
    <row r="19" spans="1:6" x14ac:dyDescent="0.25">
      <c r="A19" s="1"/>
      <c r="B19" s="80"/>
    </row>
    <row r="20" spans="1:6" x14ac:dyDescent="0.25">
      <c r="A20" s="1"/>
      <c r="B20" s="80"/>
    </row>
    <row r="21" spans="1:6" x14ac:dyDescent="0.25">
      <c r="A21" s="1"/>
    </row>
    <row r="22" spans="1:6" x14ac:dyDescent="0.25">
      <c r="A22" s="1"/>
      <c r="B22" s="81"/>
    </row>
    <row r="23" spans="1:6" x14ac:dyDescent="0.25">
      <c r="B23" s="81"/>
    </row>
    <row r="24" spans="1:6" x14ac:dyDescent="0.25">
      <c r="B24" s="2"/>
    </row>
    <row r="25" spans="1:6" x14ac:dyDescent="0.25">
      <c r="A25" s="1"/>
      <c r="B25" s="80"/>
    </row>
    <row r="26" spans="1:6" x14ac:dyDescent="0.25">
      <c r="B26" s="81"/>
    </row>
    <row r="27" spans="1:6" x14ac:dyDescent="0.25">
      <c r="A27" s="1"/>
      <c r="B27" s="80"/>
      <c r="F27" s="80"/>
    </row>
    <row r="28" spans="1:6" x14ac:dyDescent="0.25">
      <c r="A28" s="1"/>
      <c r="B28" s="80"/>
      <c r="F28" s="80"/>
    </row>
    <row r="29" spans="1:6" x14ac:dyDescent="0.25">
      <c r="A29" s="1"/>
      <c r="B29" s="80"/>
      <c r="F29" s="80"/>
    </row>
  </sheetData>
  <sheetProtection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B4C4-8190-474F-95E9-7FD1C538CBE3}">
  <dimension ref="A1:E20"/>
  <sheetViews>
    <sheetView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355</v>
      </c>
    </row>
    <row r="2" spans="1:5" x14ac:dyDescent="0.25">
      <c r="A2" s="1"/>
      <c r="B2" s="80" t="s">
        <v>354</v>
      </c>
    </row>
    <row r="4" spans="1:5" x14ac:dyDescent="0.25">
      <c r="C4" s="1" t="s">
        <v>345</v>
      </c>
    </row>
    <row r="5" spans="1:5" x14ac:dyDescent="0.25">
      <c r="A5" s="1"/>
      <c r="B5" s="1" t="s">
        <v>353</v>
      </c>
      <c r="C5" s="1">
        <v>95</v>
      </c>
    </row>
    <row r="6" spans="1:5" x14ac:dyDescent="0.25">
      <c r="A6" s="1"/>
      <c r="B6" s="1" t="s">
        <v>340</v>
      </c>
      <c r="C6" s="1">
        <v>54</v>
      </c>
    </row>
    <row r="7" spans="1:5" x14ac:dyDescent="0.25">
      <c r="A7" s="1"/>
      <c r="B7" s="1" t="s">
        <v>339</v>
      </c>
      <c r="C7" s="1">
        <v>100</v>
      </c>
    </row>
    <row r="8" spans="1:5" x14ac:dyDescent="0.25">
      <c r="A8" s="1"/>
      <c r="B8" s="1" t="s">
        <v>338</v>
      </c>
      <c r="C8" s="1">
        <v>49</v>
      </c>
    </row>
    <row r="9" spans="1:5" x14ac:dyDescent="0.25">
      <c r="A9" s="1"/>
      <c r="B9" s="1" t="s">
        <v>352</v>
      </c>
      <c r="C9" s="1">
        <v>67</v>
      </c>
    </row>
    <row r="10" spans="1:5" x14ac:dyDescent="0.25">
      <c r="A10" s="1"/>
      <c r="B10" s="1" t="s">
        <v>351</v>
      </c>
      <c r="C10" s="1">
        <v>45</v>
      </c>
    </row>
    <row r="11" spans="1:5" x14ac:dyDescent="0.25">
      <c r="A11" s="1"/>
      <c r="B11" s="1" t="s">
        <v>350</v>
      </c>
      <c r="C11" s="1">
        <v>77</v>
      </c>
    </row>
    <row r="12" spans="1:5" x14ac:dyDescent="0.25">
      <c r="C12" s="70" t="str">
        <f>IF(MAX(C5:C11)&gt;99,"easy","not")</f>
        <v>easy</v>
      </c>
      <c r="E12" s="1"/>
    </row>
    <row r="15" spans="1:5" x14ac:dyDescent="0.25">
      <c r="B15" s="81"/>
    </row>
    <row r="16" spans="1:5" x14ac:dyDescent="0.25">
      <c r="A16" s="1"/>
      <c r="B16" s="80"/>
      <c r="D16" s="1"/>
    </row>
    <row r="17" spans="1:2" x14ac:dyDescent="0.25">
      <c r="B17" s="81"/>
    </row>
    <row r="18" spans="1:2" x14ac:dyDescent="0.25">
      <c r="A18" s="1"/>
      <c r="B18" s="80"/>
    </row>
    <row r="19" spans="1:2" x14ac:dyDescent="0.25">
      <c r="A19" s="1"/>
      <c r="B19" s="80"/>
    </row>
    <row r="20" spans="1:2" x14ac:dyDescent="0.25">
      <c r="A20" s="1"/>
      <c r="B20" s="80"/>
    </row>
  </sheetData>
  <sheetProtection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75F0-DB73-4B76-981D-171DD863A804}">
  <dimension ref="A1:E11"/>
  <sheetViews>
    <sheetView workbookViewId="0">
      <selection activeCell="C12" sqref="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80" t="s">
        <v>364</v>
      </c>
      <c r="B1" s="51"/>
      <c r="C1" s="51"/>
      <c r="D1" s="51"/>
      <c r="E1" s="51"/>
    </row>
    <row r="2" spans="1:5" x14ac:dyDescent="0.25">
      <c r="A2" s="1" t="s">
        <v>363</v>
      </c>
      <c r="B2" s="51"/>
      <c r="C2" s="51"/>
      <c r="D2" s="51"/>
      <c r="E2" s="51"/>
    </row>
    <row r="3" spans="1:5" x14ac:dyDescent="0.25">
      <c r="A3" s="1" t="s">
        <v>362</v>
      </c>
      <c r="B3" s="51"/>
      <c r="C3" s="51"/>
      <c r="D3" s="51"/>
      <c r="E3" s="51"/>
    </row>
    <row r="4" spans="1:5" x14ac:dyDescent="0.25">
      <c r="A4" s="1" t="s">
        <v>361</v>
      </c>
      <c r="B4" s="51"/>
      <c r="C4" s="51"/>
      <c r="D4" s="51"/>
      <c r="E4" s="51"/>
    </row>
    <row r="5" spans="1:5" x14ac:dyDescent="0.25">
      <c r="A5" s="51"/>
      <c r="B5" s="51"/>
      <c r="C5" s="51"/>
      <c r="D5" s="51"/>
      <c r="E5" s="51"/>
    </row>
    <row r="6" spans="1:5" x14ac:dyDescent="0.25">
      <c r="A6" s="75" t="s">
        <v>237</v>
      </c>
      <c r="B6" s="75" t="s">
        <v>360</v>
      </c>
      <c r="C6" s="75" t="s">
        <v>359</v>
      </c>
      <c r="D6" s="51"/>
      <c r="E6" s="51"/>
    </row>
    <row r="7" spans="1:5" x14ac:dyDescent="0.25">
      <c r="A7" s="69" t="s">
        <v>358</v>
      </c>
      <c r="B7" s="69">
        <v>98</v>
      </c>
      <c r="C7" s="82" t="str">
        <f>IF(B7&gt;=60, "Pass", "Fail")</f>
        <v>Pass</v>
      </c>
      <c r="D7" s="1"/>
      <c r="E7" s="51"/>
    </row>
    <row r="8" spans="1:5" x14ac:dyDescent="0.25">
      <c r="A8" s="69" t="s">
        <v>357</v>
      </c>
      <c r="B8" s="69">
        <v>55</v>
      </c>
      <c r="C8" s="82" t="str">
        <f>IF(B8&gt;=60, "Pass", "Fail")</f>
        <v>Fail</v>
      </c>
      <c r="D8" s="1"/>
      <c r="E8" s="51"/>
    </row>
    <row r="9" spans="1:5" x14ac:dyDescent="0.25">
      <c r="A9" s="69" t="s">
        <v>356</v>
      </c>
      <c r="B9" s="69">
        <v>15</v>
      </c>
      <c r="C9" s="82" t="str">
        <f>IF(B9&gt;=60, "Pass", "Fail")</f>
        <v>Fail</v>
      </c>
      <c r="D9" s="1"/>
      <c r="E9" s="51"/>
    </row>
    <row r="10" spans="1:5" x14ac:dyDescent="0.25">
      <c r="A10" s="69" t="s">
        <v>338</v>
      </c>
      <c r="B10" s="69">
        <v>60</v>
      </c>
      <c r="C10" s="82" t="str">
        <f>IF(B10&gt;=60, "Pass", "Fail")</f>
        <v>Pass</v>
      </c>
      <c r="D10" s="1"/>
      <c r="E10" s="51"/>
    </row>
    <row r="11" spans="1:5" x14ac:dyDescent="0.25">
      <c r="A11" s="51"/>
      <c r="B11" s="51"/>
      <c r="C11" s="51"/>
      <c r="D11" s="51"/>
      <c r="E11" s="1"/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BC60-53EB-4183-A62B-546B824A1BF5}">
  <dimension ref="A1:E10"/>
  <sheetViews>
    <sheetView workbookViewId="0">
      <selection activeCell="F11" sqref="F11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80" t="s">
        <v>374</v>
      </c>
    </row>
    <row r="2" spans="1:5" x14ac:dyDescent="0.25">
      <c r="A2" s="84" t="s">
        <v>373</v>
      </c>
    </row>
    <row r="3" spans="1:5" x14ac:dyDescent="0.25">
      <c r="A3" s="80" t="s">
        <v>372</v>
      </c>
    </row>
    <row r="4" spans="1:5" x14ac:dyDescent="0.25">
      <c r="A4" s="11"/>
    </row>
    <row r="5" spans="1:5" x14ac:dyDescent="0.25">
      <c r="B5" s="1" t="s">
        <v>306</v>
      </c>
      <c r="C5" s="1" t="s">
        <v>305</v>
      </c>
    </row>
    <row r="6" spans="1:5" x14ac:dyDescent="0.25">
      <c r="A6" s="69"/>
      <c r="B6" s="69" t="s">
        <v>371</v>
      </c>
      <c r="C6" s="69" t="s">
        <v>370</v>
      </c>
      <c r="D6" s="75" t="s">
        <v>369</v>
      </c>
    </row>
    <row r="7" spans="1:5" x14ac:dyDescent="0.25">
      <c r="A7" s="69" t="s">
        <v>368</v>
      </c>
      <c r="B7" s="83">
        <v>94</v>
      </c>
      <c r="C7" s="83">
        <v>94</v>
      </c>
      <c r="D7" s="82" t="str">
        <f>IF(B7=C7, "match", "no match")</f>
        <v>match</v>
      </c>
      <c r="E7" s="1"/>
    </row>
    <row r="8" spans="1:5" x14ac:dyDescent="0.25">
      <c r="A8" s="69" t="s">
        <v>367</v>
      </c>
      <c r="B8" s="83">
        <v>109</v>
      </c>
      <c r="C8" s="83">
        <v>109</v>
      </c>
      <c r="D8" s="82" t="str">
        <f>IF(B8=C8, "match", "no match")</f>
        <v>match</v>
      </c>
      <c r="E8" s="1"/>
    </row>
    <row r="9" spans="1:5" x14ac:dyDescent="0.25">
      <c r="A9" s="69" t="s">
        <v>366</v>
      </c>
      <c r="B9" s="83">
        <v>85</v>
      </c>
      <c r="C9" s="83">
        <v>85.5</v>
      </c>
      <c r="D9" s="82" t="str">
        <f>IF(B9=C9, "match", "no match")</f>
        <v>no match</v>
      </c>
      <c r="E9" s="1"/>
    </row>
    <row r="10" spans="1:5" x14ac:dyDescent="0.25">
      <c r="A10" s="69" t="s">
        <v>365</v>
      </c>
      <c r="B10" s="83">
        <v>12</v>
      </c>
      <c r="C10" s="83">
        <v>12</v>
      </c>
      <c r="D10" s="82" t="str">
        <f>IF(B10=C10, "match", 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9E4D-B4B0-48E8-9AF1-BC1052B20911}">
  <dimension ref="A1:H30"/>
  <sheetViews>
    <sheetView workbookViewId="0">
      <selection activeCell="G16" sqref="G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391</v>
      </c>
    </row>
    <row r="2" spans="1:8" x14ac:dyDescent="0.25">
      <c r="A2" s="90">
        <v>1</v>
      </c>
      <c r="B2" s="81" t="s">
        <v>390</v>
      </c>
    </row>
    <row r="3" spans="1:8" x14ac:dyDescent="0.25">
      <c r="A3" s="90"/>
      <c r="B3" s="91"/>
    </row>
    <row r="4" spans="1:8" x14ac:dyDescent="0.25">
      <c r="A4" s="90">
        <v>2</v>
      </c>
      <c r="B4" s="81" t="s">
        <v>389</v>
      </c>
    </row>
    <row r="5" spans="1:8" x14ac:dyDescent="0.25">
      <c r="A5" s="90"/>
      <c r="B5" s="1"/>
    </row>
    <row r="6" spans="1:8" x14ac:dyDescent="0.25">
      <c r="A6" s="90"/>
      <c r="B6" s="1"/>
    </row>
    <row r="7" spans="1:8" x14ac:dyDescent="0.25">
      <c r="E7" s="69" t="s">
        <v>388</v>
      </c>
      <c r="F7" s="69" t="s">
        <v>387</v>
      </c>
    </row>
    <row r="8" spans="1:8" x14ac:dyDescent="0.25">
      <c r="B8" s="88" t="s">
        <v>386</v>
      </c>
      <c r="C8" s="88" t="s">
        <v>237</v>
      </c>
      <c r="D8" s="89" t="s">
        <v>385</v>
      </c>
      <c r="E8" s="88" t="s">
        <v>384</v>
      </c>
      <c r="F8" s="88" t="s">
        <v>383</v>
      </c>
      <c r="H8" s="1"/>
    </row>
    <row r="9" spans="1:8" x14ac:dyDescent="0.25">
      <c r="B9" s="69">
        <v>1</v>
      </c>
      <c r="C9" s="69" t="s">
        <v>382</v>
      </c>
      <c r="D9" s="87">
        <v>16</v>
      </c>
      <c r="E9" s="82" t="str">
        <f>IF(D9&gt;=16,"eligible","no eligible")</f>
        <v>eligible</v>
      </c>
      <c r="F9" s="82" t="str">
        <f>IF(D9&lt;18,"Minor","Adult")</f>
        <v>Minor</v>
      </c>
      <c r="H9" s="1"/>
    </row>
    <row r="10" spans="1:8" x14ac:dyDescent="0.25">
      <c r="B10" s="69">
        <v>2</v>
      </c>
      <c r="C10" s="69" t="s">
        <v>381</v>
      </c>
      <c r="D10" s="87">
        <v>18</v>
      </c>
      <c r="E10" s="82" t="str">
        <f>IF(D10&gt;=16,"eligible","no eligible")</f>
        <v>eligible</v>
      </c>
      <c r="F10" s="82" t="str">
        <f>IF(D10&lt;18,"Minor","Adult")</f>
        <v>Adult</v>
      </c>
      <c r="H10" s="1"/>
    </row>
    <row r="11" spans="1:8" x14ac:dyDescent="0.25">
      <c r="B11" s="69">
        <v>3</v>
      </c>
      <c r="C11" s="69" t="s">
        <v>380</v>
      </c>
      <c r="D11" s="87">
        <v>15.5</v>
      </c>
      <c r="E11" s="82" t="str">
        <f>IF(D11&gt;=16,"eligible","no eligible")</f>
        <v>no eligible</v>
      </c>
      <c r="F11" s="82" t="str">
        <f>IF(D11&lt;18,"Minor","Adult")</f>
        <v>Minor</v>
      </c>
      <c r="H11" s="1"/>
    </row>
    <row r="12" spans="1:8" x14ac:dyDescent="0.25">
      <c r="B12" s="69">
        <v>4</v>
      </c>
      <c r="C12" s="69" t="s">
        <v>379</v>
      </c>
      <c r="D12" s="87">
        <v>19</v>
      </c>
      <c r="E12" s="82" t="str">
        <f>IF(D12&gt;=16,"eligible","no eligible")</f>
        <v>eligible</v>
      </c>
      <c r="F12" s="82" t="str">
        <f>IF(D12&lt;18,"Minor","Adult")</f>
        <v>Adult</v>
      </c>
      <c r="H12" s="1"/>
    </row>
    <row r="13" spans="1:8" x14ac:dyDescent="0.25">
      <c r="B13" s="69">
        <v>5</v>
      </c>
      <c r="C13" s="69" t="s">
        <v>378</v>
      </c>
      <c r="D13" s="87">
        <v>18</v>
      </c>
      <c r="E13" s="82" t="str">
        <f>IF(D13&gt;=16,"eligible","no eligible")</f>
        <v>eligible</v>
      </c>
      <c r="F13" s="82" t="str">
        <f>IF(D13&lt;18,"Minor","Adult")</f>
        <v>Adult</v>
      </c>
      <c r="H13" s="1"/>
    </row>
    <row r="14" spans="1:8" x14ac:dyDescent="0.25">
      <c r="B14" s="69">
        <v>6</v>
      </c>
      <c r="C14" s="69" t="s">
        <v>377</v>
      </c>
      <c r="D14" s="87">
        <v>13</v>
      </c>
      <c r="E14" s="82" t="str">
        <f>IF(D14&gt;=16,"eligible","no eligible")</f>
        <v>no eligible</v>
      </c>
      <c r="F14" s="82" t="str">
        <f>IF(D14&lt;18,"Minor","Adult")</f>
        <v>Minor</v>
      </c>
      <c r="H14" s="1"/>
    </row>
    <row r="15" spans="1:8" x14ac:dyDescent="0.25">
      <c r="B15" s="69">
        <v>7</v>
      </c>
      <c r="C15" s="69" t="s">
        <v>376</v>
      </c>
      <c r="D15" s="87">
        <v>18</v>
      </c>
      <c r="E15" s="82" t="str">
        <f>IF(D15&gt;=16,"eligible","no eligible")</f>
        <v>eligible</v>
      </c>
      <c r="F15" s="82" t="str">
        <f>IF(D15&lt;18,"Minor","Adult")</f>
        <v>Adult</v>
      </c>
      <c r="H15" s="1"/>
    </row>
    <row r="16" spans="1:8" x14ac:dyDescent="0.25">
      <c r="B16" s="69">
        <v>8</v>
      </c>
      <c r="C16" s="69" t="s">
        <v>375</v>
      </c>
      <c r="D16" s="87">
        <v>17</v>
      </c>
      <c r="E16" s="82" t="str">
        <f>IF(D16&gt;=16,"eligible","no eligible")</f>
        <v>eligible</v>
      </c>
      <c r="F16" s="82" t="str">
        <f>IF(D16&lt;18,"Minor","Adult")</f>
        <v>Minor</v>
      </c>
      <c r="H16" s="1"/>
    </row>
    <row r="18" spans="1:8" x14ac:dyDescent="0.25">
      <c r="B18" s="11"/>
      <c r="C18" s="11"/>
      <c r="D18" s="11"/>
    </row>
    <row r="19" spans="1:8" x14ac:dyDescent="0.25">
      <c r="B19" s="11"/>
      <c r="C19" s="11"/>
      <c r="D19" s="11"/>
    </row>
    <row r="20" spans="1:8" x14ac:dyDescent="0.25">
      <c r="A20" s="1"/>
      <c r="B20" s="1"/>
      <c r="C20" s="80"/>
      <c r="D20" s="80"/>
    </row>
    <row r="21" spans="1:8" x14ac:dyDescent="0.25">
      <c r="A21" s="1"/>
      <c r="B21" s="1"/>
      <c r="C21" s="1"/>
      <c r="D21" s="80"/>
    </row>
    <row r="22" spans="1:8" x14ac:dyDescent="0.25">
      <c r="A22" s="1"/>
      <c r="B22" s="1"/>
      <c r="C22" s="1"/>
      <c r="D22" s="80"/>
    </row>
    <row r="23" spans="1:8" x14ac:dyDescent="0.25">
      <c r="B23" s="2"/>
    </row>
    <row r="24" spans="1:8" x14ac:dyDescent="0.25">
      <c r="B24" s="2"/>
    </row>
    <row r="25" spans="1:8" x14ac:dyDescent="0.25">
      <c r="B25" s="11"/>
      <c r="C25" s="11"/>
      <c r="D25" s="11"/>
    </row>
    <row r="26" spans="1:8" x14ac:dyDescent="0.25">
      <c r="B26" s="11"/>
      <c r="C26" s="11"/>
      <c r="D26" s="11"/>
    </row>
    <row r="27" spans="1:8" x14ac:dyDescent="0.25">
      <c r="A27" s="1"/>
      <c r="B27" s="1"/>
      <c r="C27" s="80"/>
      <c r="D27" s="80"/>
      <c r="F27" s="86"/>
      <c r="G27" s="85"/>
      <c r="H27" s="85"/>
    </row>
    <row r="28" spans="1:8" x14ac:dyDescent="0.25">
      <c r="A28" s="1"/>
      <c r="B28" s="1"/>
      <c r="C28" s="1"/>
      <c r="D28" s="80"/>
      <c r="F28" s="85"/>
      <c r="G28" s="85"/>
      <c r="H28" s="85"/>
    </row>
    <row r="29" spans="1:8" x14ac:dyDescent="0.25">
      <c r="A29" s="1"/>
      <c r="B29" s="1"/>
      <c r="C29" s="1"/>
      <c r="D29" s="80"/>
      <c r="F29" s="85"/>
      <c r="G29" s="85"/>
      <c r="H29" s="85"/>
    </row>
    <row r="30" spans="1:8" x14ac:dyDescent="0.25">
      <c r="B30" s="2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3785-9D6A-41E2-8C6A-561214781A9D}">
  <dimension ref="A1:D17"/>
  <sheetViews>
    <sheetView workbookViewId="0">
      <selection activeCell="D11" sqref="D11:D17"/>
    </sheetView>
  </sheetViews>
  <sheetFormatPr defaultRowHeight="15" x14ac:dyDescent="0.25"/>
  <cols>
    <col min="1" max="1" width="13.5703125" style="51" customWidth="1"/>
    <col min="2" max="2" width="27.42578125" style="51" customWidth="1"/>
    <col min="3" max="3" width="17.7109375" style="51" customWidth="1"/>
    <col min="4" max="4" width="14" style="51" customWidth="1"/>
    <col min="5" max="16384" width="9.140625" style="51"/>
  </cols>
  <sheetData>
    <row r="1" spans="1:4" x14ac:dyDescent="0.25">
      <c r="A1" s="51" t="s">
        <v>405</v>
      </c>
    </row>
    <row r="3" spans="1:4" x14ac:dyDescent="0.25">
      <c r="B3" s="51" t="s">
        <v>275</v>
      </c>
    </row>
    <row r="4" spans="1:4" x14ac:dyDescent="0.25">
      <c r="A4" s="94" t="s">
        <v>394</v>
      </c>
      <c r="B4" s="96">
        <v>1</v>
      </c>
    </row>
    <row r="5" spans="1:4" x14ac:dyDescent="0.25">
      <c r="A5" s="94" t="s">
        <v>392</v>
      </c>
      <c r="B5" s="96">
        <v>0.5</v>
      </c>
    </row>
    <row r="7" spans="1:4" x14ac:dyDescent="0.25">
      <c r="A7" s="51" t="s">
        <v>404</v>
      </c>
    </row>
    <row r="8" spans="1:4" x14ac:dyDescent="0.25">
      <c r="A8" s="51" t="s">
        <v>403</v>
      </c>
    </row>
    <row r="10" spans="1:4" x14ac:dyDescent="0.25">
      <c r="A10" s="95" t="s">
        <v>237</v>
      </c>
      <c r="B10" s="95" t="s">
        <v>402</v>
      </c>
      <c r="C10" s="95" t="s">
        <v>401</v>
      </c>
      <c r="D10" s="95" t="s">
        <v>400</v>
      </c>
    </row>
    <row r="11" spans="1:4" x14ac:dyDescent="0.25">
      <c r="A11" s="94" t="s">
        <v>399</v>
      </c>
      <c r="B11" s="94" t="s">
        <v>394</v>
      </c>
      <c r="C11" s="93">
        <v>46866</v>
      </c>
      <c r="D11" s="92">
        <f>IF(B11="A+",C11,(C11*0.5))</f>
        <v>46866</v>
      </c>
    </row>
    <row r="12" spans="1:4" x14ac:dyDescent="0.25">
      <c r="A12" s="94" t="s">
        <v>398</v>
      </c>
      <c r="B12" s="94" t="s">
        <v>392</v>
      </c>
      <c r="C12" s="93">
        <v>33495</v>
      </c>
      <c r="D12" s="92">
        <f>IF(B12="A+",C12,(C12*0.5))</f>
        <v>16747.5</v>
      </c>
    </row>
    <row r="13" spans="1:4" x14ac:dyDescent="0.25">
      <c r="A13" s="94" t="s">
        <v>397</v>
      </c>
      <c r="B13" s="94" t="s">
        <v>392</v>
      </c>
      <c r="C13" s="93">
        <v>35087</v>
      </c>
      <c r="D13" s="92">
        <f>IF(B13="A+",C13,(C13*0.5))</f>
        <v>17543.5</v>
      </c>
    </row>
    <row r="14" spans="1:4" x14ac:dyDescent="0.25">
      <c r="A14" s="94" t="s">
        <v>396</v>
      </c>
      <c r="B14" s="94" t="s">
        <v>394</v>
      </c>
      <c r="C14" s="93">
        <v>42603</v>
      </c>
      <c r="D14" s="92">
        <f>IF(B14="A+",C14,(C14*0.5))</f>
        <v>42603</v>
      </c>
    </row>
    <row r="15" spans="1:4" x14ac:dyDescent="0.25">
      <c r="A15" s="94" t="s">
        <v>378</v>
      </c>
      <c r="B15" s="94" t="s">
        <v>392</v>
      </c>
      <c r="C15" s="93">
        <v>36971</v>
      </c>
      <c r="D15" s="92">
        <f>IF(B15="A+",C15,(C15*0.5))</f>
        <v>18485.5</v>
      </c>
    </row>
    <row r="16" spans="1:4" x14ac:dyDescent="0.25">
      <c r="A16" s="94" t="s">
        <v>395</v>
      </c>
      <c r="B16" s="94" t="s">
        <v>394</v>
      </c>
      <c r="C16" s="93">
        <v>41286</v>
      </c>
      <c r="D16" s="92">
        <f>IF(B16="A+",C16,(C16*0.5))</f>
        <v>41286</v>
      </c>
    </row>
    <row r="17" spans="1:4" x14ac:dyDescent="0.25">
      <c r="A17" s="94" t="s">
        <v>393</v>
      </c>
      <c r="B17" s="94" t="s">
        <v>392</v>
      </c>
      <c r="C17" s="93">
        <v>37732</v>
      </c>
      <c r="D17" s="92">
        <f>IF(B17="A+",C17,(C17*0.5))</f>
        <v>18866</v>
      </c>
    </row>
  </sheetData>
  <sheetProtection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2835-09AC-4A5A-B9B4-357CD74A10B2}">
  <dimension ref="A1:C12"/>
  <sheetViews>
    <sheetView workbookViewId="0">
      <selection activeCell="D15" sqref="D15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445</v>
      </c>
    </row>
    <row r="2" spans="1:3" x14ac:dyDescent="0.25">
      <c r="A2" t="s">
        <v>444</v>
      </c>
    </row>
    <row r="3" spans="1:3" x14ac:dyDescent="0.25">
      <c r="A3" t="s">
        <v>443</v>
      </c>
    </row>
    <row r="4" spans="1:3" x14ac:dyDescent="0.25">
      <c r="A4" t="s">
        <v>442</v>
      </c>
    </row>
    <row r="6" spans="1:3" x14ac:dyDescent="0.25">
      <c r="A6" t="s">
        <v>441</v>
      </c>
    </row>
    <row r="8" spans="1:3" x14ac:dyDescent="0.25">
      <c r="A8" s="109" t="s">
        <v>440</v>
      </c>
      <c r="B8" s="109" t="s">
        <v>360</v>
      </c>
      <c r="C8" s="109" t="s">
        <v>439</v>
      </c>
    </row>
    <row r="9" spans="1:3" x14ac:dyDescent="0.25">
      <c r="A9" s="108" t="s">
        <v>438</v>
      </c>
      <c r="B9" s="108">
        <v>78</v>
      </c>
      <c r="C9" s="107" t="str">
        <f>IF(B9&gt;80,"Excellent",IF(B9&gt;60,"Good",IF(B9&lt;=60,"Failed")))</f>
        <v>Good</v>
      </c>
    </row>
    <row r="10" spans="1:3" x14ac:dyDescent="0.25">
      <c r="A10" s="108" t="s">
        <v>437</v>
      </c>
      <c r="B10" s="108">
        <v>85</v>
      </c>
      <c r="C10" s="107" t="str">
        <f>IF(B10&gt;80,"Excellent",IF(B10&gt;60,"Good",IF(B10&lt;=60,"Failed")))</f>
        <v>Excellent</v>
      </c>
    </row>
    <row r="11" spans="1:3" x14ac:dyDescent="0.25">
      <c r="A11" s="108" t="s">
        <v>436</v>
      </c>
      <c r="B11" s="108">
        <v>44</v>
      </c>
      <c r="C11" s="107" t="str">
        <f>IF(B11&gt;80,"Excellent",IF(B11&gt;60,"Good",IF(B11&lt;=60,"Failed")))</f>
        <v>Failed</v>
      </c>
    </row>
    <row r="12" spans="1:3" x14ac:dyDescent="0.25">
      <c r="A12" s="108" t="s">
        <v>435</v>
      </c>
      <c r="B12" s="108">
        <v>61</v>
      </c>
      <c r="C12" s="107" t="str">
        <f>IF(B12&gt;80,"Excellent",IF(B12&gt;60,"Good",IF(B12&lt;=60,"Failed")))</f>
        <v>Good</v>
      </c>
    </row>
  </sheetData>
  <sheetProtection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97CF-A0EA-420A-9229-C8DBD91B572A}">
  <dimension ref="A1:I996"/>
  <sheetViews>
    <sheetView topLeftCell="A6" workbookViewId="0">
      <selection activeCell="D25" sqref="D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2" t="s">
        <v>434</v>
      </c>
      <c r="H1" s="81"/>
    </row>
    <row r="2" spans="1:8" x14ac:dyDescent="0.25">
      <c r="A2" s="1" t="s">
        <v>433</v>
      </c>
      <c r="H2" s="80"/>
    </row>
    <row r="3" spans="1:8" x14ac:dyDescent="0.25">
      <c r="A3" s="74" t="s">
        <v>432</v>
      </c>
      <c r="B3" s="1" t="s">
        <v>431</v>
      </c>
      <c r="H3" s="80"/>
    </row>
    <row r="4" spans="1:8" x14ac:dyDescent="0.25">
      <c r="A4" s="1" t="s">
        <v>430</v>
      </c>
      <c r="B4" s="1" t="s">
        <v>429</v>
      </c>
      <c r="H4" s="80"/>
    </row>
    <row r="5" spans="1:8" x14ac:dyDescent="0.25">
      <c r="A5" s="74" t="s">
        <v>428</v>
      </c>
      <c r="B5" s="1" t="s">
        <v>427</v>
      </c>
      <c r="H5" s="80"/>
    </row>
    <row r="6" spans="1:8" x14ac:dyDescent="0.25">
      <c r="A6" s="1" t="s">
        <v>426</v>
      </c>
      <c r="B6" s="1" t="s">
        <v>425</v>
      </c>
      <c r="H6" s="103"/>
    </row>
    <row r="7" spans="1:8" x14ac:dyDescent="0.25">
      <c r="A7" s="1" t="s">
        <v>424</v>
      </c>
      <c r="B7" s="1" t="s">
        <v>423</v>
      </c>
      <c r="H7" s="102"/>
    </row>
    <row r="8" spans="1:8" x14ac:dyDescent="0.25">
      <c r="A8" s="1" t="s">
        <v>422</v>
      </c>
      <c r="B8" s="1" t="s">
        <v>421</v>
      </c>
      <c r="H8" s="80"/>
    </row>
    <row r="9" spans="1:8" x14ac:dyDescent="0.25">
      <c r="H9" s="80"/>
    </row>
    <row r="10" spans="1:8" x14ac:dyDescent="0.25">
      <c r="A10" s="11" t="s">
        <v>420</v>
      </c>
      <c r="H10" s="102"/>
    </row>
    <row r="11" spans="1:8" x14ac:dyDescent="0.25">
      <c r="A11" s="1">
        <v>2</v>
      </c>
      <c r="B11" s="1" t="s">
        <v>419</v>
      </c>
      <c r="C11" s="1">
        <v>3</v>
      </c>
      <c r="D11" s="70">
        <f>A11+C11</f>
        <v>5</v>
      </c>
      <c r="H11" s="103"/>
    </row>
    <row r="12" spans="1:8" x14ac:dyDescent="0.25">
      <c r="A12" s="1">
        <v>3</v>
      </c>
      <c r="B12" s="1" t="s">
        <v>418</v>
      </c>
      <c r="C12" s="1">
        <v>1</v>
      </c>
      <c r="D12" s="70">
        <f>A12-C12</f>
        <v>2</v>
      </c>
      <c r="H12" s="80"/>
    </row>
    <row r="13" spans="1:8" x14ac:dyDescent="0.25">
      <c r="A13" s="1">
        <v>5</v>
      </c>
      <c r="B13" s="1" t="s">
        <v>417</v>
      </c>
      <c r="C13" s="1">
        <v>10</v>
      </c>
      <c r="D13" s="70">
        <f>A13*C13</f>
        <v>50</v>
      </c>
      <c r="H13" s="80"/>
    </row>
    <row r="14" spans="1:8" x14ac:dyDescent="0.25">
      <c r="A14" s="1">
        <v>10</v>
      </c>
      <c r="B14" s="1" t="s">
        <v>416</v>
      </c>
      <c r="C14" s="1">
        <v>2</v>
      </c>
      <c r="D14" s="70">
        <f>A14/C14</f>
        <v>5</v>
      </c>
      <c r="H14" s="80"/>
    </row>
    <row r="15" spans="1:8" x14ac:dyDescent="0.25">
      <c r="H15" s="102"/>
    </row>
    <row r="16" spans="1:8" x14ac:dyDescent="0.25">
      <c r="H16" s="103"/>
    </row>
    <row r="17" spans="1:8" ht="15.75" customHeight="1" x14ac:dyDescent="0.25">
      <c r="A17" s="11" t="s">
        <v>415</v>
      </c>
      <c r="H17" s="103"/>
    </row>
    <row r="18" spans="1:8" ht="15.75" customHeight="1" x14ac:dyDescent="0.25">
      <c r="A18" s="2">
        <v>10</v>
      </c>
      <c r="B18" s="1" t="s">
        <v>414</v>
      </c>
      <c r="C18" s="1">
        <v>100</v>
      </c>
      <c r="D18" s="106">
        <f>A18/C18</f>
        <v>0.1</v>
      </c>
      <c r="H18" s="80"/>
    </row>
    <row r="19" spans="1:8" ht="15.75" customHeight="1" x14ac:dyDescent="0.25">
      <c r="A19" s="2">
        <v>3</v>
      </c>
      <c r="B19" s="1" t="s">
        <v>414</v>
      </c>
      <c r="C19" s="1">
        <v>6</v>
      </c>
      <c r="D19" s="106">
        <f>A19/C19</f>
        <v>0.5</v>
      </c>
      <c r="H19" s="80"/>
    </row>
    <row r="20" spans="1:8" ht="15.75" customHeight="1" x14ac:dyDescent="0.25">
      <c r="A20" s="2">
        <v>1.5</v>
      </c>
      <c r="B20" s="1" t="s">
        <v>414</v>
      </c>
      <c r="C20" s="1">
        <v>1</v>
      </c>
      <c r="D20" s="106">
        <f>A20/C20</f>
        <v>1.5</v>
      </c>
      <c r="H20" s="102"/>
    </row>
    <row r="21" spans="1:8" ht="15.75" customHeight="1" x14ac:dyDescent="0.25">
      <c r="H21" s="80"/>
    </row>
    <row r="22" spans="1:8" ht="15.75" customHeight="1" x14ac:dyDescent="0.25">
      <c r="A22" s="11" t="s">
        <v>413</v>
      </c>
      <c r="H22" s="103"/>
    </row>
    <row r="23" spans="1:8" ht="15.75" customHeight="1" x14ac:dyDescent="0.25">
      <c r="A23" s="2" t="s">
        <v>412</v>
      </c>
      <c r="B23" s="2" t="s">
        <v>411</v>
      </c>
      <c r="C23" s="2" t="s">
        <v>410</v>
      </c>
      <c r="D23" s="2" t="s">
        <v>409</v>
      </c>
      <c r="E23" s="2"/>
      <c r="H23" s="80"/>
    </row>
    <row r="24" spans="1:8" ht="15.75" customHeight="1" x14ac:dyDescent="0.25">
      <c r="A24" s="1" t="s">
        <v>408</v>
      </c>
      <c r="B24" s="1">
        <v>100</v>
      </c>
      <c r="C24" s="1">
        <v>150</v>
      </c>
      <c r="D24" s="106">
        <f>C24/B24-1</f>
        <v>0.5</v>
      </c>
      <c r="E24" s="105"/>
      <c r="H24" s="80"/>
    </row>
    <row r="25" spans="1:8" ht="15.75" customHeight="1" x14ac:dyDescent="0.25">
      <c r="A25" s="1" t="s">
        <v>407</v>
      </c>
      <c r="B25" s="1">
        <v>100</v>
      </c>
      <c r="C25" s="1">
        <v>50</v>
      </c>
      <c r="D25" s="106">
        <f>C25/B25-1</f>
        <v>-0.5</v>
      </c>
      <c r="E25" s="105"/>
      <c r="H25" s="80"/>
    </row>
    <row r="26" spans="1:8" ht="15.75" customHeight="1" x14ac:dyDescent="0.25">
      <c r="H26" s="80"/>
    </row>
    <row r="27" spans="1:8" ht="23.25" x14ac:dyDescent="0.35">
      <c r="A27" s="104" t="s">
        <v>406</v>
      </c>
      <c r="H27" s="80"/>
    </row>
    <row r="28" spans="1:8" ht="15.75" customHeight="1" x14ac:dyDescent="0.25">
      <c r="H28" s="81"/>
    </row>
    <row r="29" spans="1:8" ht="15.75" customHeight="1" x14ac:dyDescent="0.25">
      <c r="H29" s="103"/>
    </row>
    <row r="30" spans="1:8" ht="15.75" customHeight="1" x14ac:dyDescent="0.25">
      <c r="H30" s="80"/>
    </row>
    <row r="31" spans="1:8" ht="15.75" customHeight="1" x14ac:dyDescent="0.25">
      <c r="H31" s="102"/>
    </row>
    <row r="32" spans="1:8" ht="15.75" customHeight="1" x14ac:dyDescent="0.25">
      <c r="H32" s="80"/>
    </row>
    <row r="33" spans="8:8" ht="15.75" customHeight="1" x14ac:dyDescent="0.25">
      <c r="H33" s="80"/>
    </row>
    <row r="34" spans="8:8" ht="15.75" customHeight="1" x14ac:dyDescent="0.25"/>
    <row r="35" spans="8:8" ht="15.75" customHeight="1" x14ac:dyDescent="0.25">
      <c r="H35" s="103"/>
    </row>
    <row r="36" spans="8:8" ht="15.75" customHeight="1" x14ac:dyDescent="0.25">
      <c r="H36" s="80"/>
    </row>
    <row r="37" spans="8:8" ht="15.75" customHeight="1" x14ac:dyDescent="0.25">
      <c r="H37" s="80"/>
    </row>
    <row r="38" spans="8:8" ht="15.75" customHeight="1" x14ac:dyDescent="0.25">
      <c r="H38" s="80"/>
    </row>
    <row r="39" spans="8:8" ht="15.75" customHeight="1" x14ac:dyDescent="0.25">
      <c r="H39" s="101"/>
    </row>
    <row r="40" spans="8:8" ht="15.75" customHeight="1" x14ac:dyDescent="0.25"/>
    <row r="41" spans="8:8" ht="15.75" customHeight="1" x14ac:dyDescent="0.25">
      <c r="H41" s="103"/>
    </row>
    <row r="42" spans="8:8" ht="15.75" customHeight="1" x14ac:dyDescent="0.25">
      <c r="H42" s="81"/>
    </row>
    <row r="43" spans="8:8" ht="15.75" customHeight="1" x14ac:dyDescent="0.25">
      <c r="H43" s="80"/>
    </row>
    <row r="44" spans="8:8" ht="15.75" customHeight="1" x14ac:dyDescent="0.25">
      <c r="H44" s="102"/>
    </row>
    <row r="45" spans="8:8" ht="15.75" customHeight="1" x14ac:dyDescent="0.25">
      <c r="H45" s="80"/>
    </row>
    <row r="46" spans="8:8" ht="15.75" customHeight="1" x14ac:dyDescent="0.25">
      <c r="H46" s="80"/>
    </row>
    <row r="47" spans="8:8" ht="15.75" customHeight="1" x14ac:dyDescent="0.25">
      <c r="H47" s="81"/>
    </row>
    <row r="48" spans="8:8" ht="15.75" customHeight="1" x14ac:dyDescent="0.25">
      <c r="H48" s="80"/>
    </row>
    <row r="49" spans="8:9" ht="15.75" customHeight="1" x14ac:dyDescent="0.25">
      <c r="H49" s="80"/>
    </row>
    <row r="50" spans="8:9" ht="15.75" customHeight="1" x14ac:dyDescent="0.25">
      <c r="H50" s="80"/>
    </row>
    <row r="51" spans="8:9" ht="15.75" customHeight="1" x14ac:dyDescent="0.25">
      <c r="H51" s="101"/>
    </row>
    <row r="52" spans="8:9" ht="15.75" customHeight="1" x14ac:dyDescent="0.25"/>
    <row r="53" spans="8:9" ht="15.75" customHeight="1" x14ac:dyDescent="0.25">
      <c r="H53" s="103"/>
    </row>
    <row r="54" spans="8:9" ht="15.75" customHeight="1" x14ac:dyDescent="0.25">
      <c r="H54" s="81"/>
    </row>
    <row r="55" spans="8:9" ht="15.75" customHeight="1" x14ac:dyDescent="0.25">
      <c r="H55" s="80"/>
    </row>
    <row r="56" spans="8:9" ht="15.75" customHeight="1" x14ac:dyDescent="0.25">
      <c r="H56" s="102"/>
    </row>
    <row r="57" spans="8:9" ht="15.75" customHeight="1" x14ac:dyDescent="0.25">
      <c r="H57" s="81"/>
    </row>
    <row r="58" spans="8:9" ht="15.75" customHeight="1" x14ac:dyDescent="0.25">
      <c r="H58" s="101"/>
    </row>
    <row r="59" spans="8:9" ht="15.75" customHeight="1" x14ac:dyDescent="0.25"/>
    <row r="60" spans="8:9" ht="15.75" customHeight="1" x14ac:dyDescent="0.25"/>
    <row r="61" spans="8:9" ht="15.75" customHeight="1" x14ac:dyDescent="0.25">
      <c r="H61" s="11"/>
    </row>
    <row r="62" spans="8:9" ht="15.75" customHeight="1" x14ac:dyDescent="0.25"/>
    <row r="63" spans="8:9" ht="15.75" customHeight="1" x14ac:dyDescent="0.25">
      <c r="H63" s="2"/>
    </row>
    <row r="64" spans="8:9" ht="15.75" customHeight="1" x14ac:dyDescent="0.25">
      <c r="H64" s="99"/>
      <c r="I64" s="100"/>
    </row>
    <row r="65" spans="8:9" ht="15.75" customHeight="1" x14ac:dyDescent="0.25">
      <c r="I65" s="97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74"/>
    </row>
    <row r="71" spans="8:9" ht="15.75" customHeight="1" x14ac:dyDescent="0.25"/>
    <row r="72" spans="8:9" ht="15.75" customHeight="1" x14ac:dyDescent="0.25">
      <c r="H72" s="2"/>
    </row>
    <row r="73" spans="8:9" ht="15.75" customHeight="1" x14ac:dyDescent="0.25"/>
    <row r="74" spans="8:9" ht="15.75" customHeight="1" x14ac:dyDescent="0.25">
      <c r="H74" s="99"/>
      <c r="I74" s="99"/>
    </row>
    <row r="75" spans="8:9" ht="15.75" customHeight="1" x14ac:dyDescent="0.25">
      <c r="H75" s="98"/>
      <c r="I75" s="97"/>
    </row>
    <row r="76" spans="8:9" ht="15.75" customHeight="1" x14ac:dyDescent="0.25"/>
    <row r="77" spans="8:9" ht="15.75" customHeight="1" x14ac:dyDescent="0.25">
      <c r="H77" s="74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80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80"/>
    </row>
    <row r="95" spans="8:8" ht="15.75" customHeight="1" x14ac:dyDescent="0.25">
      <c r="H95" s="80"/>
    </row>
    <row r="96" spans="8:8" ht="15.75" customHeight="1" x14ac:dyDescent="0.25">
      <c r="H96" s="80"/>
    </row>
    <row r="97" spans="8:8" ht="15.75" customHeight="1" x14ac:dyDescent="0.25">
      <c r="H97" s="80"/>
    </row>
    <row r="98" spans="8:8" ht="15.75" customHeight="1" x14ac:dyDescent="0.25">
      <c r="H98" s="80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9543C4DD-B4E3-41B6-9CE5-E872DF89BE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opLeftCell="A76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DA06-0118-4716-8A8D-D659966AFD12}">
  <dimension ref="A1:I37"/>
  <sheetViews>
    <sheetView topLeftCell="A6" workbookViewId="0">
      <selection activeCell="C33" sqref="C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23"/>
      <c r="B1" s="136" t="s">
        <v>501</v>
      </c>
      <c r="C1" s="85"/>
      <c r="D1" s="85"/>
      <c r="E1" s="85"/>
      <c r="F1" s="122"/>
      <c r="G1" s="122"/>
      <c r="H1" s="122"/>
      <c r="I1" s="122"/>
    </row>
    <row r="2" spans="1:9" x14ac:dyDescent="0.25">
      <c r="A2" s="123"/>
      <c r="B2" s="122"/>
      <c r="C2" s="122"/>
      <c r="D2" s="122"/>
      <c r="E2" s="122"/>
      <c r="F2" s="122"/>
      <c r="G2" s="122"/>
      <c r="H2" s="122"/>
      <c r="I2" s="122"/>
    </row>
    <row r="3" spans="1:9" x14ac:dyDescent="0.25">
      <c r="A3" s="123"/>
      <c r="B3" s="135" t="s">
        <v>469</v>
      </c>
      <c r="C3" s="134" t="s">
        <v>237</v>
      </c>
      <c r="D3" s="134" t="s">
        <v>479</v>
      </c>
      <c r="E3" s="134" t="s">
        <v>452</v>
      </c>
      <c r="F3" s="134" t="s">
        <v>385</v>
      </c>
      <c r="G3" s="122"/>
      <c r="H3" s="122"/>
      <c r="I3" s="122"/>
    </row>
    <row r="4" spans="1:9" x14ac:dyDescent="0.25">
      <c r="A4" s="123"/>
      <c r="B4" s="130">
        <v>56815</v>
      </c>
      <c r="C4" s="133" t="s">
        <v>500</v>
      </c>
      <c r="D4" s="133" t="s">
        <v>485</v>
      </c>
      <c r="E4" s="132">
        <v>13836</v>
      </c>
      <c r="F4" s="132">
        <v>25</v>
      </c>
      <c r="G4" s="122"/>
      <c r="H4" s="122"/>
      <c r="I4" s="122"/>
    </row>
    <row r="5" spans="1:9" x14ac:dyDescent="0.25">
      <c r="A5" s="123"/>
      <c r="B5" s="130">
        <v>51186</v>
      </c>
      <c r="C5" s="133" t="s">
        <v>499</v>
      </c>
      <c r="D5" s="133" t="s">
        <v>498</v>
      </c>
      <c r="E5" s="132">
        <v>11771</v>
      </c>
      <c r="F5" s="132">
        <v>32</v>
      </c>
      <c r="G5" s="122"/>
      <c r="H5" s="122"/>
      <c r="I5" s="122"/>
    </row>
    <row r="6" spans="1:9" x14ac:dyDescent="0.25">
      <c r="A6" s="123"/>
      <c r="B6" s="130">
        <v>51511</v>
      </c>
      <c r="C6" s="133" t="s">
        <v>497</v>
      </c>
      <c r="D6" s="133" t="s">
        <v>492</v>
      </c>
      <c r="E6" s="132">
        <v>13046</v>
      </c>
      <c r="F6" s="132">
        <v>35</v>
      </c>
      <c r="G6" s="122"/>
      <c r="H6" s="122"/>
      <c r="I6" s="122"/>
    </row>
    <row r="7" spans="1:9" x14ac:dyDescent="0.25">
      <c r="A7" s="123"/>
      <c r="B7" s="130">
        <v>50890</v>
      </c>
      <c r="C7" s="133" t="s">
        <v>477</v>
      </c>
      <c r="D7" s="133" t="s">
        <v>486</v>
      </c>
      <c r="E7" s="132">
        <v>18276</v>
      </c>
      <c r="F7" s="132">
        <v>32</v>
      </c>
      <c r="G7" s="122"/>
      <c r="H7" s="122"/>
      <c r="I7" s="122"/>
    </row>
    <row r="8" spans="1:9" x14ac:dyDescent="0.25">
      <c r="A8" s="123"/>
      <c r="B8" s="130">
        <v>53700</v>
      </c>
      <c r="C8" s="133" t="s">
        <v>496</v>
      </c>
      <c r="D8" s="133" t="s">
        <v>495</v>
      </c>
      <c r="E8" s="132">
        <v>19327</v>
      </c>
      <c r="F8" s="132">
        <v>26</v>
      </c>
      <c r="G8" s="122"/>
      <c r="H8" s="122"/>
      <c r="I8" s="122"/>
    </row>
    <row r="9" spans="1:9" x14ac:dyDescent="0.25">
      <c r="A9" s="123"/>
      <c r="B9" s="130">
        <v>55879</v>
      </c>
      <c r="C9" s="133" t="s">
        <v>494</v>
      </c>
      <c r="D9" s="133" t="s">
        <v>490</v>
      </c>
      <c r="E9" s="132">
        <v>18996</v>
      </c>
      <c r="F9" s="132">
        <v>35</v>
      </c>
      <c r="G9" s="122"/>
      <c r="H9" s="122"/>
      <c r="I9" s="122"/>
    </row>
    <row r="10" spans="1:9" x14ac:dyDescent="0.25">
      <c r="A10" s="123"/>
      <c r="B10" s="130">
        <v>59848</v>
      </c>
      <c r="C10" s="133" t="s">
        <v>493</v>
      </c>
      <c r="D10" s="133" t="s">
        <v>492</v>
      </c>
      <c r="E10" s="132">
        <v>10387</v>
      </c>
      <c r="F10" s="132">
        <v>25</v>
      </c>
      <c r="G10" s="122"/>
      <c r="H10" s="122"/>
      <c r="I10" s="122"/>
    </row>
    <row r="11" spans="1:9" x14ac:dyDescent="0.25">
      <c r="A11" s="123"/>
      <c r="B11" s="130">
        <v>58369</v>
      </c>
      <c r="C11" s="133" t="s">
        <v>491</v>
      </c>
      <c r="D11" s="133" t="s">
        <v>490</v>
      </c>
      <c r="E11" s="132">
        <v>12566</v>
      </c>
      <c r="F11" s="132">
        <v>37</v>
      </c>
      <c r="G11" s="122"/>
      <c r="H11" s="122"/>
      <c r="I11" s="122"/>
    </row>
    <row r="12" spans="1:9" x14ac:dyDescent="0.25">
      <c r="A12" s="123"/>
      <c r="B12" s="130">
        <v>50217</v>
      </c>
      <c r="C12" s="133" t="s">
        <v>489</v>
      </c>
      <c r="D12" s="133" t="s">
        <v>488</v>
      </c>
      <c r="E12" s="132">
        <v>16406</v>
      </c>
      <c r="F12" s="132">
        <v>42</v>
      </c>
      <c r="G12" s="122"/>
      <c r="H12" s="122"/>
      <c r="I12" s="122"/>
    </row>
    <row r="13" spans="1:9" x14ac:dyDescent="0.25">
      <c r="A13" s="123"/>
      <c r="B13" s="130">
        <v>50695</v>
      </c>
      <c r="C13" s="133" t="s">
        <v>487</v>
      </c>
      <c r="D13" s="133" t="s">
        <v>486</v>
      </c>
      <c r="E13" s="132">
        <v>15784</v>
      </c>
      <c r="F13" s="132">
        <v>43</v>
      </c>
      <c r="G13" s="122"/>
      <c r="H13" s="122"/>
      <c r="I13" s="122"/>
    </row>
    <row r="14" spans="1:9" x14ac:dyDescent="0.25">
      <c r="A14" s="123"/>
      <c r="B14" s="130">
        <v>59673</v>
      </c>
      <c r="C14" s="133" t="s">
        <v>475</v>
      </c>
      <c r="D14" s="133" t="s">
        <v>485</v>
      </c>
      <c r="E14" s="132">
        <v>10959</v>
      </c>
      <c r="F14" s="132">
        <v>30</v>
      </c>
      <c r="G14" s="122"/>
      <c r="H14" s="122"/>
      <c r="I14" s="122"/>
    </row>
    <row r="15" spans="1:9" x14ac:dyDescent="0.25">
      <c r="A15" s="123"/>
      <c r="B15" s="130">
        <v>52130</v>
      </c>
      <c r="C15" s="133" t="s">
        <v>484</v>
      </c>
      <c r="D15" s="133" t="s">
        <v>483</v>
      </c>
      <c r="E15" s="132">
        <v>14562</v>
      </c>
      <c r="F15" s="132">
        <v>32</v>
      </c>
      <c r="G15" s="122"/>
      <c r="H15" s="122"/>
      <c r="I15" s="122"/>
    </row>
    <row r="16" spans="1:9" x14ac:dyDescent="0.25">
      <c r="A16" s="123"/>
      <c r="B16" s="122"/>
      <c r="C16" s="122"/>
      <c r="D16" s="122"/>
      <c r="E16" s="122"/>
      <c r="F16" s="122"/>
      <c r="G16" s="122"/>
      <c r="H16" s="122"/>
      <c r="I16" s="122"/>
    </row>
    <row r="17" spans="1:9" x14ac:dyDescent="0.25">
      <c r="A17" s="129">
        <v>1</v>
      </c>
      <c r="B17" s="122" t="s">
        <v>482</v>
      </c>
      <c r="E17" s="131" t="str">
        <f>VLOOKUP(B11,B3:F15,2,FALSE)</f>
        <v>Thomas Davies</v>
      </c>
      <c r="F17" s="122"/>
      <c r="G17" s="122"/>
      <c r="H17" s="122"/>
      <c r="I17" s="122"/>
    </row>
    <row r="18" spans="1:9" x14ac:dyDescent="0.25">
      <c r="A18" s="123"/>
      <c r="B18" s="122"/>
      <c r="C18" s="122"/>
      <c r="D18" s="122"/>
      <c r="E18" s="122"/>
      <c r="F18" s="122"/>
      <c r="G18" s="122"/>
      <c r="H18" s="122"/>
      <c r="I18" s="122"/>
    </row>
    <row r="19" spans="1:9" x14ac:dyDescent="0.25">
      <c r="A19" s="129">
        <v>2</v>
      </c>
      <c r="B19" s="122" t="s">
        <v>481</v>
      </c>
      <c r="D19" s="122"/>
      <c r="E19" s="131">
        <f>VLOOKUP(C14,C3:F15,4,FALSE)</f>
        <v>30</v>
      </c>
      <c r="F19" s="122"/>
      <c r="G19" s="122"/>
      <c r="H19" s="122"/>
      <c r="I19" s="122"/>
    </row>
    <row r="20" spans="1:9" x14ac:dyDescent="0.25">
      <c r="A20" s="123"/>
      <c r="B20" s="122"/>
      <c r="C20" s="122"/>
      <c r="D20" s="122"/>
      <c r="E20" s="122"/>
      <c r="F20" s="122"/>
      <c r="G20" s="122"/>
      <c r="H20" s="122"/>
      <c r="I20" s="122"/>
    </row>
    <row r="21" spans="1:9" x14ac:dyDescent="0.25">
      <c r="A21" s="129">
        <v>3</v>
      </c>
      <c r="B21" s="128" t="s">
        <v>480</v>
      </c>
      <c r="C21" s="85"/>
      <c r="D21" s="85"/>
      <c r="E21" s="122"/>
      <c r="F21" s="122"/>
      <c r="G21" s="122"/>
      <c r="H21" s="122"/>
      <c r="I21" s="122"/>
    </row>
    <row r="22" spans="1:9" x14ac:dyDescent="0.25">
      <c r="A22" s="123"/>
      <c r="B22" s="122"/>
      <c r="C22" s="122"/>
      <c r="D22" s="122"/>
      <c r="E22" s="122"/>
      <c r="F22" s="122"/>
      <c r="G22" s="122"/>
      <c r="H22" s="122"/>
      <c r="I22" s="122"/>
    </row>
    <row r="23" spans="1:9" x14ac:dyDescent="0.25">
      <c r="A23" s="123"/>
      <c r="B23" s="127" t="s">
        <v>469</v>
      </c>
      <c r="C23" s="126" t="s">
        <v>479</v>
      </c>
      <c r="D23" s="122"/>
      <c r="E23" s="122"/>
      <c r="F23" s="122"/>
      <c r="G23" s="122"/>
      <c r="H23" s="122"/>
      <c r="I23" s="122"/>
    </row>
    <row r="24" spans="1:9" x14ac:dyDescent="0.25">
      <c r="A24" s="123"/>
      <c r="B24" s="130">
        <v>55879</v>
      </c>
      <c r="C24" s="124" t="str">
        <f>VLOOKUP(B24,B3:F15,3, FALSE)</f>
        <v>Capetown</v>
      </c>
      <c r="D24" s="122"/>
      <c r="E24" s="122"/>
      <c r="F24" s="122"/>
      <c r="G24" s="122"/>
      <c r="H24" s="122"/>
      <c r="I24" s="122"/>
    </row>
    <row r="25" spans="1:9" x14ac:dyDescent="0.25">
      <c r="A25" s="123"/>
      <c r="B25" s="130">
        <v>50217</v>
      </c>
      <c r="C25" s="124" t="str">
        <f>VLOOKUP(B25,B4:F16,3, FALSE)</f>
        <v>Warsaw</v>
      </c>
      <c r="D25" s="122"/>
      <c r="E25" s="122"/>
      <c r="F25" s="122"/>
      <c r="G25" s="122"/>
      <c r="H25" s="122"/>
      <c r="I25" s="122"/>
    </row>
    <row r="26" spans="1:9" x14ac:dyDescent="0.25">
      <c r="A26" s="123"/>
      <c r="B26" s="130">
        <v>50695</v>
      </c>
      <c r="C26" s="124" t="str">
        <f>VLOOKUP(B26,B5:F17,3, FALSE)</f>
        <v>Cairo</v>
      </c>
      <c r="D26" s="122"/>
      <c r="E26" s="122"/>
      <c r="F26" s="122"/>
      <c r="G26" s="122"/>
      <c r="H26" s="122"/>
      <c r="I26" s="122"/>
    </row>
    <row r="27" spans="1:9" x14ac:dyDescent="0.25">
      <c r="A27" s="123"/>
      <c r="B27" s="122"/>
      <c r="C27" s="122"/>
      <c r="D27" s="122"/>
      <c r="E27" s="122"/>
      <c r="F27" s="122"/>
      <c r="G27" s="122"/>
      <c r="H27" s="122"/>
      <c r="I27" s="122"/>
    </row>
    <row r="28" spans="1:9" x14ac:dyDescent="0.25">
      <c r="A28" s="129">
        <v>4</v>
      </c>
      <c r="B28" s="128" t="s">
        <v>478</v>
      </c>
      <c r="C28" s="85"/>
      <c r="D28" s="85"/>
      <c r="E28" s="122"/>
      <c r="F28" s="122"/>
      <c r="G28" s="122"/>
      <c r="H28" s="122"/>
      <c r="I28" s="122"/>
    </row>
    <row r="29" spans="1:9" x14ac:dyDescent="0.25">
      <c r="A29" s="123"/>
      <c r="B29" s="122"/>
      <c r="C29" s="122"/>
      <c r="D29" s="122"/>
      <c r="E29" s="122"/>
      <c r="F29" s="122"/>
      <c r="G29" s="122"/>
      <c r="H29" s="122"/>
      <c r="I29" s="122"/>
    </row>
    <row r="30" spans="1:9" x14ac:dyDescent="0.25">
      <c r="A30" s="123"/>
      <c r="B30" s="127" t="s">
        <v>237</v>
      </c>
      <c r="C30" s="126" t="s">
        <v>452</v>
      </c>
      <c r="D30" s="122"/>
      <c r="E30" s="122"/>
      <c r="F30" s="122"/>
      <c r="G30" s="122"/>
      <c r="H30" s="122"/>
      <c r="I30" s="122"/>
    </row>
    <row r="31" spans="1:9" x14ac:dyDescent="0.25">
      <c r="A31" s="123"/>
      <c r="B31" s="125" t="s">
        <v>477</v>
      </c>
      <c r="C31" s="124">
        <f>VLOOKUP(B31,C3:F15,3,FALSE)</f>
        <v>18276</v>
      </c>
      <c r="D31" s="122"/>
      <c r="E31" s="122"/>
      <c r="F31" s="122"/>
      <c r="G31" s="122"/>
      <c r="H31" s="122"/>
      <c r="I31" s="122"/>
    </row>
    <row r="32" spans="1:9" x14ac:dyDescent="0.25">
      <c r="A32" s="123"/>
      <c r="B32" s="125" t="s">
        <v>476</v>
      </c>
      <c r="C32" s="124">
        <f>VLOOKUP(C10,C3:F15,3,FALSE)</f>
        <v>10387</v>
      </c>
      <c r="D32" s="122"/>
      <c r="E32" s="122"/>
      <c r="F32" s="122"/>
      <c r="G32" s="122"/>
      <c r="H32" s="122"/>
      <c r="I32" s="122"/>
    </row>
    <row r="33" spans="1:9" x14ac:dyDescent="0.25">
      <c r="A33" s="123"/>
      <c r="B33" s="125" t="s">
        <v>475</v>
      </c>
      <c r="C33" s="124">
        <f>VLOOKUP(B33,C5:F17,3,FALSE)</f>
        <v>10959</v>
      </c>
      <c r="D33" s="122"/>
      <c r="E33" s="122"/>
      <c r="F33" s="122"/>
      <c r="G33" s="122"/>
      <c r="H33" s="122"/>
      <c r="I33" s="122"/>
    </row>
    <row r="34" spans="1:9" x14ac:dyDescent="0.25">
      <c r="A34" s="123"/>
      <c r="B34" s="122"/>
      <c r="C34" s="122"/>
      <c r="D34" s="122"/>
      <c r="E34" s="122"/>
      <c r="F34" s="122"/>
      <c r="G34" s="122"/>
      <c r="H34" s="122"/>
      <c r="I34" s="122"/>
    </row>
    <row r="35" spans="1:9" x14ac:dyDescent="0.25">
      <c r="A35" s="123"/>
      <c r="B35" s="122"/>
      <c r="C35" s="122"/>
      <c r="D35" s="122"/>
      <c r="E35" s="122"/>
      <c r="F35" s="122"/>
      <c r="G35" s="122"/>
      <c r="H35" s="122"/>
      <c r="I35" s="122"/>
    </row>
    <row r="36" spans="1:9" x14ac:dyDescent="0.25">
      <c r="A36" s="123"/>
      <c r="B36" s="122"/>
      <c r="C36" s="122"/>
      <c r="D36" s="122"/>
      <c r="E36" s="122"/>
      <c r="F36" s="122"/>
      <c r="G36" s="122"/>
      <c r="H36" s="122"/>
      <c r="I36" s="122"/>
    </row>
    <row r="37" spans="1:9" x14ac:dyDescent="0.25">
      <c r="A37" s="123"/>
      <c r="B37" s="122"/>
      <c r="C37" s="122"/>
      <c r="D37" s="122"/>
      <c r="E37" s="122"/>
      <c r="F37" s="122"/>
      <c r="G37" s="122"/>
      <c r="H37" s="122"/>
      <c r="I37" s="12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6ACA-3B63-4B43-9BF0-A57628A084FE}">
  <sheetPr>
    <tabColor rgb="FFFF0000"/>
  </sheetPr>
  <dimension ref="A1:K49"/>
  <sheetViews>
    <sheetView showGridLines="0" topLeftCell="A6" workbookViewId="0">
      <selection activeCell="C49" sqref="C49"/>
    </sheetView>
  </sheetViews>
  <sheetFormatPr defaultColWidth="8.7109375" defaultRowHeight="12.75" outlineLevelRow="1" x14ac:dyDescent="0.2"/>
  <cols>
    <col min="1" max="1" width="2.5703125" style="137" bestFit="1" customWidth="1"/>
    <col min="2" max="2" width="15.7109375" style="137" bestFit="1" customWidth="1"/>
    <col min="3" max="3" width="12.28515625" style="137" bestFit="1" customWidth="1"/>
    <col min="4" max="4" width="8.42578125" style="137" bestFit="1" customWidth="1"/>
    <col min="5" max="5" width="11.42578125" style="137" bestFit="1" customWidth="1"/>
    <col min="6" max="16384" width="8.7109375" style="137"/>
  </cols>
  <sheetData>
    <row r="1" spans="2:7" x14ac:dyDescent="0.2">
      <c r="B1" s="36" t="s">
        <v>527</v>
      </c>
    </row>
    <row r="2" spans="2:7" x14ac:dyDescent="0.2">
      <c r="B2" s="141" t="s">
        <v>237</v>
      </c>
      <c r="C2" s="141" t="s">
        <v>385</v>
      </c>
      <c r="D2" s="141" t="s">
        <v>526</v>
      </c>
      <c r="E2" s="141" t="s">
        <v>525</v>
      </c>
    </row>
    <row r="3" spans="2:7" x14ac:dyDescent="0.2">
      <c r="B3" s="140" t="s">
        <v>524</v>
      </c>
      <c r="C3" s="140">
        <v>35</v>
      </c>
      <c r="D3" s="140" t="s">
        <v>510</v>
      </c>
      <c r="E3" s="140" t="s">
        <v>523</v>
      </c>
    </row>
    <row r="4" spans="2:7" x14ac:dyDescent="0.2">
      <c r="B4" s="140" t="s">
        <v>522</v>
      </c>
      <c r="C4" s="140">
        <v>42</v>
      </c>
      <c r="D4" s="140" t="s">
        <v>507</v>
      </c>
      <c r="E4" s="140" t="s">
        <v>521</v>
      </c>
    </row>
    <row r="5" spans="2:7" x14ac:dyDescent="0.2">
      <c r="B5" s="140" t="s">
        <v>465</v>
      </c>
      <c r="C5" s="140">
        <v>28</v>
      </c>
      <c r="D5" s="140" t="s">
        <v>510</v>
      </c>
      <c r="E5" s="140" t="s">
        <v>520</v>
      </c>
    </row>
    <row r="6" spans="2:7" x14ac:dyDescent="0.2">
      <c r="B6" s="140" t="s">
        <v>519</v>
      </c>
      <c r="C6" s="140">
        <v>25</v>
      </c>
      <c r="D6" s="140" t="s">
        <v>507</v>
      </c>
      <c r="E6" s="140" t="s">
        <v>454</v>
      </c>
    </row>
    <row r="7" spans="2:7" x14ac:dyDescent="0.2">
      <c r="B7" s="140" t="s">
        <v>518</v>
      </c>
      <c r="C7" s="140">
        <v>31</v>
      </c>
      <c r="D7" s="140" t="s">
        <v>510</v>
      </c>
      <c r="E7" s="140" t="s">
        <v>453</v>
      </c>
    </row>
    <row r="8" spans="2:7" x14ac:dyDescent="0.2">
      <c r="B8" s="140" t="s">
        <v>517</v>
      </c>
      <c r="C8" s="140">
        <v>27</v>
      </c>
      <c r="D8" s="140" t="s">
        <v>507</v>
      </c>
      <c r="E8" s="140" t="s">
        <v>516</v>
      </c>
    </row>
    <row r="9" spans="2:7" x14ac:dyDescent="0.2">
      <c r="B9" s="140" t="s">
        <v>515</v>
      </c>
      <c r="C9" s="140">
        <v>38</v>
      </c>
      <c r="D9" s="140" t="s">
        <v>510</v>
      </c>
      <c r="E9" s="140" t="s">
        <v>514</v>
      </c>
    </row>
    <row r="10" spans="2:7" x14ac:dyDescent="0.2">
      <c r="B10" s="140" t="s">
        <v>513</v>
      </c>
      <c r="C10" s="140">
        <v>29</v>
      </c>
      <c r="D10" s="140" t="s">
        <v>507</v>
      </c>
      <c r="E10" s="140" t="s">
        <v>512</v>
      </c>
    </row>
    <row r="11" spans="2:7" x14ac:dyDescent="0.2">
      <c r="B11" s="140" t="s">
        <v>511</v>
      </c>
      <c r="C11" s="140">
        <v>45</v>
      </c>
      <c r="D11" s="140" t="s">
        <v>510</v>
      </c>
      <c r="E11" s="140" t="s">
        <v>509</v>
      </c>
    </row>
    <row r="12" spans="2:7" x14ac:dyDescent="0.2">
      <c r="B12" s="140" t="s">
        <v>508</v>
      </c>
      <c r="C12" s="140">
        <v>33</v>
      </c>
      <c r="D12" s="140" t="s">
        <v>507</v>
      </c>
      <c r="E12" s="140" t="s">
        <v>506</v>
      </c>
    </row>
    <row r="15" spans="2:7" x14ac:dyDescent="0.2">
      <c r="B15" s="139" t="s">
        <v>212</v>
      </c>
    </row>
    <row r="16" spans="2:7" x14ac:dyDescent="0.2">
      <c r="G16" s="137" t="s">
        <v>505</v>
      </c>
    </row>
    <row r="17" spans="1:11" x14ac:dyDescent="0.2">
      <c r="A17" s="137">
        <v>1</v>
      </c>
      <c r="B17" s="137" t="s">
        <v>504</v>
      </c>
    </row>
    <row r="18" spans="1:11" x14ac:dyDescent="0.2">
      <c r="C18" s="37" t="s">
        <v>207</v>
      </c>
      <c r="D18" s="37"/>
    </row>
    <row r="19" spans="1:11" x14ac:dyDescent="0.2">
      <c r="B19" s="36" t="s">
        <v>206</v>
      </c>
      <c r="C19" s="35" t="str">
        <f>VLOOKUP(B4,B2:E12,4,FALSE)</f>
        <v>Data Scientist</v>
      </c>
    </row>
    <row r="20" spans="1:11" hidden="1" outlineLevel="1" x14ac:dyDescent="0.2">
      <c r="B20" s="138"/>
      <c r="C20" s="138"/>
      <c r="D20" s="138"/>
      <c r="E20" s="138"/>
      <c r="F20" s="138"/>
      <c r="G20" s="138"/>
      <c r="H20" s="138"/>
      <c r="I20" s="138"/>
      <c r="J20" s="138"/>
      <c r="K20" s="138"/>
    </row>
    <row r="21" spans="1:11" hidden="1" outlineLevel="1" x14ac:dyDescent="0.2">
      <c r="B21" s="138"/>
      <c r="C21" s="138"/>
      <c r="D21" s="138"/>
      <c r="E21" s="138"/>
      <c r="F21" s="138"/>
      <c r="G21" s="138"/>
      <c r="H21" s="138"/>
      <c r="I21" s="138"/>
      <c r="J21" s="138"/>
      <c r="K21" s="138"/>
    </row>
    <row r="22" spans="1:11" hidden="1" outlineLevel="1" x14ac:dyDescent="0.2">
      <c r="B22" s="138"/>
      <c r="C22" s="138"/>
      <c r="D22" s="138"/>
      <c r="E22" s="138"/>
      <c r="F22" s="138"/>
      <c r="G22" s="138"/>
      <c r="H22" s="138"/>
      <c r="I22" s="138"/>
      <c r="J22" s="138"/>
      <c r="K22" s="138"/>
    </row>
    <row r="23" spans="1:11" hidden="1" outlineLevel="1" x14ac:dyDescent="0.2">
      <c r="B23" s="138"/>
      <c r="C23" s="138"/>
      <c r="D23" s="138"/>
      <c r="E23" s="138"/>
      <c r="F23" s="138"/>
      <c r="G23" s="138"/>
      <c r="H23" s="138"/>
      <c r="I23" s="138"/>
      <c r="J23" s="138"/>
      <c r="K23" s="138"/>
    </row>
    <row r="24" spans="1:11" hidden="1" outlineLevel="1" x14ac:dyDescent="0.2">
      <c r="B24" s="138"/>
      <c r="C24" s="138"/>
      <c r="D24" s="138"/>
      <c r="E24" s="138"/>
      <c r="F24" s="138"/>
      <c r="G24" s="138"/>
      <c r="H24" s="138"/>
      <c r="I24" s="138"/>
      <c r="J24" s="138"/>
      <c r="K24" s="138"/>
    </row>
    <row r="25" spans="1:11" hidden="1" outlineLevel="1" x14ac:dyDescent="0.2">
      <c r="B25" s="138"/>
      <c r="C25" s="138"/>
      <c r="D25" s="138"/>
      <c r="E25" s="138"/>
      <c r="F25" s="138"/>
      <c r="G25" s="138"/>
      <c r="H25" s="138"/>
      <c r="I25" s="138"/>
      <c r="J25" s="138"/>
      <c r="K25" s="138"/>
    </row>
    <row r="26" spans="1:11" hidden="1" outlineLevel="1" x14ac:dyDescent="0.2">
      <c r="B26" s="138"/>
      <c r="C26" s="138"/>
      <c r="D26" s="138"/>
      <c r="E26" s="138"/>
      <c r="F26" s="138"/>
      <c r="G26" s="138"/>
      <c r="H26" s="138"/>
      <c r="I26" s="138"/>
      <c r="J26" s="138"/>
      <c r="K26" s="138"/>
    </row>
    <row r="27" spans="1:11" collapsed="1" x14ac:dyDescent="0.2"/>
    <row r="28" spans="1:11" x14ac:dyDescent="0.2">
      <c r="A28" s="137">
        <v>2</v>
      </c>
      <c r="B28" s="137" t="s">
        <v>503</v>
      </c>
    </row>
    <row r="29" spans="1:11" x14ac:dyDescent="0.2">
      <c r="C29" s="37" t="s">
        <v>207</v>
      </c>
      <c r="D29" s="37"/>
    </row>
    <row r="30" spans="1:11" x14ac:dyDescent="0.2">
      <c r="B30" s="36" t="s">
        <v>206</v>
      </c>
      <c r="C30" s="35">
        <f>VLOOKUP(B11,B2:E12,2,FALSE)</f>
        <v>45</v>
      </c>
    </row>
    <row r="31" spans="1:11" hidden="1" outlineLevel="1" x14ac:dyDescent="0.2">
      <c r="B31" s="138"/>
      <c r="C31" s="138"/>
      <c r="D31" s="138"/>
      <c r="E31" s="138"/>
      <c r="F31" s="138"/>
      <c r="G31" s="138"/>
      <c r="H31" s="138"/>
      <c r="I31" s="138"/>
      <c r="J31" s="138"/>
      <c r="K31" s="138"/>
    </row>
    <row r="32" spans="1:11" hidden="1" outlineLevel="1" x14ac:dyDescent="0.2">
      <c r="B32" s="138"/>
      <c r="C32" s="138"/>
      <c r="D32" s="138"/>
      <c r="E32" s="138"/>
      <c r="F32" s="138"/>
      <c r="G32" s="138"/>
      <c r="H32" s="138"/>
      <c r="I32" s="138"/>
      <c r="J32" s="138"/>
      <c r="K32" s="138"/>
    </row>
    <row r="33" spans="1:11" hidden="1" outlineLevel="1" x14ac:dyDescent="0.2">
      <c r="B33" s="138"/>
      <c r="C33" s="138"/>
      <c r="D33" s="138"/>
      <c r="E33" s="138"/>
      <c r="F33" s="138"/>
      <c r="G33" s="138"/>
      <c r="H33" s="138"/>
      <c r="I33" s="138"/>
      <c r="J33" s="138"/>
      <c r="K33" s="138"/>
    </row>
    <row r="34" spans="1:11" hidden="1" outlineLevel="1" x14ac:dyDescent="0.2">
      <c r="B34" s="138"/>
      <c r="C34" s="138"/>
      <c r="D34" s="138"/>
      <c r="E34" s="138"/>
      <c r="F34" s="138"/>
      <c r="G34" s="138"/>
      <c r="H34" s="138"/>
      <c r="I34" s="138"/>
      <c r="J34" s="138"/>
      <c r="K34" s="138"/>
    </row>
    <row r="35" spans="1:11" hidden="1" outlineLevel="1" x14ac:dyDescent="0.2">
      <c r="B35" s="138"/>
      <c r="C35" s="138"/>
      <c r="D35" s="138"/>
      <c r="E35" s="138"/>
      <c r="F35" s="138"/>
      <c r="G35" s="138"/>
      <c r="H35" s="138"/>
      <c r="I35" s="138"/>
      <c r="J35" s="138"/>
      <c r="K35" s="138"/>
    </row>
    <row r="36" spans="1:11" hidden="1" outlineLevel="1" x14ac:dyDescent="0.2">
      <c r="B36" s="138"/>
      <c r="C36" s="138"/>
      <c r="D36" s="138"/>
      <c r="E36" s="138"/>
      <c r="F36" s="138"/>
      <c r="G36" s="138"/>
      <c r="H36" s="138"/>
      <c r="I36" s="138"/>
      <c r="J36" s="138"/>
      <c r="K36" s="138"/>
    </row>
    <row r="37" spans="1:11" hidden="1" outlineLevel="1" x14ac:dyDescent="0.2">
      <c r="B37" s="138"/>
      <c r="C37" s="138"/>
      <c r="D37" s="138"/>
      <c r="E37" s="138"/>
      <c r="F37" s="138"/>
      <c r="G37" s="138"/>
      <c r="H37" s="138"/>
      <c r="I37" s="138"/>
      <c r="J37" s="138"/>
      <c r="K37" s="138"/>
    </row>
    <row r="38" spans="1:11" collapsed="1" x14ac:dyDescent="0.2"/>
    <row r="39" spans="1:11" x14ac:dyDescent="0.2">
      <c r="A39" s="137">
        <v>2</v>
      </c>
      <c r="B39" s="137" t="s">
        <v>502</v>
      </c>
    </row>
    <row r="40" spans="1:11" x14ac:dyDescent="0.2">
      <c r="C40" s="37" t="s">
        <v>207</v>
      </c>
      <c r="D40" s="37"/>
    </row>
    <row r="41" spans="1:11" x14ac:dyDescent="0.2">
      <c r="B41" s="36" t="s">
        <v>206</v>
      </c>
      <c r="C41" s="35" t="str">
        <f>VLOOKUP(B5,B2:E12,4,FALSE)</f>
        <v>Accountant</v>
      </c>
    </row>
    <row r="42" spans="1:11" ht="12.95" hidden="1" customHeight="1" outlineLevel="1" x14ac:dyDescent="0.2">
      <c r="B42" s="138"/>
      <c r="C42" s="138"/>
      <c r="D42" s="138"/>
      <c r="E42" s="138"/>
      <c r="F42" s="138"/>
      <c r="G42" s="138"/>
      <c r="H42" s="138"/>
      <c r="I42" s="138"/>
      <c r="J42" s="138"/>
      <c r="K42" s="138"/>
    </row>
    <row r="43" spans="1:11" hidden="1" outlineLevel="1" x14ac:dyDescent="0.2">
      <c r="B43" s="138"/>
      <c r="C43" s="138"/>
      <c r="D43" s="138"/>
      <c r="E43" s="138"/>
      <c r="F43" s="138"/>
      <c r="G43" s="138"/>
      <c r="H43" s="138"/>
      <c r="I43" s="138"/>
      <c r="J43" s="138"/>
      <c r="K43" s="138"/>
    </row>
    <row r="44" spans="1:11" hidden="1" outlineLevel="1" x14ac:dyDescent="0.2">
      <c r="B44" s="138"/>
      <c r="C44" s="138"/>
      <c r="D44" s="138"/>
      <c r="E44" s="138"/>
      <c r="F44" s="138"/>
      <c r="G44" s="138"/>
      <c r="H44" s="138"/>
      <c r="I44" s="138"/>
      <c r="J44" s="138"/>
      <c r="K44" s="138"/>
    </row>
    <row r="45" spans="1:11" hidden="1" outlineLevel="1" x14ac:dyDescent="0.2">
      <c r="B45" s="138"/>
      <c r="C45" s="138"/>
      <c r="D45" s="138"/>
      <c r="E45" s="138"/>
      <c r="F45" s="138"/>
      <c r="G45" s="138"/>
      <c r="H45" s="138"/>
      <c r="I45" s="138"/>
      <c r="J45" s="138"/>
      <c r="K45" s="138"/>
    </row>
    <row r="46" spans="1:11" hidden="1" outlineLevel="1" x14ac:dyDescent="0.2">
      <c r="B46" s="138"/>
      <c r="C46" s="138"/>
      <c r="D46" s="138"/>
      <c r="E46" s="138"/>
      <c r="F46" s="138"/>
      <c r="G46" s="138"/>
      <c r="H46" s="138"/>
      <c r="I46" s="138"/>
      <c r="J46" s="138"/>
      <c r="K46" s="138"/>
    </row>
    <row r="47" spans="1:11" hidden="1" outlineLevel="1" x14ac:dyDescent="0.2">
      <c r="B47" s="138"/>
      <c r="C47" s="138"/>
      <c r="D47" s="138"/>
      <c r="E47" s="138"/>
      <c r="F47" s="138"/>
      <c r="G47" s="138"/>
      <c r="H47" s="138"/>
      <c r="I47" s="138"/>
      <c r="J47" s="138"/>
      <c r="K47" s="138"/>
    </row>
    <row r="48" spans="1:11" hidden="1" outlineLevel="1" x14ac:dyDescent="0.2">
      <c r="B48" s="138"/>
      <c r="C48" s="138"/>
      <c r="D48" s="138"/>
      <c r="E48" s="138"/>
      <c r="F48" s="138"/>
      <c r="G48" s="138"/>
      <c r="H48" s="138"/>
      <c r="I48" s="138"/>
      <c r="J48" s="138"/>
      <c r="K48" s="138"/>
    </row>
    <row r="49" s="137" customFormat="1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9503-2847-49BF-B1AA-C6990AD67EAB}">
  <dimension ref="A1:H27"/>
  <sheetViews>
    <sheetView workbookViewId="0">
      <selection activeCell="B11" sqref="B11"/>
    </sheetView>
  </sheetViews>
  <sheetFormatPr defaultRowHeight="15" x14ac:dyDescent="0.25"/>
  <cols>
    <col min="1" max="1" width="10.85546875" style="27" bestFit="1" customWidth="1"/>
    <col min="2" max="2" width="14" style="27" bestFit="1" customWidth="1"/>
    <col min="3" max="4" width="9.140625" style="27"/>
    <col min="5" max="5" width="10.5703125" style="27" customWidth="1"/>
    <col min="6" max="6" width="9.140625" style="27"/>
    <col min="7" max="7" width="11.5703125" style="27" customWidth="1"/>
    <col min="8" max="8" width="13.5703125" style="27" customWidth="1"/>
    <col min="9" max="9" width="15.5703125" style="27" customWidth="1"/>
    <col min="10" max="12" width="9.140625" style="27"/>
    <col min="13" max="13" width="10.85546875" style="27" bestFit="1" customWidth="1"/>
    <col min="14" max="16384" width="9.140625" style="27"/>
  </cols>
  <sheetData>
    <row r="1" spans="1:8" x14ac:dyDescent="0.25">
      <c r="A1" s="27" t="s">
        <v>474</v>
      </c>
    </row>
    <row r="2" spans="1:8" x14ac:dyDescent="0.25">
      <c r="A2" s="27" t="s">
        <v>473</v>
      </c>
    </row>
    <row r="4" spans="1:8" x14ac:dyDescent="0.25">
      <c r="G4" s="29" t="s">
        <v>472</v>
      </c>
    </row>
    <row r="6" spans="1:8" ht="30" x14ac:dyDescent="0.25">
      <c r="G6" s="121" t="s">
        <v>2</v>
      </c>
      <c r="H6" s="121" t="s">
        <v>471</v>
      </c>
    </row>
    <row r="7" spans="1:8" x14ac:dyDescent="0.25">
      <c r="A7" s="29" t="s">
        <v>2</v>
      </c>
      <c r="B7" s="29" t="s">
        <v>471</v>
      </c>
      <c r="G7" s="118">
        <v>44197</v>
      </c>
      <c r="H7" s="117">
        <v>1.3671</v>
      </c>
    </row>
    <row r="8" spans="1:8" x14ac:dyDescent="0.25">
      <c r="A8" s="120">
        <v>44201</v>
      </c>
      <c r="B8" s="119">
        <f>VLOOKUP(A8,G7:H27,2,FALSE)</f>
        <v>1.3624000000000001</v>
      </c>
      <c r="G8" s="118">
        <v>44200</v>
      </c>
      <c r="H8" s="117">
        <v>1.3569</v>
      </c>
    </row>
    <row r="9" spans="1:8" x14ac:dyDescent="0.25">
      <c r="A9" s="120">
        <v>44211</v>
      </c>
      <c r="B9" s="119">
        <f>VLOOKUP(A9,G8:H28,2,FALSE)</f>
        <v>1.3586</v>
      </c>
      <c r="G9" s="118">
        <v>44201</v>
      </c>
      <c r="H9" s="117">
        <v>1.3624000000000001</v>
      </c>
    </row>
    <row r="10" spans="1:8" x14ac:dyDescent="0.25">
      <c r="A10" s="120">
        <v>44220</v>
      </c>
      <c r="B10" s="119">
        <f>VLOOKUP(A10,G7:H27,2,TRUE)</f>
        <v>1.3684000000000001</v>
      </c>
      <c r="G10" s="118">
        <v>44202</v>
      </c>
      <c r="H10" s="117">
        <v>1.3607</v>
      </c>
    </row>
    <row r="11" spans="1:8" x14ac:dyDescent="0.25">
      <c r="G11" s="118">
        <v>44203</v>
      </c>
      <c r="H11" s="117">
        <v>1.3563000000000001</v>
      </c>
    </row>
    <row r="12" spans="1:8" x14ac:dyDescent="0.25">
      <c r="G12" s="118">
        <v>44204</v>
      </c>
      <c r="H12" s="117">
        <v>1.3563000000000001</v>
      </c>
    </row>
    <row r="13" spans="1:8" x14ac:dyDescent="0.25">
      <c r="G13" s="118">
        <v>44207</v>
      </c>
      <c r="H13" s="117">
        <v>1.3513999999999999</v>
      </c>
    </row>
    <row r="14" spans="1:8" x14ac:dyDescent="0.25">
      <c r="G14" s="118">
        <v>44208</v>
      </c>
      <c r="H14" s="117">
        <v>1.3663000000000001</v>
      </c>
    </row>
    <row r="15" spans="1:8" x14ac:dyDescent="0.25">
      <c r="G15" s="118">
        <v>44209</v>
      </c>
      <c r="H15" s="117">
        <v>1.3636999999999999</v>
      </c>
    </row>
    <row r="16" spans="1:8" x14ac:dyDescent="0.25">
      <c r="G16" s="118">
        <v>44210</v>
      </c>
      <c r="H16" s="117">
        <v>1.3687</v>
      </c>
    </row>
    <row r="17" spans="7:8" x14ac:dyDescent="0.25">
      <c r="G17" s="118">
        <v>44211</v>
      </c>
      <c r="H17" s="117">
        <v>1.3586</v>
      </c>
    </row>
    <row r="18" spans="7:8" x14ac:dyDescent="0.25">
      <c r="G18" s="118">
        <v>44214</v>
      </c>
      <c r="H18" s="117">
        <v>1.3584000000000001</v>
      </c>
    </row>
    <row r="19" spans="7:8" x14ac:dyDescent="0.25">
      <c r="G19" s="118">
        <v>44215</v>
      </c>
      <c r="H19" s="117">
        <v>1.3628</v>
      </c>
    </row>
    <row r="20" spans="7:8" x14ac:dyDescent="0.25">
      <c r="G20" s="118">
        <v>44216</v>
      </c>
      <c r="H20" s="117">
        <v>1.3653</v>
      </c>
    </row>
    <row r="21" spans="7:8" x14ac:dyDescent="0.25">
      <c r="G21" s="118">
        <v>44217</v>
      </c>
      <c r="H21" s="117">
        <v>1.3732</v>
      </c>
    </row>
    <row r="22" spans="7:8" x14ac:dyDescent="0.25">
      <c r="G22" s="118">
        <v>44218</v>
      </c>
      <c r="H22" s="117">
        <v>1.3684000000000001</v>
      </c>
    </row>
    <row r="23" spans="7:8" x14ac:dyDescent="0.25">
      <c r="G23" s="118">
        <v>44221</v>
      </c>
      <c r="H23" s="117">
        <v>1.3673999999999999</v>
      </c>
    </row>
    <row r="24" spans="7:8" x14ac:dyDescent="0.25">
      <c r="G24" s="118">
        <v>44222</v>
      </c>
      <c r="H24" s="117">
        <v>1.3733</v>
      </c>
    </row>
    <row r="25" spans="7:8" x14ac:dyDescent="0.25">
      <c r="G25" s="118">
        <v>44223</v>
      </c>
      <c r="H25" s="117">
        <v>1.3686</v>
      </c>
    </row>
    <row r="26" spans="7:8" x14ac:dyDescent="0.25">
      <c r="G26" s="118">
        <v>44224</v>
      </c>
      <c r="H26" s="117">
        <v>1.3717999999999999</v>
      </c>
    </row>
    <row r="27" spans="7:8" x14ac:dyDescent="0.25">
      <c r="G27" s="118">
        <v>44225</v>
      </c>
      <c r="H27" s="117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3410-AEC4-4F1F-92BC-AC14550C87BF}">
  <sheetPr>
    <tabColor rgb="FFFF0000"/>
  </sheetPr>
  <dimension ref="A1:L41"/>
  <sheetViews>
    <sheetView showGridLines="0" workbookViewId="0">
      <selection activeCell="C34" sqref="C34"/>
    </sheetView>
  </sheetViews>
  <sheetFormatPr defaultColWidth="8.7109375" defaultRowHeight="15" outlineLevelRow="1" x14ac:dyDescent="0.25"/>
  <cols>
    <col min="1" max="1" width="2.5703125" style="111" customWidth="1"/>
    <col min="2" max="2" width="18.140625" style="110" customWidth="1"/>
    <col min="3" max="3" width="9.5703125" style="110" customWidth="1"/>
    <col min="4" max="4" width="9.7109375" style="110" bestFit="1" customWidth="1"/>
    <col min="5" max="5" width="11.42578125" style="110" bestFit="1" customWidth="1"/>
    <col min="6" max="6" width="8.85546875" style="110" bestFit="1" customWidth="1"/>
    <col min="7" max="7" width="9.42578125" style="110" bestFit="1" customWidth="1"/>
    <col min="8" max="8" width="11.140625" style="110" bestFit="1" customWidth="1"/>
    <col min="9" max="9" width="13.5703125" style="110" bestFit="1" customWidth="1"/>
    <col min="10" max="10" width="11.28515625" style="110" bestFit="1" customWidth="1"/>
    <col min="11" max="11" width="11.5703125" style="110" bestFit="1" customWidth="1"/>
    <col min="12" max="12" width="11.85546875" style="110" bestFit="1" customWidth="1"/>
    <col min="13" max="16384" width="8.7109375" style="110"/>
  </cols>
  <sheetData>
    <row r="1" spans="1:12" x14ac:dyDescent="0.25">
      <c r="A1" s="110"/>
    </row>
    <row r="2" spans="1:12" x14ac:dyDescent="0.25">
      <c r="A2" s="110"/>
      <c r="B2" s="113" t="s">
        <v>470</v>
      </c>
    </row>
    <row r="3" spans="1:12" x14ac:dyDescent="0.25">
      <c r="A3" s="110"/>
      <c r="B3" s="116" t="s">
        <v>469</v>
      </c>
      <c r="C3" s="116">
        <v>101</v>
      </c>
      <c r="D3" s="116">
        <v>102</v>
      </c>
      <c r="E3" s="116">
        <v>103</v>
      </c>
      <c r="F3" s="116">
        <v>104</v>
      </c>
      <c r="G3" s="116">
        <v>105</v>
      </c>
      <c r="H3" s="116">
        <v>106</v>
      </c>
      <c r="I3" s="116">
        <v>107</v>
      </c>
      <c r="J3" s="116">
        <v>108</v>
      </c>
      <c r="K3" s="116">
        <v>109</v>
      </c>
      <c r="L3" s="116">
        <v>110</v>
      </c>
    </row>
    <row r="4" spans="1:12" x14ac:dyDescent="0.25">
      <c r="A4" s="110"/>
      <c r="B4" s="116" t="s">
        <v>468</v>
      </c>
      <c r="C4" s="115" t="s">
        <v>467</v>
      </c>
      <c r="D4" s="115" t="s">
        <v>466</v>
      </c>
      <c r="E4" s="115" t="s">
        <v>465</v>
      </c>
      <c r="F4" s="115" t="s">
        <v>464</v>
      </c>
      <c r="G4" s="115" t="s">
        <v>463</v>
      </c>
      <c r="H4" s="115" t="s">
        <v>462</v>
      </c>
      <c r="I4" s="115" t="s">
        <v>461</v>
      </c>
      <c r="J4" s="115" t="s">
        <v>460</v>
      </c>
      <c r="K4" s="115" t="s">
        <v>459</v>
      </c>
      <c r="L4" s="115" t="s">
        <v>458</v>
      </c>
    </row>
    <row r="5" spans="1:12" x14ac:dyDescent="0.25">
      <c r="A5" s="110"/>
      <c r="B5" s="116" t="s">
        <v>457</v>
      </c>
      <c r="C5" s="115" t="s">
        <v>454</v>
      </c>
      <c r="D5" s="115" t="s">
        <v>453</v>
      </c>
      <c r="E5" s="115" t="s">
        <v>456</v>
      </c>
      <c r="F5" s="115" t="s">
        <v>455</v>
      </c>
      <c r="G5" s="115" t="s">
        <v>454</v>
      </c>
      <c r="H5" s="115" t="s">
        <v>453</v>
      </c>
      <c r="I5" s="115" t="s">
        <v>456</v>
      </c>
      <c r="J5" s="115" t="s">
        <v>455</v>
      </c>
      <c r="K5" s="115" t="s">
        <v>454</v>
      </c>
      <c r="L5" s="115" t="s">
        <v>453</v>
      </c>
    </row>
    <row r="6" spans="1:12" x14ac:dyDescent="0.25">
      <c r="A6" s="110"/>
      <c r="B6" s="116" t="s">
        <v>452</v>
      </c>
      <c r="C6" s="115">
        <v>50000</v>
      </c>
      <c r="D6" s="115">
        <v>55000</v>
      </c>
      <c r="E6" s="115">
        <v>60000</v>
      </c>
      <c r="F6" s="115">
        <v>65000</v>
      </c>
      <c r="G6" s="115">
        <v>70000</v>
      </c>
      <c r="H6" s="115">
        <v>75000</v>
      </c>
      <c r="I6" s="115">
        <v>80000</v>
      </c>
      <c r="J6" s="115">
        <v>85000</v>
      </c>
      <c r="K6" s="115">
        <v>90000</v>
      </c>
      <c r="L6" s="115">
        <v>95000</v>
      </c>
    </row>
    <row r="7" spans="1:12" x14ac:dyDescent="0.25">
      <c r="A7" s="110"/>
      <c r="B7" s="116" t="s">
        <v>451</v>
      </c>
      <c r="C7" s="115">
        <v>2000</v>
      </c>
      <c r="D7" s="115">
        <v>2500</v>
      </c>
      <c r="E7" s="115">
        <v>3000</v>
      </c>
      <c r="F7" s="115">
        <v>3500</v>
      </c>
      <c r="G7" s="115">
        <v>4000</v>
      </c>
      <c r="H7" s="115">
        <v>4500</v>
      </c>
      <c r="I7" s="115">
        <v>5000</v>
      </c>
      <c r="J7" s="115">
        <v>5500</v>
      </c>
      <c r="K7" s="115">
        <v>6000</v>
      </c>
      <c r="L7" s="115">
        <v>6500</v>
      </c>
    </row>
    <row r="8" spans="1:12" x14ac:dyDescent="0.25">
      <c r="A8" s="110"/>
      <c r="B8" s="116" t="s">
        <v>450</v>
      </c>
      <c r="C8" s="115">
        <v>52000</v>
      </c>
      <c r="D8" s="115">
        <v>57500</v>
      </c>
      <c r="E8" s="115">
        <v>63000</v>
      </c>
      <c r="F8" s="115">
        <v>685000</v>
      </c>
      <c r="G8" s="115">
        <v>74000</v>
      </c>
      <c r="H8" s="115">
        <v>79500</v>
      </c>
      <c r="I8" s="115">
        <v>85000</v>
      </c>
      <c r="J8" s="115">
        <v>90500</v>
      </c>
      <c r="K8" s="115">
        <v>96000</v>
      </c>
      <c r="L8" s="115">
        <v>101500</v>
      </c>
    </row>
    <row r="9" spans="1:12" x14ac:dyDescent="0.25">
      <c r="A9" s="110"/>
    </row>
    <row r="10" spans="1:12" x14ac:dyDescent="0.25">
      <c r="A10" s="111">
        <v>1</v>
      </c>
      <c r="B10" s="113" t="s">
        <v>449</v>
      </c>
    </row>
    <row r="11" spans="1:12" x14ac:dyDescent="0.25">
      <c r="C11" s="113"/>
      <c r="D11" s="113"/>
    </row>
    <row r="12" spans="1:12" x14ac:dyDescent="0.25">
      <c r="B12" s="110" t="s">
        <v>206</v>
      </c>
      <c r="C12" s="114" t="str">
        <f>HLOOKUP(D3,B3:L8,3,FALSE)</f>
        <v>Marketing</v>
      </c>
    </row>
    <row r="13" spans="1:12" hidden="1" outlineLevel="1" x14ac:dyDescent="0.25">
      <c r="B13" s="113"/>
    </row>
    <row r="14" spans="1:12" hidden="1" outlineLevel="1" x14ac:dyDescent="0.25"/>
    <row r="15" spans="1:12" hidden="1" outlineLevel="1" x14ac:dyDescent="0.25">
      <c r="B15" s="112"/>
    </row>
    <row r="16" spans="1:12" hidden="1" outlineLevel="1" x14ac:dyDescent="0.25">
      <c r="B16" s="112"/>
    </row>
    <row r="17" spans="1:4" hidden="1" outlineLevel="1" x14ac:dyDescent="0.25">
      <c r="B17" s="112"/>
    </row>
    <row r="18" spans="1:4" hidden="1" outlineLevel="1" x14ac:dyDescent="0.25">
      <c r="B18" s="112"/>
    </row>
    <row r="19" spans="1:4" hidden="1" outlineLevel="1" x14ac:dyDescent="0.25">
      <c r="B19" s="112"/>
    </row>
    <row r="20" spans="1:4" collapsed="1" x14ac:dyDescent="0.25"/>
    <row r="21" spans="1:4" x14ac:dyDescent="0.25">
      <c r="A21" s="111">
        <v>2</v>
      </c>
      <c r="B21" s="113" t="s">
        <v>448</v>
      </c>
    </row>
    <row r="22" spans="1:4" x14ac:dyDescent="0.25">
      <c r="C22" s="113"/>
      <c r="D22" s="113"/>
    </row>
    <row r="23" spans="1:4" x14ac:dyDescent="0.25">
      <c r="B23" s="110" t="s">
        <v>206</v>
      </c>
      <c r="C23" s="114">
        <f>HLOOKUP(G3,B3:L8,4,FALSE)</f>
        <v>70000</v>
      </c>
    </row>
    <row r="25" spans="1:4" hidden="1" outlineLevel="1" x14ac:dyDescent="0.25">
      <c r="B25" s="113"/>
    </row>
    <row r="26" spans="1:4" hidden="1" outlineLevel="1" x14ac:dyDescent="0.25"/>
    <row r="27" spans="1:4" hidden="1" outlineLevel="1" x14ac:dyDescent="0.25">
      <c r="B27" s="112"/>
    </row>
    <row r="28" spans="1:4" hidden="1" outlineLevel="1" x14ac:dyDescent="0.25">
      <c r="B28" s="112"/>
    </row>
    <row r="29" spans="1:4" hidden="1" outlineLevel="1" x14ac:dyDescent="0.25">
      <c r="B29" s="112"/>
    </row>
    <row r="30" spans="1:4" hidden="1" outlineLevel="1" x14ac:dyDescent="0.25">
      <c r="B30" s="112"/>
    </row>
    <row r="31" spans="1:4" collapsed="1" x14ac:dyDescent="0.25"/>
    <row r="32" spans="1:4" x14ac:dyDescent="0.25">
      <c r="A32" s="111">
        <v>3</v>
      </c>
      <c r="B32" s="113" t="s">
        <v>447</v>
      </c>
      <c r="C32" s="113"/>
      <c r="D32" s="113"/>
    </row>
    <row r="33" spans="2:3" x14ac:dyDescent="0.25">
      <c r="B33" s="111" t="s">
        <v>206</v>
      </c>
      <c r="C33" s="114">
        <f>HLOOKUP(I3,B3:L8,6,FALSE)</f>
        <v>85000</v>
      </c>
    </row>
    <row r="35" spans="2:3" hidden="1" outlineLevel="1" x14ac:dyDescent="0.25">
      <c r="B35" s="113" t="s">
        <v>446</v>
      </c>
    </row>
    <row r="36" spans="2:3" hidden="1" outlineLevel="1" x14ac:dyDescent="0.25"/>
    <row r="37" spans="2:3" hidden="1" outlineLevel="1" x14ac:dyDescent="0.25">
      <c r="B37" s="112"/>
    </row>
    <row r="38" spans="2:3" hidden="1" outlineLevel="1" x14ac:dyDescent="0.25">
      <c r="B38" s="112"/>
    </row>
    <row r="39" spans="2:3" hidden="1" outlineLevel="1" x14ac:dyDescent="0.25">
      <c r="B39" s="112"/>
    </row>
    <row r="40" spans="2:3" hidden="1" outlineLevel="1" x14ac:dyDescent="0.25">
      <c r="B40" s="112"/>
    </row>
    <row r="41" spans="2:3" collapsed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5C97-D718-4CB3-B7C8-5447C0DD5DCB}">
  <dimension ref="A1:E248"/>
  <sheetViews>
    <sheetView workbookViewId="0"/>
  </sheetViews>
  <sheetFormatPr defaultRowHeight="15" x14ac:dyDescent="0.25"/>
  <cols>
    <col min="1" max="1" width="7.5703125" style="27" bestFit="1" customWidth="1"/>
    <col min="2" max="2" width="46.42578125" style="27" bestFit="1" customWidth="1"/>
    <col min="3" max="3" width="13" style="27" bestFit="1" customWidth="1"/>
    <col min="4" max="4" width="15.5703125" style="27" bestFit="1" customWidth="1"/>
    <col min="5" max="5" width="24.42578125" style="27" bestFit="1" customWidth="1"/>
    <col min="6" max="16384" width="9.140625" style="27"/>
  </cols>
  <sheetData>
    <row r="1" spans="1:5" x14ac:dyDescent="0.25">
      <c r="A1" s="27" t="s">
        <v>772</v>
      </c>
      <c r="B1" s="27" t="s">
        <v>235</v>
      </c>
      <c r="C1" s="27" t="s">
        <v>771</v>
      </c>
      <c r="D1" s="27" t="s">
        <v>2</v>
      </c>
      <c r="E1" s="27" t="s">
        <v>770</v>
      </c>
    </row>
    <row r="2" spans="1:5" x14ac:dyDescent="0.25">
      <c r="A2" s="27">
        <v>1</v>
      </c>
      <c r="B2" s="27" t="s">
        <v>769</v>
      </c>
      <c r="C2" s="27">
        <v>1368570000</v>
      </c>
      <c r="D2" s="142">
        <v>42069</v>
      </c>
      <c r="E2" s="27">
        <v>0.189</v>
      </c>
    </row>
    <row r="3" spans="1:5" x14ac:dyDescent="0.25">
      <c r="A3" s="27">
        <v>2</v>
      </c>
      <c r="B3" s="27" t="s">
        <v>768</v>
      </c>
      <c r="C3" s="27">
        <v>1267830000</v>
      </c>
      <c r="D3" s="142">
        <v>42069</v>
      </c>
      <c r="E3" s="27">
        <v>0.17499999999999999</v>
      </c>
    </row>
    <row r="4" spans="1:5" x14ac:dyDescent="0.25">
      <c r="A4" s="27">
        <v>3</v>
      </c>
      <c r="B4" s="27" t="s">
        <v>767</v>
      </c>
      <c r="C4" s="27">
        <v>320529000</v>
      </c>
      <c r="D4" s="142">
        <v>42069</v>
      </c>
      <c r="E4" s="27">
        <v>4.4299999999999999E-2</v>
      </c>
    </row>
    <row r="5" spans="1:5" x14ac:dyDescent="0.25">
      <c r="A5" s="27">
        <v>4</v>
      </c>
      <c r="B5" s="27" t="s">
        <v>766</v>
      </c>
      <c r="C5" s="27">
        <v>255461700</v>
      </c>
      <c r="D5" s="142">
        <v>42186</v>
      </c>
      <c r="E5" s="27">
        <v>3.5299999999999998E-2</v>
      </c>
    </row>
    <row r="6" spans="1:5" x14ac:dyDescent="0.25">
      <c r="A6" s="27">
        <v>5</v>
      </c>
      <c r="B6" s="27" t="s">
        <v>765</v>
      </c>
      <c r="C6" s="27">
        <v>203975000</v>
      </c>
      <c r="D6" s="142">
        <v>42069</v>
      </c>
      <c r="E6" s="27">
        <v>2.8199999999999999E-2</v>
      </c>
    </row>
    <row r="7" spans="1:5" x14ac:dyDescent="0.25">
      <c r="A7" s="27">
        <v>6</v>
      </c>
      <c r="B7" s="27" t="s">
        <v>764</v>
      </c>
      <c r="C7" s="27">
        <v>189150000</v>
      </c>
      <c r="D7" s="142">
        <v>42069</v>
      </c>
      <c r="E7" s="27">
        <v>2.6200000000000001E-2</v>
      </c>
    </row>
    <row r="8" spans="1:5" x14ac:dyDescent="0.25">
      <c r="A8" s="27">
        <v>7</v>
      </c>
      <c r="B8" s="27" t="s">
        <v>763</v>
      </c>
      <c r="C8" s="27">
        <v>183523000</v>
      </c>
      <c r="D8" s="142">
        <v>42186</v>
      </c>
      <c r="E8" s="27">
        <v>2.5399999999999999E-2</v>
      </c>
    </row>
    <row r="9" spans="1:5" x14ac:dyDescent="0.25">
      <c r="A9" s="27">
        <v>8</v>
      </c>
      <c r="B9" s="27" t="s">
        <v>762</v>
      </c>
      <c r="C9" s="27">
        <v>157941000</v>
      </c>
      <c r="D9" s="142">
        <v>42069</v>
      </c>
      <c r="E9" s="27">
        <v>2.18E-2</v>
      </c>
    </row>
    <row r="10" spans="1:5" x14ac:dyDescent="0.25">
      <c r="A10" s="27">
        <v>9</v>
      </c>
      <c r="B10" s="27" t="s">
        <v>213</v>
      </c>
      <c r="C10" s="27">
        <v>146270033</v>
      </c>
      <c r="D10" s="142">
        <v>42005</v>
      </c>
      <c r="E10" s="27">
        <v>2.0199999999999999E-2</v>
      </c>
    </row>
    <row r="11" spans="1:5" x14ac:dyDescent="0.25">
      <c r="A11" s="27">
        <v>10</v>
      </c>
      <c r="B11" s="27" t="s">
        <v>761</v>
      </c>
      <c r="C11" s="27">
        <v>126970000</v>
      </c>
      <c r="D11" s="142">
        <v>42036</v>
      </c>
      <c r="E11" s="27">
        <v>1.7600000000000001E-2</v>
      </c>
    </row>
    <row r="12" spans="1:5" x14ac:dyDescent="0.25">
      <c r="A12" s="27">
        <v>11</v>
      </c>
      <c r="B12" s="27" t="s">
        <v>760</v>
      </c>
      <c r="C12" s="27">
        <v>121005815</v>
      </c>
      <c r="D12" s="142">
        <v>42186</v>
      </c>
      <c r="E12" s="27">
        <v>1.67E-2</v>
      </c>
    </row>
    <row r="13" spans="1:5" x14ac:dyDescent="0.25">
      <c r="A13" s="27">
        <v>12</v>
      </c>
      <c r="B13" s="27" t="s">
        <v>759</v>
      </c>
      <c r="C13" s="27">
        <v>101098400</v>
      </c>
      <c r="D13" s="142">
        <v>42069</v>
      </c>
      <c r="E13" s="27">
        <v>1.4E-2</v>
      </c>
    </row>
    <row r="14" spans="1:5" x14ac:dyDescent="0.25">
      <c r="A14" s="27">
        <v>13</v>
      </c>
      <c r="B14" s="27" t="s">
        <v>758</v>
      </c>
      <c r="C14" s="27">
        <v>90730000</v>
      </c>
      <c r="D14" s="142">
        <v>41821</v>
      </c>
      <c r="E14" s="27">
        <v>1.26E-2</v>
      </c>
    </row>
    <row r="15" spans="1:5" x14ac:dyDescent="0.25">
      <c r="A15" s="27">
        <v>14</v>
      </c>
      <c r="B15" s="27" t="s">
        <v>757</v>
      </c>
      <c r="C15" s="27">
        <v>90076012</v>
      </c>
      <c r="D15" s="142">
        <v>42186</v>
      </c>
      <c r="E15" s="27">
        <v>1.2500000000000001E-2</v>
      </c>
    </row>
    <row r="16" spans="1:5" x14ac:dyDescent="0.25">
      <c r="A16" s="27">
        <v>15</v>
      </c>
      <c r="B16" s="27" t="s">
        <v>756</v>
      </c>
      <c r="C16" s="27">
        <v>88123300</v>
      </c>
      <c r="D16" s="142">
        <v>42069</v>
      </c>
      <c r="E16" s="27">
        <v>1.2200000000000001E-2</v>
      </c>
    </row>
    <row r="17" spans="1:5" x14ac:dyDescent="0.25">
      <c r="A17" s="27">
        <v>16</v>
      </c>
      <c r="B17" s="27" t="s">
        <v>228</v>
      </c>
      <c r="C17" s="27">
        <v>80925000</v>
      </c>
      <c r="D17" s="142">
        <v>41820</v>
      </c>
      <c r="E17" s="27">
        <v>1.12E-2</v>
      </c>
    </row>
    <row r="18" spans="1:5" x14ac:dyDescent="0.25">
      <c r="A18" s="27">
        <v>17</v>
      </c>
      <c r="B18" s="27" t="s">
        <v>755</v>
      </c>
      <c r="C18" s="27">
        <v>78165200</v>
      </c>
      <c r="D18" s="142">
        <v>42069</v>
      </c>
      <c r="E18" s="27">
        <v>1.0800000000000001E-2</v>
      </c>
    </row>
    <row r="19" spans="1:5" x14ac:dyDescent="0.25">
      <c r="A19" s="27">
        <v>18</v>
      </c>
      <c r="B19" s="27" t="s">
        <v>754</v>
      </c>
      <c r="C19" s="27">
        <v>77695904</v>
      </c>
      <c r="D19" s="142">
        <v>42004</v>
      </c>
      <c r="E19" s="27">
        <v>1.0699999999999999E-2</v>
      </c>
    </row>
    <row r="20" spans="1:5" x14ac:dyDescent="0.25">
      <c r="A20" s="27">
        <v>19</v>
      </c>
      <c r="B20" s="27" t="s">
        <v>753</v>
      </c>
      <c r="C20" s="27">
        <v>71246000</v>
      </c>
      <c r="D20" s="142">
        <v>42186</v>
      </c>
      <c r="E20" s="27">
        <v>9.9000000000000008E-3</v>
      </c>
    </row>
    <row r="21" spans="1:5" x14ac:dyDescent="0.25">
      <c r="A21" s="27">
        <v>20</v>
      </c>
      <c r="B21" s="27" t="s">
        <v>752</v>
      </c>
      <c r="C21" s="27">
        <v>66104000</v>
      </c>
      <c r="D21" s="142">
        <v>42036</v>
      </c>
      <c r="E21" s="27">
        <v>9.1000000000000004E-3</v>
      </c>
    </row>
    <row r="22" spans="1:5" x14ac:dyDescent="0.25">
      <c r="A22" s="27">
        <v>21</v>
      </c>
      <c r="B22" s="27" t="s">
        <v>751</v>
      </c>
      <c r="C22" s="27">
        <v>64871000</v>
      </c>
      <c r="D22" s="142">
        <v>41821</v>
      </c>
      <c r="E22" s="27">
        <v>8.9999999999999993E-3</v>
      </c>
    </row>
    <row r="23" spans="1:5" x14ac:dyDescent="0.25">
      <c r="A23" s="27">
        <v>22</v>
      </c>
      <c r="B23" s="27" t="s">
        <v>750</v>
      </c>
      <c r="C23" s="27">
        <v>64105654</v>
      </c>
      <c r="D23" s="142">
        <v>41456</v>
      </c>
      <c r="E23" s="27">
        <v>8.8999999999999999E-3</v>
      </c>
    </row>
    <row r="24" spans="1:5" x14ac:dyDescent="0.25">
      <c r="A24" s="27">
        <v>23</v>
      </c>
      <c r="B24" s="27" t="s">
        <v>749</v>
      </c>
      <c r="C24" s="27">
        <v>60782309</v>
      </c>
      <c r="D24" s="142">
        <v>41912</v>
      </c>
      <c r="E24" s="27">
        <v>8.3999999999999995E-3</v>
      </c>
    </row>
    <row r="25" spans="1:5" x14ac:dyDescent="0.25">
      <c r="A25" s="27">
        <v>24</v>
      </c>
      <c r="B25" s="27" t="s">
        <v>748</v>
      </c>
      <c r="C25" s="27">
        <v>54002000</v>
      </c>
      <c r="D25" s="142">
        <v>41821</v>
      </c>
      <c r="E25" s="27">
        <v>7.4999999999999997E-3</v>
      </c>
    </row>
    <row r="26" spans="1:5" x14ac:dyDescent="0.25">
      <c r="A26" s="27">
        <v>25</v>
      </c>
      <c r="B26" s="27" t="s">
        <v>747</v>
      </c>
      <c r="C26" s="27">
        <v>51419420</v>
      </c>
      <c r="D26" s="142">
        <v>41727</v>
      </c>
      <c r="E26" s="27">
        <v>7.1000000000000004E-3</v>
      </c>
    </row>
    <row r="27" spans="1:5" x14ac:dyDescent="0.25">
      <c r="A27" s="27">
        <v>26</v>
      </c>
      <c r="B27" s="27" t="s">
        <v>746</v>
      </c>
      <c r="C27" s="27">
        <v>51342881</v>
      </c>
      <c r="D27" s="142">
        <v>42005</v>
      </c>
      <c r="E27" s="27">
        <v>7.1000000000000004E-3</v>
      </c>
    </row>
    <row r="28" spans="1:5" x14ac:dyDescent="0.25">
      <c r="A28" s="27">
        <v>27</v>
      </c>
      <c r="B28" s="27" t="s">
        <v>745</v>
      </c>
      <c r="C28" s="27">
        <v>48025400</v>
      </c>
      <c r="D28" s="142">
        <v>42069</v>
      </c>
      <c r="E28" s="27">
        <v>6.6400000000000001E-3</v>
      </c>
    </row>
    <row r="29" spans="1:5" x14ac:dyDescent="0.25">
      <c r="A29" s="27">
        <v>28</v>
      </c>
      <c r="B29" s="27" t="s">
        <v>744</v>
      </c>
      <c r="C29" s="27">
        <v>47421786</v>
      </c>
      <c r="D29" s="142">
        <v>41821</v>
      </c>
      <c r="E29" s="27">
        <v>6.6E-3</v>
      </c>
    </row>
    <row r="30" spans="1:5" x14ac:dyDescent="0.25">
      <c r="A30" s="27">
        <v>29</v>
      </c>
      <c r="B30" s="27" t="s">
        <v>743</v>
      </c>
      <c r="C30" s="27">
        <v>46749000</v>
      </c>
      <c r="D30" s="142">
        <v>42186</v>
      </c>
      <c r="E30" s="27">
        <v>6.4999999999999997E-3</v>
      </c>
    </row>
    <row r="31" spans="1:5" x14ac:dyDescent="0.25">
      <c r="A31" s="27">
        <v>30</v>
      </c>
      <c r="B31" s="27" t="s">
        <v>742</v>
      </c>
      <c r="C31" s="27">
        <v>46464053</v>
      </c>
      <c r="D31" s="142">
        <v>41821</v>
      </c>
      <c r="E31" s="27">
        <v>6.4000000000000003E-3</v>
      </c>
    </row>
    <row r="32" spans="1:5" x14ac:dyDescent="0.25">
      <c r="A32" s="27">
        <v>31</v>
      </c>
      <c r="B32" s="27" t="s">
        <v>741</v>
      </c>
      <c r="C32" s="27">
        <v>43131966</v>
      </c>
      <c r="D32" s="142">
        <v>42186</v>
      </c>
      <c r="E32" s="27">
        <v>6.0000000000000001E-3</v>
      </c>
    </row>
    <row r="33" spans="1:5" x14ac:dyDescent="0.25">
      <c r="A33" s="27">
        <v>32</v>
      </c>
      <c r="B33" s="27" t="s">
        <v>740</v>
      </c>
      <c r="C33" s="27">
        <v>42928900</v>
      </c>
      <c r="D33" s="142">
        <v>42005</v>
      </c>
      <c r="E33" s="27">
        <v>5.8999999999999999E-3</v>
      </c>
    </row>
    <row r="34" spans="1:5" x14ac:dyDescent="0.25">
      <c r="A34" s="27">
        <v>33</v>
      </c>
      <c r="B34" s="27" t="s">
        <v>739</v>
      </c>
      <c r="C34" s="27">
        <v>39500000</v>
      </c>
      <c r="D34" s="142">
        <v>42005</v>
      </c>
      <c r="E34" s="27">
        <v>5.4999999999999997E-3</v>
      </c>
    </row>
    <row r="35" spans="1:5" x14ac:dyDescent="0.25">
      <c r="A35" s="27">
        <v>34</v>
      </c>
      <c r="B35" s="27" t="s">
        <v>738</v>
      </c>
      <c r="C35" s="27">
        <v>38484000</v>
      </c>
      <c r="D35" s="142">
        <v>42004</v>
      </c>
      <c r="E35" s="27">
        <v>5.3E-3</v>
      </c>
    </row>
    <row r="36" spans="1:5" x14ac:dyDescent="0.25">
      <c r="A36" s="27">
        <v>35</v>
      </c>
      <c r="B36" s="27" t="s">
        <v>737</v>
      </c>
      <c r="C36" s="27">
        <v>38435252</v>
      </c>
      <c r="D36" s="142">
        <v>42186</v>
      </c>
      <c r="E36" s="27">
        <v>5.3E-3</v>
      </c>
    </row>
    <row r="37" spans="1:5" x14ac:dyDescent="0.25">
      <c r="A37" s="27">
        <v>36</v>
      </c>
      <c r="B37" s="27" t="s">
        <v>736</v>
      </c>
      <c r="C37" s="27">
        <v>36004552</v>
      </c>
      <c r="D37" s="142">
        <v>41821</v>
      </c>
      <c r="E37" s="27">
        <v>5.0000000000000001E-3</v>
      </c>
    </row>
    <row r="38" spans="1:5" x14ac:dyDescent="0.25">
      <c r="A38" s="27">
        <v>37</v>
      </c>
      <c r="B38" s="27" t="s">
        <v>735</v>
      </c>
      <c r="C38" s="27">
        <v>35675834</v>
      </c>
      <c r="D38" s="142">
        <v>41913</v>
      </c>
      <c r="E38" s="27">
        <v>4.8999999999999998E-3</v>
      </c>
    </row>
    <row r="39" spans="1:5" x14ac:dyDescent="0.25">
      <c r="A39" s="27">
        <v>38</v>
      </c>
      <c r="B39" s="27" t="s">
        <v>734</v>
      </c>
      <c r="C39" s="27">
        <v>34856813</v>
      </c>
      <c r="D39" s="142">
        <v>41879</v>
      </c>
      <c r="E39" s="27">
        <v>4.7999999999999996E-3</v>
      </c>
    </row>
    <row r="40" spans="1:5" x14ac:dyDescent="0.25">
      <c r="A40" s="27">
        <v>39</v>
      </c>
      <c r="B40" s="27" t="s">
        <v>733</v>
      </c>
      <c r="C40" s="27">
        <v>33543100</v>
      </c>
      <c r="D40" s="142">
        <v>42069</v>
      </c>
      <c r="E40" s="27">
        <v>4.64E-3</v>
      </c>
    </row>
    <row r="41" spans="1:5" x14ac:dyDescent="0.25">
      <c r="A41" s="27">
        <v>40</v>
      </c>
      <c r="B41" s="27" t="s">
        <v>732</v>
      </c>
      <c r="C41" s="27">
        <v>31521418</v>
      </c>
      <c r="D41" s="142">
        <v>42186</v>
      </c>
      <c r="E41" s="27">
        <v>4.4000000000000003E-3</v>
      </c>
    </row>
    <row r="42" spans="1:5" x14ac:dyDescent="0.25">
      <c r="A42" s="27">
        <v>41</v>
      </c>
      <c r="B42" s="27" t="s">
        <v>731</v>
      </c>
      <c r="C42" s="27">
        <v>31151643</v>
      </c>
      <c r="D42" s="142">
        <v>42186</v>
      </c>
      <c r="E42" s="27">
        <v>4.3E-3</v>
      </c>
    </row>
    <row r="43" spans="1:5" x14ac:dyDescent="0.25">
      <c r="A43" s="27">
        <v>42</v>
      </c>
      <c r="B43" s="27" t="s">
        <v>730</v>
      </c>
      <c r="C43" s="27">
        <v>30620404</v>
      </c>
      <c r="D43" s="142">
        <v>42186</v>
      </c>
      <c r="E43" s="27">
        <v>4.1999999999999997E-3</v>
      </c>
    </row>
    <row r="44" spans="1:5" x14ac:dyDescent="0.25">
      <c r="A44" s="27">
        <v>43</v>
      </c>
      <c r="B44" s="27" t="s">
        <v>729</v>
      </c>
      <c r="C44" s="27">
        <v>30511900</v>
      </c>
      <c r="D44" s="142">
        <v>42069</v>
      </c>
      <c r="E44" s="27">
        <v>4.2199999999999998E-3</v>
      </c>
    </row>
    <row r="45" spans="1:5" x14ac:dyDescent="0.25">
      <c r="A45" s="27">
        <v>44</v>
      </c>
      <c r="B45" s="27" t="s">
        <v>728</v>
      </c>
      <c r="C45" s="27">
        <v>30492800</v>
      </c>
      <c r="D45" s="142">
        <v>41640</v>
      </c>
      <c r="E45" s="27">
        <v>4.1999999999999997E-3</v>
      </c>
    </row>
    <row r="46" spans="1:5" x14ac:dyDescent="0.25">
      <c r="A46" s="27">
        <v>45</v>
      </c>
      <c r="B46" s="27" t="s">
        <v>727</v>
      </c>
      <c r="C46" s="27">
        <v>28037904</v>
      </c>
      <c r="D46" s="142">
        <v>42186</v>
      </c>
      <c r="E46" s="27">
        <v>3.8999999999999998E-3</v>
      </c>
    </row>
    <row r="47" spans="1:5" x14ac:dyDescent="0.25">
      <c r="A47" s="27">
        <v>46</v>
      </c>
      <c r="B47" s="27" t="s">
        <v>726</v>
      </c>
      <c r="C47" s="27">
        <v>27043093</v>
      </c>
      <c r="D47" s="142">
        <v>41821</v>
      </c>
      <c r="E47" s="27">
        <v>3.7000000000000002E-3</v>
      </c>
    </row>
    <row r="48" spans="1:5" x14ac:dyDescent="0.25">
      <c r="A48" s="27">
        <v>47</v>
      </c>
      <c r="B48" s="27" t="s">
        <v>725</v>
      </c>
      <c r="C48" s="27">
        <v>26556800</v>
      </c>
      <c r="D48" s="142">
        <v>41821</v>
      </c>
      <c r="E48" s="27">
        <v>3.7000000000000002E-3</v>
      </c>
    </row>
    <row r="49" spans="1:5" x14ac:dyDescent="0.25">
      <c r="A49" s="27">
        <v>48</v>
      </c>
      <c r="B49" s="27" t="s">
        <v>724</v>
      </c>
      <c r="C49" s="27">
        <v>25956000</v>
      </c>
      <c r="D49" s="142">
        <v>41821</v>
      </c>
      <c r="E49" s="27">
        <v>3.5999999999999999E-3</v>
      </c>
    </row>
    <row r="50" spans="1:5" x14ac:dyDescent="0.25">
      <c r="A50" s="27">
        <v>49</v>
      </c>
      <c r="B50" s="27" t="s">
        <v>723</v>
      </c>
      <c r="C50" s="27">
        <v>25727911</v>
      </c>
      <c r="D50" s="142">
        <v>42186</v>
      </c>
      <c r="E50" s="27">
        <v>3.5999999999999999E-3</v>
      </c>
    </row>
    <row r="51" spans="1:5" x14ac:dyDescent="0.25">
      <c r="A51" s="27">
        <v>50</v>
      </c>
      <c r="B51" s="27" t="s">
        <v>722</v>
      </c>
      <c r="C51" s="27">
        <v>25155000</v>
      </c>
      <c r="D51" s="142">
        <v>42186</v>
      </c>
      <c r="E51" s="27">
        <v>3.5000000000000001E-3</v>
      </c>
    </row>
    <row r="52" spans="1:5" x14ac:dyDescent="0.25">
      <c r="A52" s="27">
        <v>51</v>
      </c>
      <c r="B52" s="27" t="s">
        <v>721</v>
      </c>
      <c r="C52" s="27">
        <v>24383301</v>
      </c>
      <c r="D52" s="142">
        <v>41775</v>
      </c>
      <c r="E52" s="27">
        <v>3.3999999999999998E-3</v>
      </c>
    </row>
    <row r="53" spans="1:5" x14ac:dyDescent="0.25">
      <c r="A53" s="27">
        <v>52</v>
      </c>
      <c r="B53" s="27" t="s">
        <v>720</v>
      </c>
      <c r="C53" s="27">
        <v>23766500</v>
      </c>
      <c r="D53" s="142">
        <v>42069</v>
      </c>
      <c r="E53" s="27">
        <v>3.29E-3</v>
      </c>
    </row>
    <row r="54" spans="1:5" x14ac:dyDescent="0.25">
      <c r="A54" s="27">
        <v>53</v>
      </c>
      <c r="B54" s="27" t="s">
        <v>719</v>
      </c>
      <c r="C54" s="27">
        <v>23440278</v>
      </c>
      <c r="D54" s="142">
        <v>42035</v>
      </c>
      <c r="E54" s="27">
        <v>3.2000000000000002E-3</v>
      </c>
    </row>
    <row r="55" spans="1:5" x14ac:dyDescent="0.25">
      <c r="A55" s="27">
        <v>54</v>
      </c>
      <c r="B55" s="27" t="s">
        <v>718</v>
      </c>
      <c r="C55" s="27">
        <v>23087363</v>
      </c>
      <c r="D55" s="142">
        <v>42069</v>
      </c>
      <c r="E55" s="27">
        <v>3.2000000000000002E-3</v>
      </c>
    </row>
    <row r="56" spans="1:5" x14ac:dyDescent="0.25">
      <c r="A56" s="27">
        <v>55</v>
      </c>
      <c r="B56" s="27" t="s">
        <v>717</v>
      </c>
      <c r="C56" s="27">
        <v>22671331</v>
      </c>
      <c r="D56" s="142">
        <v>41774</v>
      </c>
      <c r="E56" s="27">
        <v>3.0999999999999999E-3</v>
      </c>
    </row>
    <row r="57" spans="1:5" x14ac:dyDescent="0.25">
      <c r="A57" s="27">
        <v>56</v>
      </c>
      <c r="B57" s="27" t="s">
        <v>716</v>
      </c>
      <c r="C57" s="27">
        <v>21842167</v>
      </c>
      <c r="D57" s="142">
        <v>41456</v>
      </c>
      <c r="E57" s="27">
        <v>3.0000000000000001E-3</v>
      </c>
    </row>
    <row r="58" spans="1:5" x14ac:dyDescent="0.25">
      <c r="A58" s="27">
        <v>57</v>
      </c>
      <c r="B58" s="27" t="s">
        <v>715</v>
      </c>
      <c r="C58" s="27">
        <v>21143237</v>
      </c>
      <c r="D58" s="142">
        <v>41456</v>
      </c>
      <c r="E58" s="27">
        <v>2.8E-3</v>
      </c>
    </row>
    <row r="59" spans="1:5" x14ac:dyDescent="0.25">
      <c r="A59" s="27">
        <v>58</v>
      </c>
      <c r="B59" s="27" t="s">
        <v>714</v>
      </c>
      <c r="C59" s="27">
        <v>20359439</v>
      </c>
      <c r="D59" s="142">
        <v>40987</v>
      </c>
      <c r="E59" s="27">
        <v>2.8E-3</v>
      </c>
    </row>
    <row r="60" spans="1:5" x14ac:dyDescent="0.25">
      <c r="A60" s="27">
        <v>59</v>
      </c>
      <c r="B60" s="27" t="s">
        <v>226</v>
      </c>
      <c r="C60" s="27">
        <v>19942642</v>
      </c>
      <c r="D60" s="142">
        <v>41640</v>
      </c>
      <c r="E60" s="27">
        <v>2.8E-3</v>
      </c>
    </row>
    <row r="61" spans="1:5" x14ac:dyDescent="0.25">
      <c r="A61" s="27">
        <v>60</v>
      </c>
      <c r="B61" s="27" t="s">
        <v>713</v>
      </c>
      <c r="C61" s="27">
        <v>19268000</v>
      </c>
      <c r="D61" s="142">
        <v>42186</v>
      </c>
      <c r="E61" s="27">
        <v>2.7000000000000001E-3</v>
      </c>
    </row>
    <row r="62" spans="1:5" x14ac:dyDescent="0.25">
      <c r="A62" s="27">
        <v>61</v>
      </c>
      <c r="B62" s="27" t="s">
        <v>712</v>
      </c>
      <c r="C62" s="27">
        <v>18450494</v>
      </c>
      <c r="D62" s="142">
        <v>42186</v>
      </c>
      <c r="E62" s="27">
        <v>2.5999999999999999E-3</v>
      </c>
    </row>
    <row r="63" spans="1:5" x14ac:dyDescent="0.25">
      <c r="A63" s="27">
        <v>62</v>
      </c>
      <c r="B63" s="27" t="s">
        <v>711</v>
      </c>
      <c r="C63" s="27">
        <v>18006407</v>
      </c>
      <c r="D63" s="142">
        <v>42186</v>
      </c>
      <c r="E63" s="27">
        <v>2.5000000000000001E-3</v>
      </c>
    </row>
    <row r="64" spans="1:5" x14ac:dyDescent="0.25">
      <c r="A64" s="27">
        <v>63</v>
      </c>
      <c r="B64" s="27" t="s">
        <v>710</v>
      </c>
      <c r="C64" s="27">
        <v>17417500</v>
      </c>
      <c r="D64" s="142">
        <v>42005</v>
      </c>
      <c r="E64" s="27">
        <v>2.3999999999999998E-3</v>
      </c>
    </row>
    <row r="65" spans="1:5" x14ac:dyDescent="0.25">
      <c r="A65" s="27">
        <v>64</v>
      </c>
      <c r="B65" s="27" t="s">
        <v>709</v>
      </c>
      <c r="C65" s="27">
        <v>16892500</v>
      </c>
      <c r="D65" s="142">
        <v>42069</v>
      </c>
      <c r="E65" s="27">
        <v>2.3400000000000001E-3</v>
      </c>
    </row>
    <row r="66" spans="1:5" x14ac:dyDescent="0.25">
      <c r="A66" s="27">
        <v>65</v>
      </c>
      <c r="B66" s="27" t="s">
        <v>708</v>
      </c>
      <c r="C66" s="27">
        <v>16310431</v>
      </c>
      <c r="D66" s="142">
        <v>42186</v>
      </c>
      <c r="E66" s="27">
        <v>2.3E-3</v>
      </c>
    </row>
    <row r="67" spans="1:5" x14ac:dyDescent="0.25">
      <c r="A67" s="27">
        <v>66</v>
      </c>
      <c r="B67" s="27" t="s">
        <v>707</v>
      </c>
      <c r="C67" s="27">
        <v>16259000</v>
      </c>
      <c r="D67" s="142">
        <v>42186</v>
      </c>
      <c r="E67" s="27">
        <v>2.2000000000000001E-3</v>
      </c>
    </row>
    <row r="68" spans="1:5" x14ac:dyDescent="0.25">
      <c r="A68" s="27">
        <v>67</v>
      </c>
      <c r="B68" s="27" t="s">
        <v>706</v>
      </c>
      <c r="C68" s="27">
        <v>15945200</v>
      </c>
      <c r="D68" s="142">
        <v>42069</v>
      </c>
      <c r="E68" s="27">
        <v>2.2000000000000001E-3</v>
      </c>
    </row>
    <row r="69" spans="1:5" x14ac:dyDescent="0.25">
      <c r="A69" s="27">
        <v>68</v>
      </c>
      <c r="B69" s="27" t="s">
        <v>705</v>
      </c>
      <c r="C69" s="27">
        <v>15806675</v>
      </c>
      <c r="D69" s="142">
        <v>41821</v>
      </c>
      <c r="E69" s="27">
        <v>2.2000000000000001E-3</v>
      </c>
    </row>
    <row r="70" spans="1:5" x14ac:dyDescent="0.25">
      <c r="A70" s="27">
        <v>69</v>
      </c>
      <c r="B70" s="27" t="s">
        <v>704</v>
      </c>
      <c r="C70" s="27">
        <v>15473905</v>
      </c>
      <c r="D70" s="142">
        <v>42186</v>
      </c>
      <c r="E70" s="27">
        <v>2.0999999999999999E-3</v>
      </c>
    </row>
    <row r="71" spans="1:5" x14ac:dyDescent="0.25">
      <c r="A71" s="27">
        <v>70</v>
      </c>
      <c r="B71" s="27" t="s">
        <v>703</v>
      </c>
      <c r="C71" s="27">
        <v>15405157</v>
      </c>
      <c r="D71" s="142">
        <v>42186</v>
      </c>
      <c r="E71" s="27">
        <v>2.0999999999999999E-3</v>
      </c>
    </row>
    <row r="72" spans="1:5" x14ac:dyDescent="0.25">
      <c r="A72" s="27">
        <v>71</v>
      </c>
      <c r="B72" s="27" t="s">
        <v>702</v>
      </c>
      <c r="C72" s="27">
        <v>13606000</v>
      </c>
      <c r="D72" s="142">
        <v>42186</v>
      </c>
      <c r="E72" s="27">
        <v>1.9E-3</v>
      </c>
    </row>
    <row r="73" spans="1:5" x14ac:dyDescent="0.25">
      <c r="A73" s="27">
        <v>72</v>
      </c>
      <c r="B73" s="27" t="s">
        <v>701</v>
      </c>
      <c r="C73" s="27">
        <v>13508715</v>
      </c>
      <c r="D73" s="142">
        <v>41597</v>
      </c>
      <c r="E73" s="27">
        <v>1.9E-3</v>
      </c>
    </row>
    <row r="74" spans="1:5" x14ac:dyDescent="0.25">
      <c r="A74" s="27">
        <v>73</v>
      </c>
      <c r="B74" s="27" t="s">
        <v>700</v>
      </c>
      <c r="C74" s="27">
        <v>13061239</v>
      </c>
      <c r="D74" s="142">
        <v>41138</v>
      </c>
      <c r="E74" s="27">
        <v>1.8E-3</v>
      </c>
    </row>
    <row r="75" spans="1:5" x14ac:dyDescent="0.25">
      <c r="A75" s="27">
        <v>74</v>
      </c>
      <c r="B75" s="27" t="s">
        <v>699</v>
      </c>
      <c r="C75" s="27">
        <v>11892934</v>
      </c>
      <c r="D75" s="142">
        <v>42186</v>
      </c>
      <c r="E75" s="27">
        <v>1.6000000000000001E-3</v>
      </c>
    </row>
    <row r="76" spans="1:5" x14ac:dyDescent="0.25">
      <c r="A76" s="27">
        <v>75</v>
      </c>
      <c r="B76" s="27" t="s">
        <v>698</v>
      </c>
      <c r="C76" s="27">
        <v>11410651</v>
      </c>
      <c r="D76" s="142">
        <v>42186</v>
      </c>
      <c r="E76" s="27">
        <v>1.6000000000000001E-3</v>
      </c>
    </row>
    <row r="77" spans="1:5" x14ac:dyDescent="0.25">
      <c r="A77" s="27">
        <v>76</v>
      </c>
      <c r="B77" s="27" t="s">
        <v>697</v>
      </c>
      <c r="C77" s="27">
        <v>11237160</v>
      </c>
      <c r="D77" s="142">
        <v>42005</v>
      </c>
      <c r="E77" s="27">
        <v>1.6000000000000001E-3</v>
      </c>
    </row>
    <row r="78" spans="1:5" x14ac:dyDescent="0.25">
      <c r="A78" s="27">
        <v>77</v>
      </c>
      <c r="B78" s="27" t="s">
        <v>696</v>
      </c>
      <c r="C78" s="27">
        <v>11210064</v>
      </c>
      <c r="D78" s="142">
        <v>41639</v>
      </c>
      <c r="E78" s="27">
        <v>1.6000000000000001E-3</v>
      </c>
    </row>
    <row r="79" spans="1:5" x14ac:dyDescent="0.25">
      <c r="A79" s="27">
        <v>78</v>
      </c>
      <c r="B79" s="27" t="s">
        <v>695</v>
      </c>
      <c r="C79" s="27">
        <v>11123000</v>
      </c>
      <c r="D79" s="142">
        <v>42186</v>
      </c>
      <c r="E79" s="27">
        <v>1.5E-3</v>
      </c>
    </row>
    <row r="80" spans="1:5" x14ac:dyDescent="0.25">
      <c r="A80" s="27">
        <v>79</v>
      </c>
      <c r="B80" s="27" t="s">
        <v>694</v>
      </c>
      <c r="C80" s="27">
        <v>10996891</v>
      </c>
      <c r="D80" s="142">
        <v>41821</v>
      </c>
      <c r="E80" s="27">
        <v>1.5E-3</v>
      </c>
    </row>
    <row r="81" spans="1:5" x14ac:dyDescent="0.25">
      <c r="A81" s="27">
        <v>80</v>
      </c>
      <c r="B81" s="27" t="s">
        <v>693</v>
      </c>
      <c r="C81" s="27">
        <v>10992589</v>
      </c>
      <c r="D81" s="142">
        <v>41640</v>
      </c>
      <c r="E81" s="27">
        <v>1.5E-3</v>
      </c>
    </row>
    <row r="82" spans="1:5" x14ac:dyDescent="0.25">
      <c r="A82" s="27">
        <v>81</v>
      </c>
      <c r="B82" s="27" t="s">
        <v>692</v>
      </c>
      <c r="C82" s="27">
        <v>10982754</v>
      </c>
      <c r="D82" s="142">
        <v>41752</v>
      </c>
      <c r="E82" s="27">
        <v>1.5E-3</v>
      </c>
    </row>
    <row r="83" spans="1:5" x14ac:dyDescent="0.25">
      <c r="A83" s="27">
        <v>82</v>
      </c>
      <c r="B83" s="27" t="s">
        <v>691</v>
      </c>
      <c r="C83" s="27">
        <v>10911819</v>
      </c>
      <c r="D83" s="142">
        <v>42186</v>
      </c>
      <c r="E83" s="27">
        <v>1.5E-3</v>
      </c>
    </row>
    <row r="84" spans="1:5" x14ac:dyDescent="0.25">
      <c r="A84" s="27">
        <v>83</v>
      </c>
      <c r="B84" s="27" t="s">
        <v>690</v>
      </c>
      <c r="C84" s="27">
        <v>10628972</v>
      </c>
      <c r="D84" s="142">
        <v>41731</v>
      </c>
      <c r="E84" s="27">
        <v>1.5E-3</v>
      </c>
    </row>
    <row r="85" spans="1:5" x14ac:dyDescent="0.25">
      <c r="A85" s="27">
        <v>84</v>
      </c>
      <c r="B85" s="27" t="s">
        <v>689</v>
      </c>
      <c r="C85" s="27">
        <v>10528477</v>
      </c>
      <c r="D85" s="142">
        <v>41912</v>
      </c>
      <c r="E85" s="27">
        <v>1.5E-3</v>
      </c>
    </row>
    <row r="86" spans="1:5" x14ac:dyDescent="0.25">
      <c r="A86" s="27">
        <v>85</v>
      </c>
      <c r="B86" s="27" t="s">
        <v>688</v>
      </c>
      <c r="C86" s="27">
        <v>10477800</v>
      </c>
      <c r="D86" s="142">
        <v>41639</v>
      </c>
      <c r="E86" s="27">
        <v>1.5E-3</v>
      </c>
    </row>
    <row r="87" spans="1:5" x14ac:dyDescent="0.25">
      <c r="A87" s="27">
        <v>86</v>
      </c>
      <c r="B87" s="27" t="s">
        <v>687</v>
      </c>
      <c r="C87" s="27">
        <v>10378267</v>
      </c>
      <c r="D87" s="142">
        <v>41821</v>
      </c>
      <c r="E87" s="27">
        <v>1.4E-3</v>
      </c>
    </row>
    <row r="88" spans="1:5" x14ac:dyDescent="0.25">
      <c r="A88" s="27">
        <v>87</v>
      </c>
      <c r="B88" s="27" t="s">
        <v>686</v>
      </c>
      <c r="C88" s="27">
        <v>10315244</v>
      </c>
      <c r="D88" s="142">
        <v>42186</v>
      </c>
      <c r="E88" s="27">
        <v>1.4E-3</v>
      </c>
    </row>
    <row r="89" spans="1:5" x14ac:dyDescent="0.25">
      <c r="A89" s="27">
        <v>88</v>
      </c>
      <c r="B89" s="27" t="s">
        <v>685</v>
      </c>
      <c r="C89" s="27">
        <v>9849000</v>
      </c>
      <c r="D89" s="142">
        <v>42004</v>
      </c>
      <c r="E89" s="27">
        <v>1.4E-3</v>
      </c>
    </row>
    <row r="90" spans="1:5" x14ac:dyDescent="0.25">
      <c r="A90" s="27">
        <v>89</v>
      </c>
      <c r="B90" s="27" t="s">
        <v>684</v>
      </c>
      <c r="C90" s="27">
        <v>9823827</v>
      </c>
      <c r="D90" s="142">
        <v>42186</v>
      </c>
      <c r="E90" s="27">
        <v>1.4E-3</v>
      </c>
    </row>
    <row r="91" spans="1:5" x14ac:dyDescent="0.25">
      <c r="A91" s="27">
        <v>90</v>
      </c>
      <c r="B91" s="27" t="s">
        <v>683</v>
      </c>
      <c r="C91" s="27">
        <v>9753627</v>
      </c>
      <c r="D91" s="142">
        <v>42035</v>
      </c>
      <c r="E91" s="27">
        <v>1.2999999999999999E-3</v>
      </c>
    </row>
    <row r="92" spans="1:5" x14ac:dyDescent="0.25">
      <c r="A92" s="27">
        <v>91</v>
      </c>
      <c r="B92" s="27" t="s">
        <v>682</v>
      </c>
      <c r="C92" s="27">
        <v>9593000</v>
      </c>
      <c r="D92" s="142">
        <v>42005</v>
      </c>
      <c r="E92" s="27">
        <v>1.2999999999999999E-3</v>
      </c>
    </row>
    <row r="93" spans="1:5" x14ac:dyDescent="0.25">
      <c r="A93" s="27">
        <v>92</v>
      </c>
      <c r="B93" s="27" t="s">
        <v>681</v>
      </c>
      <c r="C93" s="27">
        <v>9577000</v>
      </c>
      <c r="D93" s="142">
        <v>42186</v>
      </c>
      <c r="E93" s="27">
        <v>1.2999999999999999E-3</v>
      </c>
    </row>
    <row r="94" spans="1:5" x14ac:dyDescent="0.25">
      <c r="A94" s="27">
        <v>93</v>
      </c>
      <c r="B94" s="27" t="s">
        <v>680</v>
      </c>
      <c r="C94" s="27">
        <v>9481000</v>
      </c>
      <c r="D94" s="142">
        <v>42005</v>
      </c>
      <c r="E94" s="27">
        <v>1.2999999999999999E-3</v>
      </c>
    </row>
    <row r="95" spans="1:5" x14ac:dyDescent="0.25">
      <c r="A95" s="27">
        <v>94</v>
      </c>
      <c r="B95" s="27" t="s">
        <v>679</v>
      </c>
      <c r="C95" s="27">
        <v>8725111</v>
      </c>
      <c r="D95" s="142">
        <v>41821</v>
      </c>
      <c r="E95" s="27">
        <v>1.1999999999999999E-3</v>
      </c>
    </row>
    <row r="96" spans="1:5" x14ac:dyDescent="0.25">
      <c r="A96" s="27">
        <v>95</v>
      </c>
      <c r="B96" s="27" t="s">
        <v>678</v>
      </c>
      <c r="C96" s="27">
        <v>8579747</v>
      </c>
      <c r="D96" s="142">
        <v>42005</v>
      </c>
      <c r="E96" s="27">
        <v>1.1999999999999999E-3</v>
      </c>
    </row>
    <row r="97" spans="1:5" x14ac:dyDescent="0.25">
      <c r="A97" s="27">
        <v>96</v>
      </c>
      <c r="B97" s="27" t="s">
        <v>677</v>
      </c>
      <c r="C97" s="27">
        <v>8354000</v>
      </c>
      <c r="D97" s="142">
        <v>42005</v>
      </c>
      <c r="E97" s="27">
        <v>1.1999999999999999E-3</v>
      </c>
    </row>
    <row r="98" spans="1:5" x14ac:dyDescent="0.25">
      <c r="A98" s="27">
        <v>97</v>
      </c>
      <c r="B98" s="27" t="s">
        <v>676</v>
      </c>
      <c r="C98" s="27">
        <v>8309400</v>
      </c>
      <c r="D98" s="142">
        <v>42035</v>
      </c>
      <c r="E98" s="27">
        <v>1.1000000000000001E-3</v>
      </c>
    </row>
    <row r="99" spans="1:5" x14ac:dyDescent="0.25">
      <c r="A99" s="27">
        <v>98</v>
      </c>
      <c r="B99" s="27" t="s">
        <v>675</v>
      </c>
      <c r="C99" s="27">
        <v>8211700</v>
      </c>
      <c r="D99" s="142">
        <v>41912</v>
      </c>
      <c r="E99" s="27">
        <v>1.1000000000000001E-3</v>
      </c>
    </row>
    <row r="100" spans="1:5" x14ac:dyDescent="0.25">
      <c r="A100" s="27">
        <v>99</v>
      </c>
      <c r="B100" s="27" t="s">
        <v>674</v>
      </c>
      <c r="C100" s="27">
        <v>7398500</v>
      </c>
      <c r="D100" s="142">
        <v>41456</v>
      </c>
      <c r="E100" s="27">
        <v>1.0200000000000001E-3</v>
      </c>
    </row>
    <row r="101" spans="1:5" x14ac:dyDescent="0.25">
      <c r="A101" s="27">
        <v>100</v>
      </c>
      <c r="B101" s="27" t="s">
        <v>673</v>
      </c>
      <c r="C101" s="27">
        <v>7264100</v>
      </c>
      <c r="D101" s="142">
        <v>42004</v>
      </c>
      <c r="E101" s="27">
        <v>1E-3</v>
      </c>
    </row>
    <row r="102" spans="1:5" x14ac:dyDescent="0.25">
      <c r="A102" s="27">
        <v>101</v>
      </c>
      <c r="B102" s="27" t="s">
        <v>672</v>
      </c>
      <c r="C102" s="27">
        <v>7245677</v>
      </c>
      <c r="D102" s="142">
        <v>41639</v>
      </c>
      <c r="E102" s="27">
        <v>1E-3</v>
      </c>
    </row>
    <row r="103" spans="1:5" x14ac:dyDescent="0.25">
      <c r="A103" s="27">
        <v>102</v>
      </c>
      <c r="B103" s="27" t="s">
        <v>671</v>
      </c>
      <c r="C103" s="27">
        <v>7171000</v>
      </c>
      <c r="D103" s="142">
        <v>42186</v>
      </c>
      <c r="E103" s="27">
        <v>9.8999999999999999E-4</v>
      </c>
    </row>
    <row r="104" spans="1:5" x14ac:dyDescent="0.25">
      <c r="A104" s="27">
        <v>103</v>
      </c>
      <c r="B104" s="27" t="s">
        <v>670</v>
      </c>
      <c r="C104" s="27">
        <v>7146759</v>
      </c>
      <c r="D104" s="142">
        <v>41640</v>
      </c>
      <c r="E104" s="27">
        <v>9.8999999999999999E-4</v>
      </c>
    </row>
    <row r="105" spans="1:5" x14ac:dyDescent="0.25">
      <c r="A105" s="27">
        <v>104</v>
      </c>
      <c r="B105" s="27" t="s">
        <v>669</v>
      </c>
      <c r="C105" s="27">
        <v>7003406</v>
      </c>
      <c r="D105" s="142">
        <v>42005</v>
      </c>
      <c r="E105" s="27">
        <v>9.7000000000000005E-4</v>
      </c>
    </row>
    <row r="106" spans="1:5" x14ac:dyDescent="0.25">
      <c r="A106" s="27">
        <v>105</v>
      </c>
      <c r="B106" s="27" t="s">
        <v>668</v>
      </c>
      <c r="C106" s="27">
        <v>6802000</v>
      </c>
      <c r="D106" s="142">
        <v>42186</v>
      </c>
      <c r="E106" s="27">
        <v>9.3999999999999997E-4</v>
      </c>
    </row>
    <row r="107" spans="1:5" x14ac:dyDescent="0.25">
      <c r="A107" s="27">
        <v>106</v>
      </c>
      <c r="B107" s="27" t="s">
        <v>667</v>
      </c>
      <c r="C107" s="27">
        <v>6738000</v>
      </c>
      <c r="D107" s="142">
        <v>42186</v>
      </c>
      <c r="E107" s="27">
        <v>9.3000000000000005E-4</v>
      </c>
    </row>
    <row r="108" spans="1:5" x14ac:dyDescent="0.25">
      <c r="A108" s="27">
        <v>107</v>
      </c>
      <c r="B108" s="27" t="s">
        <v>666</v>
      </c>
      <c r="C108" s="27">
        <v>6698310</v>
      </c>
      <c r="D108" s="142">
        <v>42069</v>
      </c>
      <c r="E108" s="27">
        <v>9.2699999999999998E-4</v>
      </c>
    </row>
    <row r="109" spans="1:5" x14ac:dyDescent="0.25">
      <c r="A109" s="27">
        <v>108</v>
      </c>
      <c r="B109" s="27" t="s">
        <v>665</v>
      </c>
      <c r="C109" s="27">
        <v>6401240</v>
      </c>
      <c r="D109" s="142">
        <v>41640</v>
      </c>
      <c r="E109" s="27">
        <v>8.8999999999999995E-4</v>
      </c>
    </row>
    <row r="110" spans="1:5" x14ac:dyDescent="0.25">
      <c r="A110" s="27">
        <v>109</v>
      </c>
      <c r="B110" s="27" t="s">
        <v>664</v>
      </c>
      <c r="C110" s="27">
        <v>6319000</v>
      </c>
      <c r="D110" s="142">
        <v>42186</v>
      </c>
      <c r="E110" s="27">
        <v>8.7000000000000001E-4</v>
      </c>
    </row>
    <row r="111" spans="1:5" x14ac:dyDescent="0.25">
      <c r="A111" s="27">
        <v>110</v>
      </c>
      <c r="B111" s="27" t="s">
        <v>663</v>
      </c>
      <c r="C111" s="27">
        <v>6317000</v>
      </c>
      <c r="D111" s="142">
        <v>42186</v>
      </c>
      <c r="E111" s="27">
        <v>8.7000000000000001E-4</v>
      </c>
    </row>
    <row r="112" spans="1:5" x14ac:dyDescent="0.25">
      <c r="A112" s="27">
        <v>111</v>
      </c>
      <c r="B112" s="27" t="s">
        <v>662</v>
      </c>
      <c r="C112" s="27">
        <v>6134270</v>
      </c>
      <c r="D112" s="142">
        <v>41275</v>
      </c>
      <c r="E112" s="27">
        <v>8.4999999999999995E-4</v>
      </c>
    </row>
    <row r="113" spans="1:5" x14ac:dyDescent="0.25">
      <c r="A113" s="27">
        <v>112</v>
      </c>
      <c r="B113" s="27" t="s">
        <v>661</v>
      </c>
      <c r="C113" s="27">
        <v>5895100</v>
      </c>
      <c r="D113" s="142">
        <v>42005</v>
      </c>
      <c r="E113" s="27">
        <v>8.1999999999999998E-4</v>
      </c>
    </row>
    <row r="114" spans="1:5" x14ac:dyDescent="0.25">
      <c r="A114" s="27">
        <v>113</v>
      </c>
      <c r="B114" s="27" t="s">
        <v>660</v>
      </c>
      <c r="C114" s="27">
        <v>5659715</v>
      </c>
      <c r="D114" s="142">
        <v>42005</v>
      </c>
      <c r="E114" s="27">
        <v>7.7999999999999999E-4</v>
      </c>
    </row>
    <row r="115" spans="1:5" x14ac:dyDescent="0.25">
      <c r="A115" s="27">
        <v>114</v>
      </c>
      <c r="B115" s="27" t="s">
        <v>659</v>
      </c>
      <c r="C115" s="27">
        <v>5475526</v>
      </c>
      <c r="D115" s="142">
        <v>42036</v>
      </c>
      <c r="E115" s="27">
        <v>7.6000000000000004E-4</v>
      </c>
    </row>
    <row r="116" spans="1:5" x14ac:dyDescent="0.25">
      <c r="A116" s="27">
        <v>115</v>
      </c>
      <c r="B116" s="27" t="s">
        <v>658</v>
      </c>
      <c r="C116" s="27">
        <v>5469700</v>
      </c>
      <c r="D116" s="142">
        <v>41821</v>
      </c>
      <c r="E116" s="27">
        <v>7.6000000000000004E-4</v>
      </c>
    </row>
    <row r="117" spans="1:5" x14ac:dyDescent="0.25">
      <c r="A117" s="27">
        <v>116</v>
      </c>
      <c r="B117" s="27" t="s">
        <v>657</v>
      </c>
      <c r="C117" s="27">
        <v>5421034</v>
      </c>
      <c r="D117" s="142">
        <v>41912</v>
      </c>
      <c r="E117" s="27">
        <v>7.5000000000000002E-4</v>
      </c>
    </row>
    <row r="118" spans="1:5" x14ac:dyDescent="0.25">
      <c r="A118" s="27">
        <v>117</v>
      </c>
      <c r="B118" s="27" t="s">
        <v>216</v>
      </c>
      <c r="C118" s="27">
        <v>5165802</v>
      </c>
      <c r="D118" s="142">
        <v>42005</v>
      </c>
      <c r="E118" s="27">
        <v>7.1000000000000002E-4</v>
      </c>
    </row>
    <row r="119" spans="1:5" x14ac:dyDescent="0.25">
      <c r="A119" s="27">
        <v>118</v>
      </c>
      <c r="B119" s="27" t="s">
        <v>656</v>
      </c>
      <c r="C119" s="27">
        <v>4803000</v>
      </c>
      <c r="D119" s="142">
        <v>42186</v>
      </c>
      <c r="E119" s="27">
        <v>6.6E-4</v>
      </c>
    </row>
    <row r="120" spans="1:5" x14ac:dyDescent="0.25">
      <c r="A120" s="27">
        <v>119</v>
      </c>
      <c r="B120" s="27" t="s">
        <v>655</v>
      </c>
      <c r="C120" s="27">
        <v>4773130</v>
      </c>
      <c r="D120" s="142">
        <v>41820</v>
      </c>
      <c r="E120" s="27">
        <v>6.6E-4</v>
      </c>
    </row>
    <row r="121" spans="1:5" x14ac:dyDescent="0.25">
      <c r="A121" s="27">
        <v>120</v>
      </c>
      <c r="B121" s="27" t="s">
        <v>654</v>
      </c>
      <c r="C121" s="27">
        <v>4751120</v>
      </c>
      <c r="D121" s="142">
        <v>41270</v>
      </c>
      <c r="E121" s="27">
        <v>6.6E-4</v>
      </c>
    </row>
    <row r="122" spans="1:5" x14ac:dyDescent="0.25">
      <c r="A122" s="27">
        <v>121</v>
      </c>
      <c r="B122" s="27" t="s">
        <v>653</v>
      </c>
      <c r="C122" s="27">
        <v>4671000</v>
      </c>
      <c r="D122" s="142">
        <v>42186</v>
      </c>
      <c r="E122" s="27">
        <v>6.4999999999999997E-4</v>
      </c>
    </row>
    <row r="123" spans="1:5" x14ac:dyDescent="0.25">
      <c r="A123" s="27">
        <v>122</v>
      </c>
      <c r="B123" s="27" t="s">
        <v>652</v>
      </c>
      <c r="C123" s="27">
        <v>4609600</v>
      </c>
      <c r="D123" s="142">
        <v>41730</v>
      </c>
      <c r="E123" s="27">
        <v>6.4000000000000005E-4</v>
      </c>
    </row>
    <row r="124" spans="1:5" x14ac:dyDescent="0.25">
      <c r="A124" s="27">
        <v>123</v>
      </c>
      <c r="B124" s="27" t="s">
        <v>651</v>
      </c>
      <c r="C124" s="27">
        <v>4566220</v>
      </c>
      <c r="D124" s="142">
        <v>42069</v>
      </c>
      <c r="E124" s="27">
        <v>6.3199999999999997E-4</v>
      </c>
    </row>
    <row r="125" spans="1:5" x14ac:dyDescent="0.25">
      <c r="A125" s="27">
        <v>124</v>
      </c>
      <c r="B125" s="27" t="s">
        <v>650</v>
      </c>
      <c r="C125" s="27">
        <v>4550368</v>
      </c>
      <c r="D125" s="142">
        <v>41821</v>
      </c>
      <c r="E125" s="27">
        <v>6.3000000000000003E-4</v>
      </c>
    </row>
    <row r="126" spans="1:5" x14ac:dyDescent="0.25">
      <c r="A126" s="27">
        <v>125</v>
      </c>
      <c r="B126" s="27" t="s">
        <v>649</v>
      </c>
      <c r="C126" s="27">
        <v>4503000</v>
      </c>
      <c r="D126" s="142">
        <v>42186</v>
      </c>
      <c r="E126" s="27">
        <v>6.2E-4</v>
      </c>
    </row>
    <row r="127" spans="1:5" x14ac:dyDescent="0.25">
      <c r="A127" s="27">
        <v>126</v>
      </c>
      <c r="B127" s="27" t="s">
        <v>648</v>
      </c>
      <c r="C127" s="27">
        <v>4490500</v>
      </c>
      <c r="D127" s="142">
        <v>41640</v>
      </c>
      <c r="E127" s="27">
        <v>6.2E-4</v>
      </c>
    </row>
    <row r="128" spans="1:5" x14ac:dyDescent="0.25">
      <c r="A128" s="27">
        <v>127</v>
      </c>
      <c r="B128" s="27" t="s">
        <v>647</v>
      </c>
      <c r="C128" s="27">
        <v>4267558</v>
      </c>
      <c r="D128" s="142">
        <v>41091</v>
      </c>
      <c r="E128" s="27">
        <v>5.9000000000000003E-4</v>
      </c>
    </row>
    <row r="129" spans="1:5" x14ac:dyDescent="0.25">
      <c r="A129" s="27">
        <v>128</v>
      </c>
      <c r="B129" s="27" t="s">
        <v>646</v>
      </c>
      <c r="C129" s="27">
        <v>4130593</v>
      </c>
      <c r="D129" s="142">
        <v>42053</v>
      </c>
      <c r="E129" s="27">
        <v>5.6999999999999998E-4</v>
      </c>
    </row>
    <row r="130" spans="1:5" x14ac:dyDescent="0.25">
      <c r="A130" s="27">
        <v>129</v>
      </c>
      <c r="B130" s="27" t="s">
        <v>645</v>
      </c>
      <c r="C130" s="27">
        <v>4104000</v>
      </c>
      <c r="D130" s="142">
        <v>41091</v>
      </c>
      <c r="E130" s="27">
        <v>5.6999999999999998E-4</v>
      </c>
    </row>
    <row r="131" spans="1:5" x14ac:dyDescent="0.25">
      <c r="A131" s="27">
        <v>130</v>
      </c>
      <c r="B131" s="27" t="s">
        <v>644</v>
      </c>
      <c r="C131" s="27">
        <v>3791622</v>
      </c>
      <c r="D131" s="142">
        <v>41562</v>
      </c>
      <c r="E131" s="27">
        <v>5.1999999999999995E-4</v>
      </c>
    </row>
    <row r="132" spans="1:5" x14ac:dyDescent="0.25">
      <c r="A132" s="27">
        <v>131</v>
      </c>
      <c r="B132" s="27" t="s">
        <v>643</v>
      </c>
      <c r="C132" s="27">
        <v>3764166</v>
      </c>
      <c r="D132" s="142">
        <v>42186</v>
      </c>
      <c r="E132" s="27">
        <v>5.0000000000000001E-4</v>
      </c>
    </row>
    <row r="133" spans="1:5" x14ac:dyDescent="0.25">
      <c r="A133" s="27">
        <v>132</v>
      </c>
      <c r="B133" s="27" t="s">
        <v>642</v>
      </c>
      <c r="C133" s="27">
        <v>3631775</v>
      </c>
      <c r="D133" s="142">
        <v>42186</v>
      </c>
      <c r="E133" s="27">
        <v>5.0000000000000001E-4</v>
      </c>
    </row>
    <row r="134" spans="1:5" x14ac:dyDescent="0.25">
      <c r="A134" s="27">
        <v>133</v>
      </c>
      <c r="B134" s="27" t="s">
        <v>641</v>
      </c>
      <c r="C134" s="27">
        <v>3557600</v>
      </c>
      <c r="D134" s="142">
        <v>41640</v>
      </c>
      <c r="E134" s="27">
        <v>4.8999999999999998E-4</v>
      </c>
    </row>
    <row r="135" spans="1:5" x14ac:dyDescent="0.25">
      <c r="A135" s="27">
        <v>134</v>
      </c>
      <c r="B135" s="27" t="s">
        <v>640</v>
      </c>
      <c r="C135" s="27">
        <v>3548397</v>
      </c>
      <c r="D135" s="142">
        <v>41821</v>
      </c>
      <c r="E135" s="27">
        <v>4.8999999999999998E-4</v>
      </c>
    </row>
    <row r="136" spans="1:5" x14ac:dyDescent="0.25">
      <c r="A136" s="27">
        <v>135</v>
      </c>
      <c r="B136" s="27" t="s">
        <v>639</v>
      </c>
      <c r="C136" s="27">
        <v>3404189</v>
      </c>
      <c r="D136" s="142">
        <v>41820</v>
      </c>
      <c r="E136" s="27">
        <v>4.6999999999999999E-4</v>
      </c>
    </row>
    <row r="137" spans="1:5" x14ac:dyDescent="0.25">
      <c r="A137" s="27">
        <v>136</v>
      </c>
      <c r="B137" s="27" t="s">
        <v>638</v>
      </c>
      <c r="C137" s="27">
        <v>3268431</v>
      </c>
      <c r="D137" s="142">
        <v>41091</v>
      </c>
      <c r="E137" s="27">
        <v>4.4999999999999999E-4</v>
      </c>
    </row>
    <row r="138" spans="1:5" x14ac:dyDescent="0.25">
      <c r="A138" s="27">
        <v>137</v>
      </c>
      <c r="B138" s="27" t="s">
        <v>637</v>
      </c>
      <c r="C138" s="27">
        <v>3013900</v>
      </c>
      <c r="D138" s="142">
        <v>41912</v>
      </c>
      <c r="E138" s="27">
        <v>4.2000000000000002E-4</v>
      </c>
    </row>
    <row r="139" spans="1:5" x14ac:dyDescent="0.25">
      <c r="A139" s="27">
        <v>138</v>
      </c>
      <c r="B139" s="27" t="s">
        <v>636</v>
      </c>
      <c r="C139" s="27">
        <v>3000000</v>
      </c>
      <c r="D139" s="142">
        <v>42028</v>
      </c>
      <c r="E139" s="27">
        <v>4.0999999999999999E-4</v>
      </c>
    </row>
    <row r="140" spans="1:5" x14ac:dyDescent="0.25">
      <c r="A140" s="27">
        <v>139</v>
      </c>
      <c r="B140" s="27" t="s">
        <v>635</v>
      </c>
      <c r="C140" s="27">
        <v>2919306</v>
      </c>
      <c r="D140" s="142">
        <v>41671</v>
      </c>
      <c r="E140" s="27">
        <v>4.0000000000000002E-4</v>
      </c>
    </row>
    <row r="141" spans="1:5" x14ac:dyDescent="0.25">
      <c r="A141" s="27">
        <v>140</v>
      </c>
      <c r="B141" s="27" t="s">
        <v>634</v>
      </c>
      <c r="C141" s="27">
        <v>2893005</v>
      </c>
      <c r="D141" s="142">
        <v>42005</v>
      </c>
      <c r="E141" s="27">
        <v>4.0000000000000002E-4</v>
      </c>
    </row>
    <row r="142" spans="1:5" x14ac:dyDescent="0.25">
      <c r="A142" s="27">
        <v>141</v>
      </c>
      <c r="B142" s="27" t="s">
        <v>231</v>
      </c>
      <c r="C142" s="27">
        <v>2717991</v>
      </c>
      <c r="D142" s="142">
        <v>41639</v>
      </c>
      <c r="E142" s="27">
        <v>3.8000000000000002E-4</v>
      </c>
    </row>
    <row r="143" spans="1:5" x14ac:dyDescent="0.25">
      <c r="A143" s="27">
        <v>142</v>
      </c>
      <c r="B143" s="27" t="s">
        <v>633</v>
      </c>
      <c r="C143" s="27">
        <v>2334029</v>
      </c>
      <c r="D143" s="142">
        <v>42063</v>
      </c>
      <c r="E143" s="27">
        <v>3.2000000000000003E-4</v>
      </c>
    </row>
    <row r="144" spans="1:5" x14ac:dyDescent="0.25">
      <c r="A144" s="27">
        <v>143</v>
      </c>
      <c r="B144" s="27" t="s">
        <v>632</v>
      </c>
      <c r="C144" s="27">
        <v>2120000</v>
      </c>
      <c r="D144" s="142">
        <v>42186</v>
      </c>
      <c r="E144" s="27">
        <v>2.9E-4</v>
      </c>
    </row>
    <row r="145" spans="1:5" x14ac:dyDescent="0.25">
      <c r="A145" s="27">
        <v>144</v>
      </c>
      <c r="B145" s="27" t="s">
        <v>631</v>
      </c>
      <c r="C145" s="27">
        <v>2113077</v>
      </c>
      <c r="D145" s="142">
        <v>40783</v>
      </c>
      <c r="E145" s="27">
        <v>2.9E-4</v>
      </c>
    </row>
    <row r="146" spans="1:5" x14ac:dyDescent="0.25">
      <c r="A146" s="27">
        <v>145</v>
      </c>
      <c r="B146" s="27" t="s">
        <v>630</v>
      </c>
      <c r="C146" s="27">
        <v>2065769</v>
      </c>
      <c r="D146" s="142">
        <v>41639</v>
      </c>
      <c r="E146" s="27">
        <v>2.9E-4</v>
      </c>
    </row>
    <row r="147" spans="1:5" x14ac:dyDescent="0.25">
      <c r="A147" s="27">
        <v>146</v>
      </c>
      <c r="B147" s="27" t="s">
        <v>629</v>
      </c>
      <c r="C147" s="27">
        <v>2065857</v>
      </c>
      <c r="D147" s="142">
        <v>42069</v>
      </c>
      <c r="E147" s="27">
        <v>2.9E-4</v>
      </c>
    </row>
    <row r="148" spans="1:5" x14ac:dyDescent="0.25">
      <c r="A148" s="27">
        <v>147</v>
      </c>
      <c r="B148" s="27" t="s">
        <v>628</v>
      </c>
      <c r="C148" s="27">
        <v>2024904</v>
      </c>
      <c r="D148" s="142">
        <v>40777</v>
      </c>
      <c r="E148" s="27">
        <v>2.7999999999999998E-4</v>
      </c>
    </row>
    <row r="149" spans="1:5" x14ac:dyDescent="0.25">
      <c r="A149" s="27">
        <v>148</v>
      </c>
      <c r="B149" s="27" t="s">
        <v>627</v>
      </c>
      <c r="C149" s="27">
        <v>1986700</v>
      </c>
      <c r="D149" s="142">
        <v>42036</v>
      </c>
      <c r="E149" s="27">
        <v>2.7E-4</v>
      </c>
    </row>
    <row r="150" spans="1:5" x14ac:dyDescent="0.25">
      <c r="A150" s="27">
        <v>149</v>
      </c>
      <c r="B150" s="27" t="s">
        <v>626</v>
      </c>
      <c r="C150" s="27">
        <v>1882450</v>
      </c>
      <c r="D150" s="142">
        <v>41379</v>
      </c>
      <c r="E150" s="27">
        <v>2.5999999999999998E-4</v>
      </c>
    </row>
    <row r="151" spans="1:5" x14ac:dyDescent="0.25">
      <c r="A151" s="27">
        <v>150</v>
      </c>
      <c r="B151" s="27" t="s">
        <v>625</v>
      </c>
      <c r="C151" s="27">
        <v>1827231</v>
      </c>
      <c r="D151" s="142">
        <v>42005</v>
      </c>
      <c r="E151" s="27">
        <v>2.5000000000000001E-4</v>
      </c>
    </row>
    <row r="152" spans="1:5" x14ac:dyDescent="0.25">
      <c r="A152" s="27">
        <v>151</v>
      </c>
      <c r="B152" s="27" t="s">
        <v>624</v>
      </c>
      <c r="C152" s="27">
        <v>1788000</v>
      </c>
      <c r="D152" s="142">
        <v>42186</v>
      </c>
      <c r="E152" s="27">
        <v>2.5000000000000001E-4</v>
      </c>
    </row>
    <row r="153" spans="1:5" x14ac:dyDescent="0.25">
      <c r="A153" s="27">
        <v>152</v>
      </c>
      <c r="B153" s="27" t="s">
        <v>623</v>
      </c>
      <c r="C153" s="27">
        <v>1751000</v>
      </c>
      <c r="D153" s="142">
        <v>42186</v>
      </c>
      <c r="E153" s="27">
        <v>2.4000000000000001E-4</v>
      </c>
    </row>
    <row r="154" spans="1:5" x14ac:dyDescent="0.25">
      <c r="A154" s="27">
        <v>153</v>
      </c>
      <c r="B154" s="27" t="s">
        <v>622</v>
      </c>
      <c r="C154" s="27">
        <v>1430000</v>
      </c>
      <c r="D154" s="142">
        <v>41456</v>
      </c>
      <c r="E154" s="27">
        <v>2.0000000000000001E-4</v>
      </c>
    </row>
    <row r="155" spans="1:5" x14ac:dyDescent="0.25">
      <c r="A155" s="27">
        <v>154</v>
      </c>
      <c r="B155" s="27" t="s">
        <v>621</v>
      </c>
      <c r="C155" s="27">
        <v>1328019</v>
      </c>
      <c r="D155" s="142">
        <v>40552</v>
      </c>
      <c r="E155" s="27">
        <v>1.8000000000000001E-4</v>
      </c>
    </row>
    <row r="156" spans="1:5" x14ac:dyDescent="0.25">
      <c r="A156" s="27">
        <v>155</v>
      </c>
      <c r="B156" s="27" t="s">
        <v>620</v>
      </c>
      <c r="C156" s="27">
        <v>1316500</v>
      </c>
      <c r="D156" s="142">
        <v>41821</v>
      </c>
      <c r="E156" s="27">
        <v>1.8000000000000001E-4</v>
      </c>
    </row>
    <row r="157" spans="1:5" x14ac:dyDescent="0.25">
      <c r="A157" s="27">
        <v>156</v>
      </c>
      <c r="B157" s="27" t="s">
        <v>619</v>
      </c>
      <c r="C157" s="27">
        <v>1312252</v>
      </c>
      <c r="D157" s="142">
        <v>42005</v>
      </c>
      <c r="E157" s="27">
        <v>1.8000000000000001E-4</v>
      </c>
    </row>
    <row r="158" spans="1:5" x14ac:dyDescent="0.25">
      <c r="A158" s="27">
        <v>157</v>
      </c>
      <c r="B158" s="27" t="s">
        <v>618</v>
      </c>
      <c r="C158" s="27">
        <v>1261208</v>
      </c>
      <c r="D158" s="142">
        <v>41821</v>
      </c>
      <c r="E158" s="27">
        <v>1.7000000000000001E-4</v>
      </c>
    </row>
    <row r="159" spans="1:5" x14ac:dyDescent="0.25">
      <c r="A159" s="27">
        <v>158</v>
      </c>
      <c r="B159" s="27" t="s">
        <v>617</v>
      </c>
      <c r="C159" s="27">
        <v>1212107</v>
      </c>
      <c r="D159" s="142">
        <v>41821</v>
      </c>
      <c r="E159" s="27">
        <v>1.7000000000000001E-4</v>
      </c>
    </row>
    <row r="160" spans="1:5" x14ac:dyDescent="0.25">
      <c r="A160" s="27">
        <v>159</v>
      </c>
      <c r="B160" s="27" t="s">
        <v>616</v>
      </c>
      <c r="C160" s="27">
        <v>1119375</v>
      </c>
      <c r="D160" s="142">
        <v>42186</v>
      </c>
      <c r="E160" s="27">
        <v>1.4999999999999999E-4</v>
      </c>
    </row>
    <row r="161" spans="1:5" x14ac:dyDescent="0.25">
      <c r="A161" s="27">
        <v>160</v>
      </c>
      <c r="B161" s="27" t="s">
        <v>615</v>
      </c>
      <c r="C161" s="27">
        <v>900000</v>
      </c>
      <c r="D161" s="142">
        <v>42186</v>
      </c>
      <c r="E161" s="27">
        <v>1.2E-4</v>
      </c>
    </row>
    <row r="162" spans="1:5" x14ac:dyDescent="0.25">
      <c r="A162" s="27">
        <v>161</v>
      </c>
      <c r="B162" s="27" t="s">
        <v>614</v>
      </c>
      <c r="C162" s="27">
        <v>859178</v>
      </c>
      <c r="D162" s="142">
        <v>41456</v>
      </c>
      <c r="E162" s="27">
        <v>1.1900000000000001E-4</v>
      </c>
    </row>
    <row r="163" spans="1:5" x14ac:dyDescent="0.25">
      <c r="A163" s="27">
        <v>162</v>
      </c>
      <c r="B163" s="27" t="s">
        <v>613</v>
      </c>
      <c r="C163" s="27">
        <v>858000</v>
      </c>
      <c r="D163" s="142">
        <v>41640</v>
      </c>
      <c r="E163" s="27">
        <v>1.2E-4</v>
      </c>
    </row>
    <row r="164" spans="1:5" x14ac:dyDescent="0.25">
      <c r="A164" s="27">
        <v>163</v>
      </c>
      <c r="B164" s="27" t="s">
        <v>612</v>
      </c>
      <c r="C164" s="27">
        <v>844994</v>
      </c>
      <c r="D164" s="142">
        <v>41640</v>
      </c>
      <c r="E164" s="27">
        <v>1.2E-4</v>
      </c>
    </row>
    <row r="165" spans="1:5" x14ac:dyDescent="0.25">
      <c r="A165" s="27">
        <v>164</v>
      </c>
      <c r="B165" s="27" t="s">
        <v>611</v>
      </c>
      <c r="C165" s="27">
        <v>763952</v>
      </c>
      <c r="D165" s="142">
        <v>41821</v>
      </c>
      <c r="E165" s="27">
        <v>1.1E-4</v>
      </c>
    </row>
    <row r="166" spans="1:5" x14ac:dyDescent="0.25">
      <c r="A166" s="27">
        <v>165</v>
      </c>
      <c r="B166" s="27" t="s">
        <v>610</v>
      </c>
      <c r="C166" s="27">
        <v>757940</v>
      </c>
      <c r="D166" s="142">
        <v>42069</v>
      </c>
      <c r="E166" s="27">
        <v>1.05E-4</v>
      </c>
    </row>
    <row r="167" spans="1:5" x14ac:dyDescent="0.25">
      <c r="A167" s="27">
        <v>166</v>
      </c>
      <c r="B167" s="27" t="s">
        <v>609</v>
      </c>
      <c r="C167" s="27">
        <v>746900</v>
      </c>
      <c r="D167" s="142">
        <v>41456</v>
      </c>
      <c r="E167" s="27">
        <v>1E-4</v>
      </c>
    </row>
    <row r="168" spans="1:5" x14ac:dyDescent="0.25">
      <c r="A168" s="27">
        <v>167</v>
      </c>
      <c r="B168" s="27" t="s">
        <v>608</v>
      </c>
      <c r="C168" s="27">
        <v>631000</v>
      </c>
      <c r="D168" s="142">
        <v>41912</v>
      </c>
      <c r="E168" s="27">
        <v>8.7000000000000001E-5</v>
      </c>
    </row>
    <row r="169" spans="1:5" x14ac:dyDescent="0.25">
      <c r="A169" s="27">
        <v>168</v>
      </c>
      <c r="B169" s="27" t="s">
        <v>607</v>
      </c>
      <c r="C169" s="27">
        <v>620029</v>
      </c>
      <c r="D169" s="142">
        <v>40634</v>
      </c>
      <c r="E169" s="27">
        <v>8.6000000000000003E-5</v>
      </c>
    </row>
    <row r="170" spans="1:5" x14ac:dyDescent="0.25">
      <c r="A170" s="27">
        <v>169</v>
      </c>
      <c r="B170" s="27" t="s">
        <v>606</v>
      </c>
      <c r="C170" s="27">
        <v>604000</v>
      </c>
      <c r="D170" s="142">
        <v>42186</v>
      </c>
      <c r="E170" s="27">
        <v>8.3999999999999995E-5</v>
      </c>
    </row>
    <row r="171" spans="1:5" x14ac:dyDescent="0.25">
      <c r="A171" s="27">
        <v>170</v>
      </c>
      <c r="B171" s="27" t="s">
        <v>605</v>
      </c>
      <c r="C171" s="27">
        <v>581344</v>
      </c>
      <c r="D171" s="142">
        <v>41456</v>
      </c>
      <c r="E171" s="27">
        <v>8.0000000000000007E-5</v>
      </c>
    </row>
    <row r="172" spans="1:5" x14ac:dyDescent="0.25">
      <c r="A172" s="27">
        <v>171</v>
      </c>
      <c r="B172" s="27" t="s">
        <v>604</v>
      </c>
      <c r="C172" s="27">
        <v>549700</v>
      </c>
      <c r="D172" s="142">
        <v>41639</v>
      </c>
      <c r="E172" s="27">
        <v>7.3999999999999996E-5</v>
      </c>
    </row>
    <row r="173" spans="1:5" x14ac:dyDescent="0.25">
      <c r="A173" s="27">
        <v>172</v>
      </c>
      <c r="B173" s="27" t="s">
        <v>603</v>
      </c>
      <c r="C173" s="27">
        <v>534189</v>
      </c>
      <c r="D173" s="142">
        <v>41134</v>
      </c>
      <c r="E173" s="27">
        <v>7.3999999999999996E-5</v>
      </c>
    </row>
    <row r="174" spans="1:5" x14ac:dyDescent="0.25">
      <c r="A174" s="27">
        <v>173</v>
      </c>
      <c r="B174" s="27" t="s">
        <v>602</v>
      </c>
      <c r="C174" s="27">
        <v>518467</v>
      </c>
      <c r="D174" s="142">
        <v>41821</v>
      </c>
      <c r="E174" s="27">
        <v>7.2000000000000002E-5</v>
      </c>
    </row>
    <row r="175" spans="1:5" x14ac:dyDescent="0.25">
      <c r="A175" s="27">
        <v>174</v>
      </c>
      <c r="B175" s="27" t="s">
        <v>601</v>
      </c>
      <c r="C175" s="27">
        <v>505153</v>
      </c>
      <c r="D175" s="142">
        <v>41640</v>
      </c>
      <c r="E175" s="27">
        <v>6.9999999999999994E-5</v>
      </c>
    </row>
    <row r="176" spans="1:5" x14ac:dyDescent="0.25">
      <c r="A176" s="27">
        <v>175</v>
      </c>
      <c r="B176" s="27" t="s">
        <v>600</v>
      </c>
      <c r="C176" s="27">
        <v>425384</v>
      </c>
      <c r="D176" s="142">
        <v>41639</v>
      </c>
      <c r="E176" s="27">
        <v>5.8999999999999998E-5</v>
      </c>
    </row>
    <row r="177" spans="1:5" x14ac:dyDescent="0.25">
      <c r="A177" s="27">
        <v>176</v>
      </c>
      <c r="B177" s="27" t="s">
        <v>599</v>
      </c>
      <c r="C177" s="27">
        <v>405739</v>
      </c>
      <c r="D177" s="142">
        <v>41275</v>
      </c>
      <c r="E177" s="27">
        <v>5.5999999999999999E-5</v>
      </c>
    </row>
    <row r="178" spans="1:5" x14ac:dyDescent="0.25">
      <c r="A178" s="27">
        <v>177</v>
      </c>
      <c r="B178" s="27" t="s">
        <v>598</v>
      </c>
      <c r="C178" s="27">
        <v>393372</v>
      </c>
      <c r="D178" s="142">
        <v>40714</v>
      </c>
      <c r="E178" s="27">
        <v>5.3999999999999998E-5</v>
      </c>
    </row>
    <row r="179" spans="1:5" x14ac:dyDescent="0.25">
      <c r="A179" s="27">
        <v>178</v>
      </c>
      <c r="B179" s="27" t="s">
        <v>597</v>
      </c>
      <c r="C179" s="27">
        <v>386486</v>
      </c>
      <c r="D179" s="142">
        <v>41275</v>
      </c>
      <c r="E179" s="27">
        <v>5.3000000000000001E-5</v>
      </c>
    </row>
    <row r="180" spans="1:5" x14ac:dyDescent="0.25">
      <c r="A180" s="27">
        <v>179</v>
      </c>
      <c r="B180" s="27" t="s">
        <v>596</v>
      </c>
      <c r="C180" s="27">
        <v>368390</v>
      </c>
      <c r="D180" s="142">
        <v>41456</v>
      </c>
      <c r="E180" s="27">
        <v>5.1E-5</v>
      </c>
    </row>
    <row r="181" spans="1:5" x14ac:dyDescent="0.25">
      <c r="A181" s="27">
        <v>180</v>
      </c>
      <c r="B181" s="27" t="s">
        <v>595</v>
      </c>
      <c r="C181" s="27">
        <v>349728</v>
      </c>
      <c r="D181" s="142">
        <v>41456</v>
      </c>
      <c r="E181" s="27">
        <v>4.8000000000000001E-5</v>
      </c>
    </row>
    <row r="182" spans="1:5" x14ac:dyDescent="0.25">
      <c r="A182" s="27">
        <v>181</v>
      </c>
      <c r="B182" s="27" t="s">
        <v>594</v>
      </c>
      <c r="C182" s="27">
        <v>341256</v>
      </c>
      <c r="D182" s="142">
        <v>41902</v>
      </c>
      <c r="E182" s="27">
        <v>4.6999999999999997E-5</v>
      </c>
    </row>
    <row r="183" spans="1:5" x14ac:dyDescent="0.25">
      <c r="A183" s="27">
        <v>182</v>
      </c>
      <c r="B183" s="27" t="s">
        <v>593</v>
      </c>
      <c r="C183" s="27">
        <v>329040</v>
      </c>
      <c r="D183" s="142">
        <v>42004</v>
      </c>
      <c r="E183" s="27">
        <v>4.6E-5</v>
      </c>
    </row>
    <row r="184" spans="1:5" x14ac:dyDescent="0.25">
      <c r="A184" s="27">
        <v>183</v>
      </c>
      <c r="B184" s="27" t="s">
        <v>592</v>
      </c>
      <c r="C184" s="27">
        <v>294906</v>
      </c>
      <c r="D184" s="142">
        <v>38837</v>
      </c>
      <c r="E184" s="27">
        <v>4.0000000000000003E-5</v>
      </c>
    </row>
    <row r="185" spans="1:5" x14ac:dyDescent="0.25">
      <c r="A185" s="27">
        <v>184</v>
      </c>
      <c r="B185" s="27" t="s">
        <v>591</v>
      </c>
      <c r="C185" s="27">
        <v>285000</v>
      </c>
      <c r="D185" s="142">
        <v>41456</v>
      </c>
      <c r="E185" s="27">
        <v>3.8999999999999999E-5</v>
      </c>
    </row>
    <row r="186" spans="1:5" x14ac:dyDescent="0.25">
      <c r="A186" s="27">
        <v>185</v>
      </c>
      <c r="B186" s="27" t="s">
        <v>590</v>
      </c>
      <c r="C186" s="27">
        <v>268767</v>
      </c>
      <c r="D186" s="142">
        <v>41877</v>
      </c>
      <c r="E186" s="27">
        <v>3.6999999999999998E-5</v>
      </c>
    </row>
    <row r="187" spans="1:5" x14ac:dyDescent="0.25">
      <c r="A187" s="27">
        <v>186</v>
      </c>
      <c r="B187" s="27" t="s">
        <v>589</v>
      </c>
      <c r="C187" s="27">
        <v>268270</v>
      </c>
      <c r="D187" s="142">
        <v>41143</v>
      </c>
      <c r="E187" s="27">
        <v>3.6999999999999998E-5</v>
      </c>
    </row>
    <row r="188" spans="1:5" x14ac:dyDescent="0.25">
      <c r="A188" s="27">
        <v>187</v>
      </c>
      <c r="B188" s="27" t="s">
        <v>588</v>
      </c>
      <c r="C188" s="27">
        <v>264652</v>
      </c>
      <c r="D188" s="142">
        <v>41456</v>
      </c>
      <c r="E188" s="27">
        <v>3.6999999999999998E-5</v>
      </c>
    </row>
    <row r="189" spans="1:5" x14ac:dyDescent="0.25">
      <c r="A189" s="27">
        <v>188</v>
      </c>
      <c r="B189" s="27" t="s">
        <v>587</v>
      </c>
      <c r="C189" s="27">
        <v>240705</v>
      </c>
      <c r="D189" s="142">
        <v>40544</v>
      </c>
      <c r="E189" s="27">
        <v>3.3000000000000003E-5</v>
      </c>
    </row>
    <row r="190" spans="1:5" x14ac:dyDescent="0.25">
      <c r="A190" s="27">
        <v>189</v>
      </c>
      <c r="B190" s="27" t="s">
        <v>586</v>
      </c>
      <c r="C190" s="27">
        <v>239648</v>
      </c>
      <c r="D190" s="142">
        <v>40909</v>
      </c>
      <c r="E190" s="27">
        <v>3.3000000000000003E-5</v>
      </c>
    </row>
    <row r="191" spans="1:5" x14ac:dyDescent="0.25">
      <c r="A191" s="27">
        <v>190</v>
      </c>
      <c r="B191" s="27" t="s">
        <v>585</v>
      </c>
      <c r="C191" s="27">
        <v>212645</v>
      </c>
      <c r="D191" s="142">
        <v>41142</v>
      </c>
      <c r="E191" s="27">
        <v>2.9E-5</v>
      </c>
    </row>
    <row r="192" spans="1:5" x14ac:dyDescent="0.25">
      <c r="A192" s="27">
        <v>191</v>
      </c>
      <c r="B192" s="27" t="s">
        <v>584</v>
      </c>
      <c r="C192" s="27">
        <v>187820</v>
      </c>
      <c r="D192" s="142">
        <v>40854</v>
      </c>
      <c r="E192" s="27">
        <v>2.5999999999999998E-5</v>
      </c>
    </row>
    <row r="193" spans="1:5" x14ac:dyDescent="0.25">
      <c r="A193" s="27">
        <v>192</v>
      </c>
      <c r="B193" s="27" t="s">
        <v>583</v>
      </c>
      <c r="C193" s="27">
        <v>187356</v>
      </c>
      <c r="D193" s="142">
        <v>41042</v>
      </c>
      <c r="E193" s="27">
        <v>2.5999999999999998E-5</v>
      </c>
    </row>
    <row r="194" spans="1:5" x14ac:dyDescent="0.25">
      <c r="A194" s="27">
        <v>193</v>
      </c>
      <c r="B194" s="27" t="s">
        <v>582</v>
      </c>
      <c r="C194" s="27">
        <v>185000</v>
      </c>
      <c r="D194" s="142">
        <v>42186</v>
      </c>
      <c r="E194" s="27">
        <v>2.5999999999999998E-5</v>
      </c>
    </row>
    <row r="195" spans="1:5" x14ac:dyDescent="0.25">
      <c r="A195" s="27">
        <v>194</v>
      </c>
      <c r="B195" s="27" t="s">
        <v>581</v>
      </c>
      <c r="C195" s="27">
        <v>159358</v>
      </c>
      <c r="D195" s="142">
        <v>40269</v>
      </c>
      <c r="E195" s="27">
        <v>2.1999999999999999E-5</v>
      </c>
    </row>
    <row r="196" spans="1:5" x14ac:dyDescent="0.25">
      <c r="A196" s="27">
        <v>195</v>
      </c>
      <c r="B196" s="27" t="s">
        <v>580</v>
      </c>
      <c r="C196" s="27">
        <v>154843</v>
      </c>
      <c r="D196" s="142">
        <v>41640</v>
      </c>
      <c r="E196" s="27">
        <v>2.0999999999999999E-5</v>
      </c>
    </row>
    <row r="197" spans="1:5" x14ac:dyDescent="0.25">
      <c r="A197" s="27">
        <v>196</v>
      </c>
      <c r="B197" s="27" t="s">
        <v>579</v>
      </c>
      <c r="C197" s="27">
        <v>109000</v>
      </c>
      <c r="D197" s="142">
        <v>42186</v>
      </c>
      <c r="E197" s="27">
        <v>1.5E-5</v>
      </c>
    </row>
    <row r="198" spans="1:5" x14ac:dyDescent="0.25">
      <c r="A198" s="27">
        <v>197</v>
      </c>
      <c r="B198" s="27" t="s">
        <v>578</v>
      </c>
      <c r="C198" s="27">
        <v>107394</v>
      </c>
      <c r="D198" s="142">
        <v>41943</v>
      </c>
      <c r="E198" s="27">
        <v>1.5E-5</v>
      </c>
    </row>
    <row r="199" spans="1:5" x14ac:dyDescent="0.25">
      <c r="A199" s="27">
        <v>198</v>
      </c>
      <c r="B199" s="27" t="s">
        <v>577</v>
      </c>
      <c r="C199" s="27">
        <v>106461</v>
      </c>
      <c r="D199" s="142">
        <v>41456</v>
      </c>
      <c r="E199" s="27">
        <v>1.5E-5</v>
      </c>
    </row>
    <row r="200" spans="1:5" x14ac:dyDescent="0.25">
      <c r="A200" s="27">
        <v>199</v>
      </c>
      <c r="B200" s="27" t="s">
        <v>576</v>
      </c>
      <c r="C200" s="27">
        <v>106405</v>
      </c>
      <c r="D200" s="142">
        <v>40269</v>
      </c>
      <c r="E200" s="27">
        <v>1.5E-5</v>
      </c>
    </row>
    <row r="201" spans="1:5" x14ac:dyDescent="0.25">
      <c r="A201" s="27">
        <v>200</v>
      </c>
      <c r="B201" s="27" t="s">
        <v>575</v>
      </c>
      <c r="C201" s="27">
        <v>103328</v>
      </c>
      <c r="D201" s="142">
        <v>40675</v>
      </c>
      <c r="E201" s="27">
        <v>1.4E-5</v>
      </c>
    </row>
    <row r="202" spans="1:5" x14ac:dyDescent="0.25">
      <c r="A202" s="27">
        <v>201</v>
      </c>
      <c r="B202" s="27" t="s">
        <v>574</v>
      </c>
      <c r="C202" s="27">
        <v>103252</v>
      </c>
      <c r="D202" s="142">
        <v>40877</v>
      </c>
      <c r="E202" s="27">
        <v>1.4E-5</v>
      </c>
    </row>
    <row r="203" spans="1:5" x14ac:dyDescent="0.25">
      <c r="A203" s="27">
        <v>202</v>
      </c>
      <c r="B203" s="27" t="s">
        <v>573</v>
      </c>
      <c r="C203" s="27">
        <v>101351</v>
      </c>
      <c r="D203" s="142">
        <v>41456</v>
      </c>
      <c r="E203" s="27">
        <v>1.4E-5</v>
      </c>
    </row>
    <row r="204" spans="1:5" x14ac:dyDescent="0.25">
      <c r="A204" s="27">
        <v>203</v>
      </c>
      <c r="B204" s="27" t="s">
        <v>572</v>
      </c>
      <c r="C204" s="27">
        <v>99000</v>
      </c>
      <c r="D204" s="142">
        <v>41274</v>
      </c>
      <c r="E204" s="27">
        <v>1.4E-5</v>
      </c>
    </row>
    <row r="205" spans="1:5" x14ac:dyDescent="0.25">
      <c r="A205" s="27">
        <v>204</v>
      </c>
      <c r="B205" s="27" t="s">
        <v>571</v>
      </c>
      <c r="C205" s="27">
        <v>89949</v>
      </c>
      <c r="D205" s="142">
        <v>41456</v>
      </c>
      <c r="E205" s="27">
        <v>1.2E-5</v>
      </c>
    </row>
    <row r="206" spans="1:5" x14ac:dyDescent="0.25">
      <c r="A206" s="27">
        <v>205</v>
      </c>
      <c r="B206" s="27" t="s">
        <v>570</v>
      </c>
      <c r="C206" s="27">
        <v>86295</v>
      </c>
      <c r="D206" s="142">
        <v>40690</v>
      </c>
      <c r="E206" s="27">
        <v>1.2E-5</v>
      </c>
    </row>
    <row r="207" spans="1:5" x14ac:dyDescent="0.25">
      <c r="A207" s="27">
        <v>206</v>
      </c>
      <c r="B207" s="27" t="s">
        <v>569</v>
      </c>
      <c r="C207" s="27">
        <v>84497</v>
      </c>
      <c r="D207" s="142">
        <v>40629</v>
      </c>
      <c r="E207" s="27">
        <v>1.2E-5</v>
      </c>
    </row>
    <row r="208" spans="1:5" x14ac:dyDescent="0.25">
      <c r="A208" s="27">
        <v>207</v>
      </c>
      <c r="B208" s="27" t="s">
        <v>568</v>
      </c>
      <c r="C208" s="27">
        <v>76949</v>
      </c>
      <c r="D208" s="142">
        <v>41821</v>
      </c>
      <c r="E208" s="27">
        <v>1.1E-5</v>
      </c>
    </row>
    <row r="209" spans="1:5" x14ac:dyDescent="0.25">
      <c r="A209" s="27">
        <v>208</v>
      </c>
      <c r="B209" s="27" t="s">
        <v>567</v>
      </c>
      <c r="C209" s="27">
        <v>71293</v>
      </c>
      <c r="D209" s="142">
        <v>40677</v>
      </c>
      <c r="E209" s="27">
        <v>9.9000000000000001E-6</v>
      </c>
    </row>
    <row r="210" spans="1:5" x14ac:dyDescent="0.25">
      <c r="A210" s="27">
        <v>209</v>
      </c>
      <c r="B210" s="27" t="s">
        <v>566</v>
      </c>
      <c r="C210" s="27">
        <v>64237</v>
      </c>
      <c r="D210" s="142">
        <v>40318</v>
      </c>
      <c r="E210" s="27">
        <v>8.8999999999999995E-6</v>
      </c>
    </row>
    <row r="211" spans="1:5" x14ac:dyDescent="0.25">
      <c r="A211" s="27">
        <v>210</v>
      </c>
      <c r="B211" s="27" t="s">
        <v>565</v>
      </c>
      <c r="C211" s="27">
        <v>63085</v>
      </c>
      <c r="D211" s="142">
        <v>40999</v>
      </c>
      <c r="E211" s="27">
        <v>8.6999999999999997E-6</v>
      </c>
    </row>
    <row r="212" spans="1:5" x14ac:dyDescent="0.25">
      <c r="A212" s="27">
        <v>211</v>
      </c>
      <c r="B212" s="27" t="s">
        <v>564</v>
      </c>
      <c r="C212" s="27">
        <v>56086</v>
      </c>
      <c r="D212" s="142">
        <v>41456</v>
      </c>
      <c r="E212" s="27">
        <v>7.7999999999999999E-6</v>
      </c>
    </row>
    <row r="213" spans="1:5" x14ac:dyDescent="0.25">
      <c r="A213" s="27">
        <v>212</v>
      </c>
      <c r="B213" s="27" t="s">
        <v>563</v>
      </c>
      <c r="C213" s="27">
        <v>55984</v>
      </c>
      <c r="D213" s="142">
        <v>42005</v>
      </c>
      <c r="E213" s="27">
        <v>7.7000000000000008E-6</v>
      </c>
    </row>
    <row r="214" spans="1:5" x14ac:dyDescent="0.25">
      <c r="A214" s="27">
        <v>213</v>
      </c>
      <c r="B214" s="27" t="s">
        <v>562</v>
      </c>
      <c r="C214" s="27">
        <v>55691</v>
      </c>
      <c r="D214" s="142">
        <v>41275</v>
      </c>
      <c r="E214" s="27">
        <v>7.7000000000000008E-6</v>
      </c>
    </row>
    <row r="215" spans="1:5" x14ac:dyDescent="0.25">
      <c r="A215" s="27">
        <v>214</v>
      </c>
      <c r="B215" s="27" t="s">
        <v>561</v>
      </c>
      <c r="C215" s="27">
        <v>55519</v>
      </c>
      <c r="D215" s="142">
        <v>40269</v>
      </c>
      <c r="E215" s="27">
        <v>7.7000000000000008E-6</v>
      </c>
    </row>
    <row r="216" spans="1:5" x14ac:dyDescent="0.25">
      <c r="A216" s="27">
        <v>215</v>
      </c>
      <c r="B216" s="27" t="s">
        <v>560</v>
      </c>
      <c r="C216" s="27">
        <v>55000</v>
      </c>
      <c r="D216" s="142">
        <v>42186</v>
      </c>
      <c r="E216" s="27">
        <v>7.6000000000000001E-6</v>
      </c>
    </row>
    <row r="217" spans="1:5" x14ac:dyDescent="0.25">
      <c r="A217" s="27">
        <v>216</v>
      </c>
      <c r="B217" s="27" t="s">
        <v>559</v>
      </c>
      <c r="C217" s="27">
        <v>53883</v>
      </c>
      <c r="D217" s="142">
        <v>40269</v>
      </c>
      <c r="E217" s="27">
        <v>7.5000000000000002E-6</v>
      </c>
    </row>
    <row r="218" spans="1:5" x14ac:dyDescent="0.25">
      <c r="A218" s="27">
        <v>217</v>
      </c>
      <c r="B218" s="27" t="s">
        <v>558</v>
      </c>
      <c r="C218" s="27">
        <v>51547</v>
      </c>
      <c r="D218" s="142">
        <v>41275</v>
      </c>
      <c r="E218" s="27">
        <v>7.0999999999999998E-6</v>
      </c>
    </row>
    <row r="219" spans="1:5" x14ac:dyDescent="0.25">
      <c r="A219" s="27">
        <v>218</v>
      </c>
      <c r="B219" s="27" t="s">
        <v>557</v>
      </c>
      <c r="C219" s="27">
        <v>48679</v>
      </c>
      <c r="D219" s="142">
        <v>41974</v>
      </c>
      <c r="E219" s="27">
        <v>6.7000000000000002E-6</v>
      </c>
    </row>
    <row r="220" spans="1:5" x14ac:dyDescent="0.25">
      <c r="A220" s="27">
        <v>219</v>
      </c>
      <c r="B220" s="27" t="s">
        <v>556</v>
      </c>
      <c r="C220" s="27">
        <v>37429</v>
      </c>
      <c r="D220" s="142">
        <v>40179</v>
      </c>
      <c r="E220" s="27">
        <v>5.2000000000000002E-6</v>
      </c>
    </row>
    <row r="221" spans="1:5" x14ac:dyDescent="0.25">
      <c r="A221" s="27">
        <v>220</v>
      </c>
      <c r="B221" s="27" t="s">
        <v>555</v>
      </c>
      <c r="C221" s="27">
        <v>37132</v>
      </c>
      <c r="D221" s="142">
        <v>41639</v>
      </c>
      <c r="E221" s="27">
        <v>5.1000000000000003E-6</v>
      </c>
    </row>
    <row r="222" spans="1:5" x14ac:dyDescent="0.25">
      <c r="A222" s="27">
        <v>221</v>
      </c>
      <c r="B222" s="27" t="s">
        <v>554</v>
      </c>
      <c r="C222" s="27">
        <v>36950</v>
      </c>
      <c r="D222" s="142">
        <v>41639</v>
      </c>
      <c r="E222" s="27">
        <v>5.1000000000000003E-6</v>
      </c>
    </row>
    <row r="223" spans="1:5" x14ac:dyDescent="0.25">
      <c r="A223" s="27">
        <v>222</v>
      </c>
      <c r="B223" s="27" t="s">
        <v>553</v>
      </c>
      <c r="C223" s="27">
        <v>35742</v>
      </c>
      <c r="D223" s="142">
        <v>40909</v>
      </c>
      <c r="E223" s="27">
        <v>4.8999999999999997E-6</v>
      </c>
    </row>
    <row r="224" spans="1:5" x14ac:dyDescent="0.25">
      <c r="A224" s="27">
        <v>223</v>
      </c>
      <c r="B224" s="27" t="s">
        <v>552</v>
      </c>
      <c r="C224" s="27">
        <v>32789</v>
      </c>
      <c r="D224" s="142">
        <v>42004</v>
      </c>
      <c r="E224" s="27">
        <v>4.5000000000000001E-6</v>
      </c>
    </row>
    <row r="225" spans="1:5" x14ac:dyDescent="0.25">
      <c r="A225" s="27">
        <v>224</v>
      </c>
      <c r="B225" s="27" t="s">
        <v>551</v>
      </c>
      <c r="C225" s="27">
        <v>31458</v>
      </c>
      <c r="D225" s="142">
        <v>40933</v>
      </c>
      <c r="E225" s="27">
        <v>4.4000000000000002E-6</v>
      </c>
    </row>
    <row r="226" spans="1:5" x14ac:dyDescent="0.25">
      <c r="A226" s="27">
        <v>225</v>
      </c>
      <c r="B226" s="27" t="s">
        <v>550</v>
      </c>
      <c r="C226" s="27">
        <v>30001</v>
      </c>
      <c r="D226" s="142">
        <v>41274</v>
      </c>
      <c r="E226" s="27">
        <v>4.0999999999999997E-6</v>
      </c>
    </row>
    <row r="227" spans="1:5" x14ac:dyDescent="0.25">
      <c r="A227" s="27">
        <v>226</v>
      </c>
      <c r="B227" s="27" t="s">
        <v>549</v>
      </c>
      <c r="C227" s="27">
        <v>28875</v>
      </c>
      <c r="D227" s="142">
        <v>41912</v>
      </c>
      <c r="E227" s="27">
        <v>3.9999999999999998E-6</v>
      </c>
    </row>
    <row r="228" spans="1:5" x14ac:dyDescent="0.25">
      <c r="A228" s="27">
        <v>227</v>
      </c>
      <c r="B228" s="27" t="s">
        <v>548</v>
      </c>
      <c r="C228" s="27">
        <v>28054</v>
      </c>
      <c r="D228" s="142">
        <v>40371</v>
      </c>
      <c r="E228" s="27">
        <v>3.8999999999999999E-6</v>
      </c>
    </row>
    <row r="229" spans="1:5" x14ac:dyDescent="0.25">
      <c r="A229" s="27">
        <v>228</v>
      </c>
      <c r="B229" s="27" t="s">
        <v>547</v>
      </c>
      <c r="C229" s="27">
        <v>23296</v>
      </c>
      <c r="D229" s="142">
        <v>41275</v>
      </c>
      <c r="E229" s="27">
        <v>3.1999999999999999E-6</v>
      </c>
    </row>
    <row r="230" spans="1:5" x14ac:dyDescent="0.25">
      <c r="A230" s="27">
        <v>229</v>
      </c>
      <c r="B230" s="27" t="s">
        <v>546</v>
      </c>
      <c r="C230" s="27">
        <v>20901</v>
      </c>
      <c r="D230" s="142">
        <v>41456</v>
      </c>
      <c r="E230" s="27">
        <v>2.9000000000000002E-6</v>
      </c>
    </row>
    <row r="231" spans="1:5" x14ac:dyDescent="0.25">
      <c r="A231" s="27">
        <v>230</v>
      </c>
      <c r="B231" s="27" t="s">
        <v>545</v>
      </c>
      <c r="C231" s="27">
        <v>14974</v>
      </c>
      <c r="D231" s="142">
        <v>40878</v>
      </c>
      <c r="E231" s="27">
        <v>2.0999999999999998E-6</v>
      </c>
    </row>
    <row r="232" spans="1:5" x14ac:dyDescent="0.25">
      <c r="A232" s="27">
        <v>231</v>
      </c>
      <c r="B232" s="27" t="s">
        <v>544</v>
      </c>
      <c r="C232" s="27">
        <v>13452</v>
      </c>
      <c r="D232" s="142">
        <v>40674</v>
      </c>
      <c r="E232" s="27">
        <v>1.9E-6</v>
      </c>
    </row>
    <row r="233" spans="1:5" x14ac:dyDescent="0.25">
      <c r="A233" s="27">
        <v>232</v>
      </c>
      <c r="B233" s="27" t="s">
        <v>543</v>
      </c>
      <c r="C233" s="27">
        <v>13135</v>
      </c>
      <c r="D233" s="142">
        <v>41456</v>
      </c>
      <c r="E233" s="27">
        <v>1.7999999999999999E-6</v>
      </c>
    </row>
    <row r="234" spans="1:5" x14ac:dyDescent="0.25">
      <c r="A234" s="27">
        <v>233</v>
      </c>
      <c r="B234" s="27" t="s">
        <v>542</v>
      </c>
      <c r="C234" s="27">
        <v>11323</v>
      </c>
      <c r="D234" s="142">
        <v>41456</v>
      </c>
      <c r="E234" s="27">
        <v>1.5999999999999999E-6</v>
      </c>
    </row>
    <row r="235" spans="1:5" x14ac:dyDescent="0.25">
      <c r="A235" s="27">
        <v>234</v>
      </c>
      <c r="B235" s="27" t="s">
        <v>541</v>
      </c>
      <c r="C235" s="27">
        <v>10084</v>
      </c>
      <c r="D235" s="142">
        <v>40846</v>
      </c>
      <c r="E235" s="27">
        <v>1.3999999999999999E-6</v>
      </c>
    </row>
    <row r="236" spans="1:5" x14ac:dyDescent="0.25">
      <c r="A236" s="27">
        <v>235</v>
      </c>
      <c r="B236" s="27" t="s">
        <v>540</v>
      </c>
      <c r="C236" s="27">
        <v>9131</v>
      </c>
      <c r="D236" s="142">
        <v>40909</v>
      </c>
      <c r="E236" s="27">
        <v>1.3E-6</v>
      </c>
    </row>
    <row r="237" spans="1:5" x14ac:dyDescent="0.25">
      <c r="A237" s="27">
        <v>236</v>
      </c>
      <c r="B237" s="27" t="s">
        <v>539</v>
      </c>
      <c r="C237" s="27">
        <v>6069</v>
      </c>
      <c r="D237" s="142">
        <v>40909</v>
      </c>
      <c r="E237" s="27">
        <v>8.4E-7</v>
      </c>
    </row>
    <row r="238" spans="1:5" x14ac:dyDescent="0.25">
      <c r="A238" s="27">
        <v>237</v>
      </c>
      <c r="B238" s="27" t="s">
        <v>538</v>
      </c>
      <c r="C238" s="27">
        <v>4922</v>
      </c>
      <c r="D238" s="142">
        <v>40675</v>
      </c>
      <c r="E238" s="27">
        <v>6.7999999999999995E-7</v>
      </c>
    </row>
    <row r="239" spans="1:5" x14ac:dyDescent="0.25">
      <c r="A239" s="27">
        <v>238</v>
      </c>
      <c r="B239" s="27" t="s">
        <v>537</v>
      </c>
      <c r="C239" s="27">
        <v>4000</v>
      </c>
      <c r="D239" s="142">
        <v>42186</v>
      </c>
      <c r="E239" s="27">
        <v>5.5000000000000003E-7</v>
      </c>
    </row>
    <row r="240" spans="1:5" x14ac:dyDescent="0.25">
      <c r="A240" s="27">
        <v>239</v>
      </c>
      <c r="B240" s="27" t="s">
        <v>536</v>
      </c>
      <c r="C240" s="27">
        <v>3000</v>
      </c>
      <c r="D240" s="142">
        <v>42186</v>
      </c>
      <c r="E240" s="27">
        <v>4.0999999999999999E-7</v>
      </c>
    </row>
    <row r="241" spans="1:5" x14ac:dyDescent="0.25">
      <c r="A241" s="27">
        <v>240</v>
      </c>
      <c r="B241" s="27" t="s">
        <v>535</v>
      </c>
      <c r="C241" s="27">
        <v>2562</v>
      </c>
      <c r="D241" s="142">
        <v>41821</v>
      </c>
      <c r="E241" s="27">
        <v>3.7E-7</v>
      </c>
    </row>
    <row r="242" spans="1:5" x14ac:dyDescent="0.25">
      <c r="A242" s="27">
        <v>241</v>
      </c>
      <c r="B242" s="27" t="s">
        <v>534</v>
      </c>
      <c r="C242" s="27">
        <v>2302</v>
      </c>
      <c r="D242" s="142">
        <v>40764</v>
      </c>
      <c r="E242" s="27">
        <v>3.2000000000000001E-7</v>
      </c>
    </row>
    <row r="243" spans="1:5" x14ac:dyDescent="0.25">
      <c r="A243" s="27">
        <v>242</v>
      </c>
      <c r="B243" s="27" t="s">
        <v>533</v>
      </c>
      <c r="C243" s="27">
        <v>2072</v>
      </c>
      <c r="D243" s="142">
        <v>40764</v>
      </c>
      <c r="E243" s="27">
        <v>2.8999999999999998E-7</v>
      </c>
    </row>
    <row r="244" spans="1:5" x14ac:dyDescent="0.25">
      <c r="A244" s="27">
        <v>243</v>
      </c>
      <c r="B244" s="27" t="s">
        <v>532</v>
      </c>
      <c r="C244" s="27">
        <v>1613</v>
      </c>
      <c r="D244" s="142">
        <v>40796</v>
      </c>
      <c r="E244" s="27">
        <v>2.2000000000000001E-7</v>
      </c>
    </row>
    <row r="245" spans="1:5" x14ac:dyDescent="0.25">
      <c r="A245" s="27">
        <v>244</v>
      </c>
      <c r="B245" s="27" t="s">
        <v>531</v>
      </c>
      <c r="C245" s="27">
        <v>1411</v>
      </c>
      <c r="D245" s="142">
        <v>40834</v>
      </c>
      <c r="E245" s="27">
        <v>1.9999999999999999E-7</v>
      </c>
    </row>
    <row r="246" spans="1:5" x14ac:dyDescent="0.25">
      <c r="A246" s="27">
        <v>245</v>
      </c>
      <c r="B246" s="27" t="s">
        <v>530</v>
      </c>
      <c r="C246" s="27">
        <v>839</v>
      </c>
      <c r="D246" s="142">
        <v>41091</v>
      </c>
      <c r="E246" s="27">
        <v>1.1999999999999999E-7</v>
      </c>
    </row>
    <row r="247" spans="1:5" x14ac:dyDescent="0.25">
      <c r="A247" s="27">
        <v>246</v>
      </c>
      <c r="B247" s="27" t="s">
        <v>529</v>
      </c>
      <c r="C247" s="27">
        <v>550</v>
      </c>
      <c r="D247" s="142">
        <v>40764</v>
      </c>
      <c r="E247" s="27">
        <v>7.6000000000000006E-8</v>
      </c>
    </row>
    <row r="248" spans="1:5" x14ac:dyDescent="0.25">
      <c r="A248" s="27">
        <v>247</v>
      </c>
      <c r="B248" s="27" t="s">
        <v>528</v>
      </c>
      <c r="C248" s="27">
        <v>56</v>
      </c>
      <c r="D248" s="142">
        <v>41275</v>
      </c>
      <c r="E248" s="27">
        <v>7.6999999999999995E-9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C9E1-45D7-4CAD-AFBA-F82BFFF29E04}">
  <dimension ref="A1:F182"/>
  <sheetViews>
    <sheetView topLeftCell="A12" zoomScale="115" zoomScaleNormal="115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2">
        <v>1</v>
      </c>
      <c r="B1" s="1" t="s">
        <v>193</v>
      </c>
    </row>
    <row r="3" spans="1:6" x14ac:dyDescent="0.25">
      <c r="B3" s="2" t="s">
        <v>186</v>
      </c>
      <c r="C3" s="15" t="s">
        <v>183</v>
      </c>
      <c r="E3" s="11"/>
    </row>
    <row r="4" spans="1:6" x14ac:dyDescent="0.25">
      <c r="B4" s="1" t="s">
        <v>192</v>
      </c>
      <c r="C4" s="8">
        <f>SUM(D25:D182)</f>
        <v>99498</v>
      </c>
      <c r="D4" s="1"/>
      <c r="E4" s="1"/>
    </row>
    <row r="6" spans="1:6" x14ac:dyDescent="0.25">
      <c r="B6" s="2" t="s">
        <v>186</v>
      </c>
      <c r="C6" s="15" t="s">
        <v>182</v>
      </c>
    </row>
    <row r="7" spans="1:6" x14ac:dyDescent="0.25">
      <c r="B7" s="1" t="s">
        <v>192</v>
      </c>
      <c r="C7" s="8">
        <f>SUM(E24:E182)</f>
        <v>211409</v>
      </c>
      <c r="D7" s="1"/>
    </row>
    <row r="9" spans="1:6" x14ac:dyDescent="0.25">
      <c r="B9" s="2" t="s">
        <v>186</v>
      </c>
      <c r="C9" s="15" t="s">
        <v>181</v>
      </c>
    </row>
    <row r="10" spans="1:6" x14ac:dyDescent="0.25">
      <c r="B10" s="1" t="s">
        <v>192</v>
      </c>
      <c r="C10" s="8">
        <f>SUM(F25:F182)</f>
        <v>127820</v>
      </c>
      <c r="D10" s="1"/>
    </row>
    <row r="12" spans="1:6" x14ac:dyDescent="0.25">
      <c r="A12" s="2">
        <v>2</v>
      </c>
      <c r="B12" s="24" t="s">
        <v>191</v>
      </c>
      <c r="C12" s="23"/>
      <c r="D12" s="23"/>
      <c r="E12" s="23"/>
    </row>
    <row r="13" spans="1:6" x14ac:dyDescent="0.25">
      <c r="C13" s="26">
        <f>SUM(C27:F27)</f>
        <v>5124</v>
      </c>
      <c r="D13" s="1"/>
      <c r="E13" s="1"/>
      <c r="F13" s="1"/>
    </row>
    <row r="15" spans="1:6" x14ac:dyDescent="0.25">
      <c r="A15" s="2">
        <v>3</v>
      </c>
      <c r="B15" s="24" t="s">
        <v>190</v>
      </c>
      <c r="C15" s="23"/>
      <c r="D15" s="23"/>
      <c r="E15" s="23"/>
      <c r="F15" s="23"/>
    </row>
    <row r="16" spans="1:6" x14ac:dyDescent="0.25">
      <c r="C16" s="26">
        <f>SUM(D24:F44)</f>
        <v>89884</v>
      </c>
      <c r="D16" s="1"/>
      <c r="E16" s="25"/>
      <c r="F16" s="1"/>
    </row>
    <row r="17" spans="1:6" x14ac:dyDescent="0.25">
      <c r="E17" s="25"/>
      <c r="F17" s="1"/>
    </row>
    <row r="18" spans="1:6" x14ac:dyDescent="0.25">
      <c r="A18" s="2">
        <v>4</v>
      </c>
      <c r="B18" s="24" t="s">
        <v>189</v>
      </c>
      <c r="C18" s="23"/>
      <c r="D18" s="23"/>
      <c r="E18" s="23"/>
      <c r="F18" s="23"/>
    </row>
    <row r="19" spans="1:6" x14ac:dyDescent="0.25">
      <c r="B19" s="1" t="s">
        <v>188</v>
      </c>
      <c r="C19" s="22">
        <f>SUM(D25:D182)</f>
        <v>99498</v>
      </c>
      <c r="D19" s="1"/>
      <c r="F19" s="2"/>
    </row>
    <row r="20" spans="1:6" x14ac:dyDescent="0.25">
      <c r="B20" s="1" t="s">
        <v>187</v>
      </c>
      <c r="C20" s="21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20" t="s">
        <v>186</v>
      </c>
      <c r="E23" s="19"/>
      <c r="F23" s="18"/>
    </row>
    <row r="24" spans="1:6" x14ac:dyDescent="0.25">
      <c r="B24" s="17" t="s">
        <v>185</v>
      </c>
      <c r="C24" s="16" t="s">
        <v>184</v>
      </c>
      <c r="D24" s="15" t="s">
        <v>183</v>
      </c>
      <c r="E24" s="15" t="s">
        <v>182</v>
      </c>
      <c r="F24" s="15" t="s">
        <v>181</v>
      </c>
    </row>
    <row r="25" spans="1:6" x14ac:dyDescent="0.25">
      <c r="B25" s="14" t="s">
        <v>23</v>
      </c>
      <c r="C25" s="14" t="s">
        <v>180</v>
      </c>
      <c r="D25" s="13">
        <v>3419</v>
      </c>
      <c r="E25" s="13">
        <v>4378</v>
      </c>
      <c r="F25" s="12">
        <v>2755</v>
      </c>
    </row>
    <row r="26" spans="1:6" x14ac:dyDescent="0.25">
      <c r="B26" s="14" t="s">
        <v>23</v>
      </c>
      <c r="C26" s="14" t="s">
        <v>179</v>
      </c>
      <c r="D26" s="13">
        <v>1492</v>
      </c>
      <c r="E26" s="13">
        <v>2126</v>
      </c>
      <c r="F26" s="12">
        <v>2103</v>
      </c>
    </row>
    <row r="27" spans="1:6" x14ac:dyDescent="0.25">
      <c r="B27" s="14" t="s">
        <v>23</v>
      </c>
      <c r="C27" s="14" t="s">
        <v>178</v>
      </c>
      <c r="D27" s="13">
        <v>1371</v>
      </c>
      <c r="E27" s="13">
        <v>1930</v>
      </c>
      <c r="F27" s="12">
        <v>1823</v>
      </c>
    </row>
    <row r="28" spans="1:6" x14ac:dyDescent="0.25">
      <c r="B28" s="14" t="s">
        <v>23</v>
      </c>
      <c r="C28" s="14" t="s">
        <v>177</v>
      </c>
      <c r="D28" s="13">
        <v>1607</v>
      </c>
      <c r="E28" s="13">
        <v>2133</v>
      </c>
      <c r="F28" s="12">
        <v>2102</v>
      </c>
    </row>
    <row r="29" spans="1:6" x14ac:dyDescent="0.25">
      <c r="B29" s="14" t="s">
        <v>23</v>
      </c>
      <c r="C29" s="14" t="s">
        <v>176</v>
      </c>
      <c r="D29" s="13">
        <v>951</v>
      </c>
      <c r="E29" s="13">
        <v>1445</v>
      </c>
      <c r="F29" s="12">
        <v>1416</v>
      </c>
    </row>
    <row r="30" spans="1:6" x14ac:dyDescent="0.25">
      <c r="B30" s="14" t="s">
        <v>23</v>
      </c>
      <c r="C30" s="14" t="s">
        <v>175</v>
      </c>
      <c r="D30" s="13">
        <v>889</v>
      </c>
      <c r="E30" s="13">
        <v>1293</v>
      </c>
      <c r="F30" s="12">
        <v>1526</v>
      </c>
    </row>
    <row r="31" spans="1:6" x14ac:dyDescent="0.25">
      <c r="B31" s="14" t="s">
        <v>23</v>
      </c>
      <c r="C31" s="14" t="s">
        <v>174</v>
      </c>
      <c r="D31" s="13">
        <v>1254</v>
      </c>
      <c r="E31" s="13">
        <v>1989</v>
      </c>
      <c r="F31" s="12">
        <v>1685</v>
      </c>
    </row>
    <row r="32" spans="1:6" x14ac:dyDescent="0.25">
      <c r="B32" s="14" t="s">
        <v>23</v>
      </c>
      <c r="C32" s="14" t="s">
        <v>173</v>
      </c>
      <c r="D32" s="13">
        <v>1025</v>
      </c>
      <c r="E32" s="13">
        <v>1362</v>
      </c>
      <c r="F32" s="12">
        <v>2077</v>
      </c>
    </row>
    <row r="33" spans="2:6" x14ac:dyDescent="0.25">
      <c r="B33" s="14" t="s">
        <v>23</v>
      </c>
      <c r="C33" s="14" t="s">
        <v>172</v>
      </c>
      <c r="D33" s="13">
        <v>1194</v>
      </c>
      <c r="E33" s="13">
        <v>2016</v>
      </c>
      <c r="F33" s="12">
        <v>1452</v>
      </c>
    </row>
    <row r="34" spans="2:6" x14ac:dyDescent="0.25">
      <c r="B34" s="14" t="s">
        <v>23</v>
      </c>
      <c r="C34" s="14" t="s">
        <v>171</v>
      </c>
      <c r="D34" s="13">
        <v>607</v>
      </c>
      <c r="E34" s="13">
        <v>853</v>
      </c>
      <c r="F34" s="12">
        <v>1022</v>
      </c>
    </row>
    <row r="35" spans="2:6" x14ac:dyDescent="0.25">
      <c r="B35" s="14" t="s">
        <v>23</v>
      </c>
      <c r="C35" s="14" t="s">
        <v>170</v>
      </c>
      <c r="D35" s="13">
        <v>626</v>
      </c>
      <c r="E35" s="13">
        <v>1569</v>
      </c>
      <c r="F35" s="12">
        <v>1033</v>
      </c>
    </row>
    <row r="36" spans="2:6" x14ac:dyDescent="0.25">
      <c r="B36" s="14" t="s">
        <v>23</v>
      </c>
      <c r="C36" s="14" t="s">
        <v>169</v>
      </c>
      <c r="D36" s="13">
        <v>1037</v>
      </c>
      <c r="E36" s="13">
        <v>2300</v>
      </c>
      <c r="F36" s="12">
        <v>1598</v>
      </c>
    </row>
    <row r="37" spans="2:6" x14ac:dyDescent="0.25">
      <c r="B37" s="14" t="s">
        <v>23</v>
      </c>
      <c r="C37" s="14" t="s">
        <v>168</v>
      </c>
      <c r="D37" s="13">
        <v>972</v>
      </c>
      <c r="E37" s="13">
        <v>2128</v>
      </c>
      <c r="F37" s="12">
        <v>912</v>
      </c>
    </row>
    <row r="38" spans="2:6" x14ac:dyDescent="0.25">
      <c r="B38" s="14" t="s">
        <v>23</v>
      </c>
      <c r="C38" s="14" t="s">
        <v>167</v>
      </c>
      <c r="D38" s="13">
        <v>88</v>
      </c>
      <c r="E38" s="13">
        <v>1159</v>
      </c>
      <c r="F38" s="12">
        <v>0</v>
      </c>
    </row>
    <row r="39" spans="2:6" x14ac:dyDescent="0.25">
      <c r="B39" s="14" t="s">
        <v>23</v>
      </c>
      <c r="C39" s="14" t="s">
        <v>166</v>
      </c>
      <c r="D39" s="13">
        <v>2052</v>
      </c>
      <c r="E39" s="13">
        <v>2159</v>
      </c>
      <c r="F39" s="12">
        <v>1582</v>
      </c>
    </row>
    <row r="40" spans="2:6" x14ac:dyDescent="0.25">
      <c r="B40" s="14" t="s">
        <v>23</v>
      </c>
      <c r="C40" s="14" t="s">
        <v>165</v>
      </c>
      <c r="D40" s="13">
        <v>1582</v>
      </c>
      <c r="E40" s="13">
        <v>2308</v>
      </c>
      <c r="F40" s="12">
        <v>1699</v>
      </c>
    </row>
    <row r="41" spans="2:6" x14ac:dyDescent="0.25">
      <c r="B41" s="14" t="s">
        <v>23</v>
      </c>
      <c r="C41" s="14" t="s">
        <v>164</v>
      </c>
      <c r="D41" s="13">
        <v>1088</v>
      </c>
      <c r="E41" s="13">
        <v>1218</v>
      </c>
      <c r="F41" s="12">
        <v>981</v>
      </c>
    </row>
    <row r="42" spans="2:6" x14ac:dyDescent="0.25">
      <c r="B42" s="14" t="s">
        <v>23</v>
      </c>
      <c r="C42" s="14" t="s">
        <v>163</v>
      </c>
      <c r="D42" s="13">
        <v>706</v>
      </c>
      <c r="E42" s="13">
        <v>1151</v>
      </c>
      <c r="F42" s="12">
        <v>1145</v>
      </c>
    </row>
    <row r="43" spans="2:6" x14ac:dyDescent="0.25">
      <c r="B43" s="14" t="s">
        <v>23</v>
      </c>
      <c r="C43" s="14" t="s">
        <v>162</v>
      </c>
      <c r="D43" s="13">
        <v>1335</v>
      </c>
      <c r="E43" s="13">
        <v>2098</v>
      </c>
      <c r="F43" s="12">
        <v>1322</v>
      </c>
    </row>
    <row r="44" spans="2:6" x14ac:dyDescent="0.25">
      <c r="B44" s="14" t="s">
        <v>23</v>
      </c>
      <c r="C44" s="14" t="s">
        <v>161</v>
      </c>
      <c r="D44" s="13">
        <v>702</v>
      </c>
      <c r="E44" s="13">
        <v>1162</v>
      </c>
      <c r="F44" s="12">
        <v>877</v>
      </c>
    </row>
    <row r="45" spans="2:6" x14ac:dyDescent="0.25">
      <c r="B45" s="14" t="s">
        <v>23</v>
      </c>
      <c r="C45" s="14" t="s">
        <v>160</v>
      </c>
      <c r="D45" s="13">
        <v>968</v>
      </c>
      <c r="E45" s="13">
        <v>1101</v>
      </c>
      <c r="F45" s="12">
        <v>797</v>
      </c>
    </row>
    <row r="46" spans="2:6" x14ac:dyDescent="0.25">
      <c r="B46" s="14" t="s">
        <v>23</v>
      </c>
      <c r="C46" s="14" t="s">
        <v>159</v>
      </c>
      <c r="D46" s="13">
        <v>1664</v>
      </c>
      <c r="E46" s="13">
        <v>2069</v>
      </c>
      <c r="F46" s="12">
        <v>1710</v>
      </c>
    </row>
    <row r="47" spans="2:6" x14ac:dyDescent="0.25">
      <c r="B47" s="14" t="s">
        <v>23</v>
      </c>
      <c r="C47" s="14" t="s">
        <v>158</v>
      </c>
      <c r="D47" s="13">
        <v>624</v>
      </c>
      <c r="E47" s="13">
        <v>770</v>
      </c>
      <c r="F47" s="12">
        <v>746</v>
      </c>
    </row>
    <row r="48" spans="2:6" x14ac:dyDescent="0.25">
      <c r="B48" s="14" t="s">
        <v>23</v>
      </c>
      <c r="C48" s="14" t="s">
        <v>157</v>
      </c>
      <c r="D48" s="13">
        <v>685</v>
      </c>
      <c r="E48" s="13">
        <v>1501</v>
      </c>
      <c r="F48" s="12">
        <v>1126</v>
      </c>
    </row>
    <row r="49" spans="2:6" x14ac:dyDescent="0.25">
      <c r="B49" s="14" t="s">
        <v>23</v>
      </c>
      <c r="C49" s="14" t="s">
        <v>156</v>
      </c>
      <c r="D49" s="13">
        <v>1248</v>
      </c>
      <c r="E49" s="13">
        <v>1763</v>
      </c>
      <c r="F49" s="12">
        <v>1146</v>
      </c>
    </row>
    <row r="50" spans="2:6" x14ac:dyDescent="0.25">
      <c r="B50" s="14" t="s">
        <v>23</v>
      </c>
      <c r="C50" s="14" t="s">
        <v>155</v>
      </c>
      <c r="D50" s="13">
        <v>1342</v>
      </c>
      <c r="E50" s="13">
        <v>1559</v>
      </c>
      <c r="F50" s="12">
        <v>1307</v>
      </c>
    </row>
    <row r="51" spans="2:6" x14ac:dyDescent="0.25">
      <c r="B51" s="14" t="s">
        <v>23</v>
      </c>
      <c r="C51" s="14" t="s">
        <v>154</v>
      </c>
      <c r="D51" s="13">
        <v>760</v>
      </c>
      <c r="E51" s="13">
        <v>965</v>
      </c>
      <c r="F51" s="12">
        <v>921</v>
      </c>
    </row>
    <row r="52" spans="2:6" x14ac:dyDescent="0.25">
      <c r="B52" s="14" t="s">
        <v>23</v>
      </c>
      <c r="C52" s="14" t="s">
        <v>153</v>
      </c>
      <c r="D52" s="13">
        <v>1187</v>
      </c>
      <c r="E52" s="13">
        <v>1568</v>
      </c>
      <c r="F52" s="12">
        <v>1190</v>
      </c>
    </row>
    <row r="53" spans="2:6" x14ac:dyDescent="0.25">
      <c r="B53" s="14" t="s">
        <v>23</v>
      </c>
      <c r="C53" s="14" t="s">
        <v>152</v>
      </c>
      <c r="D53" s="13">
        <v>0</v>
      </c>
      <c r="E53" s="13">
        <v>0</v>
      </c>
      <c r="F53" s="12">
        <v>277</v>
      </c>
    </row>
    <row r="54" spans="2:6" x14ac:dyDescent="0.25">
      <c r="B54" s="14" t="s">
        <v>23</v>
      </c>
      <c r="C54" s="14" t="s">
        <v>151</v>
      </c>
      <c r="D54" s="13">
        <v>368</v>
      </c>
      <c r="E54" s="13">
        <v>1386</v>
      </c>
      <c r="F54" s="12">
        <v>637</v>
      </c>
    </row>
    <row r="55" spans="2:6" x14ac:dyDescent="0.25">
      <c r="B55" s="14" t="s">
        <v>23</v>
      </c>
      <c r="C55" s="14" t="s">
        <v>150</v>
      </c>
      <c r="D55" s="13">
        <v>317</v>
      </c>
      <c r="E55" s="13">
        <v>1215</v>
      </c>
      <c r="F55" s="12">
        <v>478</v>
      </c>
    </row>
    <row r="56" spans="2:6" x14ac:dyDescent="0.25">
      <c r="B56" s="14" t="s">
        <v>23</v>
      </c>
      <c r="C56" s="14" t="s">
        <v>149</v>
      </c>
      <c r="D56" s="13">
        <v>689</v>
      </c>
      <c r="E56" s="13">
        <v>2544</v>
      </c>
      <c r="F56" s="12">
        <v>1009</v>
      </c>
    </row>
    <row r="57" spans="2:6" x14ac:dyDescent="0.25">
      <c r="B57" s="14" t="s">
        <v>23</v>
      </c>
      <c r="C57" s="14" t="s">
        <v>148</v>
      </c>
      <c r="D57" s="13">
        <v>510</v>
      </c>
      <c r="E57" s="13">
        <v>2583</v>
      </c>
      <c r="F57" s="12">
        <v>861</v>
      </c>
    </row>
    <row r="58" spans="2:6" x14ac:dyDescent="0.25">
      <c r="B58" s="14" t="s">
        <v>23</v>
      </c>
      <c r="C58" s="14" t="s">
        <v>147</v>
      </c>
      <c r="D58" s="13">
        <v>257</v>
      </c>
      <c r="E58" s="13">
        <v>1023</v>
      </c>
      <c r="F58" s="12">
        <v>446</v>
      </c>
    </row>
    <row r="59" spans="2:6" x14ac:dyDescent="0.25">
      <c r="B59" s="14" t="s">
        <v>23</v>
      </c>
      <c r="C59" s="14" t="s">
        <v>146</v>
      </c>
      <c r="D59" s="13">
        <v>335</v>
      </c>
      <c r="E59" s="13">
        <v>1225</v>
      </c>
      <c r="F59" s="12">
        <v>520</v>
      </c>
    </row>
    <row r="60" spans="2:6" x14ac:dyDescent="0.25">
      <c r="B60" s="14" t="s">
        <v>23</v>
      </c>
      <c r="C60" s="14" t="s">
        <v>145</v>
      </c>
      <c r="D60" s="13">
        <v>264</v>
      </c>
      <c r="E60" s="13">
        <v>957</v>
      </c>
      <c r="F60" s="12">
        <v>405</v>
      </c>
    </row>
    <row r="61" spans="2:6" x14ac:dyDescent="0.25">
      <c r="B61" s="14" t="s">
        <v>23</v>
      </c>
      <c r="C61" s="14" t="s">
        <v>144</v>
      </c>
      <c r="D61" s="13">
        <v>285</v>
      </c>
      <c r="E61" s="13">
        <v>869</v>
      </c>
      <c r="F61" s="12">
        <v>434</v>
      </c>
    </row>
    <row r="62" spans="2:6" x14ac:dyDescent="0.25">
      <c r="B62" s="14" t="s">
        <v>23</v>
      </c>
      <c r="C62" s="14" t="s">
        <v>143</v>
      </c>
      <c r="D62" s="13">
        <v>550</v>
      </c>
      <c r="E62" s="13">
        <v>2502</v>
      </c>
      <c r="F62" s="12">
        <v>822</v>
      </c>
    </row>
    <row r="63" spans="2:6" x14ac:dyDescent="0.25">
      <c r="B63" s="14" t="s">
        <v>23</v>
      </c>
      <c r="C63" s="14" t="s">
        <v>142</v>
      </c>
      <c r="D63" s="13">
        <v>266</v>
      </c>
      <c r="E63" s="13">
        <v>1382</v>
      </c>
      <c r="F63" s="12">
        <v>501</v>
      </c>
    </row>
    <row r="64" spans="2:6" x14ac:dyDescent="0.25">
      <c r="B64" s="14" t="s">
        <v>23</v>
      </c>
      <c r="C64" s="14" t="s">
        <v>141</v>
      </c>
      <c r="D64" s="13">
        <v>598</v>
      </c>
      <c r="E64" s="13">
        <v>2107</v>
      </c>
      <c r="F64" s="12">
        <v>1002</v>
      </c>
    </row>
    <row r="65" spans="2:6" x14ac:dyDescent="0.25">
      <c r="B65" s="14" t="s">
        <v>23</v>
      </c>
      <c r="C65" s="14" t="s">
        <v>140</v>
      </c>
      <c r="D65" s="13">
        <v>344</v>
      </c>
      <c r="E65" s="13">
        <v>1641</v>
      </c>
      <c r="F65" s="12">
        <v>765</v>
      </c>
    </row>
    <row r="66" spans="2:6" x14ac:dyDescent="0.25">
      <c r="B66" s="14" t="s">
        <v>23</v>
      </c>
      <c r="C66" s="14" t="s">
        <v>139</v>
      </c>
      <c r="D66" s="13">
        <v>183</v>
      </c>
      <c r="E66" s="13">
        <v>867</v>
      </c>
      <c r="F66" s="12">
        <v>384</v>
      </c>
    </row>
    <row r="67" spans="2:6" x14ac:dyDescent="0.25">
      <c r="B67" s="14" t="s">
        <v>23</v>
      </c>
      <c r="C67" s="14" t="s">
        <v>138</v>
      </c>
      <c r="D67" s="13">
        <v>302</v>
      </c>
      <c r="E67" s="13">
        <v>1326</v>
      </c>
      <c r="F67" s="12">
        <v>586</v>
      </c>
    </row>
    <row r="68" spans="2:6" x14ac:dyDescent="0.25">
      <c r="B68" s="14" t="s">
        <v>23</v>
      </c>
      <c r="C68" s="14" t="s">
        <v>137</v>
      </c>
      <c r="D68" s="13">
        <v>177</v>
      </c>
      <c r="E68" s="13">
        <v>823</v>
      </c>
      <c r="F68" s="12">
        <v>548</v>
      </c>
    </row>
    <row r="69" spans="2:6" x14ac:dyDescent="0.25">
      <c r="B69" s="14" t="s">
        <v>23</v>
      </c>
      <c r="C69" s="14" t="s">
        <v>136</v>
      </c>
      <c r="D69" s="13">
        <v>285</v>
      </c>
      <c r="E69" s="13">
        <v>1249</v>
      </c>
      <c r="F69" s="12">
        <v>533</v>
      </c>
    </row>
    <row r="70" spans="2:6" x14ac:dyDescent="0.25">
      <c r="B70" s="14" t="s">
        <v>23</v>
      </c>
      <c r="C70" s="14" t="s">
        <v>135</v>
      </c>
      <c r="D70" s="13">
        <v>236</v>
      </c>
      <c r="E70" s="13">
        <v>1162</v>
      </c>
      <c r="F70" s="12">
        <v>402</v>
      </c>
    </row>
    <row r="71" spans="2:6" x14ac:dyDescent="0.25">
      <c r="B71" s="14" t="s">
        <v>23</v>
      </c>
      <c r="C71" s="14" t="s">
        <v>134</v>
      </c>
      <c r="D71" s="13">
        <v>293</v>
      </c>
      <c r="E71" s="13">
        <v>1016</v>
      </c>
      <c r="F71" s="12">
        <v>585</v>
      </c>
    </row>
    <row r="72" spans="2:6" x14ac:dyDescent="0.25">
      <c r="B72" s="14" t="s">
        <v>23</v>
      </c>
      <c r="C72" s="14" t="s">
        <v>133</v>
      </c>
      <c r="D72" s="13">
        <v>242</v>
      </c>
      <c r="E72" s="13">
        <v>1363</v>
      </c>
      <c r="F72" s="12">
        <v>428</v>
      </c>
    </row>
    <row r="73" spans="2:6" x14ac:dyDescent="0.25">
      <c r="B73" s="14" t="s">
        <v>23</v>
      </c>
      <c r="C73" s="14" t="s">
        <v>132</v>
      </c>
      <c r="D73" s="13">
        <v>248</v>
      </c>
      <c r="E73" s="13">
        <v>1398</v>
      </c>
      <c r="F73" s="12">
        <v>476</v>
      </c>
    </row>
    <row r="74" spans="2:6" x14ac:dyDescent="0.25">
      <c r="B74" s="14" t="s">
        <v>23</v>
      </c>
      <c r="C74" s="14" t="s">
        <v>131</v>
      </c>
      <c r="D74" s="13">
        <v>292</v>
      </c>
      <c r="E74" s="13">
        <v>1380</v>
      </c>
      <c r="F74" s="12">
        <v>456</v>
      </c>
    </row>
    <row r="75" spans="2:6" x14ac:dyDescent="0.25">
      <c r="B75" s="14" t="s">
        <v>23</v>
      </c>
      <c r="C75" s="14" t="s">
        <v>130</v>
      </c>
      <c r="D75" s="13">
        <v>196</v>
      </c>
      <c r="E75" s="13">
        <v>1238</v>
      </c>
      <c r="F75" s="12">
        <v>493</v>
      </c>
    </row>
    <row r="76" spans="2:6" x14ac:dyDescent="0.25">
      <c r="B76" s="14" t="s">
        <v>23</v>
      </c>
      <c r="C76" s="14" t="s">
        <v>129</v>
      </c>
      <c r="D76" s="13">
        <v>432</v>
      </c>
      <c r="E76" s="13">
        <v>1216</v>
      </c>
      <c r="F76" s="12">
        <v>552</v>
      </c>
    </row>
    <row r="77" spans="2:6" x14ac:dyDescent="0.25">
      <c r="B77" s="14" t="s">
        <v>23</v>
      </c>
      <c r="C77" s="14" t="s">
        <v>128</v>
      </c>
      <c r="D77" s="13">
        <v>420</v>
      </c>
      <c r="E77" s="13">
        <v>1581</v>
      </c>
      <c r="F77" s="12">
        <v>525</v>
      </c>
    </row>
    <row r="78" spans="2:6" x14ac:dyDescent="0.25">
      <c r="B78" s="14" t="s">
        <v>23</v>
      </c>
      <c r="C78" s="14" t="s">
        <v>127</v>
      </c>
      <c r="D78" s="13">
        <v>398</v>
      </c>
      <c r="E78" s="13">
        <v>1759</v>
      </c>
      <c r="F78" s="12">
        <v>682</v>
      </c>
    </row>
    <row r="79" spans="2:6" x14ac:dyDescent="0.25">
      <c r="B79" s="14" t="s">
        <v>23</v>
      </c>
      <c r="C79" s="14" t="s">
        <v>126</v>
      </c>
      <c r="D79" s="13">
        <v>128</v>
      </c>
      <c r="E79" s="13">
        <v>791</v>
      </c>
      <c r="F79" s="12">
        <v>242</v>
      </c>
    </row>
    <row r="80" spans="2:6" x14ac:dyDescent="0.25">
      <c r="B80" s="14" t="s">
        <v>23</v>
      </c>
      <c r="C80" s="14" t="s">
        <v>125</v>
      </c>
      <c r="D80" s="13">
        <v>225</v>
      </c>
      <c r="E80" s="13">
        <v>935</v>
      </c>
      <c r="F80" s="12">
        <v>432</v>
      </c>
    </row>
    <row r="81" spans="2:6" x14ac:dyDescent="0.25">
      <c r="B81" s="14" t="s">
        <v>23</v>
      </c>
      <c r="C81" s="14" t="s">
        <v>124</v>
      </c>
      <c r="D81" s="13">
        <v>1358</v>
      </c>
      <c r="E81" s="13">
        <v>2231</v>
      </c>
      <c r="F81" s="12">
        <v>1391</v>
      </c>
    </row>
    <row r="82" spans="2:6" x14ac:dyDescent="0.25">
      <c r="B82" s="14" t="s">
        <v>23</v>
      </c>
      <c r="C82" s="14" t="s">
        <v>123</v>
      </c>
      <c r="D82" s="13">
        <v>1345</v>
      </c>
      <c r="E82" s="13">
        <v>1791</v>
      </c>
      <c r="F82" s="12">
        <v>1460</v>
      </c>
    </row>
    <row r="83" spans="2:6" x14ac:dyDescent="0.25">
      <c r="B83" s="14" t="s">
        <v>23</v>
      </c>
      <c r="C83" s="14" t="s">
        <v>122</v>
      </c>
      <c r="D83" s="13">
        <v>769</v>
      </c>
      <c r="E83" s="13">
        <v>1948</v>
      </c>
      <c r="F83" s="12">
        <v>1011</v>
      </c>
    </row>
    <row r="84" spans="2:6" x14ac:dyDescent="0.25">
      <c r="B84" s="14" t="s">
        <v>23</v>
      </c>
      <c r="C84" s="14" t="s">
        <v>121</v>
      </c>
      <c r="D84" s="13">
        <v>560</v>
      </c>
      <c r="E84" s="13">
        <v>1835</v>
      </c>
      <c r="F84" s="12">
        <v>642</v>
      </c>
    </row>
    <row r="85" spans="2:6" x14ac:dyDescent="0.25">
      <c r="B85" s="14" t="s">
        <v>23</v>
      </c>
      <c r="C85" s="14" t="s">
        <v>120</v>
      </c>
      <c r="D85" s="13">
        <v>836</v>
      </c>
      <c r="E85" s="13">
        <v>2245</v>
      </c>
      <c r="F85" s="12">
        <v>861</v>
      </c>
    </row>
    <row r="86" spans="2:6" x14ac:dyDescent="0.25">
      <c r="B86" s="14" t="s">
        <v>23</v>
      </c>
      <c r="C86" s="14" t="s">
        <v>119</v>
      </c>
      <c r="D86" s="13">
        <v>587</v>
      </c>
      <c r="E86" s="13">
        <v>1471</v>
      </c>
      <c r="F86" s="12">
        <v>623</v>
      </c>
    </row>
    <row r="87" spans="2:6" x14ac:dyDescent="0.25">
      <c r="B87" s="14" t="s">
        <v>23</v>
      </c>
      <c r="C87" s="14" t="s">
        <v>118</v>
      </c>
      <c r="D87" s="13">
        <v>774</v>
      </c>
      <c r="E87" s="13">
        <v>1403</v>
      </c>
      <c r="F87" s="12">
        <v>1085</v>
      </c>
    </row>
    <row r="88" spans="2:6" x14ac:dyDescent="0.25">
      <c r="B88" s="14" t="s">
        <v>23</v>
      </c>
      <c r="C88" s="14" t="s">
        <v>117</v>
      </c>
      <c r="D88" s="13">
        <v>757</v>
      </c>
      <c r="E88" s="13">
        <v>1203</v>
      </c>
      <c r="F88" s="12">
        <v>1175</v>
      </c>
    </row>
    <row r="89" spans="2:6" x14ac:dyDescent="0.25">
      <c r="B89" s="14" t="s">
        <v>23</v>
      </c>
      <c r="C89" s="14" t="s">
        <v>116</v>
      </c>
      <c r="D89" s="13">
        <v>591</v>
      </c>
      <c r="E89" s="13">
        <v>1439</v>
      </c>
      <c r="F89" s="12">
        <v>858</v>
      </c>
    </row>
    <row r="90" spans="2:6" x14ac:dyDescent="0.25">
      <c r="B90" s="14" t="s">
        <v>23</v>
      </c>
      <c r="C90" s="14" t="s">
        <v>115</v>
      </c>
      <c r="D90" s="13">
        <v>457</v>
      </c>
      <c r="E90" s="13">
        <v>1161</v>
      </c>
      <c r="F90" s="12">
        <v>594</v>
      </c>
    </row>
    <row r="91" spans="2:6" x14ac:dyDescent="0.25">
      <c r="B91" s="14" t="s">
        <v>23</v>
      </c>
      <c r="C91" s="14" t="s">
        <v>114</v>
      </c>
      <c r="D91" s="13">
        <v>494</v>
      </c>
      <c r="E91" s="13">
        <v>1585</v>
      </c>
      <c r="F91" s="12">
        <v>705</v>
      </c>
    </row>
    <row r="92" spans="2:6" x14ac:dyDescent="0.25">
      <c r="B92" s="14" t="s">
        <v>23</v>
      </c>
      <c r="C92" s="14" t="s">
        <v>113</v>
      </c>
      <c r="D92" s="13">
        <v>914</v>
      </c>
      <c r="E92" s="13">
        <v>1727</v>
      </c>
      <c r="F92" s="12">
        <v>1308</v>
      </c>
    </row>
    <row r="93" spans="2:6" x14ac:dyDescent="0.25">
      <c r="B93" s="14" t="s">
        <v>23</v>
      </c>
      <c r="C93" s="14" t="s">
        <v>112</v>
      </c>
      <c r="D93" s="13">
        <v>581</v>
      </c>
      <c r="E93" s="13">
        <v>1448</v>
      </c>
      <c r="F93" s="12">
        <v>885</v>
      </c>
    </row>
    <row r="94" spans="2:6" x14ac:dyDescent="0.25">
      <c r="B94" s="14" t="s">
        <v>23</v>
      </c>
      <c r="C94" s="14" t="s">
        <v>111</v>
      </c>
      <c r="D94" s="13">
        <v>31</v>
      </c>
      <c r="E94" s="13">
        <v>0</v>
      </c>
      <c r="F94" s="12">
        <v>78</v>
      </c>
    </row>
    <row r="95" spans="2:6" x14ac:dyDescent="0.25">
      <c r="B95" s="14" t="s">
        <v>23</v>
      </c>
      <c r="C95" s="14" t="s">
        <v>110</v>
      </c>
      <c r="D95" s="13">
        <v>92</v>
      </c>
      <c r="E95" s="13">
        <v>233</v>
      </c>
      <c r="F95" s="12">
        <v>494</v>
      </c>
    </row>
    <row r="96" spans="2:6" x14ac:dyDescent="0.25">
      <c r="B96" s="14" t="s">
        <v>23</v>
      </c>
      <c r="C96" s="14" t="s">
        <v>109</v>
      </c>
      <c r="D96" s="13">
        <v>486</v>
      </c>
      <c r="E96" s="13">
        <v>1176</v>
      </c>
      <c r="F96" s="12">
        <v>400</v>
      </c>
    </row>
    <row r="97" spans="2:6" x14ac:dyDescent="0.25">
      <c r="B97" s="14" t="s">
        <v>23</v>
      </c>
      <c r="C97" s="14" t="s">
        <v>108</v>
      </c>
      <c r="D97" s="13">
        <v>440</v>
      </c>
      <c r="E97" s="13">
        <v>874</v>
      </c>
      <c r="F97" s="12">
        <v>803</v>
      </c>
    </row>
    <row r="98" spans="2:6" x14ac:dyDescent="0.25">
      <c r="B98" s="14" t="s">
        <v>23</v>
      </c>
      <c r="C98" s="14" t="s">
        <v>107</v>
      </c>
      <c r="D98" s="13">
        <v>127</v>
      </c>
      <c r="E98" s="13">
        <v>695</v>
      </c>
      <c r="F98" s="12">
        <v>440</v>
      </c>
    </row>
    <row r="99" spans="2:6" x14ac:dyDescent="0.25">
      <c r="B99" s="14" t="s">
        <v>23</v>
      </c>
      <c r="C99" s="14" t="s">
        <v>106</v>
      </c>
      <c r="D99" s="13">
        <v>257</v>
      </c>
      <c r="E99" s="13">
        <v>1367</v>
      </c>
      <c r="F99" s="12">
        <v>544</v>
      </c>
    </row>
    <row r="100" spans="2:6" x14ac:dyDescent="0.25">
      <c r="B100" s="14" t="s">
        <v>23</v>
      </c>
      <c r="C100" s="14" t="s">
        <v>105</v>
      </c>
      <c r="D100" s="13">
        <v>399</v>
      </c>
      <c r="E100" s="13">
        <v>1238</v>
      </c>
      <c r="F100" s="12">
        <v>622</v>
      </c>
    </row>
    <row r="101" spans="2:6" x14ac:dyDescent="0.25">
      <c r="B101" s="14" t="s">
        <v>23</v>
      </c>
      <c r="C101" s="14" t="s">
        <v>104</v>
      </c>
      <c r="D101" s="13">
        <v>470</v>
      </c>
      <c r="E101" s="13">
        <v>1609</v>
      </c>
      <c r="F101" s="12">
        <v>662</v>
      </c>
    </row>
    <row r="102" spans="2:6" x14ac:dyDescent="0.25">
      <c r="B102" s="14" t="s">
        <v>23</v>
      </c>
      <c r="C102" s="14" t="s">
        <v>103</v>
      </c>
      <c r="D102" s="13">
        <v>651</v>
      </c>
      <c r="E102" s="13">
        <v>2120</v>
      </c>
      <c r="F102" s="12">
        <v>824</v>
      </c>
    </row>
    <row r="103" spans="2:6" x14ac:dyDescent="0.25">
      <c r="B103" s="14" t="s">
        <v>23</v>
      </c>
      <c r="C103" s="14" t="s">
        <v>102</v>
      </c>
      <c r="D103" s="13">
        <v>757</v>
      </c>
      <c r="E103" s="13">
        <v>2498</v>
      </c>
      <c r="F103" s="12">
        <v>846</v>
      </c>
    </row>
    <row r="104" spans="2:6" x14ac:dyDescent="0.25">
      <c r="B104" s="14" t="s">
        <v>23</v>
      </c>
      <c r="C104" s="14" t="s">
        <v>101</v>
      </c>
      <c r="D104" s="13">
        <v>526</v>
      </c>
      <c r="E104" s="13">
        <v>1902</v>
      </c>
      <c r="F104" s="12">
        <v>743</v>
      </c>
    </row>
    <row r="105" spans="2:6" x14ac:dyDescent="0.25">
      <c r="B105" s="14" t="s">
        <v>23</v>
      </c>
      <c r="C105" s="14" t="s">
        <v>100</v>
      </c>
      <c r="D105" s="13">
        <v>196</v>
      </c>
      <c r="E105" s="13">
        <v>994</v>
      </c>
      <c r="F105" s="12">
        <v>477</v>
      </c>
    </row>
    <row r="106" spans="2:6" x14ac:dyDescent="0.25">
      <c r="B106" s="14" t="s">
        <v>23</v>
      </c>
      <c r="C106" s="14" t="s">
        <v>99</v>
      </c>
      <c r="D106" s="13">
        <v>260</v>
      </c>
      <c r="E106" s="13">
        <v>1010</v>
      </c>
      <c r="F106" s="12">
        <v>575</v>
      </c>
    </row>
    <row r="107" spans="2:6" x14ac:dyDescent="0.25">
      <c r="B107" s="14" t="s">
        <v>23</v>
      </c>
      <c r="C107" s="14" t="s">
        <v>98</v>
      </c>
      <c r="D107" s="13">
        <v>192</v>
      </c>
      <c r="E107" s="13">
        <v>899</v>
      </c>
      <c r="F107" s="12">
        <v>369</v>
      </c>
    </row>
    <row r="108" spans="2:6" x14ac:dyDescent="0.25">
      <c r="B108" s="14" t="s">
        <v>23</v>
      </c>
      <c r="C108" s="14" t="s">
        <v>97</v>
      </c>
      <c r="D108" s="13">
        <v>177</v>
      </c>
      <c r="E108" s="13">
        <v>284</v>
      </c>
      <c r="F108" s="12">
        <v>174</v>
      </c>
    </row>
    <row r="109" spans="2:6" x14ac:dyDescent="0.25">
      <c r="B109" s="14" t="s">
        <v>23</v>
      </c>
      <c r="C109" s="14" t="s">
        <v>96</v>
      </c>
      <c r="D109" s="13">
        <v>741</v>
      </c>
      <c r="E109" s="13">
        <v>1781</v>
      </c>
      <c r="F109" s="12">
        <v>1028</v>
      </c>
    </row>
    <row r="110" spans="2:6" x14ac:dyDescent="0.25">
      <c r="B110" s="14" t="s">
        <v>23</v>
      </c>
      <c r="C110" s="14" t="s">
        <v>95</v>
      </c>
      <c r="D110" s="13">
        <v>174</v>
      </c>
      <c r="E110" s="13">
        <v>773</v>
      </c>
      <c r="F110" s="12">
        <v>237</v>
      </c>
    </row>
    <row r="111" spans="2:6" x14ac:dyDescent="0.25">
      <c r="B111" s="14" t="s">
        <v>23</v>
      </c>
      <c r="C111" s="14" t="s">
        <v>94</v>
      </c>
      <c r="D111" s="13">
        <v>94</v>
      </c>
      <c r="E111" s="13">
        <v>769</v>
      </c>
      <c r="F111" s="12">
        <v>228</v>
      </c>
    </row>
    <row r="112" spans="2:6" x14ac:dyDescent="0.25">
      <c r="B112" s="14" t="s">
        <v>23</v>
      </c>
      <c r="C112" s="14" t="s">
        <v>93</v>
      </c>
      <c r="D112" s="13">
        <v>197</v>
      </c>
      <c r="E112" s="13">
        <v>837</v>
      </c>
      <c r="F112" s="12">
        <v>434</v>
      </c>
    </row>
    <row r="113" spans="2:6" x14ac:dyDescent="0.25">
      <c r="B113" s="14" t="s">
        <v>23</v>
      </c>
      <c r="C113" s="14" t="s">
        <v>92</v>
      </c>
      <c r="D113" s="13">
        <v>318</v>
      </c>
      <c r="E113" s="13">
        <v>1120</v>
      </c>
      <c r="F113" s="12">
        <v>444</v>
      </c>
    </row>
    <row r="114" spans="2:6" x14ac:dyDescent="0.25">
      <c r="B114" s="14" t="s">
        <v>23</v>
      </c>
      <c r="C114" s="14" t="s">
        <v>91</v>
      </c>
      <c r="D114" s="13">
        <v>82</v>
      </c>
      <c r="E114" s="13">
        <v>723</v>
      </c>
      <c r="F114" s="12">
        <v>204</v>
      </c>
    </row>
    <row r="115" spans="2:6" x14ac:dyDescent="0.25">
      <c r="B115" s="14" t="s">
        <v>23</v>
      </c>
      <c r="C115" s="14" t="s">
        <v>90</v>
      </c>
      <c r="D115" s="13">
        <v>206</v>
      </c>
      <c r="E115" s="13">
        <v>550</v>
      </c>
      <c r="F115" s="12">
        <v>229</v>
      </c>
    </row>
    <row r="116" spans="2:6" x14ac:dyDescent="0.25">
      <c r="B116" s="14" t="s">
        <v>23</v>
      </c>
      <c r="C116" s="14" t="s">
        <v>89</v>
      </c>
      <c r="D116" s="13">
        <v>390</v>
      </c>
      <c r="E116" s="13">
        <v>1297</v>
      </c>
      <c r="F116" s="12">
        <v>456</v>
      </c>
    </row>
    <row r="117" spans="2:6" x14ac:dyDescent="0.25">
      <c r="B117" s="14" t="s">
        <v>23</v>
      </c>
      <c r="C117" s="14" t="s">
        <v>88</v>
      </c>
      <c r="D117" s="13">
        <v>111</v>
      </c>
      <c r="E117" s="13">
        <v>1160</v>
      </c>
      <c r="F117" s="12">
        <v>282</v>
      </c>
    </row>
    <row r="118" spans="2:6" x14ac:dyDescent="0.25">
      <c r="B118" s="14" t="s">
        <v>23</v>
      </c>
      <c r="C118" s="14" t="s">
        <v>87</v>
      </c>
      <c r="D118" s="13">
        <v>522</v>
      </c>
      <c r="E118" s="13">
        <v>1667</v>
      </c>
      <c r="F118" s="12">
        <v>556</v>
      </c>
    </row>
    <row r="119" spans="2:6" x14ac:dyDescent="0.25">
      <c r="B119" s="14" t="s">
        <v>23</v>
      </c>
      <c r="C119" s="14" t="s">
        <v>86</v>
      </c>
      <c r="D119" s="13">
        <v>278</v>
      </c>
      <c r="E119" s="13">
        <v>1091</v>
      </c>
      <c r="F119" s="12">
        <v>505</v>
      </c>
    </row>
    <row r="120" spans="2:6" x14ac:dyDescent="0.25">
      <c r="B120" s="14" t="s">
        <v>23</v>
      </c>
      <c r="C120" s="14" t="s">
        <v>85</v>
      </c>
      <c r="D120" s="13">
        <v>0</v>
      </c>
      <c r="E120" s="13">
        <v>0</v>
      </c>
      <c r="F120" s="12">
        <v>0</v>
      </c>
    </row>
    <row r="121" spans="2:6" x14ac:dyDescent="0.25">
      <c r="B121" s="14" t="s">
        <v>23</v>
      </c>
      <c r="C121" s="14" t="s">
        <v>84</v>
      </c>
      <c r="D121" s="13">
        <v>120</v>
      </c>
      <c r="E121" s="13">
        <v>1335</v>
      </c>
      <c r="F121" s="12">
        <v>289</v>
      </c>
    </row>
    <row r="122" spans="2:6" x14ac:dyDescent="0.25">
      <c r="B122" s="14" t="s">
        <v>23</v>
      </c>
      <c r="C122" s="14" t="s">
        <v>83</v>
      </c>
      <c r="D122" s="13">
        <v>316</v>
      </c>
      <c r="E122" s="13">
        <v>1028</v>
      </c>
      <c r="F122" s="12">
        <v>505</v>
      </c>
    </row>
    <row r="123" spans="2:6" x14ac:dyDescent="0.25">
      <c r="B123" s="14" t="s">
        <v>23</v>
      </c>
      <c r="C123" s="14" t="s">
        <v>82</v>
      </c>
      <c r="D123" s="13">
        <v>446</v>
      </c>
      <c r="E123" s="13">
        <v>1763</v>
      </c>
      <c r="F123" s="12">
        <v>527</v>
      </c>
    </row>
    <row r="124" spans="2:6" x14ac:dyDescent="0.25">
      <c r="B124" s="14" t="s">
        <v>23</v>
      </c>
      <c r="C124" s="14" t="s">
        <v>81</v>
      </c>
      <c r="D124" s="13">
        <v>0</v>
      </c>
      <c r="E124" s="13">
        <v>0</v>
      </c>
      <c r="F124" s="12">
        <v>0</v>
      </c>
    </row>
    <row r="125" spans="2:6" x14ac:dyDescent="0.25">
      <c r="B125" s="14" t="s">
        <v>23</v>
      </c>
      <c r="C125" s="14" t="s">
        <v>80</v>
      </c>
      <c r="D125" s="13">
        <v>254</v>
      </c>
      <c r="E125" s="13">
        <v>642</v>
      </c>
      <c r="F125" s="12">
        <v>308</v>
      </c>
    </row>
    <row r="126" spans="2:6" x14ac:dyDescent="0.25">
      <c r="B126" s="14" t="s">
        <v>23</v>
      </c>
      <c r="C126" s="14" t="s">
        <v>79</v>
      </c>
      <c r="D126" s="13">
        <v>157</v>
      </c>
      <c r="E126" s="13">
        <v>440</v>
      </c>
      <c r="F126" s="12">
        <v>436</v>
      </c>
    </row>
    <row r="127" spans="2:6" x14ac:dyDescent="0.25">
      <c r="B127" s="14" t="s">
        <v>23</v>
      </c>
      <c r="C127" s="14" t="s">
        <v>78</v>
      </c>
      <c r="D127" s="13">
        <v>788</v>
      </c>
      <c r="E127" s="13">
        <v>988</v>
      </c>
      <c r="F127" s="12">
        <v>673</v>
      </c>
    </row>
    <row r="128" spans="2:6" x14ac:dyDescent="0.25">
      <c r="B128" s="14" t="s">
        <v>23</v>
      </c>
      <c r="C128" s="14" t="s">
        <v>77</v>
      </c>
      <c r="D128" s="13">
        <v>398</v>
      </c>
      <c r="E128" s="13">
        <v>454</v>
      </c>
      <c r="F128" s="12">
        <v>333</v>
      </c>
    </row>
    <row r="129" spans="2:6" x14ac:dyDescent="0.25">
      <c r="B129" s="14" t="s">
        <v>23</v>
      </c>
      <c r="C129" s="14" t="s">
        <v>76</v>
      </c>
      <c r="D129" s="13">
        <v>796</v>
      </c>
      <c r="E129" s="13">
        <v>912</v>
      </c>
      <c r="F129" s="12">
        <v>687</v>
      </c>
    </row>
    <row r="130" spans="2:6" x14ac:dyDescent="0.25">
      <c r="B130" s="14" t="s">
        <v>23</v>
      </c>
      <c r="C130" s="14" t="s">
        <v>75</v>
      </c>
      <c r="D130" s="13">
        <v>633</v>
      </c>
      <c r="E130" s="13">
        <v>1349</v>
      </c>
      <c r="F130" s="12">
        <v>564</v>
      </c>
    </row>
    <row r="131" spans="2:6" x14ac:dyDescent="0.25">
      <c r="B131" s="14" t="s">
        <v>23</v>
      </c>
      <c r="C131" s="14" t="s">
        <v>74</v>
      </c>
      <c r="D131" s="13">
        <v>1018</v>
      </c>
      <c r="E131" s="13">
        <v>1622</v>
      </c>
      <c r="F131" s="12">
        <v>826</v>
      </c>
    </row>
    <row r="132" spans="2:6" x14ac:dyDescent="0.25">
      <c r="B132" s="14" t="s">
        <v>23</v>
      </c>
      <c r="C132" s="14" t="s">
        <v>73</v>
      </c>
      <c r="D132" s="13">
        <v>356</v>
      </c>
      <c r="E132" s="13">
        <v>429</v>
      </c>
      <c r="F132" s="12">
        <v>621</v>
      </c>
    </row>
    <row r="133" spans="2:6" x14ac:dyDescent="0.25">
      <c r="B133" s="14" t="s">
        <v>23</v>
      </c>
      <c r="C133" s="14" t="s">
        <v>72</v>
      </c>
      <c r="D133" s="13">
        <v>1173</v>
      </c>
      <c r="E133" s="13">
        <v>1342</v>
      </c>
      <c r="F133" s="12">
        <v>605</v>
      </c>
    </row>
    <row r="134" spans="2:6" x14ac:dyDescent="0.25">
      <c r="B134" s="14" t="s">
        <v>23</v>
      </c>
      <c r="C134" s="14" t="s">
        <v>71</v>
      </c>
      <c r="D134" s="13">
        <v>729</v>
      </c>
      <c r="E134" s="13">
        <v>1085</v>
      </c>
      <c r="F134" s="12">
        <v>838</v>
      </c>
    </row>
    <row r="135" spans="2:6" x14ac:dyDescent="0.25">
      <c r="B135" s="14" t="s">
        <v>23</v>
      </c>
      <c r="C135" s="14" t="s">
        <v>70</v>
      </c>
      <c r="D135" s="13">
        <v>935</v>
      </c>
      <c r="E135" s="13">
        <v>1436</v>
      </c>
      <c r="F135" s="12">
        <v>1237</v>
      </c>
    </row>
    <row r="136" spans="2:6" x14ac:dyDescent="0.25">
      <c r="B136" s="14" t="s">
        <v>23</v>
      </c>
      <c r="C136" s="14" t="s">
        <v>69</v>
      </c>
      <c r="D136" s="13">
        <v>930</v>
      </c>
      <c r="E136" s="13">
        <v>1328</v>
      </c>
      <c r="F136" s="12">
        <v>1024</v>
      </c>
    </row>
    <row r="137" spans="2:6" x14ac:dyDescent="0.25">
      <c r="B137" s="14" t="s">
        <v>23</v>
      </c>
      <c r="C137" s="14" t="s">
        <v>68</v>
      </c>
      <c r="D137" s="13">
        <v>1207</v>
      </c>
      <c r="E137" s="13">
        <v>1863</v>
      </c>
      <c r="F137" s="12">
        <v>1375</v>
      </c>
    </row>
    <row r="138" spans="2:6" x14ac:dyDescent="0.25">
      <c r="B138" s="14" t="s">
        <v>23</v>
      </c>
      <c r="C138" s="14" t="s">
        <v>67</v>
      </c>
      <c r="D138" s="13">
        <v>1089</v>
      </c>
      <c r="E138" s="13">
        <v>1554</v>
      </c>
      <c r="F138" s="12">
        <v>945</v>
      </c>
    </row>
    <row r="139" spans="2:6" x14ac:dyDescent="0.25">
      <c r="B139" s="14" t="s">
        <v>23</v>
      </c>
      <c r="C139" s="14" t="s">
        <v>66</v>
      </c>
      <c r="D139" s="13">
        <v>1179</v>
      </c>
      <c r="E139" s="13">
        <v>1541</v>
      </c>
      <c r="F139" s="12">
        <v>1136</v>
      </c>
    </row>
    <row r="140" spans="2:6" x14ac:dyDescent="0.25">
      <c r="B140" s="14" t="s">
        <v>23</v>
      </c>
      <c r="C140" s="14" t="s">
        <v>65</v>
      </c>
      <c r="D140" s="13">
        <v>646</v>
      </c>
      <c r="E140" s="13">
        <v>1144</v>
      </c>
      <c r="F140" s="12">
        <v>1027</v>
      </c>
    </row>
    <row r="141" spans="2:6" x14ac:dyDescent="0.25">
      <c r="B141" s="14" t="s">
        <v>23</v>
      </c>
      <c r="C141" s="14" t="s">
        <v>64</v>
      </c>
      <c r="D141" s="13">
        <v>689</v>
      </c>
      <c r="E141" s="13">
        <v>1352</v>
      </c>
      <c r="F141" s="12">
        <v>777</v>
      </c>
    </row>
    <row r="142" spans="2:6" x14ac:dyDescent="0.25">
      <c r="B142" s="14" t="s">
        <v>23</v>
      </c>
      <c r="C142" s="14" t="s">
        <v>63</v>
      </c>
      <c r="D142" s="13">
        <v>92</v>
      </c>
      <c r="E142" s="13">
        <v>1393</v>
      </c>
      <c r="F142" s="12">
        <v>295</v>
      </c>
    </row>
    <row r="143" spans="2:6" x14ac:dyDescent="0.25">
      <c r="B143" s="14" t="s">
        <v>23</v>
      </c>
      <c r="C143" s="14" t="s">
        <v>62</v>
      </c>
      <c r="D143" s="13">
        <v>361</v>
      </c>
      <c r="E143" s="13">
        <v>4109</v>
      </c>
      <c r="F143" s="12">
        <v>761</v>
      </c>
    </row>
    <row r="144" spans="2:6" x14ac:dyDescent="0.25">
      <c r="B144" s="14" t="s">
        <v>23</v>
      </c>
      <c r="C144" s="14" t="s">
        <v>61</v>
      </c>
      <c r="D144" s="13">
        <v>148</v>
      </c>
      <c r="E144" s="13">
        <v>1510</v>
      </c>
      <c r="F144" s="12">
        <v>300</v>
      </c>
    </row>
    <row r="145" spans="2:6" x14ac:dyDescent="0.25">
      <c r="B145" s="14" t="s">
        <v>23</v>
      </c>
      <c r="C145" s="14" t="s">
        <v>60</v>
      </c>
      <c r="D145" s="13">
        <v>367</v>
      </c>
      <c r="E145" s="13">
        <v>1942</v>
      </c>
      <c r="F145" s="12">
        <v>817</v>
      </c>
    </row>
    <row r="146" spans="2:6" x14ac:dyDescent="0.25">
      <c r="B146" s="14" t="s">
        <v>23</v>
      </c>
      <c r="C146" s="14" t="s">
        <v>59</v>
      </c>
      <c r="D146" s="13">
        <v>96</v>
      </c>
      <c r="E146" s="13">
        <v>249</v>
      </c>
      <c r="F146" s="12">
        <v>191</v>
      </c>
    </row>
    <row r="147" spans="2:6" x14ac:dyDescent="0.25">
      <c r="B147" s="14" t="s">
        <v>23</v>
      </c>
      <c r="C147" s="14" t="s">
        <v>58</v>
      </c>
      <c r="D147" s="13">
        <v>104</v>
      </c>
      <c r="E147" s="13">
        <v>281</v>
      </c>
      <c r="F147" s="12">
        <v>241</v>
      </c>
    </row>
    <row r="148" spans="2:6" x14ac:dyDescent="0.25">
      <c r="B148" s="14" t="s">
        <v>23</v>
      </c>
      <c r="C148" s="14" t="s">
        <v>57</v>
      </c>
      <c r="D148" s="13">
        <v>152</v>
      </c>
      <c r="E148" s="13">
        <v>225</v>
      </c>
      <c r="F148" s="12">
        <v>215</v>
      </c>
    </row>
    <row r="149" spans="2:6" x14ac:dyDescent="0.25">
      <c r="B149" s="14" t="s">
        <v>23</v>
      </c>
      <c r="C149" s="14" t="s">
        <v>56</v>
      </c>
      <c r="D149" s="13">
        <v>661</v>
      </c>
      <c r="E149" s="13">
        <v>1509</v>
      </c>
      <c r="F149" s="12">
        <v>818</v>
      </c>
    </row>
    <row r="150" spans="2:6" x14ac:dyDescent="0.25">
      <c r="B150" s="14" t="s">
        <v>23</v>
      </c>
      <c r="C150" s="14" t="s">
        <v>55</v>
      </c>
      <c r="D150" s="13">
        <v>417</v>
      </c>
      <c r="E150" s="13">
        <v>591</v>
      </c>
      <c r="F150" s="12">
        <v>414</v>
      </c>
    </row>
    <row r="151" spans="2:6" x14ac:dyDescent="0.25">
      <c r="B151" s="14" t="s">
        <v>23</v>
      </c>
      <c r="C151" s="14" t="s">
        <v>54</v>
      </c>
      <c r="D151" s="13">
        <v>588</v>
      </c>
      <c r="E151" s="13">
        <v>1036</v>
      </c>
      <c r="F151" s="12">
        <v>725</v>
      </c>
    </row>
    <row r="152" spans="2:6" x14ac:dyDescent="0.25">
      <c r="B152" s="14" t="s">
        <v>23</v>
      </c>
      <c r="C152" s="14" t="s">
        <v>53</v>
      </c>
      <c r="D152" s="13">
        <v>99</v>
      </c>
      <c r="E152" s="13">
        <v>566</v>
      </c>
      <c r="F152" s="12">
        <v>200</v>
      </c>
    </row>
    <row r="153" spans="2:6" x14ac:dyDescent="0.25">
      <c r="B153" s="14" t="s">
        <v>23</v>
      </c>
      <c r="C153" s="14" t="s">
        <v>52</v>
      </c>
      <c r="D153" s="13">
        <v>1113</v>
      </c>
      <c r="E153" s="13">
        <v>1539</v>
      </c>
      <c r="F153" s="12">
        <v>1209</v>
      </c>
    </row>
    <row r="154" spans="2:6" x14ac:dyDescent="0.25">
      <c r="B154" s="14" t="s">
        <v>23</v>
      </c>
      <c r="C154" s="14" t="s">
        <v>51</v>
      </c>
      <c r="D154" s="13">
        <v>1462</v>
      </c>
      <c r="E154" s="13">
        <v>1993</v>
      </c>
      <c r="F154" s="12">
        <v>1444</v>
      </c>
    </row>
    <row r="155" spans="2:6" x14ac:dyDescent="0.25">
      <c r="B155" s="14" t="s">
        <v>23</v>
      </c>
      <c r="C155" s="14" t="s">
        <v>50</v>
      </c>
      <c r="D155" s="13">
        <v>1094</v>
      </c>
      <c r="E155" s="13">
        <v>1924</v>
      </c>
      <c r="F155" s="12">
        <v>1466</v>
      </c>
    </row>
    <row r="156" spans="2:6" x14ac:dyDescent="0.25">
      <c r="B156" s="14" t="s">
        <v>23</v>
      </c>
      <c r="C156" s="14" t="s">
        <v>49</v>
      </c>
      <c r="D156" s="13">
        <v>924</v>
      </c>
      <c r="E156" s="13">
        <v>1799</v>
      </c>
      <c r="F156" s="12">
        <v>1269</v>
      </c>
    </row>
    <row r="157" spans="2:6" x14ac:dyDescent="0.25">
      <c r="B157" s="14" t="s">
        <v>23</v>
      </c>
      <c r="C157" s="14" t="s">
        <v>48</v>
      </c>
      <c r="D157" s="13">
        <v>0</v>
      </c>
      <c r="E157" s="13">
        <v>0</v>
      </c>
      <c r="F157" s="12">
        <v>0</v>
      </c>
    </row>
    <row r="158" spans="2:6" x14ac:dyDescent="0.25">
      <c r="B158" s="14" t="s">
        <v>23</v>
      </c>
      <c r="C158" s="14" t="s">
        <v>47</v>
      </c>
      <c r="D158" s="13">
        <v>296</v>
      </c>
      <c r="E158" s="13">
        <v>443</v>
      </c>
      <c r="F158" s="12">
        <v>157</v>
      </c>
    </row>
    <row r="159" spans="2:6" x14ac:dyDescent="0.25">
      <c r="B159" s="14" t="s">
        <v>23</v>
      </c>
      <c r="C159" s="14" t="s">
        <v>46</v>
      </c>
      <c r="D159" s="13">
        <v>858</v>
      </c>
      <c r="E159" s="13">
        <v>1562</v>
      </c>
      <c r="F159" s="12">
        <v>832</v>
      </c>
    </row>
    <row r="160" spans="2:6" x14ac:dyDescent="0.25">
      <c r="B160" s="14" t="s">
        <v>23</v>
      </c>
      <c r="C160" s="14" t="s">
        <v>45</v>
      </c>
      <c r="D160" s="13">
        <v>487</v>
      </c>
      <c r="E160" s="13">
        <v>821</v>
      </c>
      <c r="F160" s="12">
        <v>556</v>
      </c>
    </row>
    <row r="161" spans="2:6" x14ac:dyDescent="0.25">
      <c r="B161" s="14" t="s">
        <v>23</v>
      </c>
      <c r="C161" s="14" t="s">
        <v>44</v>
      </c>
      <c r="D161" s="13">
        <v>985</v>
      </c>
      <c r="E161" s="13">
        <v>2100</v>
      </c>
      <c r="F161" s="12">
        <v>1402</v>
      </c>
    </row>
    <row r="162" spans="2:6" x14ac:dyDescent="0.25">
      <c r="B162" s="14" t="s">
        <v>23</v>
      </c>
      <c r="C162" s="14" t="s">
        <v>43</v>
      </c>
      <c r="D162" s="13">
        <v>430</v>
      </c>
      <c r="E162" s="13">
        <v>976</v>
      </c>
      <c r="F162" s="12">
        <v>616</v>
      </c>
    </row>
    <row r="163" spans="2:6" x14ac:dyDescent="0.25">
      <c r="B163" s="14" t="s">
        <v>23</v>
      </c>
      <c r="C163" s="14" t="s">
        <v>42</v>
      </c>
      <c r="D163" s="13">
        <v>11</v>
      </c>
      <c r="E163" s="13">
        <v>4</v>
      </c>
      <c r="F163" s="12">
        <v>351</v>
      </c>
    </row>
    <row r="164" spans="2:6" x14ac:dyDescent="0.25">
      <c r="B164" s="14" t="s">
        <v>23</v>
      </c>
      <c r="C164" s="14" t="s">
        <v>41</v>
      </c>
      <c r="D164" s="13">
        <v>370</v>
      </c>
      <c r="E164" s="13">
        <v>480</v>
      </c>
      <c r="F164" s="12">
        <v>398</v>
      </c>
    </row>
    <row r="165" spans="2:6" x14ac:dyDescent="0.25">
      <c r="B165" s="14" t="s">
        <v>23</v>
      </c>
      <c r="C165" s="14" t="s">
        <v>40</v>
      </c>
      <c r="D165" s="13">
        <v>778</v>
      </c>
      <c r="E165" s="13">
        <v>1343</v>
      </c>
      <c r="F165" s="12">
        <v>1071</v>
      </c>
    </row>
    <row r="166" spans="2:6" x14ac:dyDescent="0.25">
      <c r="B166" s="14" t="s">
        <v>23</v>
      </c>
      <c r="C166" s="14" t="s">
        <v>39</v>
      </c>
      <c r="D166" s="13">
        <v>783</v>
      </c>
      <c r="E166" s="13">
        <v>1429</v>
      </c>
      <c r="F166" s="12">
        <v>1018</v>
      </c>
    </row>
    <row r="167" spans="2:6" x14ac:dyDescent="0.25">
      <c r="B167" s="14" t="s">
        <v>23</v>
      </c>
      <c r="C167" s="14" t="s">
        <v>38</v>
      </c>
      <c r="D167" s="13">
        <v>1376</v>
      </c>
      <c r="E167" s="13">
        <v>2314</v>
      </c>
      <c r="F167" s="12">
        <v>1440</v>
      </c>
    </row>
    <row r="168" spans="2:6" x14ac:dyDescent="0.25">
      <c r="B168" s="14" t="s">
        <v>23</v>
      </c>
      <c r="C168" s="14" t="s">
        <v>37</v>
      </c>
      <c r="D168" s="13">
        <v>717</v>
      </c>
      <c r="E168" s="13">
        <v>1732</v>
      </c>
      <c r="F168" s="12">
        <v>1623</v>
      </c>
    </row>
    <row r="169" spans="2:6" x14ac:dyDescent="0.25">
      <c r="B169" s="14" t="s">
        <v>23</v>
      </c>
      <c r="C169" s="14" t="s">
        <v>36</v>
      </c>
      <c r="D169" s="13">
        <v>301</v>
      </c>
      <c r="E169" s="13">
        <v>720</v>
      </c>
      <c r="F169" s="12">
        <v>629</v>
      </c>
    </row>
    <row r="170" spans="2:6" x14ac:dyDescent="0.25">
      <c r="B170" s="14" t="s">
        <v>23</v>
      </c>
      <c r="C170" s="14" t="s">
        <v>35</v>
      </c>
      <c r="D170" s="13">
        <v>179</v>
      </c>
      <c r="E170" s="13">
        <v>303</v>
      </c>
      <c r="F170" s="12">
        <v>258</v>
      </c>
    </row>
    <row r="171" spans="2:6" x14ac:dyDescent="0.25">
      <c r="B171" s="14" t="s">
        <v>23</v>
      </c>
      <c r="C171" s="14" t="s">
        <v>34</v>
      </c>
      <c r="D171" s="13">
        <v>919</v>
      </c>
      <c r="E171" s="13">
        <v>1445</v>
      </c>
      <c r="F171" s="12">
        <v>1250</v>
      </c>
    </row>
    <row r="172" spans="2:6" x14ac:dyDescent="0.25">
      <c r="B172" s="14" t="s">
        <v>23</v>
      </c>
      <c r="C172" s="14" t="s">
        <v>33</v>
      </c>
      <c r="D172" s="13">
        <v>396</v>
      </c>
      <c r="E172" s="13">
        <v>704</v>
      </c>
      <c r="F172" s="12">
        <v>712</v>
      </c>
    </row>
    <row r="173" spans="2:6" x14ac:dyDescent="0.25">
      <c r="B173" s="14" t="s">
        <v>23</v>
      </c>
      <c r="C173" s="14" t="s">
        <v>32</v>
      </c>
      <c r="D173" s="13">
        <v>387</v>
      </c>
      <c r="E173" s="13">
        <v>735</v>
      </c>
      <c r="F173" s="12">
        <v>677</v>
      </c>
    </row>
    <row r="174" spans="2:6" x14ac:dyDescent="0.25">
      <c r="B174" s="14" t="s">
        <v>23</v>
      </c>
      <c r="C174" s="14" t="s">
        <v>31</v>
      </c>
      <c r="D174" s="13">
        <v>869</v>
      </c>
      <c r="E174" s="13">
        <v>1267</v>
      </c>
      <c r="F174" s="12">
        <v>801</v>
      </c>
    </row>
    <row r="175" spans="2:6" x14ac:dyDescent="0.25">
      <c r="B175" s="14" t="s">
        <v>23</v>
      </c>
      <c r="C175" s="14" t="s">
        <v>30</v>
      </c>
      <c r="D175" s="13">
        <v>1500</v>
      </c>
      <c r="E175" s="13">
        <v>2104</v>
      </c>
      <c r="F175" s="12">
        <v>1570</v>
      </c>
    </row>
    <row r="176" spans="2:6" x14ac:dyDescent="0.25">
      <c r="B176" s="14" t="s">
        <v>23</v>
      </c>
      <c r="C176" s="14" t="s">
        <v>29</v>
      </c>
      <c r="D176" s="13">
        <v>1064</v>
      </c>
      <c r="E176" s="13">
        <v>1509</v>
      </c>
      <c r="F176" s="12">
        <v>1126</v>
      </c>
    </row>
    <row r="177" spans="2:6" x14ac:dyDescent="0.25">
      <c r="B177" s="14" t="s">
        <v>23</v>
      </c>
      <c r="C177" s="14" t="s">
        <v>28</v>
      </c>
      <c r="D177" s="13">
        <v>1272</v>
      </c>
      <c r="E177" s="13">
        <v>2058</v>
      </c>
      <c r="F177" s="12">
        <v>1702</v>
      </c>
    </row>
    <row r="178" spans="2:6" x14ac:dyDescent="0.25">
      <c r="B178" s="14" t="s">
        <v>23</v>
      </c>
      <c r="C178" s="14" t="s">
        <v>27</v>
      </c>
      <c r="D178" s="13">
        <v>916</v>
      </c>
      <c r="E178" s="13">
        <v>1326</v>
      </c>
      <c r="F178" s="12">
        <v>840</v>
      </c>
    </row>
    <row r="179" spans="2:6" x14ac:dyDescent="0.25">
      <c r="B179" s="14" t="s">
        <v>23</v>
      </c>
      <c r="C179" s="14" t="s">
        <v>26</v>
      </c>
      <c r="D179" s="13">
        <v>877</v>
      </c>
      <c r="E179" s="13">
        <v>1498</v>
      </c>
      <c r="F179" s="12">
        <v>1274</v>
      </c>
    </row>
    <row r="180" spans="2:6" x14ac:dyDescent="0.25">
      <c r="B180" s="14" t="s">
        <v>23</v>
      </c>
      <c r="C180" s="14" t="s">
        <v>25</v>
      </c>
      <c r="D180" s="13">
        <v>716</v>
      </c>
      <c r="E180" s="13">
        <v>1119</v>
      </c>
      <c r="F180" s="12">
        <v>837</v>
      </c>
    </row>
    <row r="181" spans="2:6" x14ac:dyDescent="0.25">
      <c r="B181" s="14" t="s">
        <v>23</v>
      </c>
      <c r="C181" s="14" t="s">
        <v>24</v>
      </c>
      <c r="D181" s="13">
        <v>772</v>
      </c>
      <c r="E181" s="13">
        <v>1410</v>
      </c>
      <c r="F181" s="12">
        <v>1199</v>
      </c>
    </row>
    <row r="182" spans="2:6" x14ac:dyDescent="0.25">
      <c r="B182" s="14" t="s">
        <v>23</v>
      </c>
      <c r="C182" s="14" t="s">
        <v>22</v>
      </c>
      <c r="D182" s="13">
        <v>1190</v>
      </c>
      <c r="E182" s="13">
        <v>1969</v>
      </c>
      <c r="F182" s="12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3EFA-3B53-483A-88E0-8218113280BF}">
  <dimension ref="A1:H21"/>
  <sheetViews>
    <sheetView showGridLines="0" topLeftCell="A4" workbookViewId="0">
      <selection activeCell="H22" sqref="H22"/>
    </sheetView>
  </sheetViews>
  <sheetFormatPr defaultColWidth="9.140625" defaultRowHeight="15" x14ac:dyDescent="0.25"/>
  <cols>
    <col min="1" max="1" width="2.42578125" style="27" customWidth="1"/>
    <col min="2" max="2" width="7.7109375" style="27" customWidth="1"/>
    <col min="3" max="3" width="9.140625" style="27"/>
    <col min="4" max="4" width="14.42578125" style="27" bestFit="1" customWidth="1"/>
    <col min="5" max="5" width="16.5703125" style="27" bestFit="1" customWidth="1"/>
    <col min="6" max="6" width="9.140625" style="27"/>
    <col min="7" max="7" width="12.5703125" style="27" customWidth="1"/>
    <col min="8" max="16384" width="9.140625" style="27"/>
  </cols>
  <sheetData>
    <row r="1" spans="1:8" x14ac:dyDescent="0.25">
      <c r="B1" s="32" t="s">
        <v>205</v>
      </c>
      <c r="C1" s="32" t="s">
        <v>204</v>
      </c>
      <c r="D1" s="32" t="s">
        <v>203</v>
      </c>
      <c r="E1" s="32" t="s">
        <v>202</v>
      </c>
    </row>
    <row r="2" spans="1:8" x14ac:dyDescent="0.25">
      <c r="B2" s="30">
        <v>1</v>
      </c>
      <c r="C2" s="31">
        <v>8000</v>
      </c>
      <c r="D2" s="30" t="s">
        <v>200</v>
      </c>
      <c r="E2" s="30">
        <v>10</v>
      </c>
    </row>
    <row r="3" spans="1:8" x14ac:dyDescent="0.25">
      <c r="B3" s="30">
        <v>2</v>
      </c>
      <c r="C3" s="31">
        <v>11000</v>
      </c>
      <c r="D3" s="30" t="s">
        <v>200</v>
      </c>
      <c r="E3" s="30">
        <v>9</v>
      </c>
    </row>
    <row r="4" spans="1:8" x14ac:dyDescent="0.25">
      <c r="B4" s="30">
        <v>3</v>
      </c>
      <c r="C4" s="31">
        <v>6000</v>
      </c>
      <c r="D4" s="30" t="s">
        <v>201</v>
      </c>
      <c r="E4" s="30">
        <v>5</v>
      </c>
    </row>
    <row r="5" spans="1:8" x14ac:dyDescent="0.25">
      <c r="B5" s="30">
        <v>4</v>
      </c>
      <c r="C5" s="31">
        <v>15000</v>
      </c>
      <c r="D5" s="30" t="s">
        <v>200</v>
      </c>
      <c r="E5" s="30">
        <v>10</v>
      </c>
    </row>
    <row r="6" spans="1:8" x14ac:dyDescent="0.25">
      <c r="B6" s="30">
        <v>5</v>
      </c>
      <c r="C6" s="31">
        <v>10000</v>
      </c>
      <c r="D6" s="30" t="s">
        <v>201</v>
      </c>
      <c r="E6" s="30">
        <v>2</v>
      </c>
    </row>
    <row r="7" spans="1:8" x14ac:dyDescent="0.25">
      <c r="B7" s="30">
        <v>6</v>
      </c>
      <c r="C7" s="31">
        <v>15000</v>
      </c>
      <c r="D7" s="30" t="s">
        <v>200</v>
      </c>
      <c r="E7" s="30">
        <v>5</v>
      </c>
    </row>
    <row r="8" spans="1:8" x14ac:dyDescent="0.25">
      <c r="B8" s="30">
        <v>7</v>
      </c>
      <c r="C8" s="31">
        <v>13000</v>
      </c>
      <c r="D8" s="30" t="s">
        <v>200</v>
      </c>
      <c r="E8" s="30">
        <v>999</v>
      </c>
    </row>
    <row r="9" spans="1:8" x14ac:dyDescent="0.25">
      <c r="B9" s="30">
        <v>8</v>
      </c>
      <c r="C9" s="31">
        <v>8000</v>
      </c>
      <c r="D9" s="30" t="s">
        <v>200</v>
      </c>
      <c r="E9" s="30">
        <v>2</v>
      </c>
    </row>
    <row r="10" spans="1:8" x14ac:dyDescent="0.25">
      <c r="B10" s="30">
        <v>9</v>
      </c>
      <c r="C10" s="31">
        <v>11000</v>
      </c>
      <c r="D10" s="30" t="s">
        <v>201</v>
      </c>
      <c r="E10" s="30">
        <v>5</v>
      </c>
    </row>
    <row r="11" spans="1:8" x14ac:dyDescent="0.25">
      <c r="B11" s="30">
        <v>10</v>
      </c>
      <c r="C11" s="31">
        <v>9000</v>
      </c>
      <c r="D11" s="30" t="s">
        <v>200</v>
      </c>
      <c r="E11" s="30">
        <v>6</v>
      </c>
    </row>
    <row r="14" spans="1:8" ht="15.75" thickBot="1" x14ac:dyDescent="0.3">
      <c r="B14" s="29" t="s">
        <v>199</v>
      </c>
    </row>
    <row r="15" spans="1:8" ht="15.75" thickBot="1" x14ac:dyDescent="0.3">
      <c r="A15" s="27">
        <v>1</v>
      </c>
      <c r="B15" s="27" t="s">
        <v>198</v>
      </c>
      <c r="H15" s="28">
        <f>SUMIF(D2:D11,"Yes",C2:C11)</f>
        <v>79000</v>
      </c>
    </row>
    <row r="16" spans="1:8" ht="15.75" thickBot="1" x14ac:dyDescent="0.3">
      <c r="A16" s="27">
        <v>2</v>
      </c>
      <c r="B16" s="27" t="s">
        <v>197</v>
      </c>
      <c r="H16" s="28">
        <f>SUMIF(D2:D11,"No",C2:C11)</f>
        <v>27000</v>
      </c>
    </row>
    <row r="17" spans="1:8" ht="15.75" thickBot="1" x14ac:dyDescent="0.3"/>
    <row r="18" spans="1:8" ht="15.75" thickBot="1" x14ac:dyDescent="0.3">
      <c r="A18" s="27">
        <v>3</v>
      </c>
      <c r="B18" s="27" t="s">
        <v>196</v>
      </c>
      <c r="H18" s="28">
        <f>SUMIF(C2:C11,"&gt;10000",E2:E11)</f>
        <v>1028</v>
      </c>
    </row>
    <row r="19" spans="1:8" ht="15.75" thickBot="1" x14ac:dyDescent="0.3"/>
    <row r="20" spans="1:8" ht="15.75" thickBot="1" x14ac:dyDescent="0.3">
      <c r="A20" s="27">
        <v>4</v>
      </c>
      <c r="B20" s="27" t="s">
        <v>195</v>
      </c>
      <c r="H20" s="28">
        <f>SUMIF(C2:C11,"&gt;10000",C2:C11)</f>
        <v>65000</v>
      </c>
    </row>
    <row r="21" spans="1:8" ht="15.75" thickBot="1" x14ac:dyDescent="0.3">
      <c r="A21" s="27">
        <v>5</v>
      </c>
      <c r="B21" s="27" t="s">
        <v>194</v>
      </c>
      <c r="H21" s="28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8434-D56E-4526-ABD3-7EDD48E651DA}">
  <sheetPr>
    <tabColor rgb="FFFF0000"/>
  </sheetPr>
  <dimension ref="A1:K48"/>
  <sheetViews>
    <sheetView showGridLines="0" topLeftCell="A49" workbookViewId="0">
      <selection activeCell="A61" sqref="A61"/>
    </sheetView>
  </sheetViews>
  <sheetFormatPr defaultColWidth="8.7109375" defaultRowHeight="12.75" outlineLevelRow="1" x14ac:dyDescent="0.2"/>
  <cols>
    <col min="1" max="1" width="1.7109375" style="33" bestFit="1" customWidth="1"/>
    <col min="2" max="2" width="18.140625" style="33" customWidth="1"/>
    <col min="3" max="3" width="12.28515625" style="33" bestFit="1" customWidth="1"/>
    <col min="4" max="4" width="8.42578125" style="33" bestFit="1" customWidth="1"/>
    <col min="5" max="5" width="11.42578125" style="33" bestFit="1" customWidth="1"/>
    <col min="6" max="16384" width="8.7109375" style="33"/>
  </cols>
  <sheetData>
    <row r="1" spans="1:5" x14ac:dyDescent="0.2">
      <c r="B1" s="43" t="s">
        <v>238</v>
      </c>
    </row>
    <row r="2" spans="1:5" x14ac:dyDescent="0.2">
      <c r="B2" s="42" t="s">
        <v>237</v>
      </c>
      <c r="C2" s="42" t="s">
        <v>236</v>
      </c>
      <c r="D2" s="42" t="s">
        <v>235</v>
      </c>
      <c r="E2" s="42" t="s">
        <v>234</v>
      </c>
    </row>
    <row r="3" spans="1:5" x14ac:dyDescent="0.2">
      <c r="B3" s="41" t="s">
        <v>233</v>
      </c>
      <c r="C3" s="41" t="s">
        <v>220</v>
      </c>
      <c r="D3" s="41" t="s">
        <v>219</v>
      </c>
      <c r="E3" s="41">
        <v>28</v>
      </c>
    </row>
    <row r="4" spans="1:5" x14ac:dyDescent="0.2">
      <c r="B4" s="41" t="s">
        <v>232</v>
      </c>
      <c r="C4" s="41" t="s">
        <v>214</v>
      </c>
      <c r="D4" s="41" t="s">
        <v>231</v>
      </c>
      <c r="E4" s="41">
        <v>8</v>
      </c>
    </row>
    <row r="5" spans="1:5" x14ac:dyDescent="0.2">
      <c r="B5" s="41" t="s">
        <v>230</v>
      </c>
      <c r="C5" s="41" t="s">
        <v>223</v>
      </c>
      <c r="D5" s="41" t="s">
        <v>219</v>
      </c>
      <c r="E5" s="41">
        <v>19</v>
      </c>
    </row>
    <row r="6" spans="1:5" x14ac:dyDescent="0.2">
      <c r="B6" s="41" t="s">
        <v>229</v>
      </c>
      <c r="C6" s="41" t="s">
        <v>217</v>
      </c>
      <c r="D6" s="41" t="s">
        <v>228</v>
      </c>
      <c r="E6" s="41">
        <v>2</v>
      </c>
    </row>
    <row r="7" spans="1:5" x14ac:dyDescent="0.2">
      <c r="B7" s="41" t="s">
        <v>227</v>
      </c>
      <c r="C7" s="41" t="s">
        <v>223</v>
      </c>
      <c r="D7" s="41" t="s">
        <v>226</v>
      </c>
      <c r="E7" s="41">
        <v>5</v>
      </c>
    </row>
    <row r="8" spans="1:5" x14ac:dyDescent="0.2">
      <c r="B8" s="41" t="s">
        <v>225</v>
      </c>
      <c r="C8" s="41" t="s">
        <v>214</v>
      </c>
      <c r="D8" s="41" t="s">
        <v>219</v>
      </c>
      <c r="E8" s="41">
        <v>9</v>
      </c>
    </row>
    <row r="9" spans="1:5" x14ac:dyDescent="0.2">
      <c r="B9" s="41" t="s">
        <v>224</v>
      </c>
      <c r="C9" s="41" t="s">
        <v>223</v>
      </c>
      <c r="D9" s="41" t="s">
        <v>222</v>
      </c>
      <c r="E9" s="41">
        <v>18</v>
      </c>
    </row>
    <row r="10" spans="1:5" x14ac:dyDescent="0.2">
      <c r="B10" s="41" t="s">
        <v>221</v>
      </c>
      <c r="C10" s="41" t="s">
        <v>220</v>
      </c>
      <c r="D10" s="41" t="s">
        <v>219</v>
      </c>
      <c r="E10" s="41">
        <v>11</v>
      </c>
    </row>
    <row r="11" spans="1:5" x14ac:dyDescent="0.2">
      <c r="B11" s="41" t="s">
        <v>218</v>
      </c>
      <c r="C11" s="41" t="s">
        <v>217</v>
      </c>
      <c r="D11" s="41" t="s">
        <v>216</v>
      </c>
      <c r="E11" s="41">
        <v>3</v>
      </c>
    </row>
    <row r="12" spans="1:5" x14ac:dyDescent="0.2">
      <c r="B12" s="41" t="s">
        <v>215</v>
      </c>
      <c r="C12" s="41" t="s">
        <v>214</v>
      </c>
      <c r="D12" s="41" t="s">
        <v>213</v>
      </c>
      <c r="E12" s="41">
        <v>15</v>
      </c>
    </row>
    <row r="14" spans="1:5" ht="15" x14ac:dyDescent="0.25">
      <c r="B14" s="40" t="s">
        <v>212</v>
      </c>
      <c r="E14" s="39" t="s">
        <v>211</v>
      </c>
    </row>
    <row r="16" spans="1:5" x14ac:dyDescent="0.2">
      <c r="A16" s="33">
        <v>1</v>
      </c>
      <c r="B16" s="38" t="s">
        <v>210</v>
      </c>
    </row>
    <row r="17" spans="1:11" x14ac:dyDescent="0.2">
      <c r="C17" s="37" t="s">
        <v>207</v>
      </c>
      <c r="D17" s="37"/>
    </row>
    <row r="18" spans="1:11" x14ac:dyDescent="0.2">
      <c r="B18" s="36" t="s">
        <v>206</v>
      </c>
      <c r="C18" s="35">
        <f>SUMIF(D3:D12,"USA",E3:E12)</f>
        <v>67</v>
      </c>
    </row>
    <row r="19" spans="1:11" hidden="1" outlineLevel="1" x14ac:dyDescent="0.2"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hidden="1" outlineLevel="1" x14ac:dyDescent="0.2"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hidden="1" outlineLevel="1" x14ac:dyDescent="0.2"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hidden="1" outlineLevel="1" x14ac:dyDescent="0.2"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hidden="1" outlineLevel="1" x14ac:dyDescent="0.2"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hidden="1" outlineLevel="1" x14ac:dyDescent="0.2"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hidden="1" outlineLevel="1" x14ac:dyDescent="0.2"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collapsed="1" x14ac:dyDescent="0.2"/>
    <row r="27" spans="1:11" x14ac:dyDescent="0.2">
      <c r="A27" s="33">
        <v>2</v>
      </c>
      <c r="B27" s="38" t="s">
        <v>209</v>
      </c>
    </row>
    <row r="28" spans="1:11" x14ac:dyDescent="0.2">
      <c r="C28" s="37" t="s">
        <v>207</v>
      </c>
      <c r="D28" s="37"/>
    </row>
    <row r="29" spans="1:11" x14ac:dyDescent="0.2">
      <c r="B29" s="36" t="s">
        <v>206</v>
      </c>
      <c r="C29" s="35">
        <f>SUMIF(C3:C12,"figure skating",E3:E12)</f>
        <v>5</v>
      </c>
    </row>
    <row r="30" spans="1:11" hidden="1" outlineLevel="1" x14ac:dyDescent="0.2"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hidden="1" outlineLevel="1" x14ac:dyDescent="0.2"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hidden="1" outlineLevel="1" x14ac:dyDescent="0.2"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hidden="1" outlineLevel="1" x14ac:dyDescent="0.2"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hidden="1" outlineLevel="1" x14ac:dyDescent="0.2"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hidden="1" outlineLevel="1" x14ac:dyDescent="0.2"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hidden="1" outlineLevel="1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collapsed="1" x14ac:dyDescent="0.2"/>
    <row r="38" spans="1:11" x14ac:dyDescent="0.2">
      <c r="A38" s="33">
        <v>2</v>
      </c>
      <c r="B38" s="38" t="s">
        <v>208</v>
      </c>
    </row>
    <row r="39" spans="1:11" x14ac:dyDescent="0.2">
      <c r="C39" s="37" t="s">
        <v>207</v>
      </c>
      <c r="D39" s="37"/>
    </row>
    <row r="40" spans="1:11" x14ac:dyDescent="0.2">
      <c r="B40" s="36" t="s">
        <v>206</v>
      </c>
      <c r="C40" s="35">
        <f>SUMIF(D3:D12,"USA",E3:E12)+SUMIF(D3:D12,"Jamaica",E3:E12)</f>
        <v>75</v>
      </c>
    </row>
    <row r="41" spans="1:11" hidden="1" outlineLevel="1" x14ac:dyDescent="0.2"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hidden="1" outlineLevel="1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hidden="1" outlineLevel="1" x14ac:dyDescent="0.2"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hidden="1" outlineLevel="1" x14ac:dyDescent="0.2"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hidden="1" outlineLevel="1" x14ac:dyDescent="0.2"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hidden="1" outlineLevel="1" x14ac:dyDescent="0.2"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hidden="1" outlineLevel="1" x14ac:dyDescent="0.2"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3B4768DE-20F8-412C-AC25-3B320C0C6CE6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9722-7310-4DD5-A8E5-98581A41AA07}">
  <dimension ref="A1:G18"/>
  <sheetViews>
    <sheetView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50" t="s">
        <v>255</v>
      </c>
      <c r="B1" s="44"/>
      <c r="C1" s="44"/>
      <c r="D1" s="44"/>
      <c r="E1" s="44"/>
      <c r="F1" s="44"/>
      <c r="G1" s="44"/>
    </row>
    <row r="2" spans="1:7" x14ac:dyDescent="0.25">
      <c r="A2" s="45" t="s">
        <v>254</v>
      </c>
      <c r="B2" s="44"/>
      <c r="C2" s="44"/>
      <c r="D2" s="44"/>
      <c r="E2" s="44"/>
      <c r="F2" s="44"/>
      <c r="G2" s="44"/>
    </row>
    <row r="3" spans="1:7" x14ac:dyDescent="0.25">
      <c r="A3" s="48" t="s">
        <v>253</v>
      </c>
      <c r="B3" s="49" t="s">
        <v>239</v>
      </c>
      <c r="C3" s="44"/>
      <c r="D3" s="44"/>
      <c r="E3" s="44"/>
      <c r="F3" s="44"/>
      <c r="G3" s="44"/>
    </row>
    <row r="4" spans="1:7" x14ac:dyDescent="0.25">
      <c r="A4" s="48" t="s">
        <v>252</v>
      </c>
      <c r="B4" s="47">
        <v>7</v>
      </c>
      <c r="C4" s="44"/>
      <c r="D4" s="44"/>
      <c r="E4" s="44"/>
      <c r="F4" s="44"/>
      <c r="G4" s="44"/>
    </row>
    <row r="5" spans="1:7" x14ac:dyDescent="0.25">
      <c r="A5" s="48" t="s">
        <v>251</v>
      </c>
      <c r="B5" s="47">
        <v>5</v>
      </c>
      <c r="C5" s="44"/>
      <c r="D5" s="44"/>
      <c r="E5" s="44"/>
      <c r="F5" s="44"/>
      <c r="G5" s="44"/>
    </row>
    <row r="6" spans="1:7" x14ac:dyDescent="0.25">
      <c r="A6" s="48" t="s">
        <v>250</v>
      </c>
      <c r="B6" s="47">
        <v>6</v>
      </c>
      <c r="C6" s="44"/>
      <c r="D6" s="44"/>
      <c r="E6" s="44"/>
      <c r="F6" s="44"/>
      <c r="G6" s="44"/>
    </row>
    <row r="7" spans="1:7" x14ac:dyDescent="0.25">
      <c r="A7" s="48" t="s">
        <v>249</v>
      </c>
      <c r="B7" s="47">
        <v>4</v>
      </c>
      <c r="C7" s="44"/>
      <c r="D7" s="44"/>
      <c r="E7" s="44"/>
      <c r="F7" s="44"/>
      <c r="G7" s="44"/>
    </row>
    <row r="8" spans="1:7" x14ac:dyDescent="0.25">
      <c r="A8" s="48" t="s">
        <v>248</v>
      </c>
      <c r="B8" s="47" t="s">
        <v>247</v>
      </c>
      <c r="C8" s="44"/>
      <c r="D8" s="44"/>
      <c r="E8" s="44"/>
      <c r="F8" s="44"/>
      <c r="G8" s="44"/>
    </row>
    <row r="9" spans="1:7" x14ac:dyDescent="0.25">
      <c r="A9" s="48" t="s">
        <v>246</v>
      </c>
      <c r="B9" s="47" t="s">
        <v>245</v>
      </c>
      <c r="C9" s="44"/>
      <c r="D9" s="44"/>
      <c r="E9" s="44"/>
      <c r="F9" s="44"/>
      <c r="G9" s="44"/>
    </row>
    <row r="10" spans="1:7" x14ac:dyDescent="0.25">
      <c r="A10" s="48" t="s">
        <v>244</v>
      </c>
      <c r="B10" s="47" t="s">
        <v>244</v>
      </c>
      <c r="C10" s="44"/>
      <c r="D10" s="44"/>
      <c r="E10" s="44"/>
      <c r="F10" s="44"/>
      <c r="G10" s="44"/>
    </row>
    <row r="11" spans="1:7" x14ac:dyDescent="0.25">
      <c r="A11" s="44"/>
      <c r="B11" s="44"/>
      <c r="C11" s="44"/>
      <c r="D11" s="44"/>
      <c r="E11" s="44"/>
      <c r="F11" s="44"/>
      <c r="G11" s="44"/>
    </row>
    <row r="12" spans="1:7" x14ac:dyDescent="0.25">
      <c r="A12" s="45" t="s">
        <v>243</v>
      </c>
      <c r="B12" s="44"/>
      <c r="C12" s="44"/>
      <c r="D12" s="44"/>
      <c r="E12" s="44"/>
      <c r="F12" s="44"/>
      <c r="G12" s="44"/>
    </row>
    <row r="13" spans="1:7" x14ac:dyDescent="0.25">
      <c r="A13" s="44"/>
      <c r="B13" s="44"/>
      <c r="C13" s="44"/>
      <c r="D13" s="44"/>
      <c r="E13" s="44"/>
      <c r="F13" s="44"/>
      <c r="G13" s="44"/>
    </row>
    <row r="14" spans="1:7" ht="15.75" thickBot="1" x14ac:dyDescent="0.3">
      <c r="A14" s="45" t="s">
        <v>241</v>
      </c>
      <c r="B14" s="45" t="s">
        <v>242</v>
      </c>
      <c r="C14" s="44"/>
      <c r="D14" s="44"/>
      <c r="E14" s="44"/>
      <c r="F14" s="44"/>
      <c r="G14" s="44"/>
    </row>
    <row r="15" spans="1:7" ht="15.75" thickBot="1" x14ac:dyDescent="0.3">
      <c r="A15" s="45" t="s">
        <v>239</v>
      </c>
      <c r="B15" s="46">
        <f>COUNT(B4:B10)</f>
        <v>4</v>
      </c>
      <c r="C15" s="45"/>
      <c r="D15" s="44"/>
      <c r="E15" s="44"/>
      <c r="F15" s="44"/>
      <c r="G15" s="44"/>
    </row>
    <row r="16" spans="1:7" x14ac:dyDescent="0.25">
      <c r="A16" s="44"/>
      <c r="B16" s="44"/>
      <c r="C16" s="44"/>
      <c r="D16" s="44"/>
      <c r="E16" s="44"/>
      <c r="F16" s="44"/>
      <c r="G16" s="44"/>
    </row>
    <row r="17" spans="1:7" ht="15.75" thickBot="1" x14ac:dyDescent="0.3">
      <c r="A17" s="45" t="s">
        <v>241</v>
      </c>
      <c r="B17" s="45" t="s">
        <v>240</v>
      </c>
      <c r="C17" s="44"/>
      <c r="D17" s="44"/>
      <c r="E17" s="44"/>
      <c r="F17" s="44"/>
      <c r="G17" s="44"/>
    </row>
    <row r="18" spans="1:7" ht="15.75" thickBot="1" x14ac:dyDescent="0.3">
      <c r="A18" s="45" t="s">
        <v>239</v>
      </c>
      <c r="B18" s="46">
        <f>COUNTA(B4:B10)</f>
        <v>7</v>
      </c>
      <c r="C18" s="45"/>
      <c r="D18" s="44"/>
      <c r="E18" s="44"/>
      <c r="F18" s="44"/>
      <c r="G18" s="44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9A6F2-9B1C-4E13-9A3E-00602C699B4E}">
  <dimension ref="A1:F27"/>
  <sheetViews>
    <sheetView topLeftCell="A16" workbookViewId="0">
      <selection activeCell="B23" sqref="B23"/>
    </sheetView>
  </sheetViews>
  <sheetFormatPr defaultRowHeight="15" x14ac:dyDescent="0.25"/>
  <cols>
    <col min="1" max="1" width="19.28515625" style="51" customWidth="1"/>
    <col min="2" max="2" width="16.28515625" style="51" bestFit="1" customWidth="1"/>
    <col min="3" max="16384" width="9.140625" style="51"/>
  </cols>
  <sheetData>
    <row r="1" spans="1:6" x14ac:dyDescent="0.25">
      <c r="A1" s="54" t="s">
        <v>279</v>
      </c>
      <c r="B1" s="52"/>
      <c r="C1" s="52"/>
      <c r="D1" s="52"/>
      <c r="E1" s="52"/>
      <c r="F1" s="52"/>
    </row>
    <row r="2" spans="1:6" x14ac:dyDescent="0.25">
      <c r="A2" s="54" t="s">
        <v>278</v>
      </c>
      <c r="B2" s="52"/>
      <c r="C2" s="52"/>
      <c r="D2" s="52"/>
      <c r="E2" s="52"/>
      <c r="F2" s="52"/>
    </row>
    <row r="3" spans="1:6" x14ac:dyDescent="0.25">
      <c r="A3" s="59" t="s">
        <v>277</v>
      </c>
      <c r="B3" s="59" t="s">
        <v>276</v>
      </c>
      <c r="C3" s="59" t="s">
        <v>275</v>
      </c>
      <c r="D3" s="52"/>
      <c r="E3" s="52"/>
      <c r="F3" s="52"/>
    </row>
    <row r="4" spans="1:6" x14ac:dyDescent="0.25">
      <c r="A4" s="56">
        <v>101</v>
      </c>
      <c r="B4" s="56" t="s">
        <v>274</v>
      </c>
      <c r="C4" s="57">
        <v>78022</v>
      </c>
      <c r="D4" s="52"/>
      <c r="E4" s="52"/>
      <c r="F4" s="52"/>
    </row>
    <row r="5" spans="1:6" x14ac:dyDescent="0.25">
      <c r="A5" s="56">
        <v>102</v>
      </c>
      <c r="B5" s="56" t="s">
        <v>273</v>
      </c>
      <c r="C5" s="57">
        <v>99819</v>
      </c>
      <c r="D5" s="52"/>
      <c r="E5" s="52"/>
      <c r="F5" s="52"/>
    </row>
    <row r="6" spans="1:6" x14ac:dyDescent="0.25">
      <c r="A6" s="56">
        <v>103</v>
      </c>
      <c r="B6" s="56" t="s">
        <v>272</v>
      </c>
      <c r="C6" s="58" t="s">
        <v>264</v>
      </c>
      <c r="D6" s="52"/>
      <c r="E6" s="52"/>
      <c r="F6" s="52"/>
    </row>
    <row r="7" spans="1:6" x14ac:dyDescent="0.25">
      <c r="A7" s="56">
        <v>104</v>
      </c>
      <c r="B7" s="56" t="s">
        <v>271</v>
      </c>
      <c r="C7" s="57">
        <v>27522</v>
      </c>
      <c r="D7" s="52"/>
      <c r="E7" s="52"/>
      <c r="F7" s="52"/>
    </row>
    <row r="8" spans="1:6" x14ac:dyDescent="0.25">
      <c r="A8" s="56">
        <v>105</v>
      </c>
      <c r="B8" s="56" t="s">
        <v>270</v>
      </c>
      <c r="C8" s="55">
        <v>0</v>
      </c>
      <c r="D8" s="52"/>
      <c r="E8" s="52"/>
      <c r="F8" s="52"/>
    </row>
    <row r="9" spans="1:6" x14ac:dyDescent="0.25">
      <c r="A9" s="56">
        <v>106</v>
      </c>
      <c r="B9" s="56" t="s">
        <v>269</v>
      </c>
      <c r="C9" s="55"/>
      <c r="D9" s="52"/>
      <c r="E9" s="52"/>
      <c r="F9" s="52"/>
    </row>
    <row r="10" spans="1:6" x14ac:dyDescent="0.25">
      <c r="A10" s="56">
        <v>107</v>
      </c>
      <c r="B10" s="56" t="s">
        <v>268</v>
      </c>
      <c r="C10" s="55">
        <v>0</v>
      </c>
      <c r="D10" s="52"/>
      <c r="E10" s="52"/>
      <c r="F10" s="52"/>
    </row>
    <row r="11" spans="1:6" x14ac:dyDescent="0.25">
      <c r="A11" s="56">
        <v>108</v>
      </c>
      <c r="B11" s="56" t="s">
        <v>267</v>
      </c>
      <c r="C11" s="57">
        <v>88041</v>
      </c>
      <c r="D11" s="52"/>
      <c r="E11" s="52"/>
      <c r="F11" s="52"/>
    </row>
    <row r="12" spans="1:6" x14ac:dyDescent="0.25">
      <c r="A12" s="56">
        <v>109</v>
      </c>
      <c r="B12" s="56" t="s">
        <v>266</v>
      </c>
      <c r="C12" s="57">
        <v>81831</v>
      </c>
      <c r="D12" s="52"/>
      <c r="E12" s="52"/>
      <c r="F12" s="52"/>
    </row>
    <row r="13" spans="1:6" x14ac:dyDescent="0.25">
      <c r="A13" s="56">
        <v>110</v>
      </c>
      <c r="B13" s="56" t="s">
        <v>265</v>
      </c>
      <c r="C13" s="58" t="s">
        <v>264</v>
      </c>
      <c r="D13" s="52"/>
      <c r="E13" s="52"/>
      <c r="F13" s="52"/>
    </row>
    <row r="14" spans="1:6" x14ac:dyDescent="0.25">
      <c r="A14" s="56">
        <v>111</v>
      </c>
      <c r="B14" s="56" t="s">
        <v>263</v>
      </c>
      <c r="C14" s="57"/>
      <c r="D14" s="52"/>
      <c r="E14" s="52"/>
      <c r="F14" s="52"/>
    </row>
    <row r="15" spans="1:6" ht="24" x14ac:dyDescent="0.25">
      <c r="A15" s="56">
        <v>112</v>
      </c>
      <c r="B15" s="56" t="s">
        <v>262</v>
      </c>
      <c r="C15" s="57">
        <v>26624</v>
      </c>
      <c r="D15" s="52"/>
      <c r="E15" s="52"/>
      <c r="F15" s="52"/>
    </row>
    <row r="16" spans="1:6" ht="24" x14ac:dyDescent="0.25">
      <c r="A16" s="56">
        <v>113</v>
      </c>
      <c r="B16" s="56" t="s">
        <v>261</v>
      </c>
      <c r="C16" s="57">
        <v>92885</v>
      </c>
      <c r="D16" s="52"/>
      <c r="E16" s="52"/>
      <c r="F16" s="52"/>
    </row>
    <row r="17" spans="1:6" ht="24" x14ac:dyDescent="0.25">
      <c r="A17" s="56">
        <v>114</v>
      </c>
      <c r="B17" s="56" t="s">
        <v>260</v>
      </c>
      <c r="C17" s="55">
        <v>0</v>
      </c>
      <c r="D17" s="52"/>
      <c r="E17" s="52"/>
      <c r="F17" s="52"/>
    </row>
    <row r="18" spans="1:6" x14ac:dyDescent="0.25">
      <c r="A18" s="52"/>
      <c r="B18" s="52"/>
      <c r="C18" s="52"/>
      <c r="D18" s="52"/>
      <c r="E18" s="52"/>
      <c r="F18" s="52"/>
    </row>
    <row r="19" spans="1:6" x14ac:dyDescent="0.25">
      <c r="A19" s="54" t="s">
        <v>259</v>
      </c>
      <c r="B19" s="52"/>
      <c r="C19" s="52"/>
      <c r="D19" s="52"/>
      <c r="E19" s="52"/>
      <c r="F19" s="52"/>
    </row>
    <row r="20" spans="1:6" ht="15.75" thickBot="1" x14ac:dyDescent="0.3">
      <c r="A20" s="52" t="s">
        <v>241</v>
      </c>
      <c r="B20" s="52" t="s">
        <v>258</v>
      </c>
      <c r="C20" s="52"/>
      <c r="D20" s="52"/>
      <c r="E20" s="52"/>
      <c r="F20" s="52"/>
    </row>
    <row r="21" spans="1:6" ht="15.75" thickBot="1" x14ac:dyDescent="0.3">
      <c r="A21" s="52" t="s">
        <v>239</v>
      </c>
      <c r="B21" s="53">
        <f>COUNT(C4:C17)</f>
        <v>10</v>
      </c>
      <c r="C21" s="52"/>
      <c r="D21" s="52"/>
      <c r="E21" s="52"/>
      <c r="F21" s="52"/>
    </row>
    <row r="22" spans="1:6" x14ac:dyDescent="0.25">
      <c r="A22" s="52"/>
      <c r="B22" s="52"/>
      <c r="C22" s="52"/>
      <c r="D22" s="52"/>
      <c r="E22" s="52"/>
      <c r="F22" s="52"/>
    </row>
    <row r="23" spans="1:6" x14ac:dyDescent="0.25">
      <c r="A23" s="52"/>
      <c r="B23" s="52" t="s">
        <v>257</v>
      </c>
      <c r="C23" s="52"/>
      <c r="D23" s="52"/>
      <c r="E23" s="52"/>
      <c r="F23" s="52"/>
    </row>
    <row r="24" spans="1:6" x14ac:dyDescent="0.25">
      <c r="A24" s="52"/>
      <c r="B24" s="52"/>
      <c r="C24" s="52"/>
      <c r="D24" s="52"/>
      <c r="E24" s="52"/>
      <c r="F24" s="52"/>
    </row>
    <row r="25" spans="1:6" x14ac:dyDescent="0.25">
      <c r="A25" s="52"/>
      <c r="B25" s="52"/>
      <c r="C25" s="52"/>
      <c r="D25" s="52"/>
      <c r="E25" s="52"/>
      <c r="F25" s="52"/>
    </row>
    <row r="26" spans="1:6" ht="15.75" thickBot="1" x14ac:dyDescent="0.3">
      <c r="A26" s="52" t="s">
        <v>241</v>
      </c>
      <c r="B26" s="52" t="s">
        <v>256</v>
      </c>
      <c r="C26" s="52"/>
      <c r="D26" s="52"/>
      <c r="E26" s="52"/>
      <c r="F26" s="52"/>
    </row>
    <row r="27" spans="1:6" ht="15.75" thickBot="1" x14ac:dyDescent="0.3">
      <c r="A27" s="52" t="s">
        <v>239</v>
      </c>
      <c r="B27" s="53">
        <f>COUNTA(C4:C17)</f>
        <v>12</v>
      </c>
      <c r="C27" s="52"/>
      <c r="D27" s="52"/>
      <c r="E27" s="52"/>
      <c r="F27" s="52"/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B8CB-2C5C-4468-B25B-A52B37648ACF}">
  <dimension ref="A1:F28"/>
  <sheetViews>
    <sheetView topLeftCell="A12" workbookViewId="0">
      <selection activeCell="B26" sqref="B26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44"/>
      <c r="B1" s="45" t="s">
        <v>289</v>
      </c>
      <c r="C1" s="44"/>
      <c r="D1" s="44"/>
      <c r="E1" s="44"/>
      <c r="F1" s="44"/>
    </row>
    <row r="2" spans="1:6" ht="15.75" thickBot="1" x14ac:dyDescent="0.3">
      <c r="A2" s="44"/>
      <c r="B2" s="44"/>
      <c r="C2" s="44"/>
      <c r="D2" s="44"/>
      <c r="E2" s="44"/>
      <c r="F2" s="44"/>
    </row>
    <row r="3" spans="1:6" x14ac:dyDescent="0.25">
      <c r="A3" s="44"/>
      <c r="B3" s="63"/>
      <c r="C3" s="44"/>
      <c r="D3" s="44"/>
      <c r="E3" s="44"/>
      <c r="F3" s="44"/>
    </row>
    <row r="4" spans="1:6" x14ac:dyDescent="0.25">
      <c r="A4" s="44"/>
      <c r="B4" s="62" t="s">
        <v>288</v>
      </c>
      <c r="C4" s="44"/>
      <c r="D4" s="44"/>
      <c r="E4" s="44"/>
      <c r="F4" s="44"/>
    </row>
    <row r="5" spans="1:6" x14ac:dyDescent="0.25">
      <c r="A5" s="44"/>
      <c r="B5" s="62">
        <v>4</v>
      </c>
      <c r="C5" s="44"/>
      <c r="D5" s="44"/>
      <c r="E5" s="44"/>
      <c r="F5" s="44"/>
    </row>
    <row r="6" spans="1:6" x14ac:dyDescent="0.25">
      <c r="A6" s="44"/>
      <c r="B6" s="62"/>
      <c r="C6" s="44"/>
      <c r="D6" s="44"/>
      <c r="E6" s="44"/>
      <c r="F6" s="44"/>
    </row>
    <row r="7" spans="1:6" x14ac:dyDescent="0.25">
      <c r="A7" s="44"/>
      <c r="B7" s="62">
        <v>3</v>
      </c>
      <c r="C7" s="44"/>
      <c r="D7" s="44"/>
      <c r="E7" s="44"/>
      <c r="F7" s="44"/>
    </row>
    <row r="8" spans="1:6" x14ac:dyDescent="0.25">
      <c r="A8" s="44"/>
      <c r="B8" s="62"/>
      <c r="C8" s="44"/>
      <c r="D8" s="44"/>
      <c r="E8" s="44"/>
      <c r="F8" s="44"/>
    </row>
    <row r="9" spans="1:6" x14ac:dyDescent="0.25">
      <c r="A9" s="44"/>
      <c r="B9" s="62" t="s">
        <v>287</v>
      </c>
      <c r="C9" s="44"/>
      <c r="D9" s="44"/>
      <c r="E9" s="44"/>
      <c r="F9" s="44"/>
    </row>
    <row r="10" spans="1:6" x14ac:dyDescent="0.25">
      <c r="A10" s="44"/>
      <c r="B10" s="62"/>
      <c r="C10" s="44"/>
      <c r="D10" s="44"/>
      <c r="E10" s="44"/>
      <c r="F10" s="44"/>
    </row>
    <row r="11" spans="1:6" x14ac:dyDescent="0.25">
      <c r="A11" s="44"/>
      <c r="B11" s="62" t="e">
        <v>#DIV/0!</v>
      </c>
      <c r="C11" s="44"/>
      <c r="D11" s="44"/>
      <c r="E11" s="44"/>
      <c r="F11" s="44"/>
    </row>
    <row r="12" spans="1:6" x14ac:dyDescent="0.25">
      <c r="A12" s="44"/>
      <c r="B12" s="62" t="s">
        <v>286</v>
      </c>
      <c r="C12" s="44"/>
      <c r="D12" s="44"/>
      <c r="E12" s="44"/>
      <c r="F12" s="44"/>
    </row>
    <row r="13" spans="1:6" ht="15.75" thickBot="1" x14ac:dyDescent="0.3">
      <c r="A13" s="44"/>
      <c r="B13" s="61" t="s">
        <v>285</v>
      </c>
      <c r="C13" s="44"/>
      <c r="D13" s="44"/>
      <c r="E13" s="44"/>
      <c r="F13" s="44"/>
    </row>
    <row r="14" spans="1:6" x14ac:dyDescent="0.25">
      <c r="A14" s="44"/>
      <c r="B14" s="44"/>
      <c r="C14" s="44"/>
      <c r="D14" s="44"/>
      <c r="E14" s="44"/>
      <c r="F14" s="44"/>
    </row>
    <row r="15" spans="1:6" x14ac:dyDescent="0.25">
      <c r="A15" s="44"/>
      <c r="B15" s="45" t="s">
        <v>284</v>
      </c>
      <c r="C15" s="44"/>
      <c r="D15" s="44"/>
      <c r="E15" s="44"/>
      <c r="F15" s="44"/>
    </row>
    <row r="16" spans="1:6" x14ac:dyDescent="0.25">
      <c r="A16" s="44"/>
      <c r="B16" s="44"/>
      <c r="C16" s="44"/>
      <c r="D16" s="44"/>
      <c r="E16" s="44"/>
      <c r="F16" s="44"/>
    </row>
    <row r="17" spans="1:6" x14ac:dyDescent="0.25">
      <c r="A17" s="45">
        <v>1</v>
      </c>
      <c r="B17" s="45" t="s">
        <v>283</v>
      </c>
      <c r="C17" s="44"/>
      <c r="D17" s="44"/>
      <c r="E17" s="44"/>
      <c r="F17" s="44"/>
    </row>
    <row r="18" spans="1:6" x14ac:dyDescent="0.25">
      <c r="A18" s="44"/>
      <c r="B18" s="60">
        <f>COUNT(B3:B13)</f>
        <v>2</v>
      </c>
      <c r="C18" s="45"/>
      <c r="D18" s="44"/>
      <c r="E18" s="44"/>
      <c r="F18" s="44"/>
    </row>
    <row r="19" spans="1:6" x14ac:dyDescent="0.25">
      <c r="A19" s="44"/>
      <c r="B19" s="44"/>
      <c r="C19" s="44"/>
      <c r="D19" s="44"/>
      <c r="E19" s="44"/>
      <c r="F19" s="44"/>
    </row>
    <row r="20" spans="1:6" x14ac:dyDescent="0.25">
      <c r="A20" s="45">
        <v>2</v>
      </c>
      <c r="B20" s="45" t="s">
        <v>282</v>
      </c>
      <c r="C20" s="44"/>
      <c r="D20" s="44"/>
      <c r="E20" s="44"/>
      <c r="F20" s="44"/>
    </row>
    <row r="21" spans="1:6" x14ac:dyDescent="0.25">
      <c r="A21" s="44"/>
      <c r="B21" s="60">
        <f>COUNTBLANK(B3:B13)</f>
        <v>4</v>
      </c>
      <c r="C21" s="45"/>
      <c r="D21" s="44"/>
      <c r="E21" s="44"/>
      <c r="F21" s="44"/>
    </row>
    <row r="22" spans="1:6" x14ac:dyDescent="0.25">
      <c r="A22" s="44"/>
      <c r="B22" s="44"/>
      <c r="C22" s="44"/>
      <c r="D22" s="44"/>
      <c r="E22" s="44"/>
      <c r="F22" s="44"/>
    </row>
    <row r="23" spans="1:6" x14ac:dyDescent="0.25">
      <c r="A23" s="45">
        <v>3</v>
      </c>
      <c r="B23" s="45" t="s">
        <v>281</v>
      </c>
      <c r="C23" s="44"/>
      <c r="D23" s="44"/>
      <c r="E23" s="44"/>
      <c r="F23" s="44"/>
    </row>
    <row r="24" spans="1:6" x14ac:dyDescent="0.25">
      <c r="A24" s="44"/>
      <c r="B24" s="60">
        <f>COUNTA(B3:B13)</f>
        <v>7</v>
      </c>
      <c r="C24" s="45"/>
      <c r="D24" s="44"/>
      <c r="E24" s="44"/>
      <c r="F24" s="44"/>
    </row>
    <row r="25" spans="1:6" x14ac:dyDescent="0.25">
      <c r="A25" s="44"/>
      <c r="B25" s="44"/>
      <c r="C25" s="44"/>
      <c r="D25" s="44"/>
      <c r="E25" s="44"/>
      <c r="F25" s="44"/>
    </row>
    <row r="26" spans="1:6" x14ac:dyDescent="0.25">
      <c r="A26" s="45">
        <v>4</v>
      </c>
      <c r="B26" s="45" t="s">
        <v>280</v>
      </c>
      <c r="C26" s="44"/>
      <c r="D26" s="44"/>
      <c r="E26" s="44"/>
      <c r="F26" s="44"/>
    </row>
    <row r="27" spans="1:6" x14ac:dyDescent="0.25">
      <c r="B27" s="60">
        <f>COUNTA(B3:B13)</f>
        <v>7</v>
      </c>
      <c r="C27" s="45"/>
      <c r="D27" s="44"/>
      <c r="E27" s="44"/>
      <c r="F27" s="44"/>
    </row>
    <row r="28" spans="1:6" x14ac:dyDescent="0.25">
      <c r="A28" s="44"/>
      <c r="B28" s="44"/>
      <c r="C28" s="44"/>
      <c r="D28" s="44"/>
      <c r="E28" s="44"/>
      <c r="F28" s="44"/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04EE-D2B0-425F-888E-2909E0DF3AA0}">
  <dimension ref="A3:D22"/>
  <sheetViews>
    <sheetView topLeftCell="A10" workbookViewId="0">
      <selection activeCell="D35" sqref="D35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69" t="s">
        <v>308</v>
      </c>
      <c r="C3" s="69" t="s">
        <v>237</v>
      </c>
      <c r="D3" s="69" t="s">
        <v>307</v>
      </c>
    </row>
    <row r="4" spans="1:4" x14ac:dyDescent="0.25">
      <c r="B4" s="68" t="s">
        <v>304</v>
      </c>
      <c r="C4" s="68" t="s">
        <v>306</v>
      </c>
      <c r="D4" s="68">
        <v>43</v>
      </c>
    </row>
    <row r="5" spans="1:4" x14ac:dyDescent="0.25">
      <c r="B5" s="68" t="s">
        <v>304</v>
      </c>
      <c r="C5" s="68" t="s">
        <v>305</v>
      </c>
      <c r="D5" s="68">
        <v>59</v>
      </c>
    </row>
    <row r="6" spans="1:4" x14ac:dyDescent="0.25">
      <c r="B6" s="68" t="s">
        <v>304</v>
      </c>
      <c r="C6" s="68" t="s">
        <v>303</v>
      </c>
      <c r="D6" s="68">
        <v>72</v>
      </c>
    </row>
    <row r="7" spans="1:4" x14ac:dyDescent="0.25">
      <c r="B7" s="67" t="s">
        <v>300</v>
      </c>
      <c r="C7" s="67" t="s">
        <v>302</v>
      </c>
      <c r="D7" s="67">
        <v>119</v>
      </c>
    </row>
    <row r="8" spans="1:4" x14ac:dyDescent="0.25">
      <c r="B8" s="67" t="s">
        <v>300</v>
      </c>
      <c r="C8" s="67" t="s">
        <v>301</v>
      </c>
      <c r="D8" s="67">
        <v>175</v>
      </c>
    </row>
    <row r="9" spans="1:4" x14ac:dyDescent="0.25">
      <c r="B9" s="67" t="s">
        <v>300</v>
      </c>
      <c r="C9" s="67" t="s">
        <v>299</v>
      </c>
      <c r="D9" s="67">
        <v>192</v>
      </c>
    </row>
    <row r="10" spans="1:4" x14ac:dyDescent="0.25">
      <c r="B10" s="66" t="s">
        <v>296</v>
      </c>
      <c r="C10" s="66" t="s">
        <v>298</v>
      </c>
      <c r="D10" s="66">
        <v>240</v>
      </c>
    </row>
    <row r="11" spans="1:4" x14ac:dyDescent="0.25">
      <c r="B11" s="66" t="s">
        <v>296</v>
      </c>
      <c r="C11" s="66" t="s">
        <v>297</v>
      </c>
      <c r="D11" s="66">
        <v>405</v>
      </c>
    </row>
    <row r="12" spans="1:4" x14ac:dyDescent="0.25">
      <c r="B12" s="66" t="s">
        <v>296</v>
      </c>
      <c r="C12" s="66" t="s">
        <v>295</v>
      </c>
      <c r="D12" s="66">
        <v>522</v>
      </c>
    </row>
    <row r="14" spans="1:4" x14ac:dyDescent="0.25">
      <c r="B14" s="2" t="s">
        <v>294</v>
      </c>
    </row>
    <row r="15" spans="1:4" ht="15.75" thickBot="1" x14ac:dyDescent="0.3"/>
    <row r="16" spans="1:4" ht="15.75" thickBot="1" x14ac:dyDescent="0.3">
      <c r="A16" s="1">
        <v>1</v>
      </c>
      <c r="B16" s="1" t="s">
        <v>293</v>
      </c>
      <c r="D16" s="65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292</v>
      </c>
      <c r="D18" s="65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291</v>
      </c>
      <c r="D20" s="65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290</v>
      </c>
      <c r="D22" s="64">
        <f>AVERAGE(D4:D12)</f>
        <v>203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o H u a V 6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o H u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7 m l c a a y w f I w E A A C w C A A A T A B w A R m 9 y b X V s Y X M v U 2 V j d G l v b j E u b S C i G A A o o B Q A A A A A A A A A A A A A A A A A A A A A A A A A A A C V U c F q w z A M v Q f y D 8 Z l k E A o D M Y u p a d s h 1 3 G a A s 7 l B K c W F 1 D H T k o C m s I + f f Z T d O N j c H m i 8 1 7 k t 5 7 c g M F l x b F e r x v F 2 E Q B s 1 B E W i R 2 h a Z S m g y h T r T U A N q w M I D e Z f V t m 6 N 8 k 0 Z 6 J I z s R Q G O A y E O 2 v b U g E O e T w V Y O Z p S w T I r 5 a O u b X H K O 6 3 z 6 q C p f y f g t w N 2 9 Q i u 1 G 7 Z B S a y f S g 8 M 2 Z 3 X Q 1 S K e 4 U b m B + Y Y U N n t L V W p N W 6 E n m 2 h 0 l f S 9 X C k 8 y k Q 8 I d / f z T 0 5 J K K / u O l E Z E l M X l g w E J V s q Y t d B 7 t a h 5 z 4 3 P B y N f h z 2 I N i m B q 0 e 3 N Z j c S N s H v x b s l o M Y v M P q 6 / D j m X Y 1 v l Q M M Q X 0 O u A N 2 + / I / 4 N M 1 n z p G 4 w N G 3 b f i k f 8 g 0 1 U i n G A Y l / i a 6 + A B Q S w E C L Q A U A A I A C A C g e 5 p X r F r / W K Q A A A D 3 A A A A E g A A A A A A A A A A A A A A A A A A A A A A Q 2 9 u Z m l n L 1 B h Y 2 t h Z 2 U u e G 1 s U E s B A i 0 A F A A C A A g A o H u a V w / K 6 a u k A A A A 6 Q A A A B M A A A A A A A A A A A A A A A A A 8 A A A A F t D b 2 5 0 Z W 5 0 X 1 R 5 c G V z X S 5 4 b W x Q S w E C L Q A U A A I A C A C g e 5 p X G m s s H y M B A A A s A g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D Q A A A A A A A C U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X z w v S X R l b V B h d G g + P C 9 J d G V t T G 9 j Y X R p b 2 4 + P F N 0 Y W J s Z U V u d H J p Z X M + P E V u d H J 5 I F R 5 c G U 9 I k Z p b G x D b 2 x 1 b W 5 O Y W 1 l c y I g V m F s d W U 9 I n N b J n F 1 b 3 Q 7 U m F u a y Z x d W 9 0 O y w m c X V v d D t D b 3 V u d H J 5 J n F 1 b 3 Q 7 L C Z x d W 9 0 O 1 B v c H V s Y X R p b 2 4 m c X V v d D s s J n F 1 b 3 Q 7 R G F 0 Z S Z x d W 9 0 O y w m c X V v d D s l I G 9 m I H d v c m x k I F x u c G 9 w d W x h d G l v b i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D b 2 x 1 b W 5 U e X B l c y I g V m F s d W U 9 I n N B d 1 l E Q n d V P S I g L z 4 8 R W 5 0 c n k g V H l w Z T 0 i R m l s b E x h c 3 R V c G R h d G V k I i B W Y W x 1 Z T 0 i Z D I w M j M t M T I t M j J U M D g 6 M z I 6 N T g u M j A x M T A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5 Z T R m M D B k L T c 4 Z T k t N D Y y Z i 0 4 N T E 3 L W I x O W F k M j Y 4 N T l h Z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1 b n R y a W V z X 2 F u Z F 9 k Z X B l b m R l b m N p Z X N f Y n l f c G 9 w d W x h d G l v b l 9 l Z G l 0 X 1 8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m l l c 1 9 h b m R f Z G V w Z W 5 k Z W 5 j a W V z X 2 J 5 X 3 B v c H V s Y X R p b 2 5 f Z W R p d F 8 v Q X V 0 b 1 J l b W 9 2 Z W R D b 2 x 1 b W 5 z M S 5 7 U m F u a y w w f S Z x d W 9 0 O y w m c X V v d D t T Z W N 0 a W 9 u M S 9 D b 3 V u d H J p Z X N f Y W 5 k X 2 R l c G V u Z G V u Y 2 l l c 1 9 i e V 9 w b 3 B 1 b G F 0 a W 9 u X 2 V k a X R f L 0 F 1 d G 9 S Z W 1 v d m V k Q 2 9 s d W 1 u c z E u e 0 N v d W 5 0 c n k s M X 0 m c X V v d D s s J n F 1 b 3 Q 7 U 2 V j d G l v b j E v Q 2 9 1 b n R y a W V z X 2 F u Z F 9 k Z X B l b m R l b m N p Z X N f Y n l f c G 9 w d W x h d G l v b l 9 l Z G l 0 X y 9 B d X R v U m V t b 3 Z l Z E N v b H V t b n M x L n t Q b 3 B 1 b G F 0 a W 9 u L D J 9 J n F 1 b 3 Q 7 L C Z x d W 9 0 O 1 N l Y 3 R p b 2 4 x L 0 N v d W 5 0 c m l l c 1 9 h b m R f Z G V w Z W 5 k Z W 5 j a W V z X 2 J 5 X 3 B v c H V s Y X R p b 2 5 f Z W R p d F 8 v Q X V 0 b 1 J l b W 9 2 Z W R D b 2 x 1 b W 5 z M S 5 7 R G F 0 Z S w z f S Z x d W 9 0 O y w m c X V v d D t T Z W N 0 a W 9 u M S 9 D b 3 V u d H J p Z X N f Y W 5 k X 2 R l c G V u Z G V u Y 2 l l c 1 9 i e V 9 w b 3 B 1 b G F 0 a W 9 u X 2 V k a X R f L 0 F 1 d G 9 S Z W 1 v d m V k Q 2 9 s d W 1 u c z E u e y U g b 2 Y g d 2 9 y b G Q g X G 5 w b 3 B 1 b G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c m l l c 1 9 h b m R f Z G V w Z W 5 k Z W 5 j a W V z X 2 J 5 X 3 B v c H V s Y X R p b 2 5 f Z W R p d F 8 v Q X V 0 b 1 J l b W 9 2 Z W R D b 2 x 1 b W 5 z M S 5 7 U m F u a y w w f S Z x d W 9 0 O y w m c X V v d D t T Z W N 0 a W 9 u M S 9 D b 3 V u d H J p Z X N f Y W 5 k X 2 R l c G V u Z G V u Y 2 l l c 1 9 i e V 9 w b 3 B 1 b G F 0 a W 9 u X 2 V k a X R f L 0 F 1 d G 9 S Z W 1 v d m V k Q 2 9 s d W 1 u c z E u e 0 N v d W 5 0 c n k s M X 0 m c X V v d D s s J n F 1 b 3 Q 7 U 2 V j d G l v b j E v Q 2 9 1 b n R y a W V z X 2 F u Z F 9 k Z X B l b m R l b m N p Z X N f Y n l f c G 9 w d W x h d G l v b l 9 l Z G l 0 X y 9 B d X R v U m V t b 3 Z l Z E N v b H V t b n M x L n t Q b 3 B 1 b G F 0 a W 9 u L D J 9 J n F 1 b 3 Q 7 L C Z x d W 9 0 O 1 N l Y 3 R p b 2 4 x L 0 N v d W 5 0 c m l l c 1 9 h b m R f Z G V w Z W 5 k Z W 5 j a W V z X 2 J 5 X 3 B v c H V s Y X R p b 2 5 f Z W R p d F 8 v Q X V 0 b 1 J l b W 9 2 Z W R D b 2 x 1 b W 5 z M S 5 7 R G F 0 Z S w z f S Z x d W 9 0 O y w m c X V v d D t T Z W N 0 a W 9 u M S 9 D b 3 V u d H J p Z X N f Y W 5 k X 2 R l c G V u Z G V u Y 2 l l c 1 9 i e V 9 w b 3 B 1 b G F 0 a W 9 u X 2 V k a X R f L 0 F 1 d G 9 S Z W 1 v d m V k Q 2 9 s d W 1 u c z E u e y U g b 2 Y g d 2 9 y b G Q g X G 5 w b 3 B 1 b G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F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R f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S c z D 9 E x V d A l O F 2 e 0 8 w 1 c E A A A A A A g A A A A A A E G Y A A A A B A A A g A A A A N 0 t S s e B X r x T M 0 V b H M L 2 H j y x E R m q g 6 3 j Q l + n i c y y 8 o F 0 A A A A A D o A A A A A C A A A g A A A A v 6 L s D C o N q m P M D s n F s y b W s y d u z u k Z / b p j B A O N H c K J A G x Q A A A A W E f Z 5 P O E f E K n z 6 6 4 / p W 9 x p O G X h X h N j / 6 0 8 N E e b X 9 U 4 H o N H m 9 c y q T w c Z f q 9 K 9 F J j O N 4 b / n L d A M K H W V 0 s W I T 9 n Q a 7 g e C 4 c k m N b d P + e A r g / p u l A A A A A x 7 H 7 K b N T p I f Z A x 5 b j M X 5 4 v + e R l 5 O D N I Y S t C s p p s f a r b M J J f / P L 5 p c a y n l c d e z B Q 3 p F a 2 b g S o J + + Q v H D m u Y I G 4 Q = = < / D a t a M a s h u p > 
</file>

<file path=customXml/itemProps1.xml><?xml version="1.0" encoding="utf-8"?>
<ds:datastoreItem xmlns:ds="http://schemas.openxmlformats.org/officeDocument/2006/customXml" ds:itemID="{600788CD-FC96-4783-BBA8-72B71B96DD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 1 - Question</vt:lpstr>
      <vt:lpstr>SUM 2 - Question</vt:lpstr>
      <vt:lpstr>SUM 3 - Question</vt:lpstr>
      <vt:lpstr>SUMIF 1 - Question</vt:lpstr>
      <vt:lpstr>SUMIF2 Questions</vt:lpstr>
      <vt:lpstr>COUNT 1 - Question</vt:lpstr>
      <vt:lpstr>COUNT 2 - Question</vt:lpstr>
      <vt:lpstr>COUNT 3 - Question</vt:lpstr>
      <vt:lpstr>AVERAGE 1 - Question</vt:lpstr>
      <vt:lpstr>AVERAGE 3 - Question</vt:lpstr>
      <vt:lpstr>MAX MIN 1 - Question</vt:lpstr>
      <vt:lpstr>MAX MIN 2 - Question</vt:lpstr>
      <vt:lpstr>MAX MIN 3 - Question</vt:lpstr>
      <vt:lpstr>IF 1 - Question</vt:lpstr>
      <vt:lpstr>IF 2 - Question</vt:lpstr>
      <vt:lpstr>IF 3 - Question</vt:lpstr>
      <vt:lpstr>IF 4 - Question</vt:lpstr>
      <vt:lpstr>Nested IF 1 - Question</vt:lpstr>
      <vt:lpstr>MATH 1 - Question</vt:lpstr>
      <vt:lpstr>VLOOKUP 1 - Question</vt:lpstr>
      <vt:lpstr>VLOOUP 2A Questions</vt:lpstr>
      <vt:lpstr>Question</vt:lpstr>
      <vt:lpstr>HLOOKUP - Question</vt:lpstr>
      <vt:lpstr>Q24 ,A,B,C,D,E,F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2023-12-26T10:06:38Z</dcterms:modified>
  <cp:category/>
  <cp:contentStatus/>
</cp:coreProperties>
</file>