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yolamaldini/Downloads/misc./"/>
    </mc:Choice>
  </mc:AlternateContent>
  <xr:revisionPtr revIDLastSave="0" documentId="13_ncr:1_{BCEAD578-E57E-044F-BFB7-B9B4337740B3}" xr6:coauthVersionLast="47" xr6:coauthVersionMax="47" xr10:uidLastSave="{00000000-0000-0000-0000-000000000000}"/>
  <bookViews>
    <workbookView xWindow="3580" yWindow="980" windowWidth="24480" windowHeight="15840" xr2:uid="{9FDD2392-833E-7D4B-B6F0-746A8004CDD6}"/>
  </bookViews>
  <sheets>
    <sheet name="Mac" sheetId="4" r:id="rId1"/>
    <sheet name="iPhone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4" l="1"/>
  <c r="M34" i="4"/>
  <c r="L33" i="4"/>
  <c r="L34" i="4"/>
  <c r="I34" i="4"/>
  <c r="J33" i="4"/>
  <c r="I33" i="4"/>
  <c r="G33" i="4"/>
  <c r="J32" i="4"/>
  <c r="L32" i="4"/>
  <c r="M32" i="4" s="1"/>
  <c r="M31" i="4"/>
  <c r="L31" i="4"/>
  <c r="M30" i="4"/>
  <c r="L30" i="4"/>
  <c r="H30" i="4"/>
  <c r="L29" i="4"/>
  <c r="M29" i="4" s="1"/>
  <c r="M28" i="4"/>
  <c r="L28" i="4"/>
  <c r="L27" i="4"/>
  <c r="M27" i="4" s="1"/>
  <c r="H27" i="4"/>
  <c r="M26" i="4"/>
  <c r="L26" i="4"/>
  <c r="H26" i="4"/>
  <c r="L25" i="4"/>
  <c r="M25" i="4" s="1"/>
  <c r="M24" i="4"/>
  <c r="L24" i="4"/>
  <c r="M23" i="4"/>
  <c r="L23" i="4"/>
  <c r="G23" i="4"/>
  <c r="L22" i="4"/>
  <c r="M22" i="4" s="1"/>
  <c r="L21" i="4"/>
  <c r="M21" i="4" s="1"/>
  <c r="L20" i="4"/>
  <c r="M20" i="4" s="1"/>
  <c r="L19" i="4"/>
  <c r="M19" i="4" s="1"/>
  <c r="M17" i="4"/>
  <c r="L17" i="4"/>
  <c r="L18" i="4"/>
  <c r="M18" i="4" s="1"/>
  <c r="I17" i="4"/>
  <c r="M16" i="4"/>
  <c r="L16" i="4"/>
  <c r="G16" i="4"/>
  <c r="D16" i="4"/>
  <c r="M15" i="4"/>
  <c r="L15" i="4"/>
  <c r="J15" i="4"/>
  <c r="M5" i="4"/>
  <c r="M6" i="4"/>
  <c r="M7" i="4"/>
  <c r="M8" i="4"/>
  <c r="M9" i="4"/>
  <c r="M10" i="4"/>
  <c r="M11" i="4"/>
  <c r="M12" i="4"/>
  <c r="M13" i="4"/>
  <c r="M14" i="4"/>
  <c r="L14" i="4"/>
  <c r="L5" i="4"/>
  <c r="L6" i="4"/>
  <c r="L7" i="4"/>
  <c r="L8" i="4"/>
  <c r="L9" i="4"/>
  <c r="L10" i="4"/>
  <c r="L11" i="4"/>
  <c r="L12" i="4"/>
  <c r="L13" i="4"/>
  <c r="K14" i="4"/>
  <c r="G14" i="4"/>
  <c r="J13" i="4"/>
  <c r="K9" i="4"/>
  <c r="G8" i="4"/>
  <c r="D8" i="4"/>
  <c r="K7" i="4"/>
  <c r="K6" i="4"/>
  <c r="J6" i="4"/>
  <c r="H6" i="4"/>
  <c r="H5" i="4"/>
  <c r="L4" i="4"/>
  <c r="M4" i="4" s="1"/>
  <c r="I4" i="4"/>
  <c r="I23" i="3"/>
  <c r="H23" i="3"/>
  <c r="F22" i="3"/>
  <c r="B23" i="3"/>
  <c r="D23" i="3"/>
  <c r="C23" i="3"/>
  <c r="I22" i="3"/>
  <c r="J22" i="3"/>
  <c r="H22" i="3"/>
  <c r="G22" i="3"/>
  <c r="D22" i="3"/>
  <c r="C22" i="3"/>
  <c r="B22" i="3"/>
  <c r="I16" i="3"/>
  <c r="I21" i="3"/>
  <c r="J21" i="3"/>
  <c r="F21" i="3"/>
  <c r="E21" i="3"/>
  <c r="D21" i="3"/>
  <c r="C21" i="3"/>
  <c r="B21" i="3"/>
  <c r="I20" i="3"/>
  <c r="C20" i="3"/>
  <c r="D20" i="3"/>
  <c r="H20" i="3"/>
  <c r="F20" i="3"/>
  <c r="I19" i="3"/>
  <c r="E19" i="3"/>
  <c r="J19" i="3" s="1"/>
  <c r="H19" i="3"/>
  <c r="G19" i="3"/>
  <c r="F19" i="3"/>
  <c r="D19" i="3"/>
  <c r="C19" i="3"/>
  <c r="B19" i="3"/>
  <c r="J18" i="3"/>
  <c r="I18" i="3"/>
  <c r="G18" i="3"/>
  <c r="F18" i="3"/>
  <c r="D18" i="3"/>
  <c r="C18" i="3"/>
  <c r="B18" i="3"/>
  <c r="I17" i="3"/>
  <c r="H17" i="3"/>
  <c r="F17" i="3"/>
  <c r="B17" i="3"/>
  <c r="J17" i="3" s="1"/>
  <c r="G16" i="3"/>
  <c r="F16" i="3"/>
  <c r="D16" i="3"/>
  <c r="C16" i="3"/>
  <c r="B16" i="3"/>
  <c r="E16" i="3"/>
  <c r="H16" i="3"/>
  <c r="I15" i="3"/>
  <c r="G15" i="3"/>
  <c r="C15" i="3"/>
  <c r="D15" i="3"/>
  <c r="H15" i="3"/>
  <c r="E15" i="3"/>
  <c r="F15" i="3"/>
  <c r="B15" i="3"/>
  <c r="J15" i="3" s="1"/>
  <c r="J14" i="3"/>
  <c r="J13" i="3"/>
  <c r="I14" i="3"/>
  <c r="D14" i="3"/>
  <c r="B14" i="3"/>
  <c r="G14" i="3"/>
  <c r="I12" i="3"/>
  <c r="C12" i="3"/>
  <c r="J12" i="3" s="1"/>
  <c r="H12" i="3"/>
  <c r="I11" i="3"/>
  <c r="B11" i="3"/>
  <c r="J11" i="3" s="1"/>
  <c r="F11" i="3"/>
  <c r="C11" i="3"/>
  <c r="H11" i="3"/>
  <c r="J10" i="3"/>
  <c r="D10" i="3"/>
  <c r="B10" i="3"/>
  <c r="G10" i="3"/>
  <c r="I10" i="3"/>
  <c r="H10" i="3"/>
  <c r="C10" i="3"/>
  <c r="F10" i="3"/>
  <c r="J9" i="3"/>
  <c r="I9" i="3"/>
  <c r="H9" i="3"/>
  <c r="G9" i="3"/>
  <c r="E9" i="3"/>
  <c r="D9" i="3"/>
  <c r="C9" i="3"/>
  <c r="B9" i="3"/>
  <c r="J6" i="3"/>
  <c r="C8" i="3"/>
  <c r="F8" i="3"/>
  <c r="E8" i="3"/>
  <c r="D8" i="3"/>
  <c r="B8" i="3"/>
  <c r="J8" i="3" s="1"/>
  <c r="I8" i="3"/>
  <c r="G8" i="3"/>
  <c r="D7" i="3"/>
  <c r="B7" i="3"/>
  <c r="J7" i="3" s="1"/>
  <c r="I7" i="3"/>
  <c r="G7" i="3"/>
  <c r="I6" i="3"/>
  <c r="B4" i="3"/>
  <c r="J4" i="3" s="1"/>
  <c r="I5" i="3"/>
  <c r="I4" i="3"/>
  <c r="I3" i="3"/>
  <c r="B5" i="3"/>
  <c r="J5" i="3" s="1"/>
  <c r="D5" i="3"/>
  <c r="G5" i="3"/>
  <c r="H4" i="3"/>
  <c r="F4" i="3"/>
  <c r="E4" i="3"/>
  <c r="E3" i="3"/>
  <c r="D4" i="3"/>
  <c r="D3" i="3"/>
  <c r="C5" i="3"/>
  <c r="B3" i="3"/>
  <c r="J3" i="3" s="1"/>
  <c r="C4" i="3"/>
  <c r="C3" i="3"/>
  <c r="J16" i="3" l="1"/>
  <c r="J23" i="3"/>
  <c r="J20" i="3"/>
</calcChain>
</file>

<file path=xl/sharedStrings.xml><?xml version="1.0" encoding="utf-8"?>
<sst xmlns="http://schemas.openxmlformats.org/spreadsheetml/2006/main" count="44" uniqueCount="42">
  <si>
    <t>Date</t>
  </si>
  <si>
    <t>Total</t>
  </si>
  <si>
    <t>Travel</t>
  </si>
  <si>
    <t>Social (WhatsApp)</t>
  </si>
  <si>
    <t>Information &amp; Reading (Twitter, Quora)</t>
  </si>
  <si>
    <t>Creativity (Instagram)</t>
  </si>
  <si>
    <t>Productivity &amp; Finance (LinkedIn)</t>
  </si>
  <si>
    <t>Entertainment (TikTok, Youtube, Webtoon)</t>
  </si>
  <si>
    <t>Other (Safari, Mail, Camera, Photos)</t>
  </si>
  <si>
    <t>Shopping &amp; Food (Amazon, Temu, kaufDA)</t>
  </si>
  <si>
    <t>Productivity &amp; Finance</t>
  </si>
  <si>
    <t>Social</t>
  </si>
  <si>
    <t>Entertainment</t>
  </si>
  <si>
    <t>Other</t>
  </si>
  <si>
    <t>Information &amp; Reading</t>
  </si>
  <si>
    <t>Education</t>
  </si>
  <si>
    <t>Shopping &amp; Food</t>
  </si>
  <si>
    <t>Health &amp; Fitness</t>
  </si>
  <si>
    <t>TOTAL in Min</t>
  </si>
  <si>
    <t>TOTAL in Hours</t>
  </si>
  <si>
    <t>Utilities</t>
  </si>
  <si>
    <t>Mac Screen Time for August 2023</t>
  </si>
  <si>
    <t>Week 1</t>
  </si>
  <si>
    <t>Week 2</t>
  </si>
  <si>
    <t>Week 3</t>
  </si>
  <si>
    <t>Week 4</t>
  </si>
  <si>
    <t>Senin</t>
  </si>
  <si>
    <t>Selasa</t>
  </si>
  <si>
    <t>Rabu</t>
  </si>
  <si>
    <t>Kamis</t>
  </si>
  <si>
    <t xml:space="preserve">Jumat </t>
  </si>
  <si>
    <t>Sabtu</t>
  </si>
  <si>
    <t>Minggu</t>
  </si>
  <si>
    <t>Week 5</t>
  </si>
  <si>
    <t>Sum of Senin</t>
  </si>
  <si>
    <t>Sum of Rabu</t>
  </si>
  <si>
    <t>Sum of Kamis</t>
  </si>
  <si>
    <t xml:space="preserve">Sum of Jumat </t>
  </si>
  <si>
    <t>Sum of Sabtu</t>
  </si>
  <si>
    <t>Sum of Minggu</t>
  </si>
  <si>
    <t>Sum of Selasa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</si>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</sst>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"/>
    </dxf>
    <dxf>
      <alignment horizontal="center" vertical="center" textRotation="0" indent="0" justifyLastLine="0" shrinkToFit="0" readingOrder="0"/>
    </dxf>
    <dxf>
      <numFmt numFmtId="19" formatCode="dd/mm/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Vyola's</a:t>
            </a:r>
            <a:r>
              <a:rPr lang="en-US" baseline="0"/>
              <a:t> </a:t>
            </a:r>
            <a:r>
              <a:rPr lang="en-US"/>
              <a:t>Macbook Daily</a:t>
            </a:r>
            <a:r>
              <a:rPr lang="en-US" baseline="0"/>
              <a:t> Screen Time in August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Mac!$M$3</c:f>
              <c:strCache>
                <c:ptCount val="1"/>
                <c:pt idx="0">
                  <c:v>TOTAL in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Mac!$M$4:$M$34</c:f>
              <c:numCache>
                <c:formatCode>0.00</c:formatCode>
                <c:ptCount val="31"/>
                <c:pt idx="0">
                  <c:v>11.252222222222223</c:v>
                </c:pt>
                <c:pt idx="1">
                  <c:v>8.0261111111111116</c:v>
                </c:pt>
                <c:pt idx="2">
                  <c:v>10.667499999999999</c:v>
                </c:pt>
                <c:pt idx="3">
                  <c:v>9.85</c:v>
                </c:pt>
                <c:pt idx="4">
                  <c:v>0.17083333333333334</c:v>
                </c:pt>
                <c:pt idx="5">
                  <c:v>7.05</c:v>
                </c:pt>
                <c:pt idx="6">
                  <c:v>13.1</c:v>
                </c:pt>
                <c:pt idx="7">
                  <c:v>9.0500000000000007</c:v>
                </c:pt>
                <c:pt idx="8">
                  <c:v>9.4666666666666668</c:v>
                </c:pt>
                <c:pt idx="9">
                  <c:v>8.1999999999999993</c:v>
                </c:pt>
                <c:pt idx="10">
                  <c:v>1.0841666666666667</c:v>
                </c:pt>
                <c:pt idx="11">
                  <c:v>3.9333333333333331</c:v>
                </c:pt>
                <c:pt idx="12">
                  <c:v>4.0133333333333328</c:v>
                </c:pt>
                <c:pt idx="13">
                  <c:v>15.767777777777779</c:v>
                </c:pt>
                <c:pt idx="14">
                  <c:v>7.55</c:v>
                </c:pt>
                <c:pt idx="15">
                  <c:v>11.65</c:v>
                </c:pt>
                <c:pt idx="16">
                  <c:v>7.7333333333333334</c:v>
                </c:pt>
                <c:pt idx="17">
                  <c:v>6.1</c:v>
                </c:pt>
                <c:pt idx="18">
                  <c:v>6.1</c:v>
                </c:pt>
                <c:pt idx="19">
                  <c:v>7.0386111111111109</c:v>
                </c:pt>
                <c:pt idx="20">
                  <c:v>9.75</c:v>
                </c:pt>
                <c:pt idx="21">
                  <c:v>11.2</c:v>
                </c:pt>
                <c:pt idx="22">
                  <c:v>7.036944444444444</c:v>
                </c:pt>
                <c:pt idx="23">
                  <c:v>5.684166666666667</c:v>
                </c:pt>
                <c:pt idx="24">
                  <c:v>11.333333333333334</c:v>
                </c:pt>
                <c:pt idx="25">
                  <c:v>2.75</c:v>
                </c:pt>
                <c:pt idx="26">
                  <c:v>9.5019444444444439</c:v>
                </c:pt>
                <c:pt idx="27">
                  <c:v>9.9833333333333325</c:v>
                </c:pt>
                <c:pt idx="28">
                  <c:v>11.216666666666667</c:v>
                </c:pt>
                <c:pt idx="29">
                  <c:v>6.3791666666666664</c:v>
                </c:pt>
                <c:pt idx="30">
                  <c:v>9.4149999999999991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6-9040-AD2E-8CFF06DA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98063"/>
        <c:axId val="1970595967"/>
      </c:lineChart>
      <c:catAx>
        <c:axId val="185629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0595967"/>
        <c:crosses val="autoZero"/>
        <c:auto val="1"/>
        <c:lblAlgn val="ctr"/>
        <c:lblOffset val="100"/>
        <c:noMultiLvlLbl val="0"/>
      </c:catAx>
      <c:valAx>
        <c:axId val="19705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629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Senin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48.599999999999994</c:v>
              </c:pt>
            </c:numLit>
          </c:val>
          <c:extLst>
            <c:ext xmlns:c16="http://schemas.microsoft.com/office/drawing/2014/chart" uri="{C3380CC4-5D6E-409C-BE32-E72D297353CC}">
              <c16:uniqueId val="{00000000-E35A-3F42-88F8-67CC9BC32F5C}"/>
            </c:ext>
          </c:extLst>
        </c:ser>
        <c:ser>
          <c:idx val="1"/>
          <c:order val="1"/>
          <c:tx>
            <c:v>Sum of Selasa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50.269999999999996</c:v>
              </c:pt>
            </c:numLit>
          </c:val>
          <c:extLst>
            <c:ext xmlns:c16="http://schemas.microsoft.com/office/drawing/2014/chart" uri="{C3380CC4-5D6E-409C-BE32-E72D297353CC}">
              <c16:uniqueId val="{00000001-E35A-3F42-88F8-67CC9BC32F5C}"/>
            </c:ext>
          </c:extLst>
        </c:ser>
        <c:ser>
          <c:idx val="2"/>
          <c:order val="2"/>
          <c:tx>
            <c:v>Sum of Rabu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5A-3F42-88F8-67CC9BC32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42.57</c:v>
              </c:pt>
            </c:numLit>
          </c:val>
          <c:extLst>
            <c:ext xmlns:c16="http://schemas.microsoft.com/office/drawing/2014/chart" uri="{C3380CC4-5D6E-409C-BE32-E72D297353CC}">
              <c16:uniqueId val="{00000002-E35A-3F42-88F8-67CC9BC32F5C}"/>
            </c:ext>
          </c:extLst>
        </c:ser>
        <c:ser>
          <c:idx val="3"/>
          <c:order val="3"/>
          <c:tx>
            <c:v>Sum of Kamis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41.7</c:v>
              </c:pt>
            </c:numLit>
          </c:val>
          <c:extLst>
            <c:ext xmlns:c16="http://schemas.microsoft.com/office/drawing/2014/chart" uri="{C3380CC4-5D6E-409C-BE32-E72D297353CC}">
              <c16:uniqueId val="{00000003-E35A-3F42-88F8-67CC9BC32F5C}"/>
            </c:ext>
          </c:extLst>
        </c:ser>
        <c:ser>
          <c:idx val="4"/>
          <c:order val="4"/>
          <c:tx>
            <c:v>Sum of Jumat 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28.36</c:v>
              </c:pt>
            </c:numLit>
          </c:val>
          <c:extLst>
            <c:ext xmlns:c16="http://schemas.microsoft.com/office/drawing/2014/chart" uri="{C3380CC4-5D6E-409C-BE32-E72D297353CC}">
              <c16:uniqueId val="{00000004-E35A-3F42-88F8-67CC9BC32F5C}"/>
            </c:ext>
          </c:extLst>
        </c:ser>
        <c:ser>
          <c:idx val="5"/>
          <c:order val="5"/>
          <c:tx>
            <c:v>Sum of Sabtu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12.95</c:v>
              </c:pt>
            </c:numLit>
          </c:val>
          <c:extLst>
            <c:ext xmlns:c16="http://schemas.microsoft.com/office/drawing/2014/chart" uri="{C3380CC4-5D6E-409C-BE32-E72D297353CC}">
              <c16:uniqueId val="{00000005-E35A-3F42-88F8-67CC9BC32F5C}"/>
            </c:ext>
          </c:extLst>
        </c:ser>
        <c:ser>
          <c:idx val="6"/>
          <c:order val="6"/>
          <c:tx>
            <c:v>Sum of Minggu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27.599999999999998</c:v>
              </c:pt>
            </c:numLit>
          </c:val>
          <c:extLst>
            <c:ext xmlns:c16="http://schemas.microsoft.com/office/drawing/2014/chart" uri="{C3380CC4-5D6E-409C-BE32-E72D297353CC}">
              <c16:uniqueId val="{00000006-E35A-3F42-88F8-67CC9BC3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9584"/>
        <c:axId val="41021856"/>
      </c:barChart>
      <c:catAx>
        <c:axId val="410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021856"/>
        <c:crosses val="autoZero"/>
        <c:auto val="1"/>
        <c:lblAlgn val="ctr"/>
        <c:lblOffset val="100"/>
        <c:noMultiLvlLbl val="0"/>
      </c:catAx>
      <c:valAx>
        <c:axId val="410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0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16th</a:t>
            </a:r>
            <a:r>
              <a:rPr lang="en-GB" b="1" baseline="0"/>
              <a:t> - 22nd July Daily Screen Time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iPhone!$B$2</c:f>
              <c:strCache>
                <c:ptCount val="1"/>
                <c:pt idx="0">
                  <c:v>Social (WhatsApp)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iPhone!$A$3:$A$9</c:f>
              <c:numCache>
                <c:formatCode>m/d/yy</c:formatCode>
                <c:ptCount val="7"/>
                <c:pt idx="0">
                  <c:v>45123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45129</c:v>
                </c:pt>
              </c:numCache>
            </c:numRef>
          </c:cat>
          <c:val>
            <c:numRef>
              <c:f>iPhone!$B$3:$B$9</c:f>
              <c:numCache>
                <c:formatCode>General</c:formatCode>
                <c:ptCount val="7"/>
                <c:pt idx="0">
                  <c:v>1.6833333333333333</c:v>
                </c:pt>
                <c:pt idx="1">
                  <c:v>1.85</c:v>
                </c:pt>
                <c:pt idx="2">
                  <c:v>0.1</c:v>
                </c:pt>
                <c:pt idx="3">
                  <c:v>0</c:v>
                </c:pt>
                <c:pt idx="4">
                  <c:v>6.6666666666666666E-2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D-5747-837E-A94AA3E9986D}"/>
            </c:ext>
          </c:extLst>
        </c:ser>
        <c:ser>
          <c:idx val="1"/>
          <c:order val="1"/>
          <c:tx>
            <c:strRef>
              <c:f>iPhone!$C$2</c:f>
              <c:strCache>
                <c:ptCount val="1"/>
                <c:pt idx="0">
                  <c:v>Entertainment (TikTok, Youtube, Webtoon)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iPhone!$A$3:$A$9</c:f>
              <c:numCache>
                <c:formatCode>m/d/yy</c:formatCode>
                <c:ptCount val="7"/>
                <c:pt idx="0">
                  <c:v>45123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45129</c:v>
                </c:pt>
              </c:numCache>
            </c:numRef>
          </c:cat>
          <c:val>
            <c:numRef>
              <c:f>iPhone!$C$3:$C$9</c:f>
              <c:numCache>
                <c:formatCode>General</c:formatCode>
                <c:ptCount val="7"/>
                <c:pt idx="0">
                  <c:v>0.68333333333333335</c:v>
                </c:pt>
                <c:pt idx="1">
                  <c:v>0.66666666666666663</c:v>
                </c:pt>
                <c:pt idx="2">
                  <c:v>1.8166666666666667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D-5747-837E-A94AA3E9986D}"/>
            </c:ext>
          </c:extLst>
        </c:ser>
        <c:ser>
          <c:idx val="2"/>
          <c:order val="2"/>
          <c:tx>
            <c:strRef>
              <c:f>iPhone!$D$2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iPhone!$A$3:$A$9</c:f>
              <c:numCache>
                <c:formatCode>m/d/yy</c:formatCode>
                <c:ptCount val="7"/>
                <c:pt idx="0">
                  <c:v>45123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45129</c:v>
                </c:pt>
              </c:numCache>
            </c:numRef>
          </c:cat>
          <c:val>
            <c:numRef>
              <c:f>iPhone!$D$3:$D$9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0.15</c:v>
                </c:pt>
                <c:pt idx="3">
                  <c:v>0</c:v>
                </c:pt>
                <c:pt idx="4">
                  <c:v>3.3333333333333333E-2</c:v>
                </c:pt>
                <c:pt idx="5">
                  <c:v>0.38333333333333336</c:v>
                </c:pt>
                <c:pt idx="6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D-5747-837E-A94AA3E9986D}"/>
            </c:ext>
          </c:extLst>
        </c:ser>
        <c:ser>
          <c:idx val="3"/>
          <c:order val="3"/>
          <c:tx>
            <c:strRef>
              <c:f>iPhone!$E$2</c:f>
              <c:strCache>
                <c:ptCount val="1"/>
                <c:pt idx="0">
                  <c:v>Shopping &amp; Food (Amazon, Temu, kaufDA)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iPhone!$A$3:$A$9</c:f>
              <c:numCache>
                <c:formatCode>m/d/yy</c:formatCode>
                <c:ptCount val="7"/>
                <c:pt idx="0">
                  <c:v>45123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45129</c:v>
                </c:pt>
              </c:numCache>
            </c:numRef>
          </c:cat>
          <c:val>
            <c:numRef>
              <c:f>iPhone!$E$3:$E$9</c:f>
              <c:numCache>
                <c:formatCode>General</c:formatCode>
                <c:ptCount val="7"/>
                <c:pt idx="0">
                  <c:v>1.6666666666666666E-2</c:v>
                </c:pt>
                <c:pt idx="1">
                  <c:v>6.6666666666666666E-2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0.31666666666666665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D-5747-837E-A94AA3E9986D}"/>
            </c:ext>
          </c:extLst>
        </c:ser>
        <c:ser>
          <c:idx val="4"/>
          <c:order val="4"/>
          <c:tx>
            <c:strRef>
              <c:f>iPhone!$F$2</c:f>
              <c:strCache>
                <c:ptCount val="1"/>
                <c:pt idx="0">
                  <c:v>Information &amp; Reading (Twitter, Quora)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iPhone!$A$3:$A$9</c:f>
              <c:numCache>
                <c:formatCode>m/d/yy</c:formatCode>
                <c:ptCount val="7"/>
                <c:pt idx="0">
                  <c:v>45123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45129</c:v>
                </c:pt>
              </c:numCache>
            </c:numRef>
          </c:cat>
          <c:val>
            <c:numRef>
              <c:f>iPhone!$F$3:$F$9</c:f>
              <c:numCache>
                <c:formatCode>General</c:formatCode>
                <c:ptCount val="7"/>
                <c:pt idx="0">
                  <c:v>0</c:v>
                </c:pt>
                <c:pt idx="1">
                  <c:v>0.66666666666666663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1D-5747-837E-A94AA3E9986D}"/>
            </c:ext>
          </c:extLst>
        </c:ser>
        <c:ser>
          <c:idx val="5"/>
          <c:order val="5"/>
          <c:tx>
            <c:strRef>
              <c:f>iPhone!$G$2</c:f>
              <c:strCache>
                <c:ptCount val="1"/>
                <c:pt idx="0">
                  <c:v>Productivity &amp; Finance (LinkedIn)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iPhone!$A$3:$A$9</c:f>
              <c:numCache>
                <c:formatCode>m/d/yy</c:formatCode>
                <c:ptCount val="7"/>
                <c:pt idx="0">
                  <c:v>45123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45129</c:v>
                </c:pt>
              </c:numCache>
            </c:numRef>
          </c:cat>
          <c:val>
            <c:numRef>
              <c:f>iPhone!$G$3:$G$9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0.68333333333333335</c:v>
                </c:pt>
                <c:pt idx="3">
                  <c:v>0</c:v>
                </c:pt>
                <c:pt idx="4">
                  <c:v>0.25</c:v>
                </c:pt>
                <c:pt idx="5">
                  <c:v>1.3333333333333333</c:v>
                </c:pt>
                <c:pt idx="6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1D-5747-837E-A94AA3E9986D}"/>
            </c:ext>
          </c:extLst>
        </c:ser>
        <c:ser>
          <c:idx val="6"/>
          <c:order val="6"/>
          <c:tx>
            <c:strRef>
              <c:f>iPhone!$H$2</c:f>
              <c:strCache>
                <c:ptCount val="1"/>
                <c:pt idx="0">
                  <c:v>Creativity (Instagram)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iPhone!$A$3:$A$9</c:f>
              <c:numCache>
                <c:formatCode>m/d/yy</c:formatCode>
                <c:ptCount val="7"/>
                <c:pt idx="0">
                  <c:v>45123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45129</c:v>
                </c:pt>
              </c:numCache>
            </c:numRef>
          </c:cat>
          <c:val>
            <c:numRef>
              <c:f>iPhone!$H$3:$H$9</c:f>
              <c:numCache>
                <c:formatCode>General</c:formatCode>
                <c:ptCount val="7"/>
                <c:pt idx="0">
                  <c:v>0</c:v>
                </c:pt>
                <c:pt idx="1">
                  <c:v>0.51666666666666672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0.38333333333333336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1D-5747-837E-A94AA3E9986D}"/>
            </c:ext>
          </c:extLst>
        </c:ser>
        <c:ser>
          <c:idx val="7"/>
          <c:order val="7"/>
          <c:tx>
            <c:strRef>
              <c:f>iPhone!$I$2</c:f>
              <c:strCache>
                <c:ptCount val="1"/>
                <c:pt idx="0">
                  <c:v>Other (Safari, Mail, Camera, Photos)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iPhone!$A$3:$A$9</c:f>
              <c:numCache>
                <c:formatCode>m/d/yy</c:formatCode>
                <c:ptCount val="7"/>
                <c:pt idx="0">
                  <c:v>45123</c:v>
                </c:pt>
                <c:pt idx="1">
                  <c:v>45124</c:v>
                </c:pt>
                <c:pt idx="2">
                  <c:v>45125</c:v>
                </c:pt>
                <c:pt idx="3">
                  <c:v>45126</c:v>
                </c:pt>
                <c:pt idx="4">
                  <c:v>45127</c:v>
                </c:pt>
                <c:pt idx="5">
                  <c:v>45128</c:v>
                </c:pt>
                <c:pt idx="6">
                  <c:v>45129</c:v>
                </c:pt>
              </c:numCache>
            </c:numRef>
          </c:cat>
          <c:val>
            <c:numRef>
              <c:f>iPhone!$I$3:$I$9</c:f>
              <c:numCache>
                <c:formatCode>General</c:formatCode>
                <c:ptCount val="7"/>
                <c:pt idx="0">
                  <c:v>0.25</c:v>
                </c:pt>
                <c:pt idx="1">
                  <c:v>0.21666666666666667</c:v>
                </c:pt>
                <c:pt idx="2">
                  <c:v>0.36666666666666664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0.65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1D-5747-837E-A94AA3E9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914864"/>
        <c:axId val="455720432"/>
      </c:barChart>
      <c:dateAx>
        <c:axId val="325914864"/>
        <c:scaling>
          <c:orientation val="minMax"/>
        </c:scaling>
        <c:delete val="0"/>
        <c:axPos val="l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5720432"/>
        <c:crosses val="autoZero"/>
        <c:auto val="1"/>
        <c:lblOffset val="100"/>
        <c:baseTimeUnit val="days"/>
      </c:dateAx>
      <c:valAx>
        <c:axId val="4557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59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Daily Screen Time for Entertainment (16.07. - 05.08)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iPhone!$C$2</c:f>
              <c:strCache>
                <c:ptCount val="1"/>
                <c:pt idx="0">
                  <c:v>Entertainment (TikTok, Youtube, Webtoon)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iPhone!$C$3:$C$23</c:f>
              <c:numCache>
                <c:formatCode>General</c:formatCode>
                <c:ptCount val="21"/>
                <c:pt idx="0">
                  <c:v>0.68333333333333335</c:v>
                </c:pt>
                <c:pt idx="1">
                  <c:v>0.66666666666666663</c:v>
                </c:pt>
                <c:pt idx="2">
                  <c:v>1.8166666666666667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3.85</c:v>
                </c:pt>
                <c:pt idx="7">
                  <c:v>0.73333333333333328</c:v>
                </c:pt>
                <c:pt idx="8">
                  <c:v>0.83333333333333337</c:v>
                </c:pt>
                <c:pt idx="9">
                  <c:v>0.48333333333333334</c:v>
                </c:pt>
                <c:pt idx="10">
                  <c:v>0</c:v>
                </c:pt>
                <c:pt idx="11">
                  <c:v>0</c:v>
                </c:pt>
                <c:pt idx="12">
                  <c:v>5.3833333333333337</c:v>
                </c:pt>
                <c:pt idx="13">
                  <c:v>0.46666666666666667</c:v>
                </c:pt>
                <c:pt idx="14">
                  <c:v>0</c:v>
                </c:pt>
                <c:pt idx="15">
                  <c:v>1.6666666666666666E-2</c:v>
                </c:pt>
                <c:pt idx="16">
                  <c:v>0.26666666666666666</c:v>
                </c:pt>
                <c:pt idx="17">
                  <c:v>3.5</c:v>
                </c:pt>
                <c:pt idx="18">
                  <c:v>3.3333333333333335</c:v>
                </c:pt>
                <c:pt idx="19">
                  <c:v>0.75</c:v>
                </c:pt>
                <c:pt idx="20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6-9746-8B31-B71D8F61A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70400"/>
        <c:axId val="529716768"/>
      </c:barChart>
      <c:catAx>
        <c:axId val="52997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9716768"/>
        <c:crosses val="autoZero"/>
        <c:auto val="1"/>
        <c:lblAlgn val="ctr"/>
        <c:lblOffset val="100"/>
        <c:noMultiLvlLbl val="0"/>
      </c:catAx>
      <c:valAx>
        <c:axId val="5297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99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28093</xdr:colOff>
      <xdr:row>2</xdr:row>
      <xdr:rowOff>48225</xdr:rowOff>
    </xdr:from>
    <xdr:to>
      <xdr:col>25</xdr:col>
      <xdr:colOff>286189</xdr:colOff>
      <xdr:row>29</xdr:row>
      <xdr:rowOff>32248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EEABD8-E003-1CAB-53FD-A0B1D956E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982132</xdr:colOff>
      <xdr:row>30</xdr:row>
      <xdr:rowOff>46508</xdr:rowOff>
    </xdr:from>
    <xdr:to>
      <xdr:col>25</xdr:col>
      <xdr:colOff>253999</xdr:colOff>
      <xdr:row>57</xdr:row>
      <xdr:rowOff>7010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7A3657-C78D-5894-DC39-BC6697A4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23828</xdr:colOff>
      <xdr:row>24</xdr:row>
      <xdr:rowOff>28983</xdr:rowOff>
    </xdr:from>
    <xdr:to>
      <xdr:col>5</xdr:col>
      <xdr:colOff>870450</xdr:colOff>
      <xdr:row>48</xdr:row>
      <xdr:rowOff>173227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BA106-62D7-E5A3-9D01-BCD827D8A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1248996</xdr:colOff>
      <xdr:row>24</xdr:row>
      <xdr:rowOff>11682</xdr:rowOff>
    </xdr:from>
    <xdr:to>
      <xdr:col>9</xdr:col>
      <xdr:colOff>309524</xdr:colOff>
      <xdr:row>47</xdr:row>
      <xdr:rowOff>173270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AFDFAB-2725-0D9A-0CE1-9C00351EA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2.647016898147" createdVersion="8" refreshedVersion="8" minRefreshableVersion="3" recordCount="5" xr:uid="{AA837787-C3EC-664D-AABB-0EFBE0A229D7}">
  <cacheSource type="worksheet">
    <worksheetSource ref="B38:H43" sheet="Mac"/>
  </cacheSource>
  <cacheFields count="7">
    <cacheField name="Senin" numFmtId="0">
      <sharedItems containsSemiMixedTypes="0" containsString="0" containsNumber="1" minValue="0" maxValue="15.77" count="5">
        <n v="0"/>
        <n v="13.1"/>
        <n v="15.77"/>
        <n v="9.75"/>
        <n v="9.98"/>
      </sharedItems>
    </cacheField>
    <cacheField name="Selasa" numFmtId="0">
      <sharedItems containsSemiMixedTypes="0" containsString="0" containsNumber="1" minValue="7.55" maxValue="11.25" count="5">
        <n v="11.25"/>
        <n v="9.0500000000000007"/>
        <n v="7.55"/>
        <n v="11.2"/>
        <n v="11.22"/>
      </sharedItems>
    </cacheField>
    <cacheField name="Rabu" numFmtId="0">
      <sharedItems containsSemiMixedTypes="0" containsString="0" containsNumber="1" minValue="6.38" maxValue="11.65"/>
    </cacheField>
    <cacheField name="Kamis" numFmtId="0">
      <sharedItems containsSemiMixedTypes="0" containsString="0" containsNumber="1" minValue="5.68" maxValue="10.67"/>
    </cacheField>
    <cacheField name="Jumat " numFmtId="0">
      <sharedItems containsSemiMixedTypes="0" containsString="0" containsNumber="1" minValue="0" maxValue="11.33"/>
    </cacheField>
    <cacheField name="Sabtu" numFmtId="0">
      <sharedItems containsSemiMixedTypes="0" containsString="0" containsNumber="1" minValue="0" maxValue="6.1"/>
    </cacheField>
    <cacheField name="Minggu" numFmtId="0">
      <sharedItems containsSemiMixedTypes="0" containsString="0" containsNumber="1" minValue="0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8.0299999999999994"/>
    <n v="10.67"/>
    <n v="9.85"/>
    <n v="0.17"/>
    <n v="7.05"/>
  </r>
  <r>
    <x v="1"/>
    <x v="1"/>
    <n v="9.4700000000000006"/>
    <n v="8.1999999999999993"/>
    <n v="1.08"/>
    <n v="3.93"/>
    <n v="4.01"/>
  </r>
  <r>
    <x v="2"/>
    <x v="2"/>
    <n v="11.65"/>
    <n v="7.73"/>
    <n v="6.1"/>
    <n v="6.1"/>
    <n v="7.04"/>
  </r>
  <r>
    <x v="3"/>
    <x v="3"/>
    <n v="7.04"/>
    <n v="5.68"/>
    <n v="11.33"/>
    <n v="2.75"/>
    <n v="9.5"/>
  </r>
  <r>
    <x v="4"/>
    <x v="4"/>
    <n v="6.38"/>
    <n v="9.4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7DC89-87BF-A444-B16E-120BB10E6B3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5:G46" firstHeaderRow="0" firstDataRow="1" firstDataCol="0"/>
  <pivotFields count="7">
    <pivotField dataField="1" showAll="0">
      <items count="6">
        <item x="0"/>
        <item x="3"/>
        <item x="4"/>
        <item x="1"/>
        <item x="2"/>
        <item t="default"/>
      </items>
    </pivotField>
    <pivotField dataField="1" showAll="0">
      <items count="6">
        <item x="2"/>
        <item x="1"/>
        <item x="3"/>
        <item x="4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Senin" fld="0" baseField="0" baseItem="0"/>
    <dataField name="Sum of Selasa" fld="1" baseField="0" baseItem="0"/>
    <dataField name="Sum of Rabu" fld="2" baseField="0" baseItem="0"/>
    <dataField name="Sum of Kamis" fld="3" baseField="0" baseItem="0"/>
    <dataField name="Sum of Jumat " fld="4" baseField="0" baseItem="0"/>
    <dataField name="Sum of Sabtu" fld="5" baseField="0" baseItem="0"/>
    <dataField name="Sum of Minggu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F681A-5AC5-EE4C-94E1-D103F8B07CC1}" name="Table1" displayName="Table1" ref="A3:M34" totalsRowShown="0" headerRowDxfId="14">
  <autoFilter ref="A3:M34" xr:uid="{D9FF681A-5AC5-EE4C-94E1-D103F8B07CC1}"/>
  <tableColumns count="13">
    <tableColumn id="1" xr3:uid="{B3BAF8FC-F2D4-7549-AD5F-AE4D002C5C41}" name="Date" dataDxfId="13"/>
    <tableColumn id="2" xr3:uid="{D27793F7-4AE8-3545-9EF4-260B84B268F2}" name="Productivity &amp; Finance" dataDxfId="12"/>
    <tableColumn id="3" xr3:uid="{4BEA9DF4-5504-164B-8B82-8D2067DEA385}" name="Social" dataDxfId="11"/>
    <tableColumn id="4" xr3:uid="{B6970CF7-50A7-8943-B685-1D9DA424C5A2}" name="Entertainment" dataDxfId="10"/>
    <tableColumn id="5" xr3:uid="{2EB45B33-4F54-9A4B-B5C3-E8B05B31F6C0}" name="Other" dataDxfId="9"/>
    <tableColumn id="6" xr3:uid="{B3E0436C-E6D2-5C4C-AAA8-66673782132A}" name="Information &amp; Reading" dataDxfId="8"/>
    <tableColumn id="7" xr3:uid="{A0E68670-7D3E-744C-A664-2D616A052DE3}" name="Education" dataDxfId="7"/>
    <tableColumn id="8" xr3:uid="{FCA4042B-57E8-8146-B041-5D6E71E22EE7}" name="Shopping &amp; Food" dataDxfId="6"/>
    <tableColumn id="9" xr3:uid="{6BAF39E9-BBC3-DC47-9AE7-A643CF50B742}" name="Health &amp; Fitness" dataDxfId="5"/>
    <tableColumn id="10" xr3:uid="{79828718-42E4-9B45-88DA-DCFA0AA455C0}" name="Utilities" dataDxfId="4"/>
    <tableColumn id="11" xr3:uid="{7FF2D2B5-E45C-5349-B5D3-C3161D27D206}" name="Travel" dataDxfId="3"/>
    <tableColumn id="12" xr3:uid="{E8A3DBE3-4957-854F-8B87-8C74652743B2}" name="TOTAL in Min" dataDxfId="2">
      <calculatedColumnFormula>SUM(B4:I4)</calculatedColumnFormula>
    </tableColumn>
    <tableColumn id="13" xr3:uid="{E7772C3B-C361-E24B-84A9-9282B0388B8C}" name="TOTAL in Hours" dataDxfId="1">
      <calculatedColumnFormula>L4/60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3192C5-3F4C-0A4C-9FAA-C69026F3B7D8}" name="Table2" displayName="Table2" ref="A38:H43" totalsRowShown="0" headerRowDxfId="0">
  <autoFilter ref="A38:H43" xr:uid="{613192C5-3F4C-0A4C-9FAA-C69026F3B7D8}"/>
  <tableColumns count="8">
    <tableColumn id="1" xr3:uid="{CF9B5736-ABC7-A04A-AD30-8C3CC7BB52CE}" name="Column1"/>
    <tableColumn id="2" xr3:uid="{E064131B-70C4-A844-99FD-908421B44E95}" name="Senin"/>
    <tableColumn id="3" xr3:uid="{1C059624-23CB-6345-90C3-7E0449183289}" name="Selasa"/>
    <tableColumn id="4" xr3:uid="{1F20FD45-0C9C-0D4A-B6E9-E4D27E143DA2}" name="Rabu"/>
    <tableColumn id="5" xr3:uid="{2A67EEAA-781F-2C47-BD8F-199724E446EC}" name="Kamis"/>
    <tableColumn id="6" xr3:uid="{F72FF313-BE03-7048-B676-E489C440F7A1}" name="Jumat "/>
    <tableColumn id="7" xr3:uid="{570D4120-494E-AB4F-A0D3-A53EF4647F7E}" name="Sabtu"/>
    <tableColumn id="8" xr3:uid="{646CF1B0-CA90-7B4E-BA3D-695985DBA1E3}" name="Mingg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749A70-5C6C-F34C-8CC0-828CD143B075}" name="Table3" displayName="Table3" ref="A2:J23" totalsRowShown="0" headerRowDxfId="16">
  <autoFilter ref="A2:J23" xr:uid="{7C749A70-5C6C-F34C-8CC0-828CD143B075}"/>
  <tableColumns count="10">
    <tableColumn id="1" xr3:uid="{5DD1966B-2FED-CC4A-A6A2-A39FA269EAB1}" name="Date" dataDxfId="15"/>
    <tableColumn id="2" xr3:uid="{A48F5BD5-3744-3D48-A9E6-3961C0A2806E}" name="Social (WhatsApp)"/>
    <tableColumn id="3" xr3:uid="{56F839D5-35D0-5244-B098-660AC902248E}" name="Entertainment (TikTok, Youtube, Webtoon)"/>
    <tableColumn id="4" xr3:uid="{24401CD6-9FA9-E942-A228-5F753FD71691}" name="Travel"/>
    <tableColumn id="5" xr3:uid="{916B4A00-48B4-A14E-810B-7262257AFAE7}" name="Shopping &amp; Food (Amazon, Temu, kaufDA)"/>
    <tableColumn id="6" xr3:uid="{5B7802BA-AC54-334E-91C5-4DB16FE38928}" name="Information &amp; Reading (Twitter, Quora)"/>
    <tableColumn id="7" xr3:uid="{ED66BE96-CDA6-7F41-AD27-AA3961B65DB5}" name="Productivity &amp; Finance (LinkedIn)"/>
    <tableColumn id="8" xr3:uid="{AB8D9392-2B46-904A-A0E7-812ED3E03EAF}" name="Creativity (Instagram)"/>
    <tableColumn id="9" xr3:uid="{3AD1B96C-9555-5147-A42D-9D1A2BB045DB}" name="Other (Safari, Mail, Camera, Photos)"/>
    <tableColumn id="10" xr3:uid="{D5E5CAD0-4EC3-BE48-8EDD-889F99B6746C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572B-5B6A-194E-BEDF-A98C957E32CD}">
  <dimension ref="A1:M46"/>
  <sheetViews>
    <sheetView tabSelected="1" zoomScale="39" zoomScaleNormal="64" workbookViewId="0">
      <selection activeCell="AA21" sqref="AA21"/>
    </sheetView>
  </sheetViews>
  <sheetFormatPr baseColWidth="10" defaultRowHeight="16" x14ac:dyDescent="0.2"/>
  <cols>
    <col min="1" max="1" width="11.1640625" customWidth="1"/>
    <col min="2" max="2" width="15.6640625" customWidth="1"/>
    <col min="3" max="3" width="9.6640625" customWidth="1"/>
    <col min="4" max="4" width="15.5" customWidth="1"/>
    <col min="5" max="5" width="11.1640625" customWidth="1"/>
    <col min="6" max="6" width="13.33203125" customWidth="1"/>
    <col min="7" max="7" width="13.83203125" customWidth="1"/>
    <col min="8" max="8" width="14.33203125" customWidth="1"/>
    <col min="9" max="9" width="12.6640625" customWidth="1"/>
    <col min="10" max="10" width="12.33203125" bestFit="1" customWidth="1"/>
    <col min="11" max="11" width="12.83203125" bestFit="1" customWidth="1"/>
    <col min="12" max="12" width="12" bestFit="1" customWidth="1"/>
    <col min="13" max="13" width="12.6640625" bestFit="1" customWidth="1"/>
    <col min="14" max="14" width="13" bestFit="1" customWidth="1"/>
    <col min="15" max="15" width="12.33203125" bestFit="1" customWidth="1"/>
    <col min="16" max="16" width="14" bestFit="1" customWidth="1"/>
  </cols>
  <sheetData>
    <row r="1" spans="1:13" x14ac:dyDescent="0.2">
      <c r="B1" t="s">
        <v>21</v>
      </c>
    </row>
    <row r="3" spans="1:13" ht="34" x14ac:dyDescent="0.2">
      <c r="A3" s="7" t="s">
        <v>0</v>
      </c>
      <c r="B3" s="6" t="s">
        <v>10</v>
      </c>
      <c r="C3" s="7" t="s">
        <v>11</v>
      </c>
      <c r="D3" s="7" t="s">
        <v>12</v>
      </c>
      <c r="E3" s="7" t="s">
        <v>13</v>
      </c>
      <c r="F3" s="6" t="s">
        <v>14</v>
      </c>
      <c r="G3" s="7" t="s">
        <v>15</v>
      </c>
      <c r="H3" s="6" t="s">
        <v>16</v>
      </c>
      <c r="I3" s="6" t="s">
        <v>17</v>
      </c>
      <c r="J3" s="7" t="s">
        <v>20</v>
      </c>
      <c r="K3" s="7" t="s">
        <v>2</v>
      </c>
      <c r="L3" s="7" t="s">
        <v>18</v>
      </c>
      <c r="M3" s="7" t="s">
        <v>19</v>
      </c>
    </row>
    <row r="4" spans="1:13" x14ac:dyDescent="0.2">
      <c r="A4" s="3">
        <v>45139</v>
      </c>
      <c r="B4" s="1">
        <v>313</v>
      </c>
      <c r="C4" s="1">
        <v>146</v>
      </c>
      <c r="D4" s="1">
        <v>116</v>
      </c>
      <c r="E4" s="1">
        <v>58</v>
      </c>
      <c r="F4" s="1">
        <v>28</v>
      </c>
      <c r="G4" s="1">
        <v>9</v>
      </c>
      <c r="H4" s="1">
        <v>5</v>
      </c>
      <c r="I4" s="1">
        <f>8/60</f>
        <v>0.13333333333333333</v>
      </c>
      <c r="J4" s="1">
        <v>0</v>
      </c>
      <c r="K4" s="1">
        <v>0</v>
      </c>
      <c r="L4" s="1">
        <f>SUM(B4:I4)</f>
        <v>675.13333333333333</v>
      </c>
      <c r="M4" s="1">
        <f>L4/60</f>
        <v>11.252222222222223</v>
      </c>
    </row>
    <row r="5" spans="1:13" x14ac:dyDescent="0.2">
      <c r="A5" s="3">
        <v>45140</v>
      </c>
      <c r="B5" s="1">
        <v>172</v>
      </c>
      <c r="C5" s="1">
        <v>160</v>
      </c>
      <c r="D5" s="1">
        <v>79</v>
      </c>
      <c r="E5" s="1">
        <v>18</v>
      </c>
      <c r="F5" s="1">
        <v>20</v>
      </c>
      <c r="G5" s="1">
        <v>32</v>
      </c>
      <c r="H5" s="1">
        <f>34/60</f>
        <v>0.56666666666666665</v>
      </c>
      <c r="I5" s="1">
        <v>0</v>
      </c>
      <c r="J5" s="1">
        <v>0</v>
      </c>
      <c r="K5" s="1">
        <v>0</v>
      </c>
      <c r="L5" s="1">
        <f t="shared" ref="L5:L13" si="0">SUM(B5:I5)</f>
        <v>481.56666666666666</v>
      </c>
      <c r="M5" s="1">
        <f t="shared" ref="M5:M34" si="1">L5/60</f>
        <v>8.0261111111111116</v>
      </c>
    </row>
    <row r="6" spans="1:13" x14ac:dyDescent="0.2">
      <c r="A6" s="3">
        <v>45141</v>
      </c>
      <c r="B6" s="1">
        <v>250</v>
      </c>
      <c r="C6" s="1">
        <v>24</v>
      </c>
      <c r="D6" s="1">
        <v>94</v>
      </c>
      <c r="E6" s="1">
        <v>205</v>
      </c>
      <c r="F6" s="1">
        <v>7</v>
      </c>
      <c r="G6" s="1">
        <v>60</v>
      </c>
      <c r="H6" s="1">
        <f>3/60</f>
        <v>0.05</v>
      </c>
      <c r="I6" s="1">
        <v>0</v>
      </c>
      <c r="J6" s="1">
        <f>30/60</f>
        <v>0.5</v>
      </c>
      <c r="K6" s="1">
        <f>10/60</f>
        <v>0.16666666666666666</v>
      </c>
      <c r="L6" s="1">
        <f t="shared" si="0"/>
        <v>640.04999999999995</v>
      </c>
      <c r="M6" s="1">
        <f t="shared" si="1"/>
        <v>10.667499999999999</v>
      </c>
    </row>
    <row r="7" spans="1:13" x14ac:dyDescent="0.2">
      <c r="A7" s="3">
        <v>45142</v>
      </c>
      <c r="B7" s="1">
        <v>158</v>
      </c>
      <c r="C7" s="1">
        <v>93</v>
      </c>
      <c r="D7" s="1">
        <v>177</v>
      </c>
      <c r="E7" s="1">
        <v>42</v>
      </c>
      <c r="F7" s="1">
        <v>10</v>
      </c>
      <c r="G7" s="1">
        <v>111</v>
      </c>
      <c r="H7" s="1">
        <v>0</v>
      </c>
      <c r="I7" s="1">
        <v>0</v>
      </c>
      <c r="J7" s="1">
        <v>0</v>
      </c>
      <c r="K7" s="1">
        <f>3/60</f>
        <v>0.05</v>
      </c>
      <c r="L7" s="1">
        <f t="shared" si="0"/>
        <v>591</v>
      </c>
      <c r="M7" s="1">
        <f t="shared" si="1"/>
        <v>9.85</v>
      </c>
    </row>
    <row r="8" spans="1:13" x14ac:dyDescent="0.2">
      <c r="A8" s="3">
        <v>45143</v>
      </c>
      <c r="B8" s="1">
        <v>10</v>
      </c>
      <c r="C8" s="1">
        <v>0</v>
      </c>
      <c r="D8" s="1">
        <f>5/60</f>
        <v>8.3333333333333329E-2</v>
      </c>
      <c r="E8" s="1">
        <v>0</v>
      </c>
      <c r="F8" s="1">
        <v>0</v>
      </c>
      <c r="G8" s="1">
        <f>10/60</f>
        <v>0.16666666666666666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10.25</v>
      </c>
      <c r="M8" s="1">
        <f t="shared" si="1"/>
        <v>0.17083333333333334</v>
      </c>
    </row>
    <row r="9" spans="1:13" x14ac:dyDescent="0.2">
      <c r="A9" s="3">
        <v>45144</v>
      </c>
      <c r="B9" s="1">
        <v>188</v>
      </c>
      <c r="C9" s="1">
        <v>39</v>
      </c>
      <c r="D9" s="1">
        <v>44</v>
      </c>
      <c r="E9" s="1">
        <v>47</v>
      </c>
      <c r="F9" s="1">
        <v>58</v>
      </c>
      <c r="G9" s="1">
        <v>43</v>
      </c>
      <c r="H9" s="1">
        <v>2</v>
      </c>
      <c r="I9" s="1">
        <v>2</v>
      </c>
      <c r="J9" s="1">
        <v>0</v>
      </c>
      <c r="K9" s="1">
        <f>5/60</f>
        <v>8.3333333333333329E-2</v>
      </c>
      <c r="L9" s="1">
        <f t="shared" si="0"/>
        <v>423</v>
      </c>
      <c r="M9" s="1">
        <f t="shared" si="1"/>
        <v>7.05</v>
      </c>
    </row>
    <row r="10" spans="1:13" x14ac:dyDescent="0.2">
      <c r="A10" s="3">
        <v>45145</v>
      </c>
      <c r="B10" s="1">
        <v>97</v>
      </c>
      <c r="C10" s="1">
        <v>125</v>
      </c>
      <c r="D10" s="1">
        <v>98</v>
      </c>
      <c r="E10" s="1">
        <v>142</v>
      </c>
      <c r="F10" s="1">
        <v>135</v>
      </c>
      <c r="G10" s="1">
        <v>187</v>
      </c>
      <c r="H10" s="1">
        <v>2</v>
      </c>
      <c r="I10" s="1">
        <v>0</v>
      </c>
      <c r="J10" s="1">
        <v>0</v>
      </c>
      <c r="K10" s="1">
        <v>6</v>
      </c>
      <c r="L10" s="1">
        <f t="shared" si="0"/>
        <v>786</v>
      </c>
      <c r="M10" s="1">
        <f t="shared" si="1"/>
        <v>13.1</v>
      </c>
    </row>
    <row r="11" spans="1:13" x14ac:dyDescent="0.2">
      <c r="A11" s="3">
        <v>45146</v>
      </c>
      <c r="B11" s="1">
        <v>56</v>
      </c>
      <c r="C11" s="1">
        <v>209</v>
      </c>
      <c r="D11" s="1">
        <v>121</v>
      </c>
      <c r="E11" s="1">
        <v>13</v>
      </c>
      <c r="F11" s="1">
        <v>64</v>
      </c>
      <c r="G11" s="1">
        <v>80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543</v>
      </c>
      <c r="M11" s="1">
        <f t="shared" si="1"/>
        <v>9.0500000000000007</v>
      </c>
    </row>
    <row r="12" spans="1:13" x14ac:dyDescent="0.2">
      <c r="A12" s="3">
        <v>45147</v>
      </c>
      <c r="B12" s="1">
        <v>93</v>
      </c>
      <c r="C12" s="1">
        <v>64</v>
      </c>
      <c r="D12" s="1">
        <v>30</v>
      </c>
      <c r="E12" s="1">
        <v>177</v>
      </c>
      <c r="F12" s="1">
        <v>133</v>
      </c>
      <c r="G12" s="1">
        <v>66</v>
      </c>
      <c r="H12" s="1">
        <v>1</v>
      </c>
      <c r="I12" s="1">
        <v>4</v>
      </c>
      <c r="J12" s="1">
        <v>0</v>
      </c>
      <c r="K12" s="1">
        <v>9</v>
      </c>
      <c r="L12" s="1">
        <f t="shared" si="0"/>
        <v>568</v>
      </c>
      <c r="M12" s="1">
        <f t="shared" si="1"/>
        <v>9.4666666666666668</v>
      </c>
    </row>
    <row r="13" spans="1:13" x14ac:dyDescent="0.2">
      <c r="A13" s="3">
        <v>45148</v>
      </c>
      <c r="B13" s="1">
        <v>146</v>
      </c>
      <c r="C13" s="1">
        <v>124</v>
      </c>
      <c r="D13" s="1">
        <v>35</v>
      </c>
      <c r="E13" s="1">
        <v>91</v>
      </c>
      <c r="F13" s="1">
        <v>93</v>
      </c>
      <c r="G13" s="1">
        <v>1</v>
      </c>
      <c r="H13" s="1">
        <v>2</v>
      </c>
      <c r="I13" s="1">
        <v>0</v>
      </c>
      <c r="J13" s="1">
        <f>35/60</f>
        <v>0.58333333333333337</v>
      </c>
      <c r="K13" s="1">
        <v>17</v>
      </c>
      <c r="L13" s="1">
        <f t="shared" si="0"/>
        <v>492</v>
      </c>
      <c r="M13" s="1">
        <f t="shared" si="1"/>
        <v>8.1999999999999993</v>
      </c>
    </row>
    <row r="14" spans="1:13" x14ac:dyDescent="0.2">
      <c r="A14" s="3">
        <v>45149</v>
      </c>
      <c r="B14" s="1">
        <v>49</v>
      </c>
      <c r="C14" s="1">
        <v>8</v>
      </c>
      <c r="D14" s="1">
        <v>4</v>
      </c>
      <c r="E14" s="1">
        <v>2</v>
      </c>
      <c r="F14" s="1">
        <v>2</v>
      </c>
      <c r="G14" s="1">
        <f>3/60</f>
        <v>0.05</v>
      </c>
      <c r="H14" s="1">
        <v>0</v>
      </c>
      <c r="I14" s="1">
        <v>0</v>
      </c>
      <c r="J14" s="1">
        <v>0</v>
      </c>
      <c r="K14" s="1">
        <f>40/60</f>
        <v>0.66666666666666663</v>
      </c>
      <c r="L14" s="1">
        <f>SUM(B14:I14)</f>
        <v>65.05</v>
      </c>
      <c r="M14" s="1">
        <f t="shared" si="1"/>
        <v>1.0841666666666667</v>
      </c>
    </row>
    <row r="15" spans="1:13" x14ac:dyDescent="0.2">
      <c r="A15" s="3">
        <v>45150</v>
      </c>
      <c r="B15" s="1">
        <v>180</v>
      </c>
      <c r="C15" s="1">
        <v>5</v>
      </c>
      <c r="D15" s="1">
        <v>47</v>
      </c>
      <c r="E15" s="1">
        <v>1</v>
      </c>
      <c r="F15" s="1">
        <v>3</v>
      </c>
      <c r="G15" s="1">
        <v>0</v>
      </c>
      <c r="H15" s="1">
        <v>0</v>
      </c>
      <c r="I15" s="1">
        <v>0</v>
      </c>
      <c r="J15" s="1">
        <f>4/60</f>
        <v>6.6666666666666666E-2</v>
      </c>
      <c r="K15" s="1">
        <v>0</v>
      </c>
      <c r="L15" s="1">
        <f>SUM(B15:I15)</f>
        <v>236</v>
      </c>
      <c r="M15" s="1">
        <f t="shared" si="1"/>
        <v>3.9333333333333331</v>
      </c>
    </row>
    <row r="16" spans="1:13" x14ac:dyDescent="0.2">
      <c r="A16" s="3">
        <v>45151</v>
      </c>
      <c r="B16" s="1">
        <v>109</v>
      </c>
      <c r="C16" s="1">
        <v>93</v>
      </c>
      <c r="D16" s="1">
        <f>10/60</f>
        <v>0.16666666666666666</v>
      </c>
      <c r="E16" s="1">
        <v>13</v>
      </c>
      <c r="F16" s="1">
        <v>20</v>
      </c>
      <c r="G16" s="1">
        <f>38/60</f>
        <v>0.6333333333333333</v>
      </c>
      <c r="H16" s="1">
        <v>0</v>
      </c>
      <c r="I16" s="1">
        <v>5</v>
      </c>
      <c r="J16" s="1">
        <v>0</v>
      </c>
      <c r="K16" s="1">
        <v>0</v>
      </c>
      <c r="L16" s="1">
        <f>SUM(B16:I16)</f>
        <v>240.79999999999998</v>
      </c>
      <c r="M16" s="1">
        <f t="shared" si="1"/>
        <v>4.0133333333333328</v>
      </c>
    </row>
    <row r="17" spans="1:13" x14ac:dyDescent="0.2">
      <c r="A17" s="3">
        <v>45152</v>
      </c>
      <c r="B17" s="1">
        <v>191</v>
      </c>
      <c r="C17" s="1">
        <v>241</v>
      </c>
      <c r="D17" s="1">
        <v>123</v>
      </c>
      <c r="E17" s="1">
        <v>386</v>
      </c>
      <c r="F17" s="1">
        <v>5</v>
      </c>
      <c r="G17" s="1">
        <v>0</v>
      </c>
      <c r="H17" s="1">
        <v>0</v>
      </c>
      <c r="I17" s="1">
        <f>4/60</f>
        <v>6.6666666666666666E-2</v>
      </c>
      <c r="J17" s="1">
        <v>0</v>
      </c>
      <c r="K17" s="1">
        <v>0</v>
      </c>
      <c r="L17" s="1">
        <f t="shared" ref="L17:L34" si="2">SUM(B17:I17)</f>
        <v>946.06666666666672</v>
      </c>
      <c r="M17" s="1">
        <f t="shared" si="1"/>
        <v>15.767777777777779</v>
      </c>
    </row>
    <row r="18" spans="1:13" x14ac:dyDescent="0.2">
      <c r="A18" s="3">
        <v>45153</v>
      </c>
      <c r="B18" s="1">
        <v>163</v>
      </c>
      <c r="C18" s="1">
        <v>20</v>
      </c>
      <c r="D18" s="1">
        <v>121</v>
      </c>
      <c r="E18" s="1">
        <v>13</v>
      </c>
      <c r="F18" s="1">
        <v>2</v>
      </c>
      <c r="G18" s="1">
        <v>134</v>
      </c>
      <c r="H18" s="1">
        <v>0</v>
      </c>
      <c r="I18" s="1">
        <v>0</v>
      </c>
      <c r="J18" s="1">
        <v>6</v>
      </c>
      <c r="K18" s="1">
        <v>0</v>
      </c>
      <c r="L18" s="1">
        <f t="shared" si="2"/>
        <v>453</v>
      </c>
      <c r="M18" s="1">
        <f t="shared" si="1"/>
        <v>7.55</v>
      </c>
    </row>
    <row r="19" spans="1:13" x14ac:dyDescent="0.2">
      <c r="A19" s="3">
        <v>45154</v>
      </c>
      <c r="B19" s="1">
        <v>50</v>
      </c>
      <c r="C19" s="1">
        <v>106</v>
      </c>
      <c r="D19" s="1">
        <v>42</v>
      </c>
      <c r="E19" s="1">
        <v>366</v>
      </c>
      <c r="F19" s="1">
        <v>8</v>
      </c>
      <c r="G19" s="1">
        <v>126</v>
      </c>
      <c r="H19" s="1">
        <v>0</v>
      </c>
      <c r="I19" s="1">
        <v>1</v>
      </c>
      <c r="J19" s="1">
        <v>19</v>
      </c>
      <c r="K19" s="1">
        <v>0</v>
      </c>
      <c r="L19" s="1">
        <f t="shared" si="2"/>
        <v>699</v>
      </c>
      <c r="M19" s="1">
        <f t="shared" si="1"/>
        <v>11.65</v>
      </c>
    </row>
    <row r="20" spans="1:13" x14ac:dyDescent="0.2">
      <c r="A20" s="3">
        <v>45155</v>
      </c>
      <c r="B20" s="1">
        <v>149</v>
      </c>
      <c r="C20" s="1">
        <v>138</v>
      </c>
      <c r="D20" s="1">
        <v>113</v>
      </c>
      <c r="E20" s="1">
        <v>30</v>
      </c>
      <c r="F20" s="1">
        <v>11</v>
      </c>
      <c r="G20" s="1">
        <v>21</v>
      </c>
      <c r="H20" s="1">
        <v>2</v>
      </c>
      <c r="I20" s="1">
        <v>0</v>
      </c>
      <c r="J20" s="1">
        <v>0</v>
      </c>
      <c r="K20" s="1">
        <v>0</v>
      </c>
      <c r="L20" s="1">
        <f t="shared" si="2"/>
        <v>464</v>
      </c>
      <c r="M20" s="1">
        <f t="shared" si="1"/>
        <v>7.7333333333333334</v>
      </c>
    </row>
    <row r="21" spans="1:13" x14ac:dyDescent="0.2">
      <c r="A21" s="3">
        <v>45156</v>
      </c>
      <c r="B21" s="1">
        <v>129</v>
      </c>
      <c r="C21" s="1">
        <v>60</v>
      </c>
      <c r="D21" s="1">
        <v>156</v>
      </c>
      <c r="E21" s="1">
        <v>5</v>
      </c>
      <c r="F21" s="1">
        <v>11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f t="shared" si="2"/>
        <v>366</v>
      </c>
      <c r="M21" s="1">
        <f t="shared" si="1"/>
        <v>6.1</v>
      </c>
    </row>
    <row r="22" spans="1:13" x14ac:dyDescent="0.2">
      <c r="A22" s="3">
        <v>45157</v>
      </c>
      <c r="B22" s="1">
        <v>1</v>
      </c>
      <c r="C22" s="1">
        <v>80</v>
      </c>
      <c r="D22" s="1">
        <v>225</v>
      </c>
      <c r="E22" s="1">
        <v>16</v>
      </c>
      <c r="F22" s="1">
        <v>44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2"/>
        <v>366</v>
      </c>
      <c r="M22" s="1">
        <f t="shared" si="1"/>
        <v>6.1</v>
      </c>
    </row>
    <row r="23" spans="1:13" x14ac:dyDescent="0.2">
      <c r="A23" s="3">
        <v>45158</v>
      </c>
      <c r="B23" s="1">
        <v>5</v>
      </c>
      <c r="C23" s="1">
        <v>41</v>
      </c>
      <c r="D23" s="1">
        <v>190</v>
      </c>
      <c r="E23" s="1">
        <v>140</v>
      </c>
      <c r="F23" s="1">
        <v>26</v>
      </c>
      <c r="G23" s="1">
        <f>19/60</f>
        <v>0.31666666666666665</v>
      </c>
      <c r="H23" s="1">
        <v>20</v>
      </c>
      <c r="I23" s="1">
        <v>0</v>
      </c>
      <c r="J23" s="1">
        <v>0</v>
      </c>
      <c r="K23" s="1">
        <v>0</v>
      </c>
      <c r="L23" s="1">
        <f t="shared" si="2"/>
        <v>422.31666666666666</v>
      </c>
      <c r="M23" s="1">
        <f t="shared" si="1"/>
        <v>7.0386111111111109</v>
      </c>
    </row>
    <row r="24" spans="1:13" x14ac:dyDescent="0.2">
      <c r="A24" s="3">
        <v>45159</v>
      </c>
      <c r="B24" s="1">
        <v>25</v>
      </c>
      <c r="C24" s="1">
        <v>94</v>
      </c>
      <c r="D24" s="1">
        <v>253</v>
      </c>
      <c r="E24" s="1">
        <v>68</v>
      </c>
      <c r="F24" s="1">
        <v>21</v>
      </c>
      <c r="G24" s="1">
        <v>124</v>
      </c>
      <c r="H24" s="1">
        <v>0</v>
      </c>
      <c r="I24" s="1">
        <v>0</v>
      </c>
      <c r="J24" s="1">
        <v>0</v>
      </c>
      <c r="K24" s="1">
        <v>0</v>
      </c>
      <c r="L24" s="1">
        <f t="shared" si="2"/>
        <v>585</v>
      </c>
      <c r="M24" s="1">
        <f t="shared" si="1"/>
        <v>9.75</v>
      </c>
    </row>
    <row r="25" spans="1:13" x14ac:dyDescent="0.2">
      <c r="A25" s="3">
        <v>45160</v>
      </c>
      <c r="B25" s="1">
        <v>45</v>
      </c>
      <c r="C25" s="1">
        <v>52</v>
      </c>
      <c r="D25" s="1">
        <v>195</v>
      </c>
      <c r="E25" s="1">
        <v>203</v>
      </c>
      <c r="F25" s="1">
        <v>3</v>
      </c>
      <c r="G25" s="1">
        <v>168</v>
      </c>
      <c r="H25" s="1">
        <v>6</v>
      </c>
      <c r="I25" s="1">
        <v>0</v>
      </c>
      <c r="J25" s="1">
        <v>6</v>
      </c>
      <c r="K25" s="1">
        <v>0</v>
      </c>
      <c r="L25" s="1">
        <f t="shared" si="2"/>
        <v>672</v>
      </c>
      <c r="M25" s="1">
        <f t="shared" si="1"/>
        <v>11.2</v>
      </c>
    </row>
    <row r="26" spans="1:13" x14ac:dyDescent="0.2">
      <c r="A26" s="3">
        <v>45161</v>
      </c>
      <c r="B26" s="1">
        <v>117</v>
      </c>
      <c r="C26" s="1">
        <v>118</v>
      </c>
      <c r="D26" s="1">
        <v>47</v>
      </c>
      <c r="E26" s="1">
        <v>62</v>
      </c>
      <c r="F26" s="1">
        <v>3</v>
      </c>
      <c r="G26" s="1">
        <v>75</v>
      </c>
      <c r="H26" s="1">
        <f>13/60</f>
        <v>0.21666666666666667</v>
      </c>
      <c r="I26" s="1">
        <v>0</v>
      </c>
      <c r="J26" s="1">
        <v>4</v>
      </c>
      <c r="K26" s="1">
        <v>0</v>
      </c>
      <c r="L26" s="1">
        <f t="shared" si="2"/>
        <v>422.21666666666664</v>
      </c>
      <c r="M26" s="1">
        <f t="shared" si="1"/>
        <v>7.036944444444444</v>
      </c>
    </row>
    <row r="27" spans="1:13" x14ac:dyDescent="0.2">
      <c r="A27" s="3">
        <v>45162</v>
      </c>
      <c r="B27" s="1">
        <v>117</v>
      </c>
      <c r="C27" s="1">
        <v>26</v>
      </c>
      <c r="D27" s="1">
        <v>100</v>
      </c>
      <c r="E27" s="1">
        <v>75</v>
      </c>
      <c r="F27" s="1">
        <v>23</v>
      </c>
      <c r="G27" s="1">
        <v>0</v>
      </c>
      <c r="H27" s="1">
        <f>3/60</f>
        <v>0.05</v>
      </c>
      <c r="I27" s="1">
        <v>0</v>
      </c>
      <c r="J27" s="1">
        <v>0</v>
      </c>
      <c r="K27" s="1">
        <v>0</v>
      </c>
      <c r="L27" s="1">
        <f t="shared" si="2"/>
        <v>341.05</v>
      </c>
      <c r="M27" s="1">
        <f t="shared" si="1"/>
        <v>5.684166666666667</v>
      </c>
    </row>
    <row r="28" spans="1:13" x14ac:dyDescent="0.2">
      <c r="A28" s="3">
        <v>45163</v>
      </c>
      <c r="B28" s="1">
        <v>29</v>
      </c>
      <c r="C28" s="1">
        <v>92</v>
      </c>
      <c r="D28" s="1">
        <v>258</v>
      </c>
      <c r="E28" s="1">
        <v>107</v>
      </c>
      <c r="F28" s="1">
        <v>194</v>
      </c>
      <c r="G28" s="1">
        <v>0</v>
      </c>
      <c r="H28" s="1">
        <v>0</v>
      </c>
      <c r="I28" s="1">
        <v>0</v>
      </c>
      <c r="J28" s="1">
        <v>0</v>
      </c>
      <c r="K28" s="1">
        <v>10</v>
      </c>
      <c r="L28" s="1">
        <f t="shared" si="2"/>
        <v>680</v>
      </c>
      <c r="M28" s="1">
        <f t="shared" si="1"/>
        <v>11.333333333333334</v>
      </c>
    </row>
    <row r="29" spans="1:13" x14ac:dyDescent="0.2">
      <c r="A29" s="3">
        <v>45164</v>
      </c>
      <c r="B29" s="1">
        <v>16</v>
      </c>
      <c r="C29" s="1">
        <v>18</v>
      </c>
      <c r="D29" s="1">
        <v>128</v>
      </c>
      <c r="E29" s="1">
        <v>1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2"/>
        <v>165</v>
      </c>
      <c r="M29" s="1">
        <f t="shared" si="1"/>
        <v>2.75</v>
      </c>
    </row>
    <row r="30" spans="1:13" x14ac:dyDescent="0.2">
      <c r="A30" s="3">
        <v>45165</v>
      </c>
      <c r="B30" s="1">
        <v>87</v>
      </c>
      <c r="C30" s="1">
        <v>73</v>
      </c>
      <c r="D30" s="1">
        <v>320</v>
      </c>
      <c r="E30" s="1">
        <v>44</v>
      </c>
      <c r="F30" s="1">
        <v>43</v>
      </c>
      <c r="G30" s="1">
        <v>3</v>
      </c>
      <c r="H30" s="1">
        <f>7/60</f>
        <v>0.11666666666666667</v>
      </c>
      <c r="I30" s="1">
        <v>0</v>
      </c>
      <c r="J30" s="1">
        <v>0</v>
      </c>
      <c r="K30" s="1">
        <v>0</v>
      </c>
      <c r="L30" s="1">
        <f t="shared" si="2"/>
        <v>570.11666666666667</v>
      </c>
      <c r="M30" s="1">
        <f t="shared" si="1"/>
        <v>9.5019444444444439</v>
      </c>
    </row>
    <row r="31" spans="1:13" x14ac:dyDescent="0.2">
      <c r="A31" s="3">
        <v>45166</v>
      </c>
      <c r="B31" s="1">
        <v>129</v>
      </c>
      <c r="C31" s="1">
        <v>101</v>
      </c>
      <c r="D31" s="1">
        <v>301</v>
      </c>
      <c r="E31" s="1">
        <v>33</v>
      </c>
      <c r="F31" s="1">
        <v>30</v>
      </c>
      <c r="G31" s="1">
        <v>5</v>
      </c>
      <c r="H31" s="1">
        <v>0</v>
      </c>
      <c r="I31" s="1">
        <v>0</v>
      </c>
      <c r="J31" s="1">
        <v>0</v>
      </c>
      <c r="K31" s="1">
        <v>0</v>
      </c>
      <c r="L31" s="1">
        <f t="shared" si="2"/>
        <v>599</v>
      </c>
      <c r="M31" s="1">
        <f t="shared" si="1"/>
        <v>9.9833333333333325</v>
      </c>
    </row>
    <row r="32" spans="1:13" x14ac:dyDescent="0.2">
      <c r="A32" s="3">
        <v>45167</v>
      </c>
      <c r="B32" s="1">
        <v>173</v>
      </c>
      <c r="C32" s="1">
        <v>85</v>
      </c>
      <c r="D32" s="1">
        <v>254</v>
      </c>
      <c r="E32" s="1">
        <v>67</v>
      </c>
      <c r="F32" s="1">
        <v>93</v>
      </c>
      <c r="G32" s="1">
        <v>1</v>
      </c>
      <c r="H32" s="1">
        <v>0</v>
      </c>
      <c r="I32" s="1">
        <v>0</v>
      </c>
      <c r="J32" s="1">
        <f>7/60</f>
        <v>0.11666666666666667</v>
      </c>
      <c r="K32" s="1">
        <v>0</v>
      </c>
      <c r="L32" s="1">
        <f t="shared" si="2"/>
        <v>673</v>
      </c>
      <c r="M32" s="1">
        <f t="shared" si="1"/>
        <v>11.216666666666667</v>
      </c>
    </row>
    <row r="33" spans="1:13" x14ac:dyDescent="0.2">
      <c r="A33" s="3">
        <v>45168</v>
      </c>
      <c r="B33" s="1">
        <v>72</v>
      </c>
      <c r="C33" s="1">
        <v>79</v>
      </c>
      <c r="D33" s="1">
        <v>162</v>
      </c>
      <c r="E33" s="1">
        <v>19</v>
      </c>
      <c r="F33" s="1">
        <v>50</v>
      </c>
      <c r="G33" s="1">
        <f>4/60</f>
        <v>6.6666666666666666E-2</v>
      </c>
      <c r="H33" s="1">
        <v>0</v>
      </c>
      <c r="I33" s="1">
        <f>41/60</f>
        <v>0.68333333333333335</v>
      </c>
      <c r="J33" s="1">
        <f>4/60</f>
        <v>6.6666666666666666E-2</v>
      </c>
      <c r="K33" s="1">
        <v>0</v>
      </c>
      <c r="L33" s="1">
        <f t="shared" si="2"/>
        <v>382.75</v>
      </c>
      <c r="M33" s="1">
        <f t="shared" si="1"/>
        <v>6.3791666666666664</v>
      </c>
    </row>
    <row r="34" spans="1:13" x14ac:dyDescent="0.2">
      <c r="A34" s="3">
        <v>45169</v>
      </c>
      <c r="B34" s="1">
        <v>101</v>
      </c>
      <c r="C34" s="1">
        <v>154</v>
      </c>
      <c r="D34" s="1">
        <v>194</v>
      </c>
      <c r="E34" s="1">
        <v>89</v>
      </c>
      <c r="F34" s="1">
        <v>26</v>
      </c>
      <c r="G34" s="1">
        <v>0</v>
      </c>
      <c r="H34" s="1">
        <v>0</v>
      </c>
      <c r="I34" s="1">
        <f>54/60</f>
        <v>0.9</v>
      </c>
      <c r="J34" s="1">
        <v>0</v>
      </c>
      <c r="K34" s="1">
        <v>0</v>
      </c>
      <c r="L34" s="1">
        <f t="shared" si="2"/>
        <v>564.9</v>
      </c>
      <c r="M34" s="1">
        <f t="shared" si="1"/>
        <v>9.4149999999999991</v>
      </c>
    </row>
    <row r="38" spans="1:13" x14ac:dyDescent="0.2">
      <c r="A38" t="s">
        <v>41</v>
      </c>
      <c r="B38" s="8" t="s">
        <v>26</v>
      </c>
      <c r="C38" s="8" t="s">
        <v>27</v>
      </c>
      <c r="D38" s="8" t="s">
        <v>28</v>
      </c>
      <c r="E38" s="8" t="s">
        <v>29</v>
      </c>
      <c r="F38" s="8" t="s">
        <v>30</v>
      </c>
      <c r="G38" s="8" t="s">
        <v>31</v>
      </c>
      <c r="H38" s="8" t="s">
        <v>32</v>
      </c>
    </row>
    <row r="39" spans="1:13" x14ac:dyDescent="0.2">
      <c r="A39" t="s">
        <v>22</v>
      </c>
      <c r="B39">
        <v>0</v>
      </c>
      <c r="C39">
        <v>11.25</v>
      </c>
      <c r="D39">
        <v>8.0299999999999994</v>
      </c>
      <c r="E39">
        <v>10.67</v>
      </c>
      <c r="F39">
        <v>9.85</v>
      </c>
      <c r="G39">
        <v>0.17</v>
      </c>
      <c r="H39">
        <v>7.05</v>
      </c>
    </row>
    <row r="40" spans="1:13" x14ac:dyDescent="0.2">
      <c r="A40" t="s">
        <v>23</v>
      </c>
      <c r="B40">
        <v>13.1</v>
      </c>
      <c r="C40">
        <v>9.0500000000000007</v>
      </c>
      <c r="D40">
        <v>9.4700000000000006</v>
      </c>
      <c r="E40">
        <v>8.1999999999999993</v>
      </c>
      <c r="F40">
        <v>1.08</v>
      </c>
      <c r="G40">
        <v>3.93</v>
      </c>
      <c r="H40">
        <v>4.01</v>
      </c>
    </row>
    <row r="41" spans="1:13" x14ac:dyDescent="0.2">
      <c r="A41" t="s">
        <v>24</v>
      </c>
      <c r="B41">
        <v>15.77</v>
      </c>
      <c r="C41">
        <v>7.55</v>
      </c>
      <c r="D41">
        <v>11.65</v>
      </c>
      <c r="E41">
        <v>7.73</v>
      </c>
      <c r="F41">
        <v>6.1</v>
      </c>
      <c r="G41">
        <v>6.1</v>
      </c>
      <c r="H41">
        <v>7.04</v>
      </c>
    </row>
    <row r="42" spans="1:13" x14ac:dyDescent="0.2">
      <c r="A42" t="s">
        <v>25</v>
      </c>
      <c r="B42">
        <v>9.75</v>
      </c>
      <c r="C42">
        <v>11.2</v>
      </c>
      <c r="D42">
        <v>7.04</v>
      </c>
      <c r="E42">
        <v>5.68</v>
      </c>
      <c r="F42">
        <v>11.33</v>
      </c>
      <c r="G42">
        <v>2.75</v>
      </c>
      <c r="H42">
        <v>9.5</v>
      </c>
    </row>
    <row r="43" spans="1:13" x14ac:dyDescent="0.2">
      <c r="A43" t="s">
        <v>33</v>
      </c>
      <c r="B43">
        <v>9.98</v>
      </c>
      <c r="C43">
        <v>11.22</v>
      </c>
      <c r="D43">
        <v>6.38</v>
      </c>
      <c r="E43">
        <v>9.42</v>
      </c>
      <c r="F43">
        <v>0</v>
      </c>
      <c r="G43">
        <v>0</v>
      </c>
      <c r="H43">
        <v>0</v>
      </c>
    </row>
    <row r="45" spans="1:13" x14ac:dyDescent="0.2">
      <c r="A45" s="2" t="s">
        <v>34</v>
      </c>
      <c r="B45" t="s">
        <v>40</v>
      </c>
      <c r="C45" t="s">
        <v>35</v>
      </c>
      <c r="D45" t="s">
        <v>36</v>
      </c>
      <c r="E45" t="s">
        <v>37</v>
      </c>
      <c r="F45" t="s">
        <v>38</v>
      </c>
      <c r="G45" t="s">
        <v>39</v>
      </c>
    </row>
    <row r="46" spans="1:13" x14ac:dyDescent="0.2">
      <c r="A46">
        <v>48.599999999999994</v>
      </c>
      <c r="B46">
        <v>50.269999999999996</v>
      </c>
      <c r="C46">
        <v>42.57</v>
      </c>
      <c r="D46">
        <v>41.7</v>
      </c>
      <c r="E46">
        <v>28.36</v>
      </c>
      <c r="F46">
        <v>12.95</v>
      </c>
      <c r="G46">
        <v>27.599999999999998</v>
      </c>
    </row>
  </sheetData>
  <phoneticPr fontId="1" type="noConversion"/>
  <pageMargins left="0.7" right="0.7" top="0.75" bottom="0.75" header="0.3" footer="0.3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FCCB-6EAC-4B44-B19F-408B0CA5D506}">
  <dimension ref="A2:K23"/>
  <sheetViews>
    <sheetView zoomScale="63" zoomScaleNormal="100" workbookViewId="0">
      <selection activeCell="F52" sqref="F52"/>
    </sheetView>
  </sheetViews>
  <sheetFormatPr baseColWidth="10" defaultRowHeight="16" x14ac:dyDescent="0.2"/>
  <cols>
    <col min="2" max="2" width="18.6640625" customWidth="1"/>
    <col min="3" max="3" width="38.83203125" customWidth="1"/>
    <col min="5" max="5" width="33" customWidth="1"/>
    <col min="6" max="6" width="36" customWidth="1"/>
    <col min="7" max="7" width="30.6640625" customWidth="1"/>
    <col min="8" max="8" width="21.6640625" customWidth="1"/>
    <col min="9" max="9" width="26" customWidth="1"/>
  </cols>
  <sheetData>
    <row r="2" spans="1:11" ht="34" x14ac:dyDescent="0.2">
      <c r="A2" s="6" t="s">
        <v>0</v>
      </c>
      <c r="B2" s="6" t="s">
        <v>3</v>
      </c>
      <c r="C2" s="6" t="s">
        <v>7</v>
      </c>
      <c r="D2" s="6" t="s">
        <v>2</v>
      </c>
      <c r="E2" s="6" t="s">
        <v>9</v>
      </c>
      <c r="F2" s="6" t="s">
        <v>4</v>
      </c>
      <c r="G2" s="6" t="s">
        <v>6</v>
      </c>
      <c r="H2" s="6" t="s">
        <v>5</v>
      </c>
      <c r="I2" s="6" t="s">
        <v>8</v>
      </c>
      <c r="J2" s="6" t="s">
        <v>1</v>
      </c>
      <c r="K2" s="4"/>
    </row>
    <row r="3" spans="1:11" x14ac:dyDescent="0.2">
      <c r="A3" s="3">
        <v>45123</v>
      </c>
      <c r="B3">
        <f>101/60</f>
        <v>1.6833333333333333</v>
      </c>
      <c r="C3">
        <f>41/60</f>
        <v>0.68333333333333335</v>
      </c>
      <c r="D3">
        <f>3/60</f>
        <v>0.05</v>
      </c>
      <c r="E3">
        <f>1/60</f>
        <v>1.6666666666666666E-2</v>
      </c>
      <c r="F3">
        <v>0</v>
      </c>
      <c r="G3">
        <v>0</v>
      </c>
      <c r="H3">
        <v>0</v>
      </c>
      <c r="I3">
        <f>15/60</f>
        <v>0.25</v>
      </c>
      <c r="J3">
        <f>SUM(B3:I3)</f>
        <v>2.6833333333333331</v>
      </c>
    </row>
    <row r="4" spans="1:11" x14ac:dyDescent="0.2">
      <c r="A4" s="3">
        <v>45124</v>
      </c>
      <c r="B4">
        <f>111/60</f>
        <v>1.85</v>
      </c>
      <c r="C4">
        <f>40/60</f>
        <v>0.66666666666666663</v>
      </c>
      <c r="D4">
        <f>3/60</f>
        <v>0.05</v>
      </c>
      <c r="E4">
        <f>4/60</f>
        <v>6.6666666666666666E-2</v>
      </c>
      <c r="F4">
        <f>40/60</f>
        <v>0.66666666666666663</v>
      </c>
      <c r="G4">
        <v>0</v>
      </c>
      <c r="H4">
        <f>31/60</f>
        <v>0.51666666666666672</v>
      </c>
      <c r="I4">
        <f>13/60</f>
        <v>0.21666666666666667</v>
      </c>
      <c r="J4">
        <f>SUM(B4:I4)</f>
        <v>4.0333333333333332</v>
      </c>
    </row>
    <row r="5" spans="1:11" x14ac:dyDescent="0.2">
      <c r="A5" s="3">
        <v>45125</v>
      </c>
      <c r="B5">
        <f>6/60</f>
        <v>0.1</v>
      </c>
      <c r="C5">
        <f>109/60</f>
        <v>1.8166666666666667</v>
      </c>
      <c r="D5">
        <f>9/60</f>
        <v>0.15</v>
      </c>
      <c r="E5">
        <v>0</v>
      </c>
      <c r="F5">
        <v>0</v>
      </c>
      <c r="G5">
        <f>41/60</f>
        <v>0.68333333333333335</v>
      </c>
      <c r="H5">
        <v>0</v>
      </c>
      <c r="I5">
        <f>22/60</f>
        <v>0.36666666666666664</v>
      </c>
      <c r="J5">
        <f t="shared" ref="J5:J18" si="0">SUM(B5:I5)</f>
        <v>3.1166666666666667</v>
      </c>
    </row>
    <row r="6" spans="1:11" x14ac:dyDescent="0.2">
      <c r="A6" s="3">
        <v>45126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>5/60</f>
        <v>8.3333333333333329E-2</v>
      </c>
      <c r="J6">
        <f t="shared" si="0"/>
        <v>8.3333333333333329E-2</v>
      </c>
    </row>
    <row r="7" spans="1:11" x14ac:dyDescent="0.2">
      <c r="A7" s="3">
        <v>45127</v>
      </c>
      <c r="B7">
        <f>4/60</f>
        <v>6.6666666666666666E-2</v>
      </c>
      <c r="C7">
        <v>0</v>
      </c>
      <c r="D7">
        <f>2/60</f>
        <v>3.3333333333333333E-2</v>
      </c>
      <c r="E7">
        <v>0</v>
      </c>
      <c r="F7">
        <v>0</v>
      </c>
      <c r="G7">
        <f>15/60</f>
        <v>0.25</v>
      </c>
      <c r="H7">
        <v>0</v>
      </c>
      <c r="I7">
        <f>6/60</f>
        <v>0.1</v>
      </c>
      <c r="J7">
        <f t="shared" si="0"/>
        <v>0.44999999999999996</v>
      </c>
    </row>
    <row r="8" spans="1:11" x14ac:dyDescent="0.2">
      <c r="A8" s="3">
        <v>45128</v>
      </c>
      <c r="B8">
        <f>36/60</f>
        <v>0.6</v>
      </c>
      <c r="C8">
        <f>1/60</f>
        <v>1.6666666666666666E-2</v>
      </c>
      <c r="D8">
        <f>23/60</f>
        <v>0.38333333333333336</v>
      </c>
      <c r="E8">
        <f>19/60</f>
        <v>0.31666666666666665</v>
      </c>
      <c r="F8">
        <f>1/60</f>
        <v>1.6666666666666666E-2</v>
      </c>
      <c r="G8">
        <f>80/60</f>
        <v>1.3333333333333333</v>
      </c>
      <c r="I8">
        <f>39/60</f>
        <v>0.65</v>
      </c>
      <c r="J8">
        <f t="shared" si="0"/>
        <v>3.3166666666666664</v>
      </c>
    </row>
    <row r="9" spans="1:11" x14ac:dyDescent="0.2">
      <c r="A9" s="3">
        <v>45129</v>
      </c>
      <c r="B9">
        <f>36/60</f>
        <v>0.6</v>
      </c>
      <c r="C9">
        <f>231/60</f>
        <v>3.85</v>
      </c>
      <c r="D9">
        <f>22/60</f>
        <v>0.36666666666666664</v>
      </c>
      <c r="E9">
        <f>1/60</f>
        <v>1.6666666666666666E-2</v>
      </c>
      <c r="F9">
        <v>0</v>
      </c>
      <c r="G9">
        <f>28/60</f>
        <v>0.46666666666666667</v>
      </c>
      <c r="H9">
        <f>23/60</f>
        <v>0.38333333333333336</v>
      </c>
      <c r="I9">
        <f>27/60</f>
        <v>0.45</v>
      </c>
      <c r="J9">
        <f t="shared" si="0"/>
        <v>6.1333333333333337</v>
      </c>
    </row>
    <row r="10" spans="1:11" x14ac:dyDescent="0.2">
      <c r="A10" s="3">
        <v>45130</v>
      </c>
      <c r="B10">
        <f>5/60</f>
        <v>8.3333333333333329E-2</v>
      </c>
      <c r="C10">
        <f>44/60</f>
        <v>0.73333333333333328</v>
      </c>
      <c r="D10">
        <f>2/60</f>
        <v>3.3333333333333333E-2</v>
      </c>
      <c r="E10">
        <v>0</v>
      </c>
      <c r="F10">
        <f>118/60</f>
        <v>1.9666666666666666</v>
      </c>
      <c r="G10">
        <f>21/60</f>
        <v>0.35</v>
      </c>
      <c r="H10">
        <f>40/60</f>
        <v>0.66666666666666663</v>
      </c>
      <c r="I10">
        <f>29/60</f>
        <v>0.48333333333333334</v>
      </c>
      <c r="J10">
        <f t="shared" si="0"/>
        <v>4.3166666666666664</v>
      </c>
    </row>
    <row r="11" spans="1:11" x14ac:dyDescent="0.2">
      <c r="A11" s="3">
        <v>45131</v>
      </c>
      <c r="B11">
        <f>10/60</f>
        <v>0.16666666666666666</v>
      </c>
      <c r="C11">
        <f>50/60</f>
        <v>0.83333333333333337</v>
      </c>
      <c r="D11">
        <v>0</v>
      </c>
      <c r="E11">
        <v>0</v>
      </c>
      <c r="F11">
        <f>13/60</f>
        <v>0.21666666666666667</v>
      </c>
      <c r="G11">
        <v>0</v>
      </c>
      <c r="H11">
        <f>91/60</f>
        <v>1.5166666666666666</v>
      </c>
      <c r="I11">
        <f>5/60</f>
        <v>8.3333333333333329E-2</v>
      </c>
      <c r="J11">
        <f t="shared" si="0"/>
        <v>2.8166666666666669</v>
      </c>
    </row>
    <row r="12" spans="1:11" x14ac:dyDescent="0.2">
      <c r="A12" s="3">
        <v>45132</v>
      </c>
      <c r="B12">
        <v>0</v>
      </c>
      <c r="C12">
        <f>29/60</f>
        <v>0.48333333333333334</v>
      </c>
      <c r="D12">
        <v>0</v>
      </c>
      <c r="E12">
        <v>0</v>
      </c>
      <c r="F12">
        <v>0</v>
      </c>
      <c r="G12">
        <v>0</v>
      </c>
      <c r="H12">
        <f>33/60</f>
        <v>0.55000000000000004</v>
      </c>
      <c r="I12" s="5">
        <f>5/60</f>
        <v>8.3333333333333329E-2</v>
      </c>
      <c r="J12">
        <f t="shared" si="0"/>
        <v>1.1166666666666667</v>
      </c>
    </row>
    <row r="13" spans="1:11" x14ac:dyDescent="0.2">
      <c r="A13" s="3">
        <v>45133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</row>
    <row r="14" spans="1:11" x14ac:dyDescent="0.2">
      <c r="A14" s="3">
        <v>45134</v>
      </c>
      <c r="B14">
        <f>3/60</f>
        <v>0.05</v>
      </c>
      <c r="C14">
        <v>0</v>
      </c>
      <c r="D14">
        <f>1/60</f>
        <v>1.6666666666666666E-2</v>
      </c>
      <c r="E14">
        <v>0</v>
      </c>
      <c r="F14">
        <v>0</v>
      </c>
      <c r="G14">
        <f>4/60</f>
        <v>6.6666666666666666E-2</v>
      </c>
      <c r="H14">
        <v>0</v>
      </c>
      <c r="I14">
        <f>10/60</f>
        <v>0.16666666666666666</v>
      </c>
      <c r="J14">
        <f t="shared" si="0"/>
        <v>0.3</v>
      </c>
    </row>
    <row r="15" spans="1:11" x14ac:dyDescent="0.2">
      <c r="A15" s="3">
        <v>45135</v>
      </c>
      <c r="B15">
        <f>38/60</f>
        <v>0.6333333333333333</v>
      </c>
      <c r="C15">
        <f>323/60</f>
        <v>5.3833333333333337</v>
      </c>
      <c r="D15">
        <f>1/60</f>
        <v>1.6666666666666666E-2</v>
      </c>
      <c r="E15">
        <f>36/60</f>
        <v>0.6</v>
      </c>
      <c r="F15">
        <f>48/60</f>
        <v>0.8</v>
      </c>
      <c r="G15">
        <f>34/60</f>
        <v>0.56666666666666665</v>
      </c>
      <c r="H15">
        <f>28/60</f>
        <v>0.46666666666666667</v>
      </c>
      <c r="I15">
        <f>35/60</f>
        <v>0.58333333333333337</v>
      </c>
      <c r="J15">
        <f t="shared" si="0"/>
        <v>9.0500000000000007</v>
      </c>
    </row>
    <row r="16" spans="1:11" x14ac:dyDescent="0.2">
      <c r="A16" s="3">
        <v>45136</v>
      </c>
      <c r="B16">
        <f>38/60</f>
        <v>0.6333333333333333</v>
      </c>
      <c r="C16">
        <f>28/60</f>
        <v>0.46666666666666667</v>
      </c>
      <c r="D16">
        <f>5/60</f>
        <v>8.3333333333333329E-2</v>
      </c>
      <c r="E16">
        <f>59/60</f>
        <v>0.98333333333333328</v>
      </c>
      <c r="F16">
        <f>13/60</f>
        <v>0.21666666666666667</v>
      </c>
      <c r="G16">
        <f>1/60</f>
        <v>1.6666666666666666E-2</v>
      </c>
      <c r="H16">
        <f>282/60</f>
        <v>4.7</v>
      </c>
      <c r="I16">
        <f>12/60</f>
        <v>0.2</v>
      </c>
      <c r="J16">
        <f t="shared" si="0"/>
        <v>7.3</v>
      </c>
    </row>
    <row r="17" spans="1:10" x14ac:dyDescent="0.2">
      <c r="A17" s="3">
        <v>45137</v>
      </c>
      <c r="B17">
        <f>1/60</f>
        <v>1.6666666666666666E-2</v>
      </c>
      <c r="C17">
        <v>0</v>
      </c>
      <c r="D17">
        <v>0</v>
      </c>
      <c r="E17">
        <v>0</v>
      </c>
      <c r="F17">
        <f>24/60</f>
        <v>0.4</v>
      </c>
      <c r="G17">
        <v>0</v>
      </c>
      <c r="H17">
        <f>8/60</f>
        <v>0.13333333333333333</v>
      </c>
      <c r="I17">
        <f>15/60</f>
        <v>0.25</v>
      </c>
      <c r="J17">
        <f t="shared" si="0"/>
        <v>0.8</v>
      </c>
    </row>
    <row r="18" spans="1:10" x14ac:dyDescent="0.2">
      <c r="A18" s="3">
        <v>45138</v>
      </c>
      <c r="B18">
        <f>6/60</f>
        <v>0.1</v>
      </c>
      <c r="C18">
        <f>1/60</f>
        <v>1.6666666666666666E-2</v>
      </c>
      <c r="D18">
        <f>8/60</f>
        <v>0.13333333333333333</v>
      </c>
      <c r="E18">
        <v>0</v>
      </c>
      <c r="F18">
        <f>21/60</f>
        <v>0.35</v>
      </c>
      <c r="G18">
        <f>23/60</f>
        <v>0.38333333333333336</v>
      </c>
      <c r="H18">
        <v>0</v>
      </c>
      <c r="I18">
        <f>15/60</f>
        <v>0.25</v>
      </c>
      <c r="J18">
        <f t="shared" si="0"/>
        <v>1.2333333333333334</v>
      </c>
    </row>
    <row r="19" spans="1:10" x14ac:dyDescent="0.2">
      <c r="A19" s="3">
        <v>45139</v>
      </c>
      <c r="B19">
        <f>21/60</f>
        <v>0.35</v>
      </c>
      <c r="C19">
        <f>16/60</f>
        <v>0.26666666666666666</v>
      </c>
      <c r="D19">
        <f>5/60</f>
        <v>8.3333333333333329E-2</v>
      </c>
      <c r="E19">
        <f>49/60</f>
        <v>0.81666666666666665</v>
      </c>
      <c r="F19">
        <f>54/60</f>
        <v>0.9</v>
      </c>
      <c r="G19">
        <f>1/60</f>
        <v>1.6666666666666666E-2</v>
      </c>
      <c r="H19">
        <f>10/60</f>
        <v>0.16666666666666666</v>
      </c>
      <c r="I19">
        <f>40/60</f>
        <v>0.66666666666666663</v>
      </c>
      <c r="J19">
        <f>SUM(B19:I19)</f>
        <v>3.2666666666666662</v>
      </c>
    </row>
    <row r="20" spans="1:10" x14ac:dyDescent="0.2">
      <c r="A20" s="3">
        <v>45140</v>
      </c>
      <c r="B20">
        <v>0</v>
      </c>
      <c r="C20">
        <f>210/60</f>
        <v>3.5</v>
      </c>
      <c r="D20">
        <f>1/60</f>
        <v>1.6666666666666666E-2</v>
      </c>
      <c r="F20">
        <f>20/60</f>
        <v>0.33333333333333331</v>
      </c>
      <c r="H20">
        <f>2/60</f>
        <v>3.3333333333333333E-2</v>
      </c>
      <c r="I20">
        <f>20/60</f>
        <v>0.33333333333333331</v>
      </c>
      <c r="J20">
        <f>SUM(B20:I20)</f>
        <v>4.2166666666666668</v>
      </c>
    </row>
    <row r="21" spans="1:10" x14ac:dyDescent="0.2">
      <c r="A21" s="3">
        <v>45141</v>
      </c>
      <c r="B21">
        <f>8/60</f>
        <v>0.13333333333333333</v>
      </c>
      <c r="C21">
        <f>200/60</f>
        <v>3.3333333333333335</v>
      </c>
      <c r="D21">
        <f>7/60</f>
        <v>0.11666666666666667</v>
      </c>
      <c r="E21">
        <f>15/60</f>
        <v>0.25</v>
      </c>
      <c r="F21">
        <f>11/60</f>
        <v>0.18333333333333332</v>
      </c>
      <c r="G21">
        <v>0</v>
      </c>
      <c r="H21">
        <v>0</v>
      </c>
      <c r="I21">
        <f>15/60</f>
        <v>0.25</v>
      </c>
      <c r="J21">
        <f>SUM(B21:I21)</f>
        <v>4.2666666666666666</v>
      </c>
    </row>
    <row r="22" spans="1:10" x14ac:dyDescent="0.2">
      <c r="A22" s="3">
        <v>45142</v>
      </c>
      <c r="B22">
        <f>80/60</f>
        <v>1.3333333333333333</v>
      </c>
      <c r="C22">
        <f>45/60</f>
        <v>0.75</v>
      </c>
      <c r="D22">
        <f>126/60</f>
        <v>2.1</v>
      </c>
      <c r="E22">
        <v>0</v>
      </c>
      <c r="F22">
        <f>7/60</f>
        <v>0.11666666666666667</v>
      </c>
      <c r="G22">
        <f>5/60</f>
        <v>8.3333333333333329E-2</v>
      </c>
      <c r="H22">
        <f>1/60</f>
        <v>1.6666666666666666E-2</v>
      </c>
      <c r="I22">
        <f>30/60</f>
        <v>0.5</v>
      </c>
      <c r="J22">
        <f>SUM(B22:I22)</f>
        <v>4.8999999999999995</v>
      </c>
    </row>
    <row r="23" spans="1:10" x14ac:dyDescent="0.2">
      <c r="A23" s="3">
        <v>45143</v>
      </c>
      <c r="B23">
        <f>13/60</f>
        <v>0.21666666666666667</v>
      </c>
      <c r="C23">
        <f>56/60</f>
        <v>0.93333333333333335</v>
      </c>
      <c r="D23">
        <f>128/60</f>
        <v>2.1333333333333333</v>
      </c>
      <c r="E23">
        <v>0</v>
      </c>
      <c r="F23">
        <v>0</v>
      </c>
      <c r="G23">
        <v>0</v>
      </c>
      <c r="H23">
        <f>27/60</f>
        <v>0.45</v>
      </c>
      <c r="I23">
        <f>75/60</f>
        <v>1.25</v>
      </c>
      <c r="J23">
        <f>SUM(B23:I23)</f>
        <v>4.9833333333333334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2023-08-04T11:45:42Z</dcterms:created>
  <dcterms:modified xsi:type="dcterms:W3CDTF">2023-09-07T17:00:23Z</dcterms:modified>
</cp:coreProperties>
</file>