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48" yWindow="-108" windowWidth="11664" windowHeight="12576"/>
  </bookViews>
  <sheets>
    <sheet name="StateWide" sheetId="1" r:id="rId1"/>
  </sheets>
  <calcPr calcId="144525"/>
</workbook>
</file>

<file path=xl/calcChain.xml><?xml version="1.0" encoding="utf-8"?>
<calcChain xmlns="http://schemas.openxmlformats.org/spreadsheetml/2006/main">
  <c r="L102" i="1" l="1"/>
  <c r="L101" i="1"/>
  <c r="M101" i="1" s="1"/>
  <c r="O101" i="1" s="1"/>
  <c r="N103" i="1"/>
  <c r="N101" i="1"/>
  <c r="L100" i="1"/>
  <c r="L99" i="1"/>
  <c r="N99" i="1"/>
  <c r="L96" i="1"/>
  <c r="L95" i="1"/>
  <c r="L94" i="1"/>
  <c r="M93" i="1" s="1"/>
  <c r="L93" i="1"/>
  <c r="N95" i="1"/>
  <c r="N93" i="1"/>
  <c r="R94" i="1"/>
  <c r="S94" i="1" s="1"/>
  <c r="R93" i="1"/>
  <c r="S93" i="1" s="1"/>
  <c r="R77" i="1"/>
  <c r="L88" i="1"/>
  <c r="M87" i="1" s="1"/>
  <c r="O87" i="1" s="1"/>
  <c r="R78" i="1"/>
  <c r="S78" i="1" s="1"/>
  <c r="S77" i="1"/>
  <c r="L87" i="1"/>
  <c r="N87" i="1"/>
  <c r="N85" i="1"/>
  <c r="N83" i="1"/>
  <c r="L80" i="1"/>
  <c r="L79" i="1"/>
  <c r="M79" i="1" s="1"/>
  <c r="O79" i="1" s="1"/>
  <c r="N77" i="1"/>
  <c r="N81" i="1" s="1"/>
  <c r="N79" i="1"/>
  <c r="L78" i="1"/>
  <c r="L77" i="1"/>
  <c r="M77" i="1" s="1"/>
  <c r="O77" i="1" s="1"/>
  <c r="L72" i="1"/>
  <c r="L71" i="1"/>
  <c r="N71" i="1"/>
  <c r="M69" i="1"/>
  <c r="N69" i="1"/>
  <c r="N67" i="1"/>
  <c r="N63" i="1"/>
  <c r="N61" i="1"/>
  <c r="L62" i="1"/>
  <c r="L61" i="1"/>
  <c r="R62" i="1"/>
  <c r="S62" i="1" s="1"/>
  <c r="R61" i="1"/>
  <c r="S61" i="1" s="1"/>
  <c r="S63" i="1" s="1"/>
  <c r="M103" i="1"/>
  <c r="M85" i="1"/>
  <c r="O85" i="1" s="1"/>
  <c r="M83" i="1"/>
  <c r="O83" i="1" s="1"/>
  <c r="M67" i="1"/>
  <c r="O67" i="1" s="1"/>
  <c r="M63" i="1"/>
  <c r="O63" i="1" s="1"/>
  <c r="C80" i="1"/>
  <c r="C79" i="1"/>
  <c r="E79" i="1"/>
  <c r="C78" i="1"/>
  <c r="D77" i="1" s="1"/>
  <c r="F77" i="1" s="1"/>
  <c r="C77" i="1"/>
  <c r="C76" i="1"/>
  <c r="C75" i="1"/>
  <c r="D75" i="1" s="1"/>
  <c r="E75" i="1"/>
  <c r="C72" i="1"/>
  <c r="C71" i="1"/>
  <c r="C70" i="1"/>
  <c r="C69" i="1"/>
  <c r="E71" i="1"/>
  <c r="E69" i="1"/>
  <c r="E73" i="1" s="1"/>
  <c r="C66" i="1"/>
  <c r="D65" i="1" s="1"/>
  <c r="C65" i="1"/>
  <c r="E65" i="1"/>
  <c r="C64" i="1"/>
  <c r="C63" i="1"/>
  <c r="D63" i="1" s="1"/>
  <c r="E63" i="1"/>
  <c r="E77" i="1"/>
  <c r="D71" i="1"/>
  <c r="D69" i="1"/>
  <c r="F69" i="1" s="1"/>
  <c r="C62" i="1"/>
  <c r="C61" i="1"/>
  <c r="D61" i="1" s="1"/>
  <c r="E61" i="1"/>
  <c r="E67" i="1" s="1"/>
  <c r="C56" i="1"/>
  <c r="D56" i="1" s="1"/>
  <c r="C55" i="1"/>
  <c r="D55" i="1" s="1"/>
  <c r="D57" i="1" s="1"/>
  <c r="E81" i="1" l="1"/>
  <c r="N65" i="1"/>
  <c r="F61" i="1"/>
  <c r="D79" i="1"/>
  <c r="F79" i="1" s="1"/>
  <c r="F75" i="1"/>
  <c r="F81" i="1" s="1"/>
  <c r="D82" i="1" s="1"/>
  <c r="N105" i="1"/>
  <c r="M71" i="1"/>
  <c r="N89" i="1"/>
  <c r="M99" i="1"/>
  <c r="O99" i="1" s="1"/>
  <c r="O103" i="1"/>
  <c r="M95" i="1"/>
  <c r="O95" i="1" s="1"/>
  <c r="N97" i="1"/>
  <c r="O93" i="1"/>
  <c r="S95" i="1"/>
  <c r="S79" i="1"/>
  <c r="O81" i="1"/>
  <c r="O71" i="1"/>
  <c r="O69" i="1"/>
  <c r="N73" i="1"/>
  <c r="M61" i="1"/>
  <c r="O61" i="1" s="1"/>
  <c r="O65" i="1" s="1"/>
  <c r="M66" i="1" s="1"/>
  <c r="O89" i="1"/>
  <c r="F71" i="1"/>
  <c r="F73" i="1" s="1"/>
  <c r="D74" i="1" s="1"/>
  <c r="F65" i="1"/>
  <c r="F63" i="1"/>
  <c r="O105" i="1" l="1"/>
  <c r="M106" i="1" s="1"/>
  <c r="F67" i="1"/>
  <c r="D68" i="1" s="1"/>
  <c r="O97" i="1"/>
  <c r="M98" i="1" s="1"/>
  <c r="M90" i="1"/>
  <c r="M82" i="1"/>
  <c r="O73" i="1"/>
  <c r="M74" i="1" s="1"/>
</calcChain>
</file>

<file path=xl/sharedStrings.xml><?xml version="1.0" encoding="utf-8"?>
<sst xmlns="http://schemas.openxmlformats.org/spreadsheetml/2006/main" count="342" uniqueCount="39">
  <si>
    <t>id</t>
  </si>
  <si>
    <t>CTG</t>
  </si>
  <si>
    <t>GP</t>
  </si>
  <si>
    <t>LSM</t>
  </si>
  <si>
    <t>outcome</t>
  </si>
  <si>
    <t>Good</t>
  </si>
  <si>
    <t>Yes</t>
  </si>
  <si>
    <t>A</t>
  </si>
  <si>
    <t>Pass</t>
  </si>
  <si>
    <t>No</t>
  </si>
  <si>
    <t>Average</t>
  </si>
  <si>
    <t>Poor</t>
  </si>
  <si>
    <t>Fail</t>
  </si>
  <si>
    <t>B</t>
  </si>
  <si>
    <t>C</t>
  </si>
  <si>
    <t>Split</t>
  </si>
  <si>
    <t>Pj</t>
  </si>
  <si>
    <t>-  (Pj* log(Pj)</t>
  </si>
  <si>
    <t>Total</t>
  </si>
  <si>
    <t xml:space="preserve"> Total Entropy</t>
  </si>
  <si>
    <t>Levels</t>
  </si>
  <si>
    <t>Total Entropy</t>
  </si>
  <si>
    <t xml:space="preserve">Percent </t>
  </si>
  <si>
    <t>Percent * Total Entropy</t>
  </si>
  <si>
    <t>CTG=Average</t>
  </si>
  <si>
    <t>CTG=Good</t>
  </si>
  <si>
    <t>CTG=Poor</t>
  </si>
  <si>
    <t>GP=Yes</t>
  </si>
  <si>
    <t>GP=No</t>
  </si>
  <si>
    <t>LSM=A</t>
  </si>
  <si>
    <t>LSM=B</t>
  </si>
  <si>
    <t>LSM=C</t>
  </si>
  <si>
    <t>Net Gain=</t>
  </si>
  <si>
    <t>Split 1</t>
  </si>
  <si>
    <t>Split 2:Good</t>
  </si>
  <si>
    <t>Split 2:Average</t>
  </si>
  <si>
    <t>Split 2:Poor</t>
  </si>
  <si>
    <t>Name:Vyom Shah</t>
  </si>
  <si>
    <t>CWID:10446209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</si>
</sst>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164" fontId="0" fillId="33" borderId="12" xfId="0" applyNumberFormat="1" applyFill="1" applyBorder="1" applyAlignment="1">
      <alignment horizontal="center"/>
    </xf>
    <xf numFmtId="164" fontId="0" fillId="33" borderId="13" xfId="0" applyNumberFormat="1" applyFill="1" applyBorder="1" applyAlignment="1">
      <alignment horizontal="center"/>
    </xf>
    <xf numFmtId="164" fontId="0" fillId="33" borderId="14" xfId="0" applyNumberForma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10" xfId="0" quotePrefix="1" applyNumberFormat="1" applyFill="1" applyBorder="1" applyAlignment="1">
      <alignment horizontal="center"/>
    </xf>
    <xf numFmtId="164" fontId="0" fillId="34" borderId="11" xfId="0" applyNumberFormat="1" applyFill="1" applyBorder="1" applyAlignment="1">
      <alignment horizontal="center"/>
    </xf>
    <xf numFmtId="164" fontId="0" fillId="35" borderId="10" xfId="0" applyNumberFormat="1" applyFill="1" applyBorder="1" applyAlignment="1">
      <alignment horizontal="center"/>
    </xf>
    <xf numFmtId="164" fontId="0" fillId="35" borderId="10" xfId="0" quotePrefix="1" applyNumberFormat="1" applyFill="1" applyBorder="1" applyAlignment="1">
      <alignment horizontal="center"/>
    </xf>
    <xf numFmtId="164" fontId="0" fillId="35" borderId="11" xfId="0" applyNumberFormat="1" applyFill="1" applyBorder="1" applyAlignment="1">
      <alignment horizontal="center"/>
    </xf>
    <xf numFmtId="164" fontId="0" fillId="33" borderId="18" xfId="0" applyNumberFormat="1" applyFill="1" applyBorder="1" applyAlignment="1">
      <alignment horizontal="center"/>
    </xf>
    <xf numFmtId="164" fontId="0" fillId="33" borderId="19" xfId="0" applyNumberFormat="1" applyFill="1" applyBorder="1" applyAlignment="1">
      <alignment horizontal="center"/>
    </xf>
    <xf numFmtId="164" fontId="0" fillId="33" borderId="11" xfId="0" applyNumberFormat="1" applyFill="1" applyBorder="1" applyAlignment="1">
      <alignment horizontal="center"/>
    </xf>
    <xf numFmtId="164" fontId="0" fillId="33" borderId="15" xfId="0" applyNumberFormat="1" applyFill="1" applyBorder="1" applyAlignment="1">
      <alignment horizontal="center"/>
    </xf>
    <xf numFmtId="164" fontId="0" fillId="33" borderId="16" xfId="0" applyNumberFormat="1" applyFill="1" applyBorder="1" applyAlignment="1">
      <alignment horizontal="center"/>
    </xf>
    <xf numFmtId="164" fontId="0" fillId="33" borderId="17" xfId="0" applyNumberFormat="1" applyFill="1" applyBorder="1" applyAlignment="1">
      <alignment horizontal="center"/>
    </xf>
    <xf numFmtId="164" fontId="0" fillId="0" borderId="20" xfId="0" applyNumberFormat="1" applyBorder="1"/>
    <xf numFmtId="164" fontId="0" fillId="0" borderId="20" xfId="0" quotePrefix="1" applyNumberFormat="1" applyBorder="1"/>
    <xf numFmtId="164" fontId="0" fillId="0" borderId="20" xfId="0" applyNumberFormat="1" applyBorder="1" applyAlignment="1">
      <alignment horizontal="center"/>
    </xf>
    <xf numFmtId="164" fontId="0" fillId="0" borderId="20" xfId="0" quotePrefix="1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51" totalsRowShown="0" headerRowDxfId="6" dataDxfId="5">
  <autoFilter ref="A1:E51"/>
  <tableColumns count="5">
    <tableColumn id="1" name="id" dataDxfId="4"/>
    <tableColumn id="2" name="CTG" dataDxfId="3"/>
    <tableColumn id="3" name="GP" dataDxfId="2"/>
    <tableColumn id="4" name="LSM" dataDxfId="1"/>
    <tableColumn id="5" name="outcom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"/>
  <sheetViews>
    <sheetView tabSelected="1" zoomScale="70" zoomScaleNormal="70" workbookViewId="0">
      <selection activeCell="H74" sqref="H74"/>
    </sheetView>
  </sheetViews>
  <sheetFormatPr defaultRowHeight="14.4" x14ac:dyDescent="0.3"/>
  <cols>
    <col min="1" max="1" width="11.5546875" style="1" bestFit="1" customWidth="1"/>
    <col min="2" max="2" width="12" style="1" customWidth="1"/>
    <col min="3" max="3" width="10.5546875" style="1" bestFit="1" customWidth="1"/>
    <col min="4" max="4" width="12" style="1" customWidth="1"/>
    <col min="5" max="5" width="10.44140625" style="1" customWidth="1"/>
    <col min="6" max="6" width="20.33203125" style="1" customWidth="1"/>
    <col min="7" max="7" width="12.5546875" style="1" customWidth="1"/>
    <col min="8" max="8" width="8.88671875" style="1"/>
    <col min="9" max="9" width="12.6640625" style="1" customWidth="1"/>
    <col min="10" max="10" width="14.33203125" style="1" customWidth="1"/>
    <col min="11" max="11" width="8.88671875" style="1"/>
    <col min="12" max="12" width="13.88671875" style="1" customWidth="1"/>
    <col min="13" max="13" width="14.77734375" style="1" customWidth="1"/>
    <col min="14" max="14" width="14.5546875" style="1" customWidth="1"/>
    <col min="15" max="15" width="21" style="1" customWidth="1"/>
    <col min="16" max="16" width="11.77734375" style="1" customWidth="1"/>
    <col min="17" max="17" width="11.88671875" style="1" customWidth="1"/>
    <col min="18" max="18" width="10.5546875" style="1" bestFit="1" customWidth="1"/>
    <col min="19" max="19" width="13.21875" style="1" customWidth="1"/>
    <col min="20" max="20" width="8.88671875" style="1"/>
    <col min="21" max="21" width="12.44140625" style="1" customWidth="1"/>
    <col min="22" max="22" width="8.88671875" style="1"/>
    <col min="23" max="23" width="10.44140625" style="1" customWidth="1"/>
    <col min="24" max="16384" width="8.88671875" style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37</v>
      </c>
    </row>
    <row r="2" spans="1:6" x14ac:dyDescent="0.3">
      <c r="A2" s="2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38</v>
      </c>
    </row>
    <row r="3" spans="1:6" x14ac:dyDescent="0.3">
      <c r="A3" s="2">
        <v>2</v>
      </c>
      <c r="B3" s="1" t="s">
        <v>5</v>
      </c>
      <c r="C3" s="1" t="s">
        <v>9</v>
      </c>
      <c r="D3" s="1" t="s">
        <v>7</v>
      </c>
      <c r="E3" s="1" t="s">
        <v>8</v>
      </c>
    </row>
    <row r="4" spans="1:6" x14ac:dyDescent="0.3">
      <c r="A4" s="2">
        <v>3</v>
      </c>
      <c r="B4" s="1" t="s">
        <v>5</v>
      </c>
      <c r="C4" s="1" t="s">
        <v>9</v>
      </c>
      <c r="D4" s="1" t="s">
        <v>7</v>
      </c>
      <c r="E4" s="1" t="s">
        <v>8</v>
      </c>
    </row>
    <row r="5" spans="1:6" x14ac:dyDescent="0.3">
      <c r="A5" s="2">
        <v>4</v>
      </c>
      <c r="B5" s="1" t="s">
        <v>10</v>
      </c>
      <c r="C5" s="1" t="s">
        <v>9</v>
      </c>
      <c r="D5" s="1" t="s">
        <v>7</v>
      </c>
      <c r="E5" s="1" t="s">
        <v>8</v>
      </c>
    </row>
    <row r="6" spans="1:6" x14ac:dyDescent="0.3">
      <c r="A6" s="2">
        <v>5</v>
      </c>
      <c r="B6" s="1" t="s">
        <v>10</v>
      </c>
      <c r="C6" s="1" t="s">
        <v>6</v>
      </c>
      <c r="D6" s="1" t="s">
        <v>7</v>
      </c>
      <c r="E6" s="1" t="s">
        <v>8</v>
      </c>
    </row>
    <row r="7" spans="1:6" x14ac:dyDescent="0.3">
      <c r="A7" s="2">
        <v>6</v>
      </c>
      <c r="B7" s="1" t="s">
        <v>11</v>
      </c>
      <c r="C7" s="1" t="s">
        <v>9</v>
      </c>
      <c r="D7" s="1" t="s">
        <v>7</v>
      </c>
      <c r="E7" s="1" t="s">
        <v>8</v>
      </c>
    </row>
    <row r="8" spans="1:6" x14ac:dyDescent="0.3">
      <c r="A8" s="2">
        <v>7</v>
      </c>
      <c r="B8" s="1" t="s">
        <v>11</v>
      </c>
      <c r="C8" s="1" t="s">
        <v>9</v>
      </c>
      <c r="D8" s="1" t="s">
        <v>7</v>
      </c>
      <c r="E8" s="1" t="s">
        <v>8</v>
      </c>
    </row>
    <row r="9" spans="1:6" x14ac:dyDescent="0.3">
      <c r="A9" s="2">
        <v>8</v>
      </c>
      <c r="B9" s="1" t="s">
        <v>10</v>
      </c>
      <c r="C9" s="1" t="s">
        <v>6</v>
      </c>
      <c r="D9" s="1" t="s">
        <v>7</v>
      </c>
      <c r="E9" s="1" t="s">
        <v>8</v>
      </c>
    </row>
    <row r="10" spans="1:6" x14ac:dyDescent="0.3">
      <c r="A10" s="2">
        <v>9</v>
      </c>
      <c r="B10" s="1" t="s">
        <v>11</v>
      </c>
      <c r="C10" s="1" t="s">
        <v>9</v>
      </c>
      <c r="D10" s="1" t="s">
        <v>7</v>
      </c>
      <c r="E10" s="1" t="s">
        <v>12</v>
      </c>
    </row>
    <row r="11" spans="1:6" x14ac:dyDescent="0.3">
      <c r="A11" s="2">
        <v>10</v>
      </c>
      <c r="B11" s="1" t="s">
        <v>10</v>
      </c>
      <c r="C11" s="1" t="s">
        <v>6</v>
      </c>
      <c r="D11" s="1" t="s">
        <v>7</v>
      </c>
      <c r="E11" s="1" t="s">
        <v>8</v>
      </c>
    </row>
    <row r="12" spans="1:6" x14ac:dyDescent="0.3">
      <c r="A12" s="2">
        <v>11</v>
      </c>
      <c r="B12" s="1" t="s">
        <v>5</v>
      </c>
      <c r="C12" s="1" t="s">
        <v>6</v>
      </c>
      <c r="D12" s="1" t="s">
        <v>13</v>
      </c>
      <c r="E12" s="1" t="s">
        <v>8</v>
      </c>
    </row>
    <row r="13" spans="1:6" x14ac:dyDescent="0.3">
      <c r="A13" s="2">
        <v>12</v>
      </c>
      <c r="B13" s="1" t="s">
        <v>5</v>
      </c>
      <c r="C13" s="1" t="s">
        <v>6</v>
      </c>
      <c r="D13" s="1" t="s">
        <v>13</v>
      </c>
      <c r="E13" s="1" t="s">
        <v>8</v>
      </c>
    </row>
    <row r="14" spans="1:6" x14ac:dyDescent="0.3">
      <c r="A14" s="2">
        <v>13</v>
      </c>
      <c r="B14" s="1" t="s">
        <v>5</v>
      </c>
      <c r="C14" s="1" t="s">
        <v>9</v>
      </c>
      <c r="D14" s="1" t="s">
        <v>13</v>
      </c>
      <c r="E14" s="1" t="s">
        <v>8</v>
      </c>
    </row>
    <row r="15" spans="1:6" x14ac:dyDescent="0.3">
      <c r="A15" s="2">
        <v>14</v>
      </c>
      <c r="B15" s="1" t="s">
        <v>10</v>
      </c>
      <c r="C15" s="1" t="s">
        <v>6</v>
      </c>
      <c r="D15" s="1" t="s">
        <v>13</v>
      </c>
      <c r="E15" s="1" t="s">
        <v>8</v>
      </c>
    </row>
    <row r="16" spans="1:6" x14ac:dyDescent="0.3">
      <c r="A16" s="2">
        <v>15</v>
      </c>
      <c r="B16" s="1" t="s">
        <v>5</v>
      </c>
      <c r="C16" s="1" t="s">
        <v>6</v>
      </c>
      <c r="D16" s="1" t="s">
        <v>13</v>
      </c>
      <c r="E16" s="1" t="s">
        <v>8</v>
      </c>
    </row>
    <row r="17" spans="1:5" x14ac:dyDescent="0.3">
      <c r="A17" s="2">
        <v>16</v>
      </c>
      <c r="B17" s="1" t="s">
        <v>5</v>
      </c>
      <c r="C17" s="1" t="s">
        <v>6</v>
      </c>
      <c r="D17" s="1" t="s">
        <v>13</v>
      </c>
      <c r="E17" s="1" t="s">
        <v>8</v>
      </c>
    </row>
    <row r="18" spans="1:5" x14ac:dyDescent="0.3">
      <c r="A18" s="2">
        <v>17</v>
      </c>
      <c r="B18" s="1" t="s">
        <v>10</v>
      </c>
      <c r="C18" s="1" t="s">
        <v>6</v>
      </c>
      <c r="D18" s="1" t="s">
        <v>13</v>
      </c>
      <c r="E18" s="1" t="s">
        <v>8</v>
      </c>
    </row>
    <row r="19" spans="1:5" x14ac:dyDescent="0.3">
      <c r="A19" s="2">
        <v>18</v>
      </c>
      <c r="B19" s="1" t="s">
        <v>10</v>
      </c>
      <c r="C19" s="1" t="s">
        <v>6</v>
      </c>
      <c r="D19" s="1" t="s">
        <v>13</v>
      </c>
      <c r="E19" s="1" t="s">
        <v>8</v>
      </c>
    </row>
    <row r="20" spans="1:5" x14ac:dyDescent="0.3">
      <c r="A20" s="2">
        <v>19</v>
      </c>
      <c r="B20" s="1" t="s">
        <v>11</v>
      </c>
      <c r="C20" s="1" t="s">
        <v>6</v>
      </c>
      <c r="D20" s="1" t="s">
        <v>13</v>
      </c>
      <c r="E20" s="1" t="s">
        <v>8</v>
      </c>
    </row>
    <row r="21" spans="1:5" x14ac:dyDescent="0.3">
      <c r="A21" s="2">
        <v>20</v>
      </c>
      <c r="B21" s="1" t="s">
        <v>10</v>
      </c>
      <c r="C21" s="1" t="s">
        <v>9</v>
      </c>
      <c r="D21" s="1" t="s">
        <v>13</v>
      </c>
      <c r="E21" s="1" t="s">
        <v>8</v>
      </c>
    </row>
    <row r="22" spans="1:5" x14ac:dyDescent="0.3">
      <c r="A22" s="2">
        <v>21</v>
      </c>
      <c r="B22" s="1" t="s">
        <v>11</v>
      </c>
      <c r="C22" s="1" t="s">
        <v>6</v>
      </c>
      <c r="D22" s="1" t="s">
        <v>13</v>
      </c>
      <c r="E22" s="1" t="s">
        <v>12</v>
      </c>
    </row>
    <row r="23" spans="1:5" x14ac:dyDescent="0.3">
      <c r="A23" s="2">
        <v>22</v>
      </c>
      <c r="B23" s="1" t="s">
        <v>11</v>
      </c>
      <c r="C23" s="1" t="s">
        <v>6</v>
      </c>
      <c r="D23" s="1" t="s">
        <v>13</v>
      </c>
      <c r="E23" s="1" t="s">
        <v>12</v>
      </c>
    </row>
    <row r="24" spans="1:5" x14ac:dyDescent="0.3">
      <c r="A24" s="2">
        <v>23</v>
      </c>
      <c r="B24" s="1" t="s">
        <v>11</v>
      </c>
      <c r="C24" s="1" t="s">
        <v>9</v>
      </c>
      <c r="D24" s="1" t="s">
        <v>13</v>
      </c>
      <c r="E24" s="1" t="s">
        <v>12</v>
      </c>
    </row>
    <row r="25" spans="1:5" x14ac:dyDescent="0.3">
      <c r="A25" s="2">
        <v>24</v>
      </c>
      <c r="B25" s="1" t="s">
        <v>11</v>
      </c>
      <c r="C25" s="1" t="s">
        <v>6</v>
      </c>
      <c r="D25" s="1" t="s">
        <v>13</v>
      </c>
      <c r="E25" s="1" t="s">
        <v>8</v>
      </c>
    </row>
    <row r="26" spans="1:5" x14ac:dyDescent="0.3">
      <c r="A26" s="2">
        <v>25</v>
      </c>
      <c r="B26" s="1" t="s">
        <v>11</v>
      </c>
      <c r="C26" s="1" t="s">
        <v>6</v>
      </c>
      <c r="D26" s="1" t="s">
        <v>13</v>
      </c>
      <c r="E26" s="1" t="s">
        <v>12</v>
      </c>
    </row>
    <row r="27" spans="1:5" x14ac:dyDescent="0.3">
      <c r="A27" s="2">
        <v>26</v>
      </c>
      <c r="B27" s="1" t="s">
        <v>11</v>
      </c>
      <c r="C27" s="1" t="s">
        <v>9</v>
      </c>
      <c r="D27" s="1" t="s">
        <v>13</v>
      </c>
      <c r="E27" s="1" t="s">
        <v>12</v>
      </c>
    </row>
    <row r="28" spans="1:5" x14ac:dyDescent="0.3">
      <c r="A28" s="2">
        <v>27</v>
      </c>
      <c r="B28" s="1" t="s">
        <v>5</v>
      </c>
      <c r="C28" s="1" t="s">
        <v>6</v>
      </c>
      <c r="D28" s="1" t="s">
        <v>14</v>
      </c>
      <c r="E28" s="1" t="s">
        <v>8</v>
      </c>
    </row>
    <row r="29" spans="1:5" x14ac:dyDescent="0.3">
      <c r="A29" s="2">
        <v>28</v>
      </c>
      <c r="B29" s="1" t="s">
        <v>10</v>
      </c>
      <c r="C29" s="1" t="s">
        <v>6</v>
      </c>
      <c r="D29" s="1" t="s">
        <v>14</v>
      </c>
      <c r="E29" s="1" t="s">
        <v>8</v>
      </c>
    </row>
    <row r="30" spans="1:5" x14ac:dyDescent="0.3">
      <c r="A30" s="2">
        <v>29</v>
      </c>
      <c r="B30" s="1" t="s">
        <v>5</v>
      </c>
      <c r="C30" s="1" t="s">
        <v>6</v>
      </c>
      <c r="D30" s="1" t="s">
        <v>14</v>
      </c>
      <c r="E30" s="1" t="s">
        <v>8</v>
      </c>
    </row>
    <row r="31" spans="1:5" x14ac:dyDescent="0.3">
      <c r="A31" s="2">
        <v>30</v>
      </c>
      <c r="B31" s="1" t="s">
        <v>5</v>
      </c>
      <c r="C31" s="1" t="s">
        <v>6</v>
      </c>
      <c r="D31" s="1" t="s">
        <v>14</v>
      </c>
      <c r="E31" s="1" t="s">
        <v>8</v>
      </c>
    </row>
    <row r="32" spans="1:5" x14ac:dyDescent="0.3">
      <c r="A32" s="2">
        <v>31</v>
      </c>
      <c r="B32" s="1" t="s">
        <v>5</v>
      </c>
      <c r="C32" s="1" t="s">
        <v>9</v>
      </c>
      <c r="D32" s="1" t="s">
        <v>14</v>
      </c>
      <c r="E32" s="1" t="s">
        <v>8</v>
      </c>
    </row>
    <row r="33" spans="1:5" x14ac:dyDescent="0.3">
      <c r="A33" s="2">
        <v>32</v>
      </c>
      <c r="B33" s="1" t="s">
        <v>10</v>
      </c>
      <c r="C33" s="1" t="s">
        <v>6</v>
      </c>
      <c r="D33" s="1" t="s">
        <v>14</v>
      </c>
      <c r="E33" s="1" t="s">
        <v>8</v>
      </c>
    </row>
    <row r="34" spans="1:5" x14ac:dyDescent="0.3">
      <c r="A34" s="2">
        <v>33</v>
      </c>
      <c r="B34" s="1" t="s">
        <v>10</v>
      </c>
      <c r="C34" s="1" t="s">
        <v>6</v>
      </c>
      <c r="D34" s="1" t="s">
        <v>14</v>
      </c>
      <c r="E34" s="1" t="s">
        <v>12</v>
      </c>
    </row>
    <row r="35" spans="1:5" x14ac:dyDescent="0.3">
      <c r="A35" s="2">
        <v>34</v>
      </c>
      <c r="B35" s="1" t="s">
        <v>10</v>
      </c>
      <c r="C35" s="1" t="s">
        <v>9</v>
      </c>
      <c r="D35" s="1" t="s">
        <v>14</v>
      </c>
      <c r="E35" s="1" t="s">
        <v>12</v>
      </c>
    </row>
    <row r="36" spans="1:5" x14ac:dyDescent="0.3">
      <c r="A36" s="2">
        <v>35</v>
      </c>
      <c r="B36" s="1" t="s">
        <v>5</v>
      </c>
      <c r="C36" s="1" t="s">
        <v>6</v>
      </c>
      <c r="D36" s="1" t="s">
        <v>14</v>
      </c>
      <c r="E36" s="1" t="s">
        <v>12</v>
      </c>
    </row>
    <row r="37" spans="1:5" x14ac:dyDescent="0.3">
      <c r="A37" s="2">
        <v>36</v>
      </c>
      <c r="B37" s="1" t="s">
        <v>10</v>
      </c>
      <c r="C37" s="1" t="s">
        <v>9</v>
      </c>
      <c r="D37" s="1" t="s">
        <v>14</v>
      </c>
      <c r="E37" s="1" t="s">
        <v>12</v>
      </c>
    </row>
    <row r="38" spans="1:5" x14ac:dyDescent="0.3">
      <c r="A38" s="2">
        <v>37</v>
      </c>
      <c r="B38" s="1" t="s">
        <v>11</v>
      </c>
      <c r="C38" s="1" t="s">
        <v>9</v>
      </c>
      <c r="D38" s="1" t="s">
        <v>14</v>
      </c>
      <c r="E38" s="1" t="s">
        <v>12</v>
      </c>
    </row>
    <row r="39" spans="1:5" x14ac:dyDescent="0.3">
      <c r="A39" s="2">
        <v>38</v>
      </c>
      <c r="B39" s="1" t="s">
        <v>11</v>
      </c>
      <c r="C39" s="1" t="s">
        <v>6</v>
      </c>
      <c r="D39" s="1" t="s">
        <v>14</v>
      </c>
      <c r="E39" s="1" t="s">
        <v>12</v>
      </c>
    </row>
    <row r="40" spans="1:5" x14ac:dyDescent="0.3">
      <c r="A40" s="2">
        <v>39</v>
      </c>
      <c r="B40" s="1" t="s">
        <v>10</v>
      </c>
      <c r="C40" s="1" t="s">
        <v>6</v>
      </c>
      <c r="D40" s="1" t="s">
        <v>14</v>
      </c>
      <c r="E40" s="1" t="s">
        <v>12</v>
      </c>
    </row>
    <row r="41" spans="1:5" x14ac:dyDescent="0.3">
      <c r="A41" s="2">
        <v>40</v>
      </c>
      <c r="B41" s="1" t="s">
        <v>11</v>
      </c>
      <c r="C41" s="1" t="s">
        <v>9</v>
      </c>
      <c r="D41" s="1" t="s">
        <v>14</v>
      </c>
      <c r="E41" s="1" t="s">
        <v>12</v>
      </c>
    </row>
    <row r="42" spans="1:5" x14ac:dyDescent="0.3">
      <c r="A42" s="2">
        <v>41</v>
      </c>
      <c r="B42" s="1" t="s">
        <v>11</v>
      </c>
      <c r="C42" s="1" t="s">
        <v>6</v>
      </c>
      <c r="D42" s="1" t="s">
        <v>14</v>
      </c>
      <c r="E42" s="1" t="s">
        <v>12</v>
      </c>
    </row>
    <row r="43" spans="1:5" x14ac:dyDescent="0.3">
      <c r="A43" s="2">
        <v>42</v>
      </c>
      <c r="B43" s="1" t="s">
        <v>11</v>
      </c>
      <c r="C43" s="1" t="s">
        <v>9</v>
      </c>
      <c r="D43" s="1" t="s">
        <v>14</v>
      </c>
      <c r="E43" s="1" t="s">
        <v>12</v>
      </c>
    </row>
    <row r="44" spans="1:5" x14ac:dyDescent="0.3">
      <c r="A44" s="2">
        <v>43</v>
      </c>
      <c r="B44" s="1" t="s">
        <v>5</v>
      </c>
      <c r="C44" s="1" t="s">
        <v>6</v>
      </c>
      <c r="D44" s="1" t="s">
        <v>14</v>
      </c>
      <c r="E44" s="1" t="s">
        <v>8</v>
      </c>
    </row>
    <row r="45" spans="1:5" x14ac:dyDescent="0.3">
      <c r="A45" s="2">
        <v>44</v>
      </c>
      <c r="B45" s="1" t="s">
        <v>5</v>
      </c>
      <c r="C45" s="1" t="s">
        <v>6</v>
      </c>
      <c r="D45" s="1" t="s">
        <v>14</v>
      </c>
      <c r="E45" s="1" t="s">
        <v>8</v>
      </c>
    </row>
    <row r="46" spans="1:5" x14ac:dyDescent="0.3">
      <c r="A46" s="2">
        <v>45</v>
      </c>
      <c r="B46" s="1" t="s">
        <v>10</v>
      </c>
      <c r="C46" s="1" t="s">
        <v>6</v>
      </c>
      <c r="D46" s="1" t="s">
        <v>14</v>
      </c>
      <c r="E46" s="1" t="s">
        <v>12</v>
      </c>
    </row>
    <row r="47" spans="1:5" x14ac:dyDescent="0.3">
      <c r="A47" s="2">
        <v>46</v>
      </c>
      <c r="B47" s="1" t="s">
        <v>11</v>
      </c>
      <c r="C47" s="1" t="s">
        <v>6</v>
      </c>
      <c r="D47" s="1" t="s">
        <v>14</v>
      </c>
      <c r="E47" s="1" t="s">
        <v>12</v>
      </c>
    </row>
    <row r="48" spans="1:5" x14ac:dyDescent="0.3">
      <c r="A48" s="2">
        <v>47</v>
      </c>
      <c r="B48" s="1" t="s">
        <v>5</v>
      </c>
      <c r="C48" s="1" t="s">
        <v>6</v>
      </c>
      <c r="D48" s="1" t="s">
        <v>14</v>
      </c>
      <c r="E48" s="1" t="s">
        <v>12</v>
      </c>
    </row>
    <row r="49" spans="1:19" x14ac:dyDescent="0.3">
      <c r="A49" s="2">
        <v>48</v>
      </c>
      <c r="B49" s="1" t="s">
        <v>11</v>
      </c>
      <c r="C49" s="1" t="s">
        <v>9</v>
      </c>
      <c r="D49" s="1" t="s">
        <v>14</v>
      </c>
      <c r="E49" s="1" t="s">
        <v>12</v>
      </c>
    </row>
    <row r="50" spans="1:19" x14ac:dyDescent="0.3">
      <c r="A50" s="2">
        <v>49</v>
      </c>
      <c r="B50" s="1" t="s">
        <v>10</v>
      </c>
      <c r="C50" s="1" t="s">
        <v>6</v>
      </c>
      <c r="D50" s="1" t="s">
        <v>14</v>
      </c>
      <c r="E50" s="1" t="s">
        <v>8</v>
      </c>
    </row>
    <row r="51" spans="1:19" x14ac:dyDescent="0.3">
      <c r="A51" s="2">
        <v>50</v>
      </c>
      <c r="B51" s="1" t="s">
        <v>11</v>
      </c>
      <c r="C51" s="1" t="s">
        <v>9</v>
      </c>
      <c r="D51" s="1" t="s">
        <v>14</v>
      </c>
      <c r="E51" s="1" t="s">
        <v>12</v>
      </c>
    </row>
    <row r="54" spans="1:19" x14ac:dyDescent="0.3">
      <c r="B54" s="19" t="s">
        <v>15</v>
      </c>
      <c r="C54" s="19" t="s">
        <v>16</v>
      </c>
      <c r="D54" s="20" t="s">
        <v>17</v>
      </c>
    </row>
    <row r="55" spans="1:19" x14ac:dyDescent="0.3">
      <c r="B55" s="19" t="s">
        <v>8</v>
      </c>
      <c r="C55" s="19">
        <f>29/50</f>
        <v>0.57999999999999996</v>
      </c>
      <c r="D55" s="19">
        <f>-(C55*LOG(C55,2))</f>
        <v>0.45580761289534855</v>
      </c>
    </row>
    <row r="56" spans="1:19" x14ac:dyDescent="0.3">
      <c r="B56" s="19" t="s">
        <v>12</v>
      </c>
      <c r="C56" s="19">
        <f>21/50</f>
        <v>0.42</v>
      </c>
      <c r="D56" s="19">
        <f>-(C56*LOG(C56,2))</f>
        <v>0.525646282138305</v>
      </c>
    </row>
    <row r="57" spans="1:19" x14ac:dyDescent="0.3">
      <c r="B57" s="19" t="s">
        <v>19</v>
      </c>
      <c r="C57" s="19"/>
      <c r="D57" s="19">
        <f>D55+D56</f>
        <v>0.98145389503365354</v>
      </c>
    </row>
    <row r="59" spans="1:19" ht="15" thickBot="1" x14ac:dyDescent="0.35"/>
    <row r="60" spans="1:19" ht="15" thickBot="1" x14ac:dyDescent="0.35">
      <c r="A60" s="7" t="s">
        <v>33</v>
      </c>
      <c r="B60" s="7" t="s">
        <v>20</v>
      </c>
      <c r="C60" s="8" t="s">
        <v>17</v>
      </c>
      <c r="D60" s="7" t="s">
        <v>21</v>
      </c>
      <c r="E60" s="7" t="s">
        <v>22</v>
      </c>
      <c r="F60" s="9" t="s">
        <v>23</v>
      </c>
      <c r="G60" s="3"/>
      <c r="H60" s="3"/>
      <c r="I60" s="3"/>
      <c r="J60" s="10" t="s">
        <v>34</v>
      </c>
      <c r="K60" s="10" t="s">
        <v>20</v>
      </c>
      <c r="L60" s="11" t="s">
        <v>17</v>
      </c>
      <c r="M60" s="10" t="s">
        <v>21</v>
      </c>
      <c r="N60" s="10" t="s">
        <v>22</v>
      </c>
      <c r="O60" s="12" t="s">
        <v>23</v>
      </c>
      <c r="P60" s="3"/>
      <c r="Q60" s="21" t="s">
        <v>15</v>
      </c>
      <c r="R60" s="21" t="s">
        <v>16</v>
      </c>
      <c r="S60" s="22" t="s">
        <v>17</v>
      </c>
    </row>
    <row r="61" spans="1:19" x14ac:dyDescent="0.3">
      <c r="A61" s="4" t="s">
        <v>25</v>
      </c>
      <c r="B61" s="4" t="s">
        <v>8</v>
      </c>
      <c r="C61" s="4">
        <f>-(14/16*LOG(14/16,2))</f>
        <v>0.16856444319959643</v>
      </c>
      <c r="D61" s="4">
        <f>C61+C62</f>
        <v>0.5435644431995964</v>
      </c>
      <c r="E61" s="4">
        <f>16/50</f>
        <v>0.32</v>
      </c>
      <c r="F61" s="4">
        <f>D61*E61</f>
        <v>0.17394062182387085</v>
      </c>
      <c r="G61" s="3"/>
      <c r="H61" s="3"/>
      <c r="I61" s="3"/>
      <c r="J61" s="4" t="s">
        <v>27</v>
      </c>
      <c r="K61" s="4" t="s">
        <v>8</v>
      </c>
      <c r="L61" s="4">
        <f>-(10/12*LOG(10/12,2))</f>
        <v>0.21919533819482817</v>
      </c>
      <c r="M61" s="4">
        <f>L61+L62</f>
        <v>0.65002242164835411</v>
      </c>
      <c r="N61" s="4">
        <f>12/16</f>
        <v>0.75</v>
      </c>
      <c r="O61" s="4">
        <f>M61*N61</f>
        <v>0.48751681623626558</v>
      </c>
      <c r="P61" s="3"/>
      <c r="Q61" s="21" t="s">
        <v>8</v>
      </c>
      <c r="R61" s="21">
        <f>14/16</f>
        <v>0.875</v>
      </c>
      <c r="S61" s="21">
        <f>-(R61*LOG(R61,2))</f>
        <v>0.16856444319959643</v>
      </c>
    </row>
    <row r="62" spans="1:19" ht="15" thickBot="1" x14ac:dyDescent="0.35">
      <c r="A62" s="5"/>
      <c r="B62" s="5" t="s">
        <v>12</v>
      </c>
      <c r="C62" s="5">
        <f>-(2/16*LOG(2/16,2))</f>
        <v>0.375</v>
      </c>
      <c r="D62" s="5"/>
      <c r="E62" s="5"/>
      <c r="F62" s="5"/>
      <c r="G62" s="3"/>
      <c r="H62" s="3"/>
      <c r="I62" s="3"/>
      <c r="J62" s="5"/>
      <c r="K62" s="5" t="s">
        <v>12</v>
      </c>
      <c r="L62" s="5">
        <f>-(2/12*LOG(2/12,2))</f>
        <v>0.43082708345352599</v>
      </c>
      <c r="M62" s="5"/>
      <c r="N62" s="5"/>
      <c r="O62" s="5"/>
      <c r="P62" s="3"/>
      <c r="Q62" s="21" t="s">
        <v>12</v>
      </c>
      <c r="R62" s="21">
        <f>2/16</f>
        <v>0.125</v>
      </c>
      <c r="S62" s="21">
        <f>-(R62*LOG(R62,2))</f>
        <v>0.375</v>
      </c>
    </row>
    <row r="63" spans="1:19" x14ac:dyDescent="0.3">
      <c r="A63" s="4" t="s">
        <v>24</v>
      </c>
      <c r="B63" s="4" t="s">
        <v>8</v>
      </c>
      <c r="C63" s="4">
        <f>-(11/16*LOG(11/16,2))</f>
        <v>0.37164076218685815</v>
      </c>
      <c r="D63" s="4">
        <f>C63+C64</f>
        <v>0.8960382325345575</v>
      </c>
      <c r="E63" s="4">
        <f>16/50</f>
        <v>0.32</v>
      </c>
      <c r="F63" s="4">
        <f>D63*E63</f>
        <v>0.28673223441105838</v>
      </c>
      <c r="G63" s="3"/>
      <c r="H63" s="3"/>
      <c r="I63" s="3"/>
      <c r="J63" s="4" t="s">
        <v>28</v>
      </c>
      <c r="K63" s="4" t="s">
        <v>8</v>
      </c>
      <c r="L63" s="4">
        <v>0</v>
      </c>
      <c r="M63" s="4">
        <f>L63+L64</f>
        <v>0</v>
      </c>
      <c r="N63" s="4">
        <f>4/16</f>
        <v>0.25</v>
      </c>
      <c r="O63" s="4">
        <f>M63*N63</f>
        <v>0</v>
      </c>
      <c r="P63" s="3"/>
      <c r="Q63" s="21" t="s">
        <v>19</v>
      </c>
      <c r="R63" s="21"/>
      <c r="S63" s="21">
        <f>S61+S62</f>
        <v>0.5435644431995964</v>
      </c>
    </row>
    <row r="64" spans="1:19" ht="15" thickBot="1" x14ac:dyDescent="0.35">
      <c r="A64" s="5"/>
      <c r="B64" s="5" t="s">
        <v>12</v>
      </c>
      <c r="C64" s="5">
        <f>-(5/16*LOG(5/16,2))</f>
        <v>0.52439747034769935</v>
      </c>
      <c r="D64" s="5"/>
      <c r="E64" s="5"/>
      <c r="F64" s="5"/>
      <c r="G64" s="3"/>
      <c r="H64" s="3"/>
      <c r="I64" s="3"/>
      <c r="J64" s="5"/>
      <c r="K64" s="5" t="s">
        <v>12</v>
      </c>
      <c r="L64" s="5">
        <v>0</v>
      </c>
      <c r="M64" s="5"/>
      <c r="N64" s="5"/>
      <c r="O64" s="5"/>
      <c r="P64" s="3"/>
      <c r="Q64" s="3"/>
      <c r="R64" s="3"/>
      <c r="S64" s="3"/>
    </row>
    <row r="65" spans="1:19" ht="15" thickBot="1" x14ac:dyDescent="0.35">
      <c r="A65" s="4" t="s">
        <v>26</v>
      </c>
      <c r="B65" s="4" t="s">
        <v>8</v>
      </c>
      <c r="C65" s="4">
        <f>-(4/18*LOG(4/18,2))</f>
        <v>0.48220555587606945</v>
      </c>
      <c r="D65" s="4">
        <f>C65+C66</f>
        <v>0.76420450650862026</v>
      </c>
      <c r="E65" s="4">
        <f>18/50</f>
        <v>0.36</v>
      </c>
      <c r="F65" s="4">
        <f>D65*E65</f>
        <v>0.27511362234310327</v>
      </c>
      <c r="G65" s="3"/>
      <c r="H65" s="3"/>
      <c r="I65" s="3"/>
      <c r="J65" s="16" t="s">
        <v>18</v>
      </c>
      <c r="K65" s="17"/>
      <c r="L65" s="17"/>
      <c r="M65" s="18"/>
      <c r="N65" s="6">
        <f>N61+N63</f>
        <v>1</v>
      </c>
      <c r="O65" s="6">
        <f>O61+O63</f>
        <v>0.48751681623626558</v>
      </c>
      <c r="P65" s="3"/>
      <c r="Q65" s="3"/>
      <c r="R65" s="3"/>
      <c r="S65" s="3"/>
    </row>
    <row r="66" spans="1:19" ht="15" thickBot="1" x14ac:dyDescent="0.35">
      <c r="A66" s="5"/>
      <c r="B66" s="5" t="s">
        <v>12</v>
      </c>
      <c r="C66" s="5">
        <f>-(14/18*LOG(14/18,2))</f>
        <v>0.28199895063255087</v>
      </c>
      <c r="D66" s="5"/>
      <c r="E66" s="5"/>
      <c r="F66" s="5"/>
      <c r="G66" s="3"/>
      <c r="H66" s="3"/>
      <c r="I66" s="3"/>
      <c r="J66" s="13" t="s">
        <v>32</v>
      </c>
      <c r="K66" s="14"/>
      <c r="L66" s="15"/>
      <c r="M66" s="14">
        <f>S63-O65</f>
        <v>5.6047626963330821E-2</v>
      </c>
      <c r="N66" s="14"/>
      <c r="O66" s="15"/>
      <c r="P66" s="3"/>
      <c r="Q66" s="3"/>
      <c r="R66" s="3"/>
      <c r="S66" s="3"/>
    </row>
    <row r="67" spans="1:19" ht="15" thickBot="1" x14ac:dyDescent="0.35">
      <c r="A67" s="16" t="s">
        <v>18</v>
      </c>
      <c r="B67" s="17"/>
      <c r="C67" s="17"/>
      <c r="D67" s="18"/>
      <c r="E67" s="6">
        <f>E61+E63+E65</f>
        <v>1</v>
      </c>
      <c r="F67" s="6">
        <f>F61+F63+F65</f>
        <v>0.73578647857803259</v>
      </c>
      <c r="G67" s="3"/>
      <c r="H67" s="3"/>
      <c r="I67" s="3"/>
      <c r="J67" s="4" t="s">
        <v>29</v>
      </c>
      <c r="K67" s="4" t="s">
        <v>8</v>
      </c>
      <c r="L67" s="4">
        <v>0</v>
      </c>
      <c r="M67" s="4">
        <f>L67+L68</f>
        <v>0</v>
      </c>
      <c r="N67" s="4">
        <f>3/16</f>
        <v>0.1875</v>
      </c>
      <c r="O67" s="4">
        <f>M67*N67</f>
        <v>0</v>
      </c>
      <c r="P67" s="3"/>
      <c r="Q67" s="3"/>
      <c r="R67" s="3"/>
      <c r="S67" s="3"/>
    </row>
    <row r="68" spans="1:19" ht="15" thickBot="1" x14ac:dyDescent="0.35">
      <c r="A68" s="13" t="s">
        <v>32</v>
      </c>
      <c r="B68" s="14"/>
      <c r="C68" s="15"/>
      <c r="D68" s="13">
        <f>D57-F67</f>
        <v>0.24566741645562096</v>
      </c>
      <c r="E68" s="14"/>
      <c r="F68" s="15"/>
      <c r="G68" s="3"/>
      <c r="H68" s="3"/>
      <c r="I68" s="3"/>
      <c r="J68" s="5"/>
      <c r="K68" s="5" t="s">
        <v>12</v>
      </c>
      <c r="L68" s="5">
        <v>0</v>
      </c>
      <c r="M68" s="5"/>
      <c r="N68" s="5"/>
      <c r="O68" s="5"/>
      <c r="P68" s="3"/>
      <c r="Q68" s="3"/>
      <c r="R68" s="3"/>
      <c r="S68" s="3"/>
    </row>
    <row r="69" spans="1:19" x14ac:dyDescent="0.3">
      <c r="A69" s="4" t="s">
        <v>27</v>
      </c>
      <c r="B69" s="4" t="s">
        <v>8</v>
      </c>
      <c r="C69" s="4">
        <f>-(21/32*LOG(21/32,2))</f>
        <v>0.3987916913014386</v>
      </c>
      <c r="D69" s="4">
        <f>C69+C70</f>
        <v>0.92836207239486779</v>
      </c>
      <c r="E69" s="4">
        <f>32/50</f>
        <v>0.64</v>
      </c>
      <c r="F69" s="4">
        <f>D69*E69</f>
        <v>0.5941517263327154</v>
      </c>
      <c r="G69" s="3"/>
      <c r="H69" s="3"/>
      <c r="I69" s="3"/>
      <c r="J69" s="4" t="s">
        <v>30</v>
      </c>
      <c r="K69" s="4" t="s">
        <v>8</v>
      </c>
      <c r="L69" s="4">
        <v>0</v>
      </c>
      <c r="M69" s="4">
        <f>L69+L70</f>
        <v>0</v>
      </c>
      <c r="N69" s="4">
        <f>5/16</f>
        <v>0.3125</v>
      </c>
      <c r="O69" s="4">
        <f>M69*N69</f>
        <v>0</v>
      </c>
      <c r="P69" s="3"/>
      <c r="Q69" s="3"/>
      <c r="R69" s="3"/>
      <c r="S69" s="3"/>
    </row>
    <row r="70" spans="1:19" ht="15" thickBot="1" x14ac:dyDescent="0.35">
      <c r="A70" s="5"/>
      <c r="B70" s="5" t="s">
        <v>12</v>
      </c>
      <c r="C70" s="5">
        <f>-(11/32*LOG(11/32,2))</f>
        <v>0.52957038109342913</v>
      </c>
      <c r="D70" s="5"/>
      <c r="E70" s="5"/>
      <c r="F70" s="5"/>
      <c r="G70" s="3"/>
      <c r="H70" s="3"/>
      <c r="I70" s="3"/>
      <c r="J70" s="5"/>
      <c r="K70" s="5" t="s">
        <v>12</v>
      </c>
      <c r="L70" s="5">
        <v>0</v>
      </c>
      <c r="M70" s="5"/>
      <c r="N70" s="5"/>
      <c r="O70" s="5"/>
      <c r="P70" s="3"/>
      <c r="Q70" s="3"/>
      <c r="R70" s="3"/>
      <c r="S70" s="3"/>
    </row>
    <row r="71" spans="1:19" x14ac:dyDescent="0.3">
      <c r="A71" s="4" t="s">
        <v>28</v>
      </c>
      <c r="B71" s="4" t="s">
        <v>8</v>
      </c>
      <c r="C71" s="4">
        <f>-(8/18*LOG(8/18,2))</f>
        <v>0.51996666730769436</v>
      </c>
      <c r="D71" s="4">
        <f>C71+C72</f>
        <v>0.99107605983822222</v>
      </c>
      <c r="E71" s="4">
        <f>18/50</f>
        <v>0.36</v>
      </c>
      <c r="F71" s="4">
        <f>D71*E71</f>
        <v>0.35678738154175998</v>
      </c>
      <c r="G71" s="3"/>
      <c r="H71" s="3"/>
      <c r="I71" s="3"/>
      <c r="J71" s="4" t="s">
        <v>31</v>
      </c>
      <c r="K71" s="4" t="s">
        <v>8</v>
      </c>
      <c r="L71" s="4">
        <f>-(6/8*LOG(6/8,2))</f>
        <v>0.31127812445913283</v>
      </c>
      <c r="M71" s="4">
        <f>L71+L72</f>
        <v>0.81127812445913283</v>
      </c>
      <c r="N71" s="4">
        <f>8/16</f>
        <v>0.5</v>
      </c>
      <c r="O71" s="4">
        <f>M71*N71</f>
        <v>0.40563906222956642</v>
      </c>
      <c r="P71" s="3"/>
      <c r="Q71" s="3"/>
      <c r="R71" s="3"/>
      <c r="S71" s="3"/>
    </row>
    <row r="72" spans="1:19" ht="15" thickBot="1" x14ac:dyDescent="0.35">
      <c r="A72" s="5"/>
      <c r="B72" s="5" t="s">
        <v>12</v>
      </c>
      <c r="C72" s="5">
        <f>-(10/18*LOG(10/18,2))</f>
        <v>0.4711093925305278</v>
      </c>
      <c r="D72" s="5"/>
      <c r="E72" s="5"/>
      <c r="F72" s="5"/>
      <c r="G72" s="3"/>
      <c r="H72" s="3"/>
      <c r="I72" s="3"/>
      <c r="J72" s="5"/>
      <c r="K72" s="5" t="s">
        <v>12</v>
      </c>
      <c r="L72" s="5">
        <f>-(2/8*LOG(2/8,2))</f>
        <v>0.5</v>
      </c>
      <c r="M72" s="5"/>
      <c r="N72" s="5"/>
      <c r="O72" s="5"/>
      <c r="P72" s="3"/>
      <c r="Q72" s="3"/>
      <c r="R72" s="3"/>
      <c r="S72" s="3"/>
    </row>
    <row r="73" spans="1:19" ht="15" thickBot="1" x14ac:dyDescent="0.35">
      <c r="A73" s="16" t="s">
        <v>18</v>
      </c>
      <c r="B73" s="17"/>
      <c r="C73" s="17"/>
      <c r="D73" s="18"/>
      <c r="E73" s="6">
        <f>E69+E71</f>
        <v>1</v>
      </c>
      <c r="F73" s="6">
        <f>F69+F71</f>
        <v>0.95093910787447533</v>
      </c>
      <c r="G73" s="3"/>
      <c r="H73" s="3"/>
      <c r="I73" s="3"/>
      <c r="J73" s="16" t="s">
        <v>18</v>
      </c>
      <c r="K73" s="17"/>
      <c r="L73" s="17"/>
      <c r="M73" s="18"/>
      <c r="N73" s="6">
        <f>N67+N69+N71</f>
        <v>1</v>
      </c>
      <c r="O73" s="6">
        <f>O67+O69+O71</f>
        <v>0.40563906222956642</v>
      </c>
      <c r="P73" s="3"/>
      <c r="Q73" s="3"/>
      <c r="R73" s="3"/>
      <c r="S73" s="3"/>
    </row>
    <row r="74" spans="1:19" ht="15" thickBot="1" x14ac:dyDescent="0.35">
      <c r="A74" s="13" t="s">
        <v>32</v>
      </c>
      <c r="B74" s="14"/>
      <c r="C74" s="15"/>
      <c r="D74" s="14">
        <f>D57-F73</f>
        <v>3.0514787159178214E-2</v>
      </c>
      <c r="E74" s="14"/>
      <c r="F74" s="15"/>
      <c r="G74" s="3"/>
      <c r="H74" s="3"/>
      <c r="I74" s="3"/>
      <c r="J74" s="13" t="s">
        <v>32</v>
      </c>
      <c r="K74" s="14"/>
      <c r="L74" s="15"/>
      <c r="M74" s="14">
        <f>S63-O73</f>
        <v>0.13792538097002999</v>
      </c>
      <c r="N74" s="14"/>
      <c r="O74" s="15"/>
      <c r="P74" s="3"/>
      <c r="Q74" s="3"/>
      <c r="R74" s="3"/>
      <c r="S74" s="3"/>
    </row>
    <row r="75" spans="1:19" ht="15" thickBot="1" x14ac:dyDescent="0.35">
      <c r="A75" s="4" t="s">
        <v>29</v>
      </c>
      <c r="B75" s="4" t="s">
        <v>8</v>
      </c>
      <c r="C75" s="4">
        <f>-(9/10*LOG(9/10,2))</f>
        <v>0.13680278410054497</v>
      </c>
      <c r="D75" s="4">
        <f>C75+C76</f>
        <v>0.46899559358928122</v>
      </c>
      <c r="E75" s="4">
        <f>10/50</f>
        <v>0.2</v>
      </c>
      <c r="F75" s="4">
        <f>D75*E75</f>
        <v>9.3799118717856247E-2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ht="15" thickBot="1" x14ac:dyDescent="0.35">
      <c r="A76" s="5"/>
      <c r="B76" s="5" t="s">
        <v>12</v>
      </c>
      <c r="C76" s="5">
        <f>-(1/10*LOG(1/10,2))</f>
        <v>0.33219280948873625</v>
      </c>
      <c r="D76" s="5"/>
      <c r="E76" s="5"/>
      <c r="F76" s="5"/>
      <c r="G76" s="3"/>
      <c r="H76" s="3"/>
      <c r="I76" s="3"/>
      <c r="J76" s="10" t="s">
        <v>35</v>
      </c>
      <c r="K76" s="10" t="s">
        <v>20</v>
      </c>
      <c r="L76" s="11" t="s">
        <v>17</v>
      </c>
      <c r="M76" s="10" t="s">
        <v>21</v>
      </c>
      <c r="N76" s="10" t="s">
        <v>22</v>
      </c>
      <c r="O76" s="12" t="s">
        <v>23</v>
      </c>
      <c r="P76" s="3"/>
      <c r="Q76" s="21" t="s">
        <v>15</v>
      </c>
      <c r="R76" s="21" t="s">
        <v>16</v>
      </c>
      <c r="S76" s="22" t="s">
        <v>17</v>
      </c>
    </row>
    <row r="77" spans="1:19" x14ac:dyDescent="0.3">
      <c r="A77" s="4" t="s">
        <v>30</v>
      </c>
      <c r="B77" s="4" t="s">
        <v>8</v>
      </c>
      <c r="C77" s="4">
        <f>-(11/16*LOG(11/16,2))</f>
        <v>0.37164076218685815</v>
      </c>
      <c r="D77" s="4">
        <f>C77+C78</f>
        <v>0.8960382325345575</v>
      </c>
      <c r="E77" s="4">
        <f>16/50</f>
        <v>0.32</v>
      </c>
      <c r="F77" s="4">
        <f>D77*E77</f>
        <v>0.28673223441105838</v>
      </c>
      <c r="G77" s="3"/>
      <c r="H77" s="3"/>
      <c r="I77" s="3"/>
      <c r="J77" s="4" t="s">
        <v>27</v>
      </c>
      <c r="K77" s="4" t="s">
        <v>8</v>
      </c>
      <c r="L77" s="4">
        <f>-(9/12*LOG(9/12,2))</f>
        <v>0.31127812445913283</v>
      </c>
      <c r="M77" s="4">
        <f>L77+L78</f>
        <v>0.81127812445913283</v>
      </c>
      <c r="N77" s="4">
        <f>12/16</f>
        <v>0.75</v>
      </c>
      <c r="O77" s="4">
        <f>M77*N77</f>
        <v>0.6084585933443496</v>
      </c>
      <c r="P77" s="3"/>
      <c r="Q77" s="21" t="s">
        <v>8</v>
      </c>
      <c r="R77" s="21">
        <f>11/16</f>
        <v>0.6875</v>
      </c>
      <c r="S77" s="21">
        <f>-(R77*LOG(R77,2))</f>
        <v>0.37164076218685815</v>
      </c>
    </row>
    <row r="78" spans="1:19" ht="15" thickBot="1" x14ac:dyDescent="0.35">
      <c r="A78" s="5"/>
      <c r="B78" s="5" t="s">
        <v>12</v>
      </c>
      <c r="C78" s="5">
        <f>-(5/16*LOG(5/16,2))</f>
        <v>0.52439747034769935</v>
      </c>
      <c r="D78" s="5"/>
      <c r="E78" s="5"/>
      <c r="F78" s="5"/>
      <c r="G78" s="3"/>
      <c r="H78" s="3"/>
      <c r="I78" s="3"/>
      <c r="J78" s="5"/>
      <c r="K78" s="5" t="s">
        <v>12</v>
      </c>
      <c r="L78" s="5">
        <f>-(3/12*LOG(3/12,2))</f>
        <v>0.5</v>
      </c>
      <c r="M78" s="5"/>
      <c r="N78" s="5"/>
      <c r="O78" s="5"/>
      <c r="P78" s="3"/>
      <c r="Q78" s="21" t="s">
        <v>12</v>
      </c>
      <c r="R78" s="21">
        <f>5/16</f>
        <v>0.3125</v>
      </c>
      <c r="S78" s="21">
        <f>-(R78*LOG(R78,2))</f>
        <v>0.52439747034769935</v>
      </c>
    </row>
    <row r="79" spans="1:19" x14ac:dyDescent="0.3">
      <c r="A79" s="4" t="s">
        <v>31</v>
      </c>
      <c r="B79" s="4" t="s">
        <v>8</v>
      </c>
      <c r="C79" s="4">
        <f>-(9/24*LOG(9/24,2))</f>
        <v>0.53063906222956636</v>
      </c>
      <c r="D79" s="4">
        <f>C79+C80</f>
        <v>0.95443400292496494</v>
      </c>
      <c r="E79" s="4">
        <f>24/50</f>
        <v>0.48</v>
      </c>
      <c r="F79" s="4">
        <f>D79*E79</f>
        <v>0.45812832140398313</v>
      </c>
      <c r="G79" s="3"/>
      <c r="H79" s="3"/>
      <c r="I79" s="3"/>
      <c r="J79" s="4" t="s">
        <v>28</v>
      </c>
      <c r="K79" s="4" t="s">
        <v>8</v>
      </c>
      <c r="L79" s="4">
        <f>-(2/4*LOG(2/4,2))</f>
        <v>0.5</v>
      </c>
      <c r="M79" s="4">
        <f>L79+L80</f>
        <v>1</v>
      </c>
      <c r="N79" s="4">
        <f>4/16</f>
        <v>0.25</v>
      </c>
      <c r="O79" s="4">
        <f>M79*N79</f>
        <v>0.25</v>
      </c>
      <c r="P79" s="3"/>
      <c r="Q79" s="21" t="s">
        <v>19</v>
      </c>
      <c r="R79" s="21"/>
      <c r="S79" s="21">
        <f>S77+S78</f>
        <v>0.8960382325345575</v>
      </c>
    </row>
    <row r="80" spans="1:19" ht="15" thickBot="1" x14ac:dyDescent="0.35">
      <c r="A80" s="5"/>
      <c r="B80" s="5" t="s">
        <v>12</v>
      </c>
      <c r="C80" s="5">
        <f>-(15/24*LOG(15/24,2))</f>
        <v>0.42379494069539858</v>
      </c>
      <c r="D80" s="5"/>
      <c r="E80" s="5"/>
      <c r="F80" s="5"/>
      <c r="G80" s="3"/>
      <c r="H80" s="3"/>
      <c r="I80" s="3"/>
      <c r="J80" s="5"/>
      <c r="K80" s="5" t="s">
        <v>12</v>
      </c>
      <c r="L80" s="5">
        <f>-(2/4*LOG(2/4,2))</f>
        <v>0.5</v>
      </c>
      <c r="M80" s="5"/>
      <c r="N80" s="5"/>
      <c r="O80" s="5"/>
      <c r="P80" s="3"/>
      <c r="Q80" s="3"/>
      <c r="R80" s="3"/>
      <c r="S80" s="3"/>
    </row>
    <row r="81" spans="1:19" ht="15" thickBot="1" x14ac:dyDescent="0.35">
      <c r="A81" s="16" t="s">
        <v>18</v>
      </c>
      <c r="B81" s="17"/>
      <c r="C81" s="17"/>
      <c r="D81" s="18"/>
      <c r="E81" s="6">
        <f>E75+E77+E79</f>
        <v>1</v>
      </c>
      <c r="F81" s="6">
        <f>F75+F77+F79</f>
        <v>0.8386596745328978</v>
      </c>
      <c r="G81" s="3"/>
      <c r="H81" s="3"/>
      <c r="I81" s="3"/>
      <c r="J81" s="16" t="s">
        <v>18</v>
      </c>
      <c r="K81" s="17"/>
      <c r="L81" s="17"/>
      <c r="M81" s="18"/>
      <c r="N81" s="6">
        <f>N77+N79</f>
        <v>1</v>
      </c>
      <c r="O81" s="6">
        <f>O77+O79</f>
        <v>0.8584585933443496</v>
      </c>
      <c r="P81" s="3"/>
      <c r="Q81" s="3"/>
      <c r="R81" s="3"/>
      <c r="S81" s="3"/>
    </row>
    <row r="82" spans="1:19" ht="15" thickBot="1" x14ac:dyDescent="0.35">
      <c r="A82" s="13" t="s">
        <v>32</v>
      </c>
      <c r="B82" s="14"/>
      <c r="C82" s="15"/>
      <c r="D82" s="14">
        <f>D57-F81</f>
        <v>0.14279422050075574</v>
      </c>
      <c r="E82" s="14"/>
      <c r="F82" s="15"/>
      <c r="G82" s="3"/>
      <c r="H82" s="3"/>
      <c r="I82" s="3"/>
      <c r="J82" s="13" t="s">
        <v>32</v>
      </c>
      <c r="K82" s="14"/>
      <c r="L82" s="15"/>
      <c r="M82" s="14">
        <f>S79-O81</f>
        <v>3.7579639190207903E-2</v>
      </c>
      <c r="N82" s="14"/>
      <c r="O82" s="15"/>
      <c r="P82" s="3"/>
      <c r="Q82" s="3"/>
      <c r="R82" s="3"/>
      <c r="S82" s="3"/>
    </row>
    <row r="83" spans="1:19" x14ac:dyDescent="0.3">
      <c r="A83" s="3"/>
      <c r="B83" s="3"/>
      <c r="C83" s="3"/>
      <c r="D83" s="3"/>
      <c r="E83" s="3"/>
      <c r="F83" s="3"/>
      <c r="G83" s="3"/>
      <c r="H83" s="3"/>
      <c r="I83" s="3"/>
      <c r="J83" s="4" t="s">
        <v>29</v>
      </c>
      <c r="K83" s="4" t="s">
        <v>8</v>
      </c>
      <c r="L83" s="4">
        <v>0</v>
      </c>
      <c r="M83" s="4">
        <f>L83+L84</f>
        <v>0</v>
      </c>
      <c r="N83" s="4">
        <f>4/16</f>
        <v>0.25</v>
      </c>
      <c r="O83" s="4">
        <f>M83*N83</f>
        <v>0</v>
      </c>
      <c r="P83" s="3"/>
      <c r="Q83" s="3"/>
      <c r="R83" s="3"/>
      <c r="S83" s="3"/>
    </row>
    <row r="84" spans="1:19" ht="15" thickBot="1" x14ac:dyDescent="0.35">
      <c r="A84" s="3"/>
      <c r="B84" s="3"/>
      <c r="C84" s="3"/>
      <c r="D84" s="3"/>
      <c r="E84" s="3"/>
      <c r="F84" s="3"/>
      <c r="G84" s="3"/>
      <c r="H84" s="3"/>
      <c r="I84" s="3"/>
      <c r="J84" s="5"/>
      <c r="K84" s="5" t="s">
        <v>12</v>
      </c>
      <c r="L84" s="5">
        <v>0</v>
      </c>
      <c r="M84" s="5"/>
      <c r="N84" s="5"/>
      <c r="O84" s="5"/>
      <c r="P84" s="3"/>
      <c r="Q84" s="3"/>
      <c r="R84" s="3"/>
      <c r="S84" s="3"/>
    </row>
    <row r="85" spans="1:19" x14ac:dyDescent="0.3">
      <c r="A85" s="3"/>
      <c r="B85" s="3"/>
      <c r="C85" s="3"/>
      <c r="D85" s="3"/>
      <c r="E85" s="3"/>
      <c r="F85" s="3"/>
      <c r="G85" s="3"/>
      <c r="H85" s="3"/>
      <c r="I85" s="3"/>
      <c r="J85" s="4" t="s">
        <v>30</v>
      </c>
      <c r="K85" s="4" t="s">
        <v>8</v>
      </c>
      <c r="L85" s="4">
        <v>0</v>
      </c>
      <c r="M85" s="4">
        <f>L85+L86</f>
        <v>0</v>
      </c>
      <c r="N85" s="4">
        <f>4/16</f>
        <v>0.25</v>
      </c>
      <c r="O85" s="4">
        <f>M85*N85</f>
        <v>0</v>
      </c>
      <c r="P85" s="3"/>
      <c r="Q85" s="3"/>
      <c r="R85" s="3"/>
      <c r="S85" s="3"/>
    </row>
    <row r="86" spans="1:19" ht="15" thickBot="1" x14ac:dyDescent="0.35">
      <c r="A86" s="3"/>
      <c r="B86" s="3"/>
      <c r="C86" s="3"/>
      <c r="D86" s="3"/>
      <c r="E86" s="3"/>
      <c r="F86" s="3"/>
      <c r="G86" s="3"/>
      <c r="H86" s="3"/>
      <c r="I86" s="3"/>
      <c r="J86" s="5"/>
      <c r="K86" s="5" t="s">
        <v>12</v>
      </c>
      <c r="L86" s="5">
        <v>0</v>
      </c>
      <c r="M86" s="5"/>
      <c r="N86" s="5"/>
      <c r="O86" s="5"/>
      <c r="P86" s="3"/>
      <c r="Q86" s="3"/>
      <c r="R86" s="3"/>
      <c r="S86" s="3"/>
    </row>
    <row r="87" spans="1:19" x14ac:dyDescent="0.3">
      <c r="A87" s="3"/>
      <c r="B87" s="3"/>
      <c r="C87" s="3"/>
      <c r="D87" s="3"/>
      <c r="E87" s="3"/>
      <c r="F87" s="3"/>
      <c r="G87" s="3"/>
      <c r="H87" s="3"/>
      <c r="I87" s="3"/>
      <c r="J87" s="4" t="s">
        <v>31</v>
      </c>
      <c r="K87" s="4" t="s">
        <v>8</v>
      </c>
      <c r="L87" s="4">
        <f>-(3/8*LOG(3/8,2))</f>
        <v>0.53063906222956636</v>
      </c>
      <c r="M87" s="4">
        <f>L87+L88</f>
        <v>0.95443400292496494</v>
      </c>
      <c r="N87" s="4">
        <f>8/16</f>
        <v>0.5</v>
      </c>
      <c r="O87" s="4">
        <f>M87*N87</f>
        <v>0.47721700146248247</v>
      </c>
      <c r="P87" s="3"/>
      <c r="Q87" s="3"/>
      <c r="R87" s="3"/>
      <c r="S87" s="3"/>
    </row>
    <row r="88" spans="1:19" ht="15" thickBot="1" x14ac:dyDescent="0.35">
      <c r="A88" s="3"/>
      <c r="B88" s="3"/>
      <c r="C88" s="3"/>
      <c r="D88" s="3"/>
      <c r="E88" s="3"/>
      <c r="F88" s="3"/>
      <c r="G88" s="3"/>
      <c r="H88" s="3"/>
      <c r="I88" s="3"/>
      <c r="J88" s="5"/>
      <c r="K88" s="5" t="s">
        <v>12</v>
      </c>
      <c r="L88" s="5">
        <f>-(5/8*LOG(5/8,2))</f>
        <v>0.42379494069539858</v>
      </c>
      <c r="M88" s="5"/>
      <c r="N88" s="5"/>
      <c r="O88" s="5"/>
      <c r="P88" s="3"/>
      <c r="Q88" s="3"/>
      <c r="R88" s="3"/>
      <c r="S88" s="3"/>
    </row>
    <row r="89" spans="1:19" ht="15" thickBot="1" x14ac:dyDescent="0.35">
      <c r="A89" s="3"/>
      <c r="B89" s="3"/>
      <c r="C89" s="3"/>
      <c r="D89" s="3"/>
      <c r="E89" s="3"/>
      <c r="F89" s="3"/>
      <c r="G89" s="3"/>
      <c r="H89" s="3"/>
      <c r="I89" s="3"/>
      <c r="J89" s="16" t="s">
        <v>18</v>
      </c>
      <c r="K89" s="17"/>
      <c r="L89" s="17"/>
      <c r="M89" s="18"/>
      <c r="N89" s="6">
        <f>N83+N85+N87</f>
        <v>1</v>
      </c>
      <c r="O89" s="6">
        <f>O83+O85+O87</f>
        <v>0.47721700146248247</v>
      </c>
      <c r="P89" s="3"/>
      <c r="Q89" s="3"/>
      <c r="R89" s="3"/>
      <c r="S89" s="3"/>
    </row>
    <row r="90" spans="1:19" ht="15" thickBot="1" x14ac:dyDescent="0.35">
      <c r="A90" s="3"/>
      <c r="B90" s="3"/>
      <c r="C90" s="3"/>
      <c r="D90" s="3"/>
      <c r="E90" s="3"/>
      <c r="F90" s="3"/>
      <c r="G90" s="3"/>
      <c r="H90" s="3"/>
      <c r="I90" s="3"/>
      <c r="J90" s="13" t="s">
        <v>32</v>
      </c>
      <c r="K90" s="14"/>
      <c r="L90" s="15"/>
      <c r="M90" s="14">
        <f>S79-O89</f>
        <v>0.41882123107207503</v>
      </c>
      <c r="N90" s="14"/>
      <c r="O90" s="15"/>
      <c r="P90" s="3"/>
      <c r="Q90" s="3"/>
      <c r="R90" s="3"/>
      <c r="S90" s="3"/>
    </row>
    <row r="91" spans="1:19" ht="15" thickBo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ht="15" thickBot="1" x14ac:dyDescent="0.35">
      <c r="A92" s="3"/>
      <c r="B92" s="3"/>
      <c r="C92" s="3"/>
      <c r="D92" s="3"/>
      <c r="E92" s="3"/>
      <c r="F92" s="3"/>
      <c r="G92" s="3"/>
      <c r="H92" s="3"/>
      <c r="I92" s="3"/>
      <c r="J92" s="10" t="s">
        <v>36</v>
      </c>
      <c r="K92" s="10" t="s">
        <v>20</v>
      </c>
      <c r="L92" s="11" t="s">
        <v>17</v>
      </c>
      <c r="M92" s="10" t="s">
        <v>21</v>
      </c>
      <c r="N92" s="10" t="s">
        <v>22</v>
      </c>
      <c r="O92" s="12" t="s">
        <v>23</v>
      </c>
      <c r="P92" s="3"/>
      <c r="Q92" s="21" t="s">
        <v>15</v>
      </c>
      <c r="R92" s="21" t="s">
        <v>16</v>
      </c>
      <c r="S92" s="22" t="s">
        <v>17</v>
      </c>
    </row>
    <row r="93" spans="1:19" x14ac:dyDescent="0.3">
      <c r="A93" s="3"/>
      <c r="B93" s="3"/>
      <c r="C93" s="3"/>
      <c r="D93" s="3"/>
      <c r="E93" s="3"/>
      <c r="F93" s="3"/>
      <c r="G93" s="3"/>
      <c r="H93" s="3"/>
      <c r="I93" s="3"/>
      <c r="J93" s="4" t="s">
        <v>27</v>
      </c>
      <c r="K93" s="4" t="s">
        <v>8</v>
      </c>
      <c r="L93" s="4">
        <f>-(2/8*LOG(2/8,2))</f>
        <v>0.5</v>
      </c>
      <c r="M93" s="4">
        <f>L93+L94</f>
        <v>0.81127812445913283</v>
      </c>
      <c r="N93" s="4">
        <f>8/18</f>
        <v>0.44444444444444442</v>
      </c>
      <c r="O93" s="4">
        <f>M93*N93</f>
        <v>0.36056805531517011</v>
      </c>
      <c r="P93" s="3"/>
      <c r="Q93" s="21" t="s">
        <v>8</v>
      </c>
      <c r="R93" s="21">
        <f>4/18</f>
        <v>0.22222222222222221</v>
      </c>
      <c r="S93" s="21">
        <f>-(R93*LOG(R93,2))</f>
        <v>0.48220555587606945</v>
      </c>
    </row>
    <row r="94" spans="1:19" ht="15" thickBot="1" x14ac:dyDescent="0.35">
      <c r="A94" s="3"/>
      <c r="B94" s="3"/>
      <c r="C94" s="3"/>
      <c r="D94" s="3"/>
      <c r="E94" s="3"/>
      <c r="F94" s="3"/>
      <c r="G94" s="3"/>
      <c r="H94" s="3"/>
      <c r="I94" s="3"/>
      <c r="J94" s="5"/>
      <c r="K94" s="5" t="s">
        <v>12</v>
      </c>
      <c r="L94" s="5">
        <f>-(6/8*LOG(6/8,2))</f>
        <v>0.31127812445913283</v>
      </c>
      <c r="M94" s="5"/>
      <c r="N94" s="5"/>
      <c r="O94" s="5"/>
      <c r="P94" s="3"/>
      <c r="Q94" s="21" t="s">
        <v>12</v>
      </c>
      <c r="R94" s="21">
        <f>14/18</f>
        <v>0.77777777777777779</v>
      </c>
      <c r="S94" s="21">
        <f>-(R94*LOG(R94,2))</f>
        <v>0.28199895063255087</v>
      </c>
    </row>
    <row r="95" spans="1:19" x14ac:dyDescent="0.3">
      <c r="A95" s="3"/>
      <c r="B95" s="3"/>
      <c r="C95" s="3"/>
      <c r="D95" s="3"/>
      <c r="E95" s="3"/>
      <c r="F95" s="3"/>
      <c r="G95" s="3"/>
      <c r="H95" s="3"/>
      <c r="I95" s="3"/>
      <c r="J95" s="4" t="s">
        <v>28</v>
      </c>
      <c r="K95" s="4" t="s">
        <v>8</v>
      </c>
      <c r="L95" s="4">
        <f>-(2/10*LOG(2/10,2))</f>
        <v>0.46438561897747244</v>
      </c>
      <c r="M95" s="4">
        <f>L95+L96</f>
        <v>0.72192809488736231</v>
      </c>
      <c r="N95" s="4">
        <f>10/18</f>
        <v>0.55555555555555558</v>
      </c>
      <c r="O95" s="4">
        <f>M95*N95</f>
        <v>0.40107116382631242</v>
      </c>
      <c r="P95" s="3"/>
      <c r="Q95" s="21" t="s">
        <v>19</v>
      </c>
      <c r="R95" s="21"/>
      <c r="S95" s="21">
        <f>S93+S94</f>
        <v>0.76420450650862026</v>
      </c>
    </row>
    <row r="96" spans="1:19" ht="15" thickBot="1" x14ac:dyDescent="0.35">
      <c r="A96" s="3"/>
      <c r="B96" s="3"/>
      <c r="C96" s="3"/>
      <c r="D96" s="3"/>
      <c r="E96" s="3"/>
      <c r="F96" s="3"/>
      <c r="G96" s="3"/>
      <c r="H96" s="3"/>
      <c r="I96" s="3"/>
      <c r="J96" s="5"/>
      <c r="K96" s="5" t="s">
        <v>12</v>
      </c>
      <c r="L96" s="5">
        <f>-(8/10*LOG(8/10,2))</f>
        <v>0.25754247590988982</v>
      </c>
      <c r="M96" s="5"/>
      <c r="N96" s="5"/>
      <c r="O96" s="5"/>
      <c r="P96" s="3"/>
      <c r="Q96" s="3"/>
      <c r="R96" s="3"/>
      <c r="S96" s="3"/>
    </row>
    <row r="97" spans="1:19" ht="15" thickBot="1" x14ac:dyDescent="0.35">
      <c r="A97" s="3"/>
      <c r="B97" s="3"/>
      <c r="C97" s="3"/>
      <c r="D97" s="3"/>
      <c r="E97" s="3"/>
      <c r="F97" s="3"/>
      <c r="G97" s="3"/>
      <c r="H97" s="3"/>
      <c r="I97" s="3"/>
      <c r="J97" s="16" t="s">
        <v>18</v>
      </c>
      <c r="K97" s="17"/>
      <c r="L97" s="17"/>
      <c r="M97" s="18"/>
      <c r="N97" s="6">
        <f>N93+N95</f>
        <v>1</v>
      </c>
      <c r="O97" s="6">
        <f>O93+O95</f>
        <v>0.76163921914148247</v>
      </c>
      <c r="P97" s="3"/>
      <c r="Q97" s="3"/>
      <c r="R97" s="3"/>
      <c r="S97" s="3"/>
    </row>
    <row r="98" spans="1:19" ht="15" thickBot="1" x14ac:dyDescent="0.35">
      <c r="A98" s="3"/>
      <c r="B98" s="3"/>
      <c r="C98" s="3"/>
      <c r="D98" s="3"/>
      <c r="E98" s="3"/>
      <c r="F98" s="3"/>
      <c r="G98" s="3"/>
      <c r="H98" s="3"/>
      <c r="I98" s="3"/>
      <c r="J98" s="13" t="s">
        <v>32</v>
      </c>
      <c r="K98" s="14"/>
      <c r="L98" s="15"/>
      <c r="M98" s="14">
        <f>S95-O97</f>
        <v>2.5652873671377918E-3</v>
      </c>
      <c r="N98" s="14"/>
      <c r="O98" s="15"/>
      <c r="P98" s="3"/>
      <c r="Q98" s="3"/>
      <c r="R98" s="3"/>
      <c r="S98" s="3"/>
    </row>
    <row r="99" spans="1:19" x14ac:dyDescent="0.3">
      <c r="A99" s="3"/>
      <c r="B99" s="3"/>
      <c r="C99" s="3"/>
      <c r="D99" s="3"/>
      <c r="E99" s="3"/>
      <c r="F99" s="3"/>
      <c r="G99" s="3"/>
      <c r="H99" s="3"/>
      <c r="I99" s="3"/>
      <c r="J99" s="4" t="s">
        <v>29</v>
      </c>
      <c r="K99" s="4" t="s">
        <v>8</v>
      </c>
      <c r="L99" s="4">
        <f>-(2/3*LOG(2/3,2))</f>
        <v>0.38997500048077083</v>
      </c>
      <c r="M99" s="4">
        <f>L99+L100</f>
        <v>0.91829583405448956</v>
      </c>
      <c r="N99" s="4">
        <f>3/18</f>
        <v>0.16666666666666666</v>
      </c>
      <c r="O99" s="4">
        <f>M99*N99</f>
        <v>0.15304930567574826</v>
      </c>
      <c r="P99" s="3"/>
      <c r="Q99" s="3"/>
      <c r="R99" s="3"/>
      <c r="S99" s="3"/>
    </row>
    <row r="100" spans="1:19" ht="15" thickBo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5"/>
      <c r="K100" s="5" t="s">
        <v>12</v>
      </c>
      <c r="L100" s="5">
        <f>-(1/3*LOG(1/3,2))</f>
        <v>0.52832083357371873</v>
      </c>
      <c r="M100" s="5"/>
      <c r="N100" s="5"/>
      <c r="O100" s="5"/>
      <c r="P100" s="3"/>
      <c r="Q100" s="3"/>
      <c r="R100" s="3"/>
      <c r="S100" s="3"/>
    </row>
    <row r="101" spans="1:19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4" t="s">
        <v>30</v>
      </c>
      <c r="K101" s="4" t="s">
        <v>8</v>
      </c>
      <c r="L101" s="4">
        <f>-(2/7*LOG(2/7,2))</f>
        <v>0.51638712058788683</v>
      </c>
      <c r="M101" s="4">
        <f>L101+L102</f>
        <v>0.863120568566631</v>
      </c>
      <c r="N101" s="4">
        <f>7/18</f>
        <v>0.3888888888888889</v>
      </c>
      <c r="O101" s="4">
        <f>M101*N101</f>
        <v>0.33565799888702319</v>
      </c>
      <c r="P101" s="3"/>
      <c r="Q101" s="3"/>
      <c r="R101" s="3"/>
      <c r="S101" s="3"/>
    </row>
    <row r="102" spans="1:19" ht="15" thickBo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5"/>
      <c r="K102" s="5" t="s">
        <v>12</v>
      </c>
      <c r="L102" s="5">
        <f>-(5/7*LOG(5/7,2))</f>
        <v>0.34673344797874411</v>
      </c>
      <c r="M102" s="5"/>
      <c r="N102" s="5"/>
      <c r="O102" s="5"/>
      <c r="P102" s="3"/>
      <c r="Q102" s="3"/>
      <c r="R102" s="3"/>
      <c r="S102" s="3"/>
    </row>
    <row r="103" spans="1:19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4" t="s">
        <v>31</v>
      </c>
      <c r="K103" s="4" t="s">
        <v>8</v>
      </c>
      <c r="L103" s="4">
        <v>0</v>
      </c>
      <c r="M103" s="4">
        <f>L103+L104</f>
        <v>0</v>
      </c>
      <c r="N103" s="4">
        <f>8/18</f>
        <v>0.44444444444444442</v>
      </c>
      <c r="O103" s="4">
        <f>M103*N103</f>
        <v>0</v>
      </c>
      <c r="P103" s="3"/>
      <c r="Q103" s="3"/>
      <c r="R103" s="3"/>
      <c r="S103" s="3"/>
    </row>
    <row r="104" spans="1:19" ht="15" thickBo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5"/>
      <c r="K104" s="5" t="s">
        <v>12</v>
      </c>
      <c r="L104" s="5">
        <v>0</v>
      </c>
      <c r="M104" s="5"/>
      <c r="N104" s="5"/>
      <c r="O104" s="5"/>
      <c r="P104" s="3"/>
      <c r="Q104" s="3"/>
      <c r="R104" s="3"/>
      <c r="S104" s="3"/>
    </row>
    <row r="105" spans="1:19" ht="15" thickBo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16" t="s">
        <v>18</v>
      </c>
      <c r="K105" s="17"/>
      <c r="L105" s="17"/>
      <c r="M105" s="18"/>
      <c r="N105" s="6">
        <f>N99+N101+N103</f>
        <v>1</v>
      </c>
      <c r="O105" s="6">
        <f>O99+O101+O103</f>
        <v>0.48870730456277145</v>
      </c>
      <c r="P105" s="3"/>
      <c r="Q105" s="3"/>
      <c r="R105" s="3"/>
      <c r="S105" s="3"/>
    </row>
    <row r="106" spans="1:19" ht="15" thickBo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13" t="s">
        <v>32</v>
      </c>
      <c r="K106" s="14"/>
      <c r="L106" s="15"/>
      <c r="M106" s="14">
        <f>S95-O105</f>
        <v>0.27549720194584881</v>
      </c>
      <c r="N106" s="14"/>
      <c r="O106" s="15"/>
      <c r="P106" s="3"/>
      <c r="Q106" s="3"/>
      <c r="R106" s="3"/>
      <c r="S106" s="3"/>
    </row>
  </sheetData>
  <mergeCells count="27">
    <mergeCell ref="A67:D67"/>
    <mergeCell ref="A73:D73"/>
    <mergeCell ref="A81:D81"/>
    <mergeCell ref="A68:C68"/>
    <mergeCell ref="D68:F68"/>
    <mergeCell ref="J65:M65"/>
    <mergeCell ref="J66:L66"/>
    <mergeCell ref="M66:O66"/>
    <mergeCell ref="J73:M73"/>
    <mergeCell ref="J74:L74"/>
    <mergeCell ref="M74:O74"/>
    <mergeCell ref="A74:C74"/>
    <mergeCell ref="J105:M105"/>
    <mergeCell ref="J106:L106"/>
    <mergeCell ref="M106:O106"/>
    <mergeCell ref="M82:O82"/>
    <mergeCell ref="J89:M89"/>
    <mergeCell ref="J90:L90"/>
    <mergeCell ref="M90:O90"/>
    <mergeCell ref="J97:M97"/>
    <mergeCell ref="J98:L98"/>
    <mergeCell ref="M98:O98"/>
    <mergeCell ref="D74:F74"/>
    <mergeCell ref="A82:C82"/>
    <mergeCell ref="D82:F82"/>
    <mergeCell ref="J81:M81"/>
    <mergeCell ref="J82:L8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StateWide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Vyom Shah</dc:creator>
  <cp:lastModifiedBy>vyom</cp:lastModifiedBy>
  <dcterms:created xsi:type="dcterms:W3CDTF">2019-12-11T18:57:49Z</dcterms:created>
  <dcterms:modified xsi:type="dcterms:W3CDTF">2019-12-12T03:28:42Z</dcterms:modified>
</cp:coreProperties>
</file>