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centyunansan/Documents/GitHub/COMP4329-Deep-Learning-Assignment-2-Submission/backup/"/>
    </mc:Choice>
  </mc:AlternateContent>
  <xr:revisionPtr revIDLastSave="0" documentId="13_ncr:1_{362611FF-C1D7-FD4A-9C49-7256B16C6F0B}" xr6:coauthVersionLast="47" xr6:coauthVersionMax="47" xr10:uidLastSave="{00000000-0000-0000-0000-000000000000}"/>
  <bookViews>
    <workbookView xWindow="35420" yWindow="380" windowWidth="28040" windowHeight="17440" xr2:uid="{4EF79D52-C26F-784E-B6AB-569A2286362E}"/>
  </bookViews>
  <sheets>
    <sheet name="EDA" sheetId="1" r:id="rId1"/>
    <sheet name="results1" sheetId="2" r:id="rId2"/>
    <sheet name="results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H17" i="3"/>
  <c r="F19" i="3"/>
  <c r="F18" i="3"/>
  <c r="F17" i="3"/>
  <c r="D13" i="3"/>
  <c r="H13" i="3" s="1"/>
  <c r="D12" i="3"/>
  <c r="F12" i="3" s="1"/>
  <c r="D11" i="3"/>
  <c r="H11" i="3" s="1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M30" i="2"/>
  <c r="N30" i="2"/>
  <c r="N29" i="2"/>
  <c r="M29" i="2"/>
  <c r="N28" i="2"/>
  <c r="M28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E20" i="2"/>
  <c r="I20" i="2" s="1"/>
  <c r="E19" i="2"/>
  <c r="I19" i="2" s="1"/>
  <c r="E18" i="2"/>
  <c r="M18" i="2" s="1"/>
  <c r="M38" i="2" s="1"/>
  <c r="E16" i="2"/>
  <c r="I16" i="2" s="1"/>
  <c r="D20" i="2"/>
  <c r="D19" i="2"/>
  <c r="H19" i="2" s="1"/>
  <c r="D18" i="2"/>
  <c r="H18" i="2" s="1"/>
  <c r="D16" i="2"/>
  <c r="H16" i="2" s="1"/>
  <c r="H20" i="2"/>
  <c r="F20" i="2"/>
  <c r="J20" i="2" s="1"/>
  <c r="F19" i="2"/>
  <c r="N19" i="2" s="1"/>
  <c r="N39" i="2" s="1"/>
  <c r="F18" i="2"/>
  <c r="N18" i="2" s="1"/>
  <c r="N38" i="2" s="1"/>
  <c r="F16" i="2"/>
  <c r="J16" i="2" s="1"/>
  <c r="E17" i="2"/>
  <c r="I17" i="2" s="1"/>
  <c r="D17" i="2"/>
  <c r="H17" i="2" s="1"/>
  <c r="F17" i="2"/>
  <c r="J17" i="2" s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F11" i="3" l="1"/>
  <c r="F13" i="3"/>
  <c r="J19" i="2"/>
  <c r="N20" i="2"/>
  <c r="N40" i="2" s="1"/>
  <c r="I18" i="2"/>
  <c r="M20" i="2"/>
  <c r="M40" i="2" s="1"/>
  <c r="J18" i="2"/>
  <c r="M19" i="2"/>
  <c r="M39" i="2" s="1"/>
  <c r="AU54" i="1"/>
  <c r="AU44" i="1"/>
  <c r="AU40" i="1"/>
  <c r="AU50" i="1"/>
  <c r="AU52" i="1"/>
  <c r="AU49" i="1"/>
  <c r="AU41" i="1"/>
  <c r="AU51" i="1"/>
  <c r="AU42" i="1"/>
  <c r="AU43" i="1"/>
  <c r="AU53" i="1"/>
  <c r="AU45" i="1"/>
  <c r="AU55" i="1"/>
  <c r="AU46" i="1"/>
  <c r="AU56" i="1"/>
  <c r="AU47" i="1"/>
  <c r="AU57" i="1"/>
  <c r="AU48" i="1"/>
</calcChain>
</file>

<file path=xl/sharedStrings.xml><?xml version="1.0" encoding="utf-8"?>
<sst xmlns="http://schemas.openxmlformats.org/spreadsheetml/2006/main" count="201" uniqueCount="85">
  <si>
    <t>Class</t>
  </si>
  <si>
    <t>man</t>
  </si>
  <si>
    <t>People</t>
  </si>
  <si>
    <t>people</t>
  </si>
  <si>
    <t>woman</t>
  </si>
  <si>
    <t>bike</t>
  </si>
  <si>
    <t>street</t>
  </si>
  <si>
    <t>motorcycle</t>
  </si>
  <si>
    <t>parked</t>
  </si>
  <si>
    <t>airplane</t>
  </si>
  <si>
    <t>plane</t>
  </si>
  <si>
    <t>flying</t>
  </si>
  <si>
    <t>bus</t>
  </si>
  <si>
    <t>double</t>
  </si>
  <si>
    <t>train</t>
  </si>
  <si>
    <t>tracks</t>
  </si>
  <si>
    <t>traveling</t>
  </si>
  <si>
    <t>truck</t>
  </si>
  <si>
    <t>boat</t>
  </si>
  <si>
    <t>boats</t>
  </si>
  <si>
    <t>traffic</t>
  </si>
  <si>
    <t>light</t>
  </si>
  <si>
    <t>fire</t>
  </si>
  <si>
    <t>hydrant</t>
  </si>
  <si>
    <t>sign</t>
  </si>
  <si>
    <t>stop</t>
  </si>
  <si>
    <t>parking</t>
  </si>
  <si>
    <t>meter</t>
  </si>
  <si>
    <t>next</t>
  </si>
  <si>
    <t>bench</t>
  </si>
  <si>
    <t>sitting</t>
  </si>
  <si>
    <t>bird</t>
  </si>
  <si>
    <t>birds</t>
  </si>
  <si>
    <t>cat</t>
  </si>
  <si>
    <t>laying</t>
  </si>
  <si>
    <t>dog</t>
  </si>
  <si>
    <t>horse</t>
  </si>
  <si>
    <t>horses</t>
  </si>
  <si>
    <t>riding</t>
  </si>
  <si>
    <t>bicycle</t>
  </si>
  <si>
    <t>aeroplane</t>
  </si>
  <si>
    <t>traffic light</t>
  </si>
  <si>
    <t>fire hydrant</t>
  </si>
  <si>
    <t>stop sign</t>
  </si>
  <si>
    <t>parking meter</t>
  </si>
  <si>
    <t>motor-cycle</t>
  </si>
  <si>
    <t>aero-plane</t>
  </si>
  <si>
    <t>Total</t>
  </si>
  <si>
    <t>co-occurrence total</t>
  </si>
  <si>
    <t>co-occurrence ratio</t>
  </si>
  <si>
    <t>EfficientNet</t>
  </si>
  <si>
    <t>Adam</t>
  </si>
  <si>
    <t>AdaDelta</t>
  </si>
  <si>
    <t>SGD</t>
  </si>
  <si>
    <t>ShuffleNet</t>
  </si>
  <si>
    <t>GoogleNet</t>
  </si>
  <si>
    <t>ResNet</t>
  </si>
  <si>
    <t>RegNet</t>
  </si>
  <si>
    <t>ResNext</t>
  </si>
  <si>
    <t>Assigned labels**</t>
  </si>
  <si>
    <t>labels</t>
  </si>
  <si>
    <t xml:space="preserve">Count of </t>
  </si>
  <si>
    <t>Count of top-words (based on NLTK)*</t>
  </si>
  <si>
    <t>val macro - F1</t>
  </si>
  <si>
    <t>test micro-F1</t>
  </si>
  <si>
    <t>Size (MB)</t>
  </si>
  <si>
    <t>Size (GFLOPS)</t>
  </si>
  <si>
    <t>val macro F1 / size * 100</t>
  </si>
  <si>
    <t>test micro F1 / size * 100</t>
  </si>
  <si>
    <t>failed to converge</t>
  </si>
  <si>
    <t>Excluded from test submission</t>
  </si>
  <si>
    <t>due to inferior</t>
  </si>
  <si>
    <t>val score</t>
  </si>
  <si>
    <t>training time (hours)</t>
  </si>
  <si>
    <t>val macro F1 / training time</t>
  </si>
  <si>
    <t>test micro F1 / training time</t>
  </si>
  <si>
    <t>test micro F1 / size *100</t>
  </si>
  <si>
    <t>RegNet (60 epochs)</t>
  </si>
  <si>
    <t>RegNet w/ Mixed Precision (60 epochs)</t>
  </si>
  <si>
    <t>RegNet w/ Mixed Precision (80 epochs)</t>
  </si>
  <si>
    <t>Val Macro F1</t>
  </si>
  <si>
    <t>Training time</t>
  </si>
  <si>
    <t>Test Micro F1</t>
  </si>
  <si>
    <t>Val Macro F1 / Training time</t>
  </si>
  <si>
    <t>Val Macro F1 / Size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</si>
</sst>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\x"/>
    <numFmt numFmtId="166" formatCode="#,##0.000_);\(#,##0.000\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3" tint="9.9978637043366805E-2"/>
      <name val="Times New Roman"/>
      <family val="1"/>
    </font>
    <font>
      <b/>
      <sz val="12"/>
      <color theme="1"/>
      <name val="Aptos Narrow"/>
      <scheme val="minor"/>
    </font>
    <font>
      <b/>
      <sz val="12"/>
      <color rgb="FFCCCCCC"/>
      <name val="Arial"/>
      <family val="2"/>
    </font>
    <font>
      <sz val="12"/>
      <color rgb="FFCCCCCC"/>
      <name val="Arial"/>
      <family val="2"/>
    </font>
    <font>
      <sz val="12"/>
      <color theme="3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theme="2" tint="-0.499984740745262"/>
      </patternFill>
    </fill>
    <fill>
      <patternFill patternType="solid">
        <fgColor theme="2" tint="-9.9948118533890809E-2"/>
        <bgColor theme="0" tint="-0.24994659260841701"/>
      </patternFill>
    </fill>
    <fill>
      <patternFill patternType="solid">
        <fgColor rgb="FFD0D0D0"/>
        <bgColor rgb="FF000000"/>
      </patternFill>
    </fill>
    <fill>
      <patternFill patternType="solid">
        <fgColor theme="2" tint="-9.9948118533890809E-2"/>
        <bgColor auto="1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89999084444715716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dashed">
        <color theme="2" tint="-0.499984740745262"/>
      </top>
      <bottom style="dashed">
        <color theme="2" tint="-0.499984740745262"/>
      </bottom>
      <diagonal/>
    </border>
    <border>
      <left/>
      <right/>
      <top style="dashed">
        <color theme="2" tint="-0.499984740745262"/>
      </top>
      <bottom/>
      <diagonal/>
    </border>
    <border>
      <left/>
      <right/>
      <top/>
      <bottom style="dashed">
        <color theme="2" tint="-0.499984740745262"/>
      </bottom>
      <diagonal/>
    </border>
    <border>
      <left/>
      <right/>
      <top style="dashed">
        <color theme="2" tint="-0.499984740745262"/>
      </top>
      <bottom style="medium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theme="1"/>
      </top>
      <bottom style="dashed">
        <color theme="1"/>
      </bottom>
      <diagonal/>
    </border>
    <border>
      <left/>
      <right/>
      <top style="dashed">
        <color theme="1"/>
      </top>
      <bottom style="dashed">
        <color theme="1"/>
      </bottom>
      <diagonal/>
    </border>
    <border>
      <left/>
      <right/>
      <top style="dashed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dashed">
        <color theme="1"/>
      </bottom>
      <diagonal/>
    </border>
    <border>
      <left style="thin">
        <color theme="1"/>
      </left>
      <right/>
      <top style="dashed">
        <color theme="1"/>
      </top>
      <bottom style="dashed">
        <color theme="1"/>
      </bottom>
      <diagonal/>
    </border>
    <border>
      <left style="thin">
        <color theme="1"/>
      </left>
      <right/>
      <top style="dashed">
        <color theme="1"/>
      </top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1"/>
      </right>
      <top style="dashed">
        <color theme="2" tint="-0.499984740745262"/>
      </top>
      <bottom style="medium">
        <color auto="1"/>
      </bottom>
      <diagonal/>
    </border>
    <border>
      <left/>
      <right/>
      <top style="dashed">
        <color theme="2" tint="-0.499984740745262"/>
      </top>
      <bottom style="medium">
        <color auto="1"/>
      </bottom>
      <diagonal/>
    </border>
    <border>
      <left style="dashed">
        <color rgb="FFC00000"/>
      </left>
      <right/>
      <top style="dashed">
        <color rgb="FFC00000"/>
      </top>
      <bottom style="dashed">
        <color rgb="FFC00000"/>
      </bottom>
      <diagonal/>
    </border>
    <border>
      <left style="dashed">
        <color rgb="FFC00000"/>
      </left>
      <right/>
      <top style="dashed">
        <color rgb="FFC00000"/>
      </top>
      <bottom/>
      <diagonal/>
    </border>
    <border>
      <left style="dashed">
        <color rgb="FFC00000"/>
      </left>
      <right/>
      <top/>
      <bottom/>
      <diagonal/>
    </border>
    <border>
      <left style="dashed">
        <color rgb="FFC00000"/>
      </left>
      <right style="dashed">
        <color rgb="FFC00000"/>
      </right>
      <top/>
      <bottom style="dashed">
        <color rgb="FFC00000"/>
      </bottom>
      <diagonal/>
    </border>
    <border>
      <left style="dashed">
        <color rgb="FFC00000"/>
      </left>
      <right style="dashed">
        <color rgb="FFC00000"/>
      </right>
      <top/>
      <bottom/>
      <diagonal/>
    </border>
    <border>
      <left/>
      <right style="dashed">
        <color rgb="FFC00000"/>
      </right>
      <top style="dashed">
        <color rgb="FFC00000"/>
      </top>
      <bottom style="dashed">
        <color rgb="FFC00000"/>
      </bottom>
      <diagonal/>
    </border>
    <border>
      <left/>
      <right/>
      <top style="dashed">
        <color rgb="FFC00000"/>
      </top>
      <bottom/>
      <diagonal/>
    </border>
    <border>
      <left/>
      <right style="dashed">
        <color rgb="FFC00000"/>
      </right>
      <top style="dashed">
        <color rgb="FFC00000"/>
      </top>
      <bottom/>
      <diagonal/>
    </border>
    <border>
      <left/>
      <right style="dashed">
        <color rgb="FFC00000"/>
      </right>
      <top/>
      <bottom/>
      <diagonal/>
    </border>
    <border>
      <left/>
      <right/>
      <top/>
      <bottom style="dashed">
        <color rgb="FFC00000"/>
      </bottom>
      <diagonal/>
    </border>
    <border>
      <left/>
      <right style="dashed">
        <color rgb="FFC00000"/>
      </right>
      <top/>
      <bottom style="dashed">
        <color rgb="FFC00000"/>
      </bottom>
      <diagonal/>
    </border>
    <border>
      <left/>
      <right/>
      <top style="dashed">
        <color rgb="FFC00000"/>
      </top>
      <bottom style="dashed">
        <color rgb="FFC00000"/>
      </bottom>
      <diagonal/>
    </border>
    <border>
      <left/>
      <right/>
      <top style="dashed">
        <color rgb="FFC00000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164" fontId="2" fillId="0" borderId="4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6" xfId="0" applyFont="1" applyBorder="1" applyAlignment="1">
      <alignment horizontal="centerContinuous"/>
    </xf>
    <xf numFmtId="0" fontId="5" fillId="0" borderId="13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 vertical="center"/>
    </xf>
    <xf numFmtId="43" fontId="9" fillId="0" borderId="0" xfId="1" applyFont="1"/>
    <xf numFmtId="39" fontId="9" fillId="0" borderId="0" xfId="1" applyNumberFormat="1" applyFont="1" applyBorder="1" applyAlignment="1">
      <alignment horizontal="center"/>
    </xf>
    <xf numFmtId="39" fontId="9" fillId="0" borderId="0" xfId="1" applyNumberFormat="1" applyFont="1"/>
    <xf numFmtId="166" fontId="9" fillId="0" borderId="0" xfId="1" applyNumberFormat="1" applyFont="1" applyBorder="1" applyAlignment="1">
      <alignment horizontal="center"/>
    </xf>
    <xf numFmtId="0" fontId="9" fillId="0" borderId="1" xfId="0" applyFont="1" applyBorder="1"/>
    <xf numFmtId="43" fontId="9" fillId="0" borderId="1" xfId="1" applyFont="1" applyBorder="1"/>
    <xf numFmtId="39" fontId="9" fillId="0" borderId="1" xfId="1" applyNumberFormat="1" applyFont="1" applyBorder="1"/>
    <xf numFmtId="166" fontId="9" fillId="0" borderId="1" xfId="1" applyNumberFormat="1" applyFont="1" applyBorder="1" applyAlignment="1">
      <alignment horizontal="center"/>
    </xf>
    <xf numFmtId="43" fontId="9" fillId="0" borderId="0" xfId="1" applyFont="1" applyBorder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9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Continuous"/>
    </xf>
    <xf numFmtId="39" fontId="9" fillId="2" borderId="22" xfId="1" applyNumberFormat="1" applyFont="1" applyFill="1" applyBorder="1" applyAlignment="1">
      <alignment horizontal="centerContinuous"/>
    </xf>
    <xf numFmtId="39" fontId="9" fillId="2" borderId="23" xfId="1" applyNumberFormat="1" applyFont="1" applyFill="1" applyBorder="1" applyAlignment="1">
      <alignment horizontal="centerContinuous"/>
    </xf>
    <xf numFmtId="39" fontId="9" fillId="2" borderId="0" xfId="1" applyNumberFormat="1" applyFont="1" applyFill="1" applyBorder="1" applyAlignment="1">
      <alignment horizontal="centerContinuous"/>
    </xf>
    <xf numFmtId="39" fontId="9" fillId="2" borderId="24" xfId="1" applyNumberFormat="1" applyFont="1" applyFill="1" applyBorder="1" applyAlignment="1">
      <alignment horizontal="centerContinuous"/>
    </xf>
    <xf numFmtId="39" fontId="9" fillId="2" borderId="25" xfId="1" applyNumberFormat="1" applyFont="1" applyFill="1" applyBorder="1" applyAlignment="1">
      <alignment horizontal="centerContinuous"/>
    </xf>
    <xf numFmtId="39" fontId="9" fillId="2" borderId="26" xfId="1" applyNumberFormat="1" applyFont="1" applyFill="1" applyBorder="1" applyAlignment="1">
      <alignment horizontal="centerContinuous"/>
    </xf>
    <xf numFmtId="39" fontId="9" fillId="2" borderId="17" xfId="1" applyNumberFormat="1" applyFont="1" applyFill="1" applyBorder="1" applyAlignment="1">
      <alignment horizontal="centerContinuous"/>
    </xf>
    <xf numFmtId="39" fontId="9" fillId="2" borderId="18" xfId="1" applyNumberFormat="1" applyFont="1" applyFill="1" applyBorder="1" applyAlignment="1">
      <alignment horizontal="centerContinuous"/>
    </xf>
    <xf numFmtId="39" fontId="9" fillId="2" borderId="20" xfId="1" applyNumberFormat="1" applyFont="1" applyFill="1" applyBorder="1" applyAlignment="1">
      <alignment horizontal="center"/>
    </xf>
    <xf numFmtId="39" fontId="9" fillId="2" borderId="19" xfId="1" applyNumberFormat="1" applyFont="1" applyFill="1" applyBorder="1" applyAlignment="1">
      <alignment horizontal="center"/>
    </xf>
    <xf numFmtId="39" fontId="9" fillId="3" borderId="16" xfId="1" applyNumberFormat="1" applyFont="1" applyFill="1" applyBorder="1" applyAlignment="1">
      <alignment horizontal="centerContinuous"/>
    </xf>
    <xf numFmtId="39" fontId="9" fillId="3" borderId="27" xfId="1" applyNumberFormat="1" applyFont="1" applyFill="1" applyBorder="1" applyAlignment="1">
      <alignment horizontal="centerContinuous"/>
    </xf>
    <xf numFmtId="39" fontId="9" fillId="3" borderId="21" xfId="1" applyNumberFormat="1" applyFont="1" applyFill="1" applyBorder="1" applyAlignment="1">
      <alignment horizontal="centerContinuous"/>
    </xf>
    <xf numFmtId="39" fontId="10" fillId="4" borderId="0" xfId="0" applyNumberFormat="1" applyFont="1" applyFill="1" applyAlignment="1">
      <alignment horizontal="center"/>
    </xf>
    <xf numFmtId="39" fontId="9" fillId="5" borderId="0" xfId="1" applyNumberFormat="1" applyFont="1" applyFill="1" applyBorder="1" applyAlignment="1">
      <alignment horizontal="center"/>
    </xf>
    <xf numFmtId="43" fontId="9" fillId="0" borderId="0" xfId="1" applyFont="1" applyBorder="1"/>
    <xf numFmtId="39" fontId="9" fillId="0" borderId="0" xfId="1" applyNumberFormat="1" applyFont="1" applyBorder="1"/>
    <xf numFmtId="39" fontId="9" fillId="0" borderId="28" xfId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39" fontId="9" fillId="0" borderId="29" xfId="1" applyNumberFormat="1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166" fontId="9" fillId="0" borderId="0" xfId="1" applyNumberFormat="1" applyFont="1" applyFill="1" applyBorder="1" applyAlignment="1">
      <alignment horizontal="centerContinuous"/>
    </xf>
    <xf numFmtId="39" fontId="9" fillId="6" borderId="0" xfId="1" applyNumberFormat="1" applyFont="1" applyFill="1" applyBorder="1" applyAlignment="1">
      <alignment horizontal="centerContinuous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9" fontId="9" fillId="0" borderId="0" xfId="1" applyNumberFormat="1" applyFont="1" applyBorder="1" applyAlignment="1">
      <alignment horizontal="center"/>
    </xf>
    <xf numFmtId="2" fontId="9" fillId="0" borderId="0" xfId="1" applyNumberFormat="1" applyFont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horizontal="right"/>
    </xf>
    <xf numFmtId="0" fontId="3" fillId="7" borderId="6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right" vertical="center" wrapText="1"/>
    </xf>
    <xf numFmtId="0" fontId="2" fillId="0" borderId="30" xfId="0" applyFont="1" applyBorder="1"/>
    <xf numFmtId="0" fontId="3" fillId="0" borderId="30" xfId="0" applyFont="1" applyBorder="1" applyAlignment="1">
      <alignment horizontal="right" textRotation="90" wrapText="1"/>
    </xf>
    <xf numFmtId="0" fontId="3" fillId="7" borderId="31" xfId="0" applyFont="1" applyFill="1" applyBorder="1" applyAlignment="1">
      <alignment horizontal="right" textRotation="90" wrapText="1"/>
    </xf>
    <xf numFmtId="0" fontId="3" fillId="7" borderId="30" xfId="0" applyFont="1" applyFill="1" applyBorder="1" applyAlignment="1">
      <alignment horizontal="right" textRotation="90" wrapText="1"/>
    </xf>
    <xf numFmtId="164" fontId="2" fillId="7" borderId="10" xfId="0" applyNumberFormat="1" applyFont="1" applyFill="1" applyBorder="1"/>
    <xf numFmtId="0" fontId="2" fillId="7" borderId="7" xfId="0" applyFont="1" applyFill="1" applyBorder="1"/>
    <xf numFmtId="165" fontId="3" fillId="7" borderId="7" xfId="0" applyNumberFormat="1" applyFont="1" applyFill="1" applyBorder="1"/>
    <xf numFmtId="164" fontId="2" fillId="7" borderId="11" xfId="0" applyNumberFormat="1" applyFont="1" applyFill="1" applyBorder="1"/>
    <xf numFmtId="0" fontId="2" fillId="7" borderId="8" xfId="0" applyFont="1" applyFill="1" applyBorder="1"/>
    <xf numFmtId="165" fontId="3" fillId="7" borderId="8" xfId="0" applyNumberFormat="1" applyFont="1" applyFill="1" applyBorder="1"/>
    <xf numFmtId="164" fontId="2" fillId="7" borderId="12" xfId="0" applyNumberFormat="1" applyFont="1" applyFill="1" applyBorder="1"/>
    <xf numFmtId="0" fontId="2" fillId="7" borderId="9" xfId="0" applyFont="1" applyFill="1" applyBorder="1"/>
    <xf numFmtId="165" fontId="3" fillId="7" borderId="9" xfId="0" applyNumberFormat="1" applyFont="1" applyFill="1" applyBorder="1"/>
  </cellXfs>
  <cellStyles count="2">
    <cellStyle name="Comma" xfId="1" builtinId="3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934914771451292E-2"/>
          <c:y val="4.0311249646984952E-2"/>
          <c:w val="0.98106508522854874"/>
          <c:h val="0.729206609260425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EDA!$B$3:$B$20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EDA!$C$3:$C$20</c:f>
              <c:numCache>
                <c:formatCode>General</c:formatCode>
                <c:ptCount val="18"/>
                <c:pt idx="0">
                  <c:v>22794</c:v>
                </c:pt>
                <c:pt idx="1">
                  <c:v>1162</c:v>
                </c:pt>
                <c:pt idx="2">
                  <c:v>4364</c:v>
                </c:pt>
                <c:pt idx="3">
                  <c:v>1272</c:v>
                </c:pt>
                <c:pt idx="4">
                  <c:v>1130</c:v>
                </c:pt>
                <c:pt idx="5">
                  <c:v>1394</c:v>
                </c:pt>
                <c:pt idx="6">
                  <c:v>1221</c:v>
                </c:pt>
                <c:pt idx="7">
                  <c:v>2210</c:v>
                </c:pt>
                <c:pt idx="8">
                  <c:v>1042</c:v>
                </c:pt>
                <c:pt idx="9">
                  <c:v>1471</c:v>
                </c:pt>
                <c:pt idx="10">
                  <c:v>604</c:v>
                </c:pt>
                <c:pt idx="11">
                  <c:v>605</c:v>
                </c:pt>
                <c:pt idx="12">
                  <c:v>251</c:v>
                </c:pt>
                <c:pt idx="13">
                  <c:v>1934</c:v>
                </c:pt>
                <c:pt idx="14">
                  <c:v>1099</c:v>
                </c:pt>
                <c:pt idx="15">
                  <c:v>1430</c:v>
                </c:pt>
                <c:pt idx="16">
                  <c:v>1525</c:v>
                </c:pt>
                <c:pt idx="17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0-BB44-92B1-3952130E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545664"/>
        <c:axId val="853164703"/>
      </c:barChart>
      <c:catAx>
        <c:axId val="10075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3164703"/>
        <c:crosses val="autoZero"/>
        <c:auto val="1"/>
        <c:lblAlgn val="ctr"/>
        <c:lblOffset val="100"/>
        <c:noMultiLvlLbl val="0"/>
      </c:catAx>
      <c:valAx>
        <c:axId val="853164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75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328201</xdr:colOff>
      <xdr:row>21</xdr:row>
      <xdr:rowOff>71348</xdr:rowOff>
    </xdr:from>
    <xdr:to>
      <xdr:col>24</xdr:col>
      <xdr:colOff>3375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881FF-8160-7244-85E4-0F8E6C36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F383-9D6E-9546-9286-4E29BFE802E4}">
  <dimension ref="B2:AU79"/>
  <sheetViews>
    <sheetView showGridLines="0" tabSelected="1" topLeftCell="O28" zoomScale="89" workbookViewId="0">
      <selection activeCell="AE57" sqref="AE57"/>
    </sheetView>
  </sheetViews>
  <sheetFormatPr baseColWidth="10" defaultRowHeight="16" x14ac:dyDescent="0.2"/>
  <cols>
    <col min="4" max="4" width="1.83203125" customWidth="1"/>
    <col min="5" max="5" width="11.83203125" customWidth="1"/>
    <col min="6" max="6" width="4.6640625" customWidth="1"/>
    <col min="7" max="24" width="7.6640625" customWidth="1"/>
    <col min="25" max="25" width="2.1640625" customWidth="1"/>
    <col min="26" max="26" width="16.1640625" customWidth="1"/>
    <col min="27" max="27" width="7.6640625" bestFit="1" customWidth="1"/>
    <col min="28" max="28" width="6.1640625" bestFit="1" customWidth="1"/>
    <col min="29" max="30" width="7.6640625" bestFit="1" customWidth="1"/>
    <col min="31" max="31" width="6.1640625" bestFit="1" customWidth="1"/>
    <col min="32" max="32" width="7.6640625" bestFit="1" customWidth="1"/>
    <col min="33" max="33" width="6.1640625" bestFit="1" customWidth="1"/>
    <col min="34" max="34" width="7.6640625" bestFit="1" customWidth="1"/>
    <col min="35" max="39" width="6.1640625" bestFit="1" customWidth="1"/>
    <col min="40" max="40" width="7.6640625" bestFit="1" customWidth="1"/>
    <col min="41" max="44" width="6.1640625" bestFit="1" customWidth="1"/>
    <col min="45" max="45" width="8.83203125" bestFit="1" customWidth="1"/>
    <col min="46" max="46" width="7" bestFit="1" customWidth="1"/>
    <col min="47" max="47" width="6.6640625" bestFit="1" customWidth="1"/>
  </cols>
  <sheetData>
    <row r="2" spans="2:3" x14ac:dyDescent="0.2">
      <c r="B2" t="s">
        <v>0</v>
      </c>
    </row>
    <row r="3" spans="2:3" x14ac:dyDescent="0.2">
      <c r="B3">
        <v>1</v>
      </c>
      <c r="C3">
        <v>22794</v>
      </c>
    </row>
    <row r="4" spans="2:3" x14ac:dyDescent="0.2">
      <c r="B4">
        <v>2</v>
      </c>
      <c r="C4">
        <v>1162</v>
      </c>
    </row>
    <row r="5" spans="2:3" x14ac:dyDescent="0.2">
      <c r="B5">
        <v>3</v>
      </c>
      <c r="C5">
        <v>4364</v>
      </c>
    </row>
    <row r="6" spans="2:3" x14ac:dyDescent="0.2">
      <c r="B6">
        <v>4</v>
      </c>
      <c r="C6">
        <v>1272</v>
      </c>
    </row>
    <row r="7" spans="2:3" x14ac:dyDescent="0.2">
      <c r="B7">
        <v>5</v>
      </c>
      <c r="C7">
        <v>1130</v>
      </c>
    </row>
    <row r="8" spans="2:3" x14ac:dyDescent="0.2">
      <c r="B8">
        <v>6</v>
      </c>
      <c r="C8">
        <v>1394</v>
      </c>
    </row>
    <row r="9" spans="2:3" x14ac:dyDescent="0.2">
      <c r="B9">
        <v>7</v>
      </c>
      <c r="C9">
        <v>1221</v>
      </c>
    </row>
    <row r="10" spans="2:3" x14ac:dyDescent="0.2">
      <c r="B10">
        <v>8</v>
      </c>
      <c r="C10">
        <v>2210</v>
      </c>
    </row>
    <row r="11" spans="2:3" x14ac:dyDescent="0.2">
      <c r="B11">
        <v>9</v>
      </c>
      <c r="C11">
        <v>1042</v>
      </c>
    </row>
    <row r="12" spans="2:3" x14ac:dyDescent="0.2">
      <c r="B12">
        <v>10</v>
      </c>
      <c r="C12">
        <v>1471</v>
      </c>
    </row>
    <row r="13" spans="2:3" x14ac:dyDescent="0.2">
      <c r="B13">
        <v>11</v>
      </c>
      <c r="C13">
        <v>604</v>
      </c>
    </row>
    <row r="14" spans="2:3" x14ac:dyDescent="0.2">
      <c r="B14">
        <v>13</v>
      </c>
      <c r="C14">
        <v>605</v>
      </c>
    </row>
    <row r="15" spans="2:3" x14ac:dyDescent="0.2">
      <c r="B15">
        <v>14</v>
      </c>
      <c r="C15">
        <v>251</v>
      </c>
    </row>
    <row r="16" spans="2:3" x14ac:dyDescent="0.2">
      <c r="B16">
        <v>15</v>
      </c>
      <c r="C16">
        <v>1934</v>
      </c>
    </row>
    <row r="17" spans="2:24" x14ac:dyDescent="0.2">
      <c r="B17">
        <v>16</v>
      </c>
      <c r="C17">
        <v>1099</v>
      </c>
    </row>
    <row r="18" spans="2:24" x14ac:dyDescent="0.2">
      <c r="B18">
        <v>17</v>
      </c>
      <c r="C18">
        <v>1430</v>
      </c>
    </row>
    <row r="19" spans="2:24" x14ac:dyDescent="0.2">
      <c r="B19">
        <v>18</v>
      </c>
      <c r="C19">
        <v>1525</v>
      </c>
    </row>
    <row r="20" spans="2:24" x14ac:dyDescent="0.2">
      <c r="B20">
        <v>19</v>
      </c>
      <c r="C20">
        <v>1020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2" spans="2:24" ht="17" customHeight="1" x14ac:dyDescent="0.2"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 x14ac:dyDescent="0.2"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 x14ac:dyDescent="0.2">
      <c r="E24" s="16" t="s">
        <v>61</v>
      </c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 x14ac:dyDescent="0.2">
      <c r="E25" s="16" t="s">
        <v>60</v>
      </c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x14ac:dyDescent="0.2">
      <c r="E26" s="15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x14ac:dyDescent="0.2">
      <c r="E27" s="15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2:24" x14ac:dyDescent="0.2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2:24" x14ac:dyDescent="0.2"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</row>
    <row r="30" spans="2:24" s="68" customFormat="1" ht="4" customHeight="1" x14ac:dyDescent="0.2"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</row>
    <row r="31" spans="2:24" s="68" customFormat="1" x14ac:dyDescent="0.2">
      <c r="E31" s="69" t="s">
        <v>62</v>
      </c>
      <c r="F31" s="70">
        <v>1</v>
      </c>
      <c r="G31" s="71" t="s">
        <v>1</v>
      </c>
      <c r="H31" s="71" t="s">
        <v>1</v>
      </c>
      <c r="I31" s="71" t="s">
        <v>6</v>
      </c>
      <c r="J31" s="71" t="s">
        <v>7</v>
      </c>
      <c r="K31" s="71" t="s">
        <v>9</v>
      </c>
      <c r="L31" s="71" t="s">
        <v>12</v>
      </c>
      <c r="M31" s="71" t="s">
        <v>14</v>
      </c>
      <c r="N31" s="71" t="s">
        <v>17</v>
      </c>
      <c r="O31" s="71" t="s">
        <v>18</v>
      </c>
      <c r="P31" s="71" t="s">
        <v>6</v>
      </c>
      <c r="Q31" s="71" t="s">
        <v>22</v>
      </c>
      <c r="R31" s="71" t="s">
        <v>24</v>
      </c>
      <c r="S31" s="71" t="s">
        <v>26</v>
      </c>
      <c r="T31" s="71" t="s">
        <v>29</v>
      </c>
      <c r="U31" s="71" t="s">
        <v>31</v>
      </c>
      <c r="V31" s="71" t="s">
        <v>33</v>
      </c>
      <c r="W31" s="71" t="s">
        <v>35</v>
      </c>
      <c r="X31" s="71" t="s">
        <v>36</v>
      </c>
    </row>
    <row r="32" spans="2:24" s="68" customFormat="1" x14ac:dyDescent="0.2">
      <c r="E32" s="72"/>
      <c r="F32" s="62"/>
      <c r="G32" s="73">
        <v>5446</v>
      </c>
      <c r="H32" s="73">
        <v>235</v>
      </c>
      <c r="I32" s="73">
        <v>767</v>
      </c>
      <c r="J32" s="73">
        <v>421</v>
      </c>
      <c r="K32" s="73">
        <v>345</v>
      </c>
      <c r="L32" s="73">
        <v>766</v>
      </c>
      <c r="M32" s="73">
        <v>1183</v>
      </c>
      <c r="N32" s="73">
        <v>476</v>
      </c>
      <c r="O32" s="73">
        <v>335</v>
      </c>
      <c r="P32" s="73">
        <v>506</v>
      </c>
      <c r="Q32" s="73">
        <v>368</v>
      </c>
      <c r="R32" s="73">
        <v>340</v>
      </c>
      <c r="S32" s="73">
        <v>149</v>
      </c>
      <c r="T32" s="73">
        <v>416</v>
      </c>
      <c r="U32" s="73">
        <v>349</v>
      </c>
      <c r="V32" s="73">
        <v>1100</v>
      </c>
      <c r="W32" s="73">
        <v>1001</v>
      </c>
      <c r="X32" s="73">
        <v>468</v>
      </c>
    </row>
    <row r="33" spans="5:47" s="68" customFormat="1" x14ac:dyDescent="0.2">
      <c r="E33" s="72"/>
      <c r="F33" s="63">
        <v>2</v>
      </c>
      <c r="G33" s="4" t="s">
        <v>3</v>
      </c>
      <c r="H33" s="4" t="s">
        <v>5</v>
      </c>
      <c r="I33" s="4" t="s">
        <v>1</v>
      </c>
      <c r="J33" s="4" t="s">
        <v>8</v>
      </c>
      <c r="K33" s="4" t="s">
        <v>10</v>
      </c>
      <c r="L33" s="4" t="s">
        <v>6</v>
      </c>
      <c r="M33" s="4" t="s">
        <v>15</v>
      </c>
      <c r="N33" s="4" t="s">
        <v>6</v>
      </c>
      <c r="O33" s="4" t="s">
        <v>19</v>
      </c>
      <c r="P33" s="4" t="s">
        <v>20</v>
      </c>
      <c r="Q33" s="4" t="s">
        <v>23</v>
      </c>
      <c r="R33" s="4" t="s">
        <v>25</v>
      </c>
      <c r="S33" s="4" t="s">
        <v>27</v>
      </c>
      <c r="T33" s="4" t="s">
        <v>30</v>
      </c>
      <c r="U33" s="4" t="s">
        <v>32</v>
      </c>
      <c r="V33" s="4" t="s">
        <v>30</v>
      </c>
      <c r="W33" s="4" t="s">
        <v>30</v>
      </c>
      <c r="X33" s="4" t="s">
        <v>37</v>
      </c>
    </row>
    <row r="34" spans="5:47" s="68" customFormat="1" x14ac:dyDescent="0.2">
      <c r="E34" s="72"/>
      <c r="F34" s="62"/>
      <c r="G34" s="5">
        <v>2733</v>
      </c>
      <c r="H34" s="5">
        <v>204</v>
      </c>
      <c r="I34" s="5">
        <v>521</v>
      </c>
      <c r="J34" s="5">
        <v>257</v>
      </c>
      <c r="K34" s="5">
        <v>321</v>
      </c>
      <c r="L34" s="5">
        <v>268</v>
      </c>
      <c r="M34" s="5">
        <v>193</v>
      </c>
      <c r="N34" s="5">
        <v>305</v>
      </c>
      <c r="O34" s="5">
        <v>180</v>
      </c>
      <c r="P34" s="5">
        <v>297</v>
      </c>
      <c r="Q34" s="5">
        <v>308</v>
      </c>
      <c r="R34" s="5">
        <v>328</v>
      </c>
      <c r="S34" s="5">
        <v>84</v>
      </c>
      <c r="T34" s="5">
        <v>414</v>
      </c>
      <c r="U34" s="5">
        <v>161</v>
      </c>
      <c r="V34" s="5">
        <v>327</v>
      </c>
      <c r="W34" s="5">
        <v>239</v>
      </c>
      <c r="X34" s="5">
        <v>306</v>
      </c>
    </row>
    <row r="35" spans="5:47" s="68" customFormat="1" x14ac:dyDescent="0.2">
      <c r="E35" s="72"/>
      <c r="F35" s="63">
        <v>3</v>
      </c>
      <c r="G35" s="71" t="s">
        <v>4</v>
      </c>
      <c r="H35" s="71" t="s">
        <v>6</v>
      </c>
      <c r="I35" s="71" t="s">
        <v>3</v>
      </c>
      <c r="J35" s="71" t="s">
        <v>1</v>
      </c>
      <c r="K35" s="71" t="s">
        <v>11</v>
      </c>
      <c r="L35" s="71" t="s">
        <v>13</v>
      </c>
      <c r="M35" s="71" t="s">
        <v>16</v>
      </c>
      <c r="N35" s="71" t="s">
        <v>8</v>
      </c>
      <c r="O35" s="71" t="s">
        <v>3</v>
      </c>
      <c r="P35" s="71" t="s">
        <v>21</v>
      </c>
      <c r="Q35" s="71" t="s">
        <v>6</v>
      </c>
      <c r="R35" s="71" t="s">
        <v>6</v>
      </c>
      <c r="S35" s="71" t="s">
        <v>28</v>
      </c>
      <c r="T35" s="71" t="s">
        <v>1</v>
      </c>
      <c r="U35" s="71" t="s">
        <v>30</v>
      </c>
      <c r="V35" s="71" t="s">
        <v>34</v>
      </c>
      <c r="W35" s="71" t="s">
        <v>28</v>
      </c>
      <c r="X35" s="71" t="s">
        <v>38</v>
      </c>
    </row>
    <row r="36" spans="5:47" s="68" customFormat="1" x14ac:dyDescent="0.2">
      <c r="E36" s="61"/>
      <c r="F36" s="64"/>
      <c r="G36" s="73">
        <v>2482</v>
      </c>
      <c r="H36" s="73">
        <v>172</v>
      </c>
      <c r="I36" s="73">
        <v>408</v>
      </c>
      <c r="J36" s="73">
        <v>237</v>
      </c>
      <c r="K36" s="73">
        <v>273</v>
      </c>
      <c r="L36" s="73">
        <v>197</v>
      </c>
      <c r="M36" s="73">
        <v>191</v>
      </c>
      <c r="N36" s="73">
        <v>300</v>
      </c>
      <c r="O36" s="73">
        <v>151</v>
      </c>
      <c r="P36" s="73">
        <v>195</v>
      </c>
      <c r="Q36" s="73">
        <v>108</v>
      </c>
      <c r="R36" s="73">
        <v>147</v>
      </c>
      <c r="S36" s="73">
        <v>51</v>
      </c>
      <c r="T36" s="73">
        <v>332</v>
      </c>
      <c r="U36" s="73">
        <v>159</v>
      </c>
      <c r="V36" s="73">
        <v>263</v>
      </c>
      <c r="W36" s="73">
        <v>181</v>
      </c>
      <c r="X36" s="73">
        <v>201</v>
      </c>
    </row>
    <row r="37" spans="5:47" ht="34" x14ac:dyDescent="0.2">
      <c r="E37" s="74" t="s">
        <v>59</v>
      </c>
      <c r="F37" s="75"/>
      <c r="G37" s="76" t="s">
        <v>2</v>
      </c>
      <c r="H37" s="76" t="s">
        <v>39</v>
      </c>
      <c r="I37" s="76" t="s">
        <v>6</v>
      </c>
      <c r="J37" s="76" t="s">
        <v>45</v>
      </c>
      <c r="K37" s="76" t="s">
        <v>46</v>
      </c>
      <c r="L37" s="76" t="s">
        <v>12</v>
      </c>
      <c r="M37" s="76" t="s">
        <v>14</v>
      </c>
      <c r="N37" s="76" t="s">
        <v>17</v>
      </c>
      <c r="O37" s="76" t="s">
        <v>18</v>
      </c>
      <c r="P37" s="76" t="s">
        <v>41</v>
      </c>
      <c r="Q37" s="76" t="s">
        <v>42</v>
      </c>
      <c r="R37" s="76" t="s">
        <v>43</v>
      </c>
      <c r="S37" s="76" t="s">
        <v>44</v>
      </c>
      <c r="T37" s="76" t="s">
        <v>29</v>
      </c>
      <c r="U37" s="76" t="s">
        <v>31</v>
      </c>
      <c r="V37" s="76" t="s">
        <v>33</v>
      </c>
      <c r="W37" s="76" t="s">
        <v>35</v>
      </c>
      <c r="X37" s="76" t="s">
        <v>36</v>
      </c>
    </row>
    <row r="39" spans="5:47" ht="90" customHeight="1" thickBot="1" x14ac:dyDescent="0.25">
      <c r="Z39" s="77"/>
      <c r="AA39" s="78" t="s">
        <v>2</v>
      </c>
      <c r="AB39" s="78" t="s">
        <v>39</v>
      </c>
      <c r="AC39" s="78" t="s">
        <v>6</v>
      </c>
      <c r="AD39" s="78" t="s">
        <v>7</v>
      </c>
      <c r="AE39" s="78" t="s">
        <v>40</v>
      </c>
      <c r="AF39" s="78" t="s">
        <v>12</v>
      </c>
      <c r="AG39" s="78" t="s">
        <v>14</v>
      </c>
      <c r="AH39" s="78" t="s">
        <v>17</v>
      </c>
      <c r="AI39" s="78" t="s">
        <v>18</v>
      </c>
      <c r="AJ39" s="78" t="s">
        <v>41</v>
      </c>
      <c r="AK39" s="78" t="s">
        <v>42</v>
      </c>
      <c r="AL39" s="78" t="s">
        <v>43</v>
      </c>
      <c r="AM39" s="78" t="s">
        <v>44</v>
      </c>
      <c r="AN39" s="78" t="s">
        <v>29</v>
      </c>
      <c r="AO39" s="78" t="s">
        <v>31</v>
      </c>
      <c r="AP39" s="78" t="s">
        <v>33</v>
      </c>
      <c r="AQ39" s="78" t="s">
        <v>35</v>
      </c>
      <c r="AR39" s="78" t="s">
        <v>36</v>
      </c>
      <c r="AS39" s="79" t="s">
        <v>48</v>
      </c>
      <c r="AT39" s="80" t="s">
        <v>47</v>
      </c>
      <c r="AU39" s="80" t="s">
        <v>49</v>
      </c>
    </row>
    <row r="40" spans="5:47" x14ac:dyDescent="0.2">
      <c r="Z40" s="6" t="s">
        <v>2</v>
      </c>
      <c r="AA40" s="12">
        <v>0</v>
      </c>
      <c r="AB40" s="12">
        <v>965</v>
      </c>
      <c r="AC40" s="12">
        <v>3062</v>
      </c>
      <c r="AD40" s="12">
        <v>1003</v>
      </c>
      <c r="AE40" s="12">
        <v>400</v>
      </c>
      <c r="AF40" s="12">
        <v>1062</v>
      </c>
      <c r="AG40" s="12">
        <v>550</v>
      </c>
      <c r="AH40" s="12">
        <v>1454</v>
      </c>
      <c r="AI40" s="12">
        <v>680</v>
      </c>
      <c r="AJ40" s="12">
        <v>879</v>
      </c>
      <c r="AK40" s="12">
        <v>245</v>
      </c>
      <c r="AL40" s="12">
        <v>227</v>
      </c>
      <c r="AM40" s="12">
        <v>119</v>
      </c>
      <c r="AN40" s="12">
        <v>1440</v>
      </c>
      <c r="AO40" s="12">
        <v>278</v>
      </c>
      <c r="AP40" s="12">
        <v>255</v>
      </c>
      <c r="AQ40" s="12">
        <v>727</v>
      </c>
      <c r="AR40" s="12">
        <v>683</v>
      </c>
      <c r="AS40" s="81">
        <f>SUM(AA40:AR40)</f>
        <v>14029</v>
      </c>
      <c r="AT40" s="82">
        <f>C3</f>
        <v>22794</v>
      </c>
      <c r="AU40" s="83">
        <f>AS40/AT40</f>
        <v>0.61546898306571907</v>
      </c>
    </row>
    <row r="41" spans="5:47" x14ac:dyDescent="0.2">
      <c r="Z41" s="7" t="s">
        <v>39</v>
      </c>
      <c r="AA41" s="12">
        <v>965</v>
      </c>
      <c r="AB41" s="12">
        <v>0</v>
      </c>
      <c r="AC41" s="12">
        <v>453</v>
      </c>
      <c r="AD41" s="12">
        <v>162</v>
      </c>
      <c r="AE41" s="12">
        <v>7</v>
      </c>
      <c r="AF41" s="12">
        <v>143</v>
      </c>
      <c r="AG41" s="12">
        <v>33</v>
      </c>
      <c r="AH41" s="12">
        <v>160</v>
      </c>
      <c r="AI41" s="12">
        <v>37</v>
      </c>
      <c r="AJ41" s="12">
        <v>157</v>
      </c>
      <c r="AK41" s="12">
        <v>41</v>
      </c>
      <c r="AL41" s="12">
        <v>45</v>
      </c>
      <c r="AM41" s="12">
        <v>29</v>
      </c>
      <c r="AN41" s="12">
        <v>118</v>
      </c>
      <c r="AO41" s="12">
        <v>20</v>
      </c>
      <c r="AP41" s="12">
        <v>18</v>
      </c>
      <c r="AQ41" s="12">
        <v>60</v>
      </c>
      <c r="AR41" s="12">
        <v>31</v>
      </c>
      <c r="AS41" s="84">
        <f t="shared" ref="AS41:AS57" si="0">SUM(AA41:AR41)</f>
        <v>2479</v>
      </c>
      <c r="AT41" s="85">
        <f>C4</f>
        <v>1162</v>
      </c>
      <c r="AU41" s="86">
        <f t="shared" ref="AU41:AU57" si="1">AS41/AT41</f>
        <v>2.1333907056798624</v>
      </c>
    </row>
    <row r="42" spans="5:47" x14ac:dyDescent="0.2">
      <c r="Z42" s="7" t="s">
        <v>6</v>
      </c>
      <c r="AA42" s="12">
        <v>3062</v>
      </c>
      <c r="AB42" s="12">
        <v>453</v>
      </c>
      <c r="AC42" s="12">
        <v>0</v>
      </c>
      <c r="AD42" s="12">
        <v>491</v>
      </c>
      <c r="AE42" s="12">
        <v>136</v>
      </c>
      <c r="AF42" s="12">
        <v>761</v>
      </c>
      <c r="AG42" s="12">
        <v>148</v>
      </c>
      <c r="AH42" s="12">
        <v>1302</v>
      </c>
      <c r="AI42" s="12">
        <v>87</v>
      </c>
      <c r="AJ42" s="12">
        <v>910</v>
      </c>
      <c r="AK42" s="12">
        <v>271</v>
      </c>
      <c r="AL42" s="12">
        <v>270</v>
      </c>
      <c r="AM42" s="12">
        <v>165</v>
      </c>
      <c r="AN42" s="12">
        <v>281</v>
      </c>
      <c r="AO42" s="12">
        <v>59</v>
      </c>
      <c r="AP42" s="12">
        <v>57</v>
      </c>
      <c r="AQ42" s="12">
        <v>162</v>
      </c>
      <c r="AR42" s="12">
        <v>124</v>
      </c>
      <c r="AS42" s="84">
        <f t="shared" si="0"/>
        <v>8739</v>
      </c>
      <c r="AT42" s="85">
        <f>C5</f>
        <v>4364</v>
      </c>
      <c r="AU42" s="86">
        <f t="shared" si="1"/>
        <v>2.0025206232813932</v>
      </c>
    </row>
    <row r="43" spans="5:47" x14ac:dyDescent="0.2">
      <c r="Z43" s="7" t="s">
        <v>7</v>
      </c>
      <c r="AA43" s="12">
        <v>1003</v>
      </c>
      <c r="AB43" s="12">
        <v>162</v>
      </c>
      <c r="AC43" s="12">
        <v>491</v>
      </c>
      <c r="AD43" s="12">
        <v>0</v>
      </c>
      <c r="AE43" s="12">
        <v>2</v>
      </c>
      <c r="AF43" s="12">
        <v>122</v>
      </c>
      <c r="AG43" s="12">
        <v>10</v>
      </c>
      <c r="AH43" s="12">
        <v>242</v>
      </c>
      <c r="AI43" s="12">
        <v>8</v>
      </c>
      <c r="AJ43" s="12">
        <v>113</v>
      </c>
      <c r="AK43" s="12">
        <v>15</v>
      </c>
      <c r="AL43" s="12">
        <v>29</v>
      </c>
      <c r="AM43" s="12">
        <v>11</v>
      </c>
      <c r="AN43" s="12">
        <v>40</v>
      </c>
      <c r="AO43" s="12">
        <v>8</v>
      </c>
      <c r="AP43" s="12">
        <v>14</v>
      </c>
      <c r="AQ43" s="12">
        <v>49</v>
      </c>
      <c r="AR43" s="12">
        <v>10</v>
      </c>
      <c r="AS43" s="84">
        <f t="shared" si="0"/>
        <v>2329</v>
      </c>
      <c r="AT43" s="85">
        <f>C6</f>
        <v>1272</v>
      </c>
      <c r="AU43" s="86">
        <f t="shared" si="1"/>
        <v>1.8309748427672956</v>
      </c>
    </row>
    <row r="44" spans="5:47" x14ac:dyDescent="0.2">
      <c r="Z44" s="7" t="s">
        <v>40</v>
      </c>
      <c r="AA44" s="12">
        <v>400</v>
      </c>
      <c r="AB44" s="12">
        <v>7</v>
      </c>
      <c r="AC44" s="12">
        <v>136</v>
      </c>
      <c r="AD44" s="12">
        <v>2</v>
      </c>
      <c r="AE44" s="12">
        <v>0</v>
      </c>
      <c r="AF44" s="12">
        <v>26</v>
      </c>
      <c r="AG44" s="12">
        <v>0</v>
      </c>
      <c r="AH44" s="12">
        <v>243</v>
      </c>
      <c r="AI44" s="12">
        <v>34</v>
      </c>
      <c r="AJ44" s="12">
        <v>14</v>
      </c>
      <c r="AK44" s="12">
        <v>1</v>
      </c>
      <c r="AL44" s="12">
        <v>3</v>
      </c>
      <c r="AM44" s="12">
        <v>0</v>
      </c>
      <c r="AN44" s="12">
        <v>10</v>
      </c>
      <c r="AO44" s="12">
        <v>6</v>
      </c>
      <c r="AP44" s="12">
        <v>2</v>
      </c>
      <c r="AQ44" s="12">
        <v>2</v>
      </c>
      <c r="AR44" s="12">
        <v>2</v>
      </c>
      <c r="AS44" s="84">
        <f t="shared" si="0"/>
        <v>888</v>
      </c>
      <c r="AT44" s="85">
        <f>C7</f>
        <v>1130</v>
      </c>
      <c r="AU44" s="86">
        <f t="shared" si="1"/>
        <v>0.78584070796460181</v>
      </c>
    </row>
    <row r="45" spans="5:47" x14ac:dyDescent="0.2">
      <c r="Z45" s="7" t="s">
        <v>12</v>
      </c>
      <c r="AA45" s="12">
        <v>1062</v>
      </c>
      <c r="AB45" s="12">
        <v>143</v>
      </c>
      <c r="AC45" s="12">
        <v>761</v>
      </c>
      <c r="AD45" s="12">
        <v>122</v>
      </c>
      <c r="AE45" s="12">
        <v>26</v>
      </c>
      <c r="AF45" s="12">
        <v>0</v>
      </c>
      <c r="AG45" s="12">
        <v>34</v>
      </c>
      <c r="AH45" s="12">
        <v>319</v>
      </c>
      <c r="AI45" s="12">
        <v>20</v>
      </c>
      <c r="AJ45" s="12">
        <v>296</v>
      </c>
      <c r="AK45" s="12">
        <v>24</v>
      </c>
      <c r="AL45" s="12">
        <v>45</v>
      </c>
      <c r="AM45" s="12">
        <v>9</v>
      </c>
      <c r="AN45" s="12">
        <v>84</v>
      </c>
      <c r="AO45" s="12">
        <v>16</v>
      </c>
      <c r="AP45" s="12">
        <v>0</v>
      </c>
      <c r="AQ45" s="12">
        <v>16</v>
      </c>
      <c r="AR45" s="12">
        <v>31</v>
      </c>
      <c r="AS45" s="84">
        <f t="shared" si="0"/>
        <v>3008</v>
      </c>
      <c r="AT45" s="85">
        <f>C8</f>
        <v>1394</v>
      </c>
      <c r="AU45" s="86">
        <f t="shared" si="1"/>
        <v>2.1578192252510759</v>
      </c>
    </row>
    <row r="46" spans="5:47" x14ac:dyDescent="0.2">
      <c r="Z46" s="7" t="s">
        <v>14</v>
      </c>
      <c r="AA46" s="12">
        <v>550</v>
      </c>
      <c r="AB46" s="12">
        <v>33</v>
      </c>
      <c r="AC46" s="12">
        <v>148</v>
      </c>
      <c r="AD46" s="12">
        <v>10</v>
      </c>
      <c r="AE46" s="12">
        <v>0</v>
      </c>
      <c r="AF46" s="12">
        <v>34</v>
      </c>
      <c r="AG46" s="12">
        <v>0</v>
      </c>
      <c r="AH46" s="12">
        <v>54</v>
      </c>
      <c r="AI46" s="12">
        <v>20</v>
      </c>
      <c r="AJ46" s="12">
        <v>147</v>
      </c>
      <c r="AK46" s="12">
        <v>4</v>
      </c>
      <c r="AL46" s="12">
        <v>16</v>
      </c>
      <c r="AM46" s="12">
        <v>1</v>
      </c>
      <c r="AN46" s="12">
        <v>79</v>
      </c>
      <c r="AO46" s="12">
        <v>3</v>
      </c>
      <c r="AP46" s="12">
        <v>1</v>
      </c>
      <c r="AQ46" s="12">
        <v>6</v>
      </c>
      <c r="AR46" s="12">
        <v>11</v>
      </c>
      <c r="AS46" s="84">
        <f t="shared" si="0"/>
        <v>1117</v>
      </c>
      <c r="AT46" s="85">
        <f>C9</f>
        <v>1221</v>
      </c>
      <c r="AU46" s="86">
        <f t="shared" si="1"/>
        <v>0.91482391482391479</v>
      </c>
    </row>
    <row r="47" spans="5:47" x14ac:dyDescent="0.2">
      <c r="Z47" s="7" t="s">
        <v>17</v>
      </c>
      <c r="AA47" s="12">
        <v>1454</v>
      </c>
      <c r="AB47" s="12">
        <v>160</v>
      </c>
      <c r="AC47" s="12">
        <v>1302</v>
      </c>
      <c r="AD47" s="12">
        <v>242</v>
      </c>
      <c r="AE47" s="12">
        <v>243</v>
      </c>
      <c r="AF47" s="12">
        <v>319</v>
      </c>
      <c r="AG47" s="12">
        <v>54</v>
      </c>
      <c r="AH47" s="12">
        <v>0</v>
      </c>
      <c r="AI47" s="12">
        <v>51</v>
      </c>
      <c r="AJ47" s="12">
        <v>378</v>
      </c>
      <c r="AK47" s="12">
        <v>95</v>
      </c>
      <c r="AL47" s="12">
        <v>100</v>
      </c>
      <c r="AM47" s="12">
        <v>41</v>
      </c>
      <c r="AN47" s="12">
        <v>80</v>
      </c>
      <c r="AO47" s="12">
        <v>29</v>
      </c>
      <c r="AP47" s="12">
        <v>6</v>
      </c>
      <c r="AQ47" s="12">
        <v>80</v>
      </c>
      <c r="AR47" s="12">
        <v>63</v>
      </c>
      <c r="AS47" s="84">
        <f t="shared" si="0"/>
        <v>4697</v>
      </c>
      <c r="AT47" s="85">
        <f>C10</f>
        <v>2210</v>
      </c>
      <c r="AU47" s="86">
        <f t="shared" si="1"/>
        <v>2.1253393665158371</v>
      </c>
    </row>
    <row r="48" spans="5:47" x14ac:dyDescent="0.2">
      <c r="Z48" s="7" t="s">
        <v>18</v>
      </c>
      <c r="AA48" s="12">
        <v>680</v>
      </c>
      <c r="AB48" s="12">
        <v>37</v>
      </c>
      <c r="AC48" s="12">
        <v>87</v>
      </c>
      <c r="AD48" s="12">
        <v>8</v>
      </c>
      <c r="AE48" s="12">
        <v>34</v>
      </c>
      <c r="AF48" s="12">
        <v>20</v>
      </c>
      <c r="AG48" s="12">
        <v>20</v>
      </c>
      <c r="AH48" s="12">
        <v>51</v>
      </c>
      <c r="AI48" s="12">
        <v>0</v>
      </c>
      <c r="AJ48" s="12">
        <v>3</v>
      </c>
      <c r="AK48" s="12">
        <v>2</v>
      </c>
      <c r="AL48" s="12">
        <v>3</v>
      </c>
      <c r="AM48" s="12">
        <v>0</v>
      </c>
      <c r="AN48" s="12">
        <v>61</v>
      </c>
      <c r="AO48" s="12">
        <v>77</v>
      </c>
      <c r="AP48" s="12">
        <v>2</v>
      </c>
      <c r="AQ48" s="12">
        <v>48</v>
      </c>
      <c r="AR48" s="12">
        <v>17</v>
      </c>
      <c r="AS48" s="84">
        <f t="shared" si="0"/>
        <v>1150</v>
      </c>
      <c r="AT48" s="85">
        <f>C11</f>
        <v>1042</v>
      </c>
      <c r="AU48" s="86">
        <f t="shared" si="1"/>
        <v>1.1036468330134357</v>
      </c>
    </row>
    <row r="49" spans="26:47" x14ac:dyDescent="0.2">
      <c r="Z49" s="7" t="s">
        <v>41</v>
      </c>
      <c r="AA49" s="12">
        <v>879</v>
      </c>
      <c r="AB49" s="12">
        <v>157</v>
      </c>
      <c r="AC49" s="12">
        <v>910</v>
      </c>
      <c r="AD49" s="12">
        <v>113</v>
      </c>
      <c r="AE49" s="12">
        <v>14</v>
      </c>
      <c r="AF49" s="12">
        <v>296</v>
      </c>
      <c r="AG49" s="12">
        <v>147</v>
      </c>
      <c r="AH49" s="12">
        <v>378</v>
      </c>
      <c r="AI49" s="12">
        <v>3</v>
      </c>
      <c r="AJ49" s="12">
        <v>0</v>
      </c>
      <c r="AK49" s="12">
        <v>79</v>
      </c>
      <c r="AL49" s="12">
        <v>56</v>
      </c>
      <c r="AM49" s="12">
        <v>32</v>
      </c>
      <c r="AN49" s="12">
        <v>69</v>
      </c>
      <c r="AO49" s="12">
        <v>18</v>
      </c>
      <c r="AP49" s="12">
        <v>1</v>
      </c>
      <c r="AQ49" s="12">
        <v>22</v>
      </c>
      <c r="AR49" s="12">
        <v>30</v>
      </c>
      <c r="AS49" s="84">
        <f t="shared" si="0"/>
        <v>3204</v>
      </c>
      <c r="AT49" s="85">
        <f>C12</f>
        <v>1471</v>
      </c>
      <c r="AU49" s="86">
        <f t="shared" si="1"/>
        <v>2.1781101291638341</v>
      </c>
    </row>
    <row r="50" spans="26:47" x14ac:dyDescent="0.2">
      <c r="Z50" s="7" t="s">
        <v>42</v>
      </c>
      <c r="AA50" s="12">
        <v>245</v>
      </c>
      <c r="AB50" s="12">
        <v>41</v>
      </c>
      <c r="AC50" s="12">
        <v>271</v>
      </c>
      <c r="AD50" s="12">
        <v>15</v>
      </c>
      <c r="AE50" s="12">
        <v>1</v>
      </c>
      <c r="AF50" s="12">
        <v>24</v>
      </c>
      <c r="AG50" s="12">
        <v>4</v>
      </c>
      <c r="AH50" s="12">
        <v>95</v>
      </c>
      <c r="AI50" s="12">
        <v>2</v>
      </c>
      <c r="AJ50" s="12">
        <v>79</v>
      </c>
      <c r="AK50" s="12">
        <v>0</v>
      </c>
      <c r="AL50" s="12">
        <v>41</v>
      </c>
      <c r="AM50" s="12">
        <v>11</v>
      </c>
      <c r="AN50" s="12">
        <v>28</v>
      </c>
      <c r="AO50" s="12">
        <v>4</v>
      </c>
      <c r="AP50" s="12">
        <v>3</v>
      </c>
      <c r="AQ50" s="12">
        <v>13</v>
      </c>
      <c r="AR50" s="12">
        <v>2</v>
      </c>
      <c r="AS50" s="84">
        <f t="shared" si="0"/>
        <v>879</v>
      </c>
      <c r="AT50" s="85">
        <f>C13</f>
        <v>604</v>
      </c>
      <c r="AU50" s="86">
        <f t="shared" si="1"/>
        <v>1.4552980132450331</v>
      </c>
    </row>
    <row r="51" spans="26:47" x14ac:dyDescent="0.2">
      <c r="Z51" s="7" t="s">
        <v>43</v>
      </c>
      <c r="AA51" s="12">
        <v>227</v>
      </c>
      <c r="AB51" s="12">
        <v>45</v>
      </c>
      <c r="AC51" s="12">
        <v>270</v>
      </c>
      <c r="AD51" s="12">
        <v>29</v>
      </c>
      <c r="AE51" s="12">
        <v>3</v>
      </c>
      <c r="AF51" s="12">
        <v>45</v>
      </c>
      <c r="AG51" s="12">
        <v>16</v>
      </c>
      <c r="AH51" s="12">
        <v>100</v>
      </c>
      <c r="AI51" s="12">
        <v>3</v>
      </c>
      <c r="AJ51" s="12">
        <v>56</v>
      </c>
      <c r="AK51" s="12">
        <v>41</v>
      </c>
      <c r="AL51" s="12">
        <v>0</v>
      </c>
      <c r="AM51" s="12">
        <v>7</v>
      </c>
      <c r="AN51" s="12">
        <v>11</v>
      </c>
      <c r="AO51" s="12">
        <v>7</v>
      </c>
      <c r="AP51" s="12">
        <v>1</v>
      </c>
      <c r="AQ51" s="12">
        <v>3</v>
      </c>
      <c r="AR51" s="12">
        <v>4</v>
      </c>
      <c r="AS51" s="84">
        <f t="shared" si="0"/>
        <v>868</v>
      </c>
      <c r="AT51" s="85">
        <f>C14</f>
        <v>605</v>
      </c>
      <c r="AU51" s="86">
        <f t="shared" si="1"/>
        <v>1.4347107438016529</v>
      </c>
    </row>
    <row r="52" spans="26:47" x14ac:dyDescent="0.2">
      <c r="Z52" s="7" t="s">
        <v>44</v>
      </c>
      <c r="AA52" s="12">
        <v>119</v>
      </c>
      <c r="AB52" s="12">
        <v>29</v>
      </c>
      <c r="AC52" s="12">
        <v>165</v>
      </c>
      <c r="AD52" s="12">
        <v>11</v>
      </c>
      <c r="AE52" s="12">
        <v>0</v>
      </c>
      <c r="AF52" s="12">
        <v>9</v>
      </c>
      <c r="AG52" s="12">
        <v>1</v>
      </c>
      <c r="AH52" s="12">
        <v>41</v>
      </c>
      <c r="AI52" s="12">
        <v>0</v>
      </c>
      <c r="AJ52" s="12">
        <v>32</v>
      </c>
      <c r="AK52" s="12">
        <v>11</v>
      </c>
      <c r="AL52" s="12">
        <v>7</v>
      </c>
      <c r="AM52" s="12">
        <v>0</v>
      </c>
      <c r="AN52" s="12">
        <v>8</v>
      </c>
      <c r="AO52" s="12">
        <v>3</v>
      </c>
      <c r="AP52" s="12">
        <v>2</v>
      </c>
      <c r="AQ52" s="12">
        <v>3</v>
      </c>
      <c r="AR52" s="12">
        <v>1</v>
      </c>
      <c r="AS52" s="84">
        <f t="shared" si="0"/>
        <v>442</v>
      </c>
      <c r="AT52" s="85">
        <f>C15</f>
        <v>251</v>
      </c>
      <c r="AU52" s="86">
        <f t="shared" si="1"/>
        <v>1.7609561752988048</v>
      </c>
    </row>
    <row r="53" spans="26:47" x14ac:dyDescent="0.2">
      <c r="Z53" s="7" t="s">
        <v>29</v>
      </c>
      <c r="AA53" s="12">
        <v>1440</v>
      </c>
      <c r="AB53" s="12">
        <v>118</v>
      </c>
      <c r="AC53" s="12">
        <v>281</v>
      </c>
      <c r="AD53" s="12">
        <v>40</v>
      </c>
      <c r="AE53" s="12">
        <v>10</v>
      </c>
      <c r="AF53" s="12">
        <v>84</v>
      </c>
      <c r="AG53" s="12">
        <v>79</v>
      </c>
      <c r="AH53" s="12">
        <v>80</v>
      </c>
      <c r="AI53" s="12">
        <v>61</v>
      </c>
      <c r="AJ53" s="12">
        <v>69</v>
      </c>
      <c r="AK53" s="12">
        <v>28</v>
      </c>
      <c r="AL53" s="12">
        <v>11</v>
      </c>
      <c r="AM53" s="12">
        <v>8</v>
      </c>
      <c r="AN53" s="12">
        <v>0</v>
      </c>
      <c r="AO53" s="12">
        <v>68</v>
      </c>
      <c r="AP53" s="12">
        <v>52</v>
      </c>
      <c r="AQ53" s="12">
        <v>97</v>
      </c>
      <c r="AR53" s="12">
        <v>25</v>
      </c>
      <c r="AS53" s="84">
        <f t="shared" si="0"/>
        <v>2551</v>
      </c>
      <c r="AT53" s="85">
        <f>C16</f>
        <v>1934</v>
      </c>
      <c r="AU53" s="86">
        <f t="shared" si="1"/>
        <v>1.3190279214064116</v>
      </c>
    </row>
    <row r="54" spans="26:47" x14ac:dyDescent="0.2">
      <c r="Z54" s="7" t="s">
        <v>31</v>
      </c>
      <c r="AA54" s="12">
        <v>278</v>
      </c>
      <c r="AB54" s="12">
        <v>20</v>
      </c>
      <c r="AC54" s="12">
        <v>59</v>
      </c>
      <c r="AD54" s="12">
        <v>8</v>
      </c>
      <c r="AE54" s="12">
        <v>6</v>
      </c>
      <c r="AF54" s="12">
        <v>16</v>
      </c>
      <c r="AG54" s="12">
        <v>3</v>
      </c>
      <c r="AH54" s="12">
        <v>29</v>
      </c>
      <c r="AI54" s="12">
        <v>77</v>
      </c>
      <c r="AJ54" s="12">
        <v>18</v>
      </c>
      <c r="AK54" s="12">
        <v>4</v>
      </c>
      <c r="AL54" s="12">
        <v>7</v>
      </c>
      <c r="AM54" s="12">
        <v>3</v>
      </c>
      <c r="AN54" s="12">
        <v>68</v>
      </c>
      <c r="AO54" s="12">
        <v>0</v>
      </c>
      <c r="AP54" s="12">
        <v>29</v>
      </c>
      <c r="AQ54" s="12">
        <v>22</v>
      </c>
      <c r="AR54" s="12">
        <v>14</v>
      </c>
      <c r="AS54" s="84">
        <f t="shared" si="0"/>
        <v>661</v>
      </c>
      <c r="AT54" s="85">
        <f>C17</f>
        <v>1099</v>
      </c>
      <c r="AU54" s="86">
        <f t="shared" si="1"/>
        <v>0.60145586897179248</v>
      </c>
    </row>
    <row r="55" spans="26:47" x14ac:dyDescent="0.2">
      <c r="Z55" s="7" t="s">
        <v>33</v>
      </c>
      <c r="AA55" s="12">
        <v>255</v>
      </c>
      <c r="AB55" s="12">
        <v>18</v>
      </c>
      <c r="AC55" s="12">
        <v>57</v>
      </c>
      <c r="AD55" s="12">
        <v>14</v>
      </c>
      <c r="AE55" s="12">
        <v>2</v>
      </c>
      <c r="AF55" s="12">
        <v>0</v>
      </c>
      <c r="AG55" s="12">
        <v>1</v>
      </c>
      <c r="AH55" s="12">
        <v>6</v>
      </c>
      <c r="AI55" s="12">
        <v>2</v>
      </c>
      <c r="AJ55" s="12">
        <v>1</v>
      </c>
      <c r="AK55" s="12">
        <v>3</v>
      </c>
      <c r="AL55" s="12">
        <v>1</v>
      </c>
      <c r="AM55" s="12">
        <v>2</v>
      </c>
      <c r="AN55" s="12">
        <v>52</v>
      </c>
      <c r="AO55" s="12">
        <v>29</v>
      </c>
      <c r="AP55" s="12">
        <v>0</v>
      </c>
      <c r="AQ55" s="12">
        <v>73</v>
      </c>
      <c r="AR55" s="12">
        <v>3</v>
      </c>
      <c r="AS55" s="84">
        <f t="shared" si="0"/>
        <v>519</v>
      </c>
      <c r="AT55" s="85">
        <f>C18</f>
        <v>1430</v>
      </c>
      <c r="AU55" s="86">
        <f t="shared" si="1"/>
        <v>0.36293706293706296</v>
      </c>
    </row>
    <row r="56" spans="26:47" x14ac:dyDescent="0.2">
      <c r="Z56" s="7" t="s">
        <v>35</v>
      </c>
      <c r="AA56" s="12">
        <v>727</v>
      </c>
      <c r="AB56" s="12">
        <v>60</v>
      </c>
      <c r="AC56" s="12">
        <v>162</v>
      </c>
      <c r="AD56" s="12">
        <v>49</v>
      </c>
      <c r="AE56" s="12">
        <v>2</v>
      </c>
      <c r="AF56" s="12">
        <v>16</v>
      </c>
      <c r="AG56" s="12">
        <v>6</v>
      </c>
      <c r="AH56" s="12">
        <v>80</v>
      </c>
      <c r="AI56" s="12">
        <v>48</v>
      </c>
      <c r="AJ56" s="12">
        <v>22</v>
      </c>
      <c r="AK56" s="12">
        <v>13</v>
      </c>
      <c r="AL56" s="12">
        <v>3</v>
      </c>
      <c r="AM56" s="12">
        <v>3</v>
      </c>
      <c r="AN56" s="12">
        <v>97</v>
      </c>
      <c r="AO56" s="12">
        <v>22</v>
      </c>
      <c r="AP56" s="12">
        <v>73</v>
      </c>
      <c r="AQ56" s="12">
        <v>0</v>
      </c>
      <c r="AR56" s="12">
        <v>35</v>
      </c>
      <c r="AS56" s="84">
        <f t="shared" si="0"/>
        <v>1418</v>
      </c>
      <c r="AT56" s="85">
        <f>C19</f>
        <v>1525</v>
      </c>
      <c r="AU56" s="86">
        <f t="shared" si="1"/>
        <v>0.92983606557377052</v>
      </c>
    </row>
    <row r="57" spans="26:47" ht="17" thickBot="1" x14ac:dyDescent="0.25">
      <c r="Z57" s="8" t="s">
        <v>36</v>
      </c>
      <c r="AA57" s="13">
        <v>683</v>
      </c>
      <c r="AB57" s="13">
        <v>31</v>
      </c>
      <c r="AC57" s="13">
        <v>124</v>
      </c>
      <c r="AD57" s="13">
        <v>10</v>
      </c>
      <c r="AE57" s="13">
        <v>2</v>
      </c>
      <c r="AF57" s="13">
        <v>31</v>
      </c>
      <c r="AG57" s="13">
        <v>11</v>
      </c>
      <c r="AH57" s="13">
        <v>63</v>
      </c>
      <c r="AI57" s="13">
        <v>17</v>
      </c>
      <c r="AJ57" s="13">
        <v>30</v>
      </c>
      <c r="AK57" s="13">
        <v>2</v>
      </c>
      <c r="AL57" s="13">
        <v>4</v>
      </c>
      <c r="AM57" s="13">
        <v>1</v>
      </c>
      <c r="AN57" s="13">
        <v>25</v>
      </c>
      <c r="AO57" s="13">
        <v>14</v>
      </c>
      <c r="AP57" s="13">
        <v>3</v>
      </c>
      <c r="AQ57" s="13">
        <v>35</v>
      </c>
      <c r="AR57" s="14">
        <v>0</v>
      </c>
      <c r="AS57" s="87">
        <f t="shared" si="0"/>
        <v>1086</v>
      </c>
      <c r="AT57" s="88">
        <f>C20</f>
        <v>1020</v>
      </c>
      <c r="AU57" s="89">
        <f t="shared" si="1"/>
        <v>1.0647058823529412</v>
      </c>
    </row>
    <row r="61" spans="26:47" x14ac:dyDescent="0.2"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26:47" x14ac:dyDescent="0.2"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26:47" x14ac:dyDescent="0.2"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26:47" x14ac:dyDescent="0.2"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28:46" x14ac:dyDescent="0.2"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28:46" x14ac:dyDescent="0.2"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28:46" x14ac:dyDescent="0.2"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28:46" x14ac:dyDescent="0.2"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28:46" x14ac:dyDescent="0.2"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28:46" x14ac:dyDescent="0.2"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28:46" x14ac:dyDescent="0.2"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28:46" x14ac:dyDescent="0.2"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28:46" x14ac:dyDescent="0.2"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28:46" x14ac:dyDescent="0.2"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28:46" x14ac:dyDescent="0.2"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28:46" x14ac:dyDescent="0.2"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28:46" x14ac:dyDescent="0.2"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28:46" x14ac:dyDescent="0.2"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28:46" x14ac:dyDescent="0.2"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</sheetData>
  <mergeCells count="4">
    <mergeCell ref="E31:E36"/>
    <mergeCell ref="F31:F32"/>
    <mergeCell ref="F33:F34"/>
    <mergeCell ref="F35:F36"/>
  </mergeCells>
  <conditionalFormatting sqref="AA40:AR5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17AB-1EEF-0C44-AF7A-DC9E5C469EB2}">
  <dimension ref="B2:N42"/>
  <sheetViews>
    <sheetView showGridLines="0" workbookViewId="0">
      <selection activeCell="I29" sqref="I29"/>
    </sheetView>
  </sheetViews>
  <sheetFormatPr baseColWidth="10" defaultRowHeight="16" x14ac:dyDescent="0.2"/>
  <cols>
    <col min="3" max="3" width="1" customWidth="1"/>
    <col min="4" max="6" width="9.5" style="9" customWidth="1"/>
    <col min="7" max="7" width="1" customWidth="1"/>
    <col min="8" max="10" width="9.5" customWidth="1"/>
    <col min="11" max="11" width="1" customWidth="1"/>
    <col min="12" max="14" width="9.5" customWidth="1"/>
  </cols>
  <sheetData>
    <row r="2" spans="2:14" x14ac:dyDescent="0.2">
      <c r="B2" s="21"/>
      <c r="C2" s="21"/>
      <c r="D2" s="22"/>
      <c r="E2" s="22"/>
      <c r="F2" s="22"/>
      <c r="G2" s="21"/>
      <c r="H2" s="17" t="s">
        <v>63</v>
      </c>
      <c r="I2" s="17"/>
      <c r="J2" s="17"/>
      <c r="K2" s="18"/>
      <c r="L2" s="17" t="s">
        <v>64</v>
      </c>
      <c r="M2" s="17"/>
      <c r="N2" s="17"/>
    </row>
    <row r="3" spans="2:14" x14ac:dyDescent="0.2">
      <c r="B3" s="23"/>
      <c r="C3" s="23"/>
      <c r="D3" s="24"/>
      <c r="E3" s="24"/>
      <c r="F3" s="24"/>
      <c r="G3" s="23"/>
      <c r="H3" s="25" t="s">
        <v>51</v>
      </c>
      <c r="I3" s="25" t="s">
        <v>52</v>
      </c>
      <c r="J3" s="25" t="s">
        <v>53</v>
      </c>
      <c r="K3" s="23"/>
      <c r="L3" s="25" t="s">
        <v>51</v>
      </c>
      <c r="M3" s="25" t="s">
        <v>52</v>
      </c>
      <c r="N3" s="25" t="s">
        <v>53</v>
      </c>
    </row>
    <row r="4" spans="2:14" ht="3" customHeight="1" x14ac:dyDescent="0.2">
      <c r="B4" s="23"/>
      <c r="C4" s="23"/>
      <c r="D4" s="24"/>
      <c r="E4" s="24"/>
      <c r="F4" s="24"/>
      <c r="G4" s="23"/>
      <c r="H4" s="36"/>
      <c r="I4" s="36"/>
      <c r="J4" s="36"/>
      <c r="K4" s="23"/>
      <c r="L4" s="36"/>
      <c r="M4" s="36"/>
      <c r="N4" s="36"/>
    </row>
    <row r="5" spans="2:14" x14ac:dyDescent="0.2">
      <c r="B5" s="23" t="s">
        <v>50</v>
      </c>
      <c r="C5" s="23"/>
      <c r="D5" s="24"/>
      <c r="E5" s="24"/>
      <c r="F5" s="24"/>
      <c r="G5" s="23"/>
      <c r="H5" s="48" t="s">
        <v>69</v>
      </c>
      <c r="I5" s="49"/>
      <c r="J5" s="50"/>
      <c r="K5" s="23"/>
      <c r="L5" s="44" t="s">
        <v>70</v>
      </c>
      <c r="M5" s="38"/>
      <c r="N5" s="39"/>
    </row>
    <row r="6" spans="2:14" x14ac:dyDescent="0.2">
      <c r="B6" s="23" t="s">
        <v>55</v>
      </c>
      <c r="C6" s="23"/>
      <c r="D6" s="24"/>
      <c r="E6" s="24"/>
      <c r="F6" s="24"/>
      <c r="G6" s="26"/>
      <c r="H6" s="29">
        <v>0.46100000000000002</v>
      </c>
      <c r="I6" s="29">
        <v>0.35299999999999998</v>
      </c>
      <c r="J6" s="29">
        <v>0.35199999999999998</v>
      </c>
      <c r="K6" s="28"/>
      <c r="L6" s="45" t="s">
        <v>71</v>
      </c>
      <c r="M6" s="40"/>
      <c r="N6" s="41"/>
    </row>
    <row r="7" spans="2:14" x14ac:dyDescent="0.2">
      <c r="B7" s="23" t="s">
        <v>54</v>
      </c>
      <c r="C7" s="23"/>
      <c r="D7" s="24"/>
      <c r="E7" s="24"/>
      <c r="F7" s="24"/>
      <c r="G7" s="26"/>
      <c r="H7" s="29">
        <v>0.50600000000000001</v>
      </c>
      <c r="I7" s="29">
        <v>0.45800000000000002</v>
      </c>
      <c r="J7" s="29">
        <v>0.46800000000000003</v>
      </c>
      <c r="K7" s="28"/>
      <c r="L7" s="45" t="s">
        <v>72</v>
      </c>
      <c r="M7" s="42"/>
      <c r="N7" s="43"/>
    </row>
    <row r="8" spans="2:14" x14ac:dyDescent="0.2">
      <c r="B8" s="23" t="s">
        <v>56</v>
      </c>
      <c r="C8" s="23"/>
      <c r="D8" s="24"/>
      <c r="E8" s="24"/>
      <c r="F8" s="24"/>
      <c r="G8" s="26"/>
      <c r="H8" s="29">
        <v>0.36199999999999999</v>
      </c>
      <c r="I8" s="29">
        <v>0.70799999999999996</v>
      </c>
      <c r="J8" s="29">
        <v>0.72</v>
      </c>
      <c r="K8" s="28"/>
      <c r="L8" s="46"/>
      <c r="M8" s="29">
        <v>0.89500000000000002</v>
      </c>
      <c r="N8" s="29">
        <v>0.89500000000000002</v>
      </c>
    </row>
    <row r="9" spans="2:14" x14ac:dyDescent="0.2">
      <c r="B9" s="23" t="s">
        <v>57</v>
      </c>
      <c r="C9" s="23"/>
      <c r="D9" s="24"/>
      <c r="E9" s="24"/>
      <c r="F9" s="24"/>
      <c r="G9" s="26"/>
      <c r="H9" s="29">
        <v>0.41499999999999998</v>
      </c>
      <c r="I9" s="29">
        <v>0.72199999999999998</v>
      </c>
      <c r="J9" s="29">
        <v>0.73299999999999998</v>
      </c>
      <c r="K9" s="28"/>
      <c r="L9" s="46"/>
      <c r="M9" s="29">
        <v>0.9</v>
      </c>
      <c r="N9" s="29">
        <v>0.89800000000000002</v>
      </c>
    </row>
    <row r="10" spans="2:14" x14ac:dyDescent="0.2">
      <c r="B10" s="23" t="s">
        <v>58</v>
      </c>
      <c r="C10" s="23"/>
      <c r="D10" s="24"/>
      <c r="E10" s="24"/>
      <c r="F10" s="24"/>
      <c r="G10" s="53"/>
      <c r="H10" s="29">
        <v>0.39900000000000002</v>
      </c>
      <c r="I10" s="29">
        <v>0.69699999999999995</v>
      </c>
      <c r="J10" s="29">
        <v>0.70399999999999996</v>
      </c>
      <c r="K10" s="54"/>
      <c r="L10" s="47"/>
      <c r="M10" s="29">
        <v>0.89700000000000002</v>
      </c>
      <c r="N10" s="29">
        <v>0.89700000000000002</v>
      </c>
    </row>
    <row r="11" spans="2:14" ht="3" customHeight="1" x14ac:dyDescent="0.2">
      <c r="B11" s="30"/>
      <c r="C11" s="30"/>
      <c r="D11" s="56"/>
      <c r="E11" s="56"/>
      <c r="F11" s="56"/>
      <c r="G11" s="31"/>
      <c r="H11" s="33"/>
      <c r="I11" s="33"/>
      <c r="J11" s="33"/>
      <c r="K11" s="32"/>
      <c r="L11" s="55"/>
      <c r="M11" s="33"/>
      <c r="N11" s="33"/>
    </row>
    <row r="12" spans="2:14" ht="20" customHeight="1" x14ac:dyDescent="0.2">
      <c r="B12" s="21"/>
      <c r="C12" s="21"/>
      <c r="D12" s="17" t="s">
        <v>73</v>
      </c>
      <c r="E12" s="17"/>
      <c r="F12" s="17"/>
      <c r="G12" s="18"/>
      <c r="H12" s="17" t="s">
        <v>74</v>
      </c>
      <c r="I12" s="17"/>
      <c r="J12" s="17"/>
      <c r="K12" s="18"/>
      <c r="L12" s="37" t="s">
        <v>75</v>
      </c>
      <c r="M12" s="17"/>
      <c r="N12" s="17"/>
    </row>
    <row r="13" spans="2:14" x14ac:dyDescent="0.2">
      <c r="B13" s="23"/>
      <c r="C13" s="23"/>
      <c r="D13" s="25" t="s">
        <v>51</v>
      </c>
      <c r="E13" s="25" t="s">
        <v>52</v>
      </c>
      <c r="F13" s="25" t="s">
        <v>53</v>
      </c>
      <c r="G13" s="23"/>
      <c r="H13" s="25" t="s">
        <v>51</v>
      </c>
      <c r="I13" s="25" t="s">
        <v>52</v>
      </c>
      <c r="J13" s="25" t="s">
        <v>53</v>
      </c>
      <c r="K13" s="23"/>
      <c r="L13" s="25" t="s">
        <v>51</v>
      </c>
      <c r="M13" s="25" t="s">
        <v>52</v>
      </c>
      <c r="N13" s="25" t="s">
        <v>53</v>
      </c>
    </row>
    <row r="14" spans="2:14" ht="3" customHeight="1" x14ac:dyDescent="0.2">
      <c r="B14" s="23"/>
      <c r="C14" s="23"/>
      <c r="D14" s="24"/>
      <c r="E14" s="24"/>
      <c r="F14" s="24"/>
      <c r="G14" s="23"/>
      <c r="H14" s="36"/>
      <c r="I14" s="36"/>
      <c r="J14" s="36"/>
      <c r="K14" s="23"/>
      <c r="L14" s="36"/>
      <c r="M14" s="36"/>
      <c r="N14" s="36"/>
    </row>
    <row r="15" spans="2:14" x14ac:dyDescent="0.2">
      <c r="B15" s="23" t="s">
        <v>50</v>
      </c>
      <c r="C15" s="23"/>
      <c r="D15" s="51"/>
      <c r="E15" s="51"/>
      <c r="F15" s="51"/>
      <c r="G15" s="23"/>
      <c r="H15" s="51"/>
      <c r="I15" s="51"/>
      <c r="J15" s="51"/>
      <c r="K15" s="23"/>
      <c r="L15" s="51"/>
      <c r="M15" s="51"/>
      <c r="N15" s="51"/>
    </row>
    <row r="16" spans="2:14" x14ac:dyDescent="0.2">
      <c r="B16" s="23" t="s">
        <v>55</v>
      </c>
      <c r="C16" s="23"/>
      <c r="D16" s="34">
        <f>233.1/60</f>
        <v>3.8849999999999998</v>
      </c>
      <c r="E16" s="34">
        <f>253.1/60</f>
        <v>4.2183333333333328</v>
      </c>
      <c r="F16" s="34">
        <f>214.9/60</f>
        <v>3.5816666666666666</v>
      </c>
      <c r="G16" s="26"/>
      <c r="H16" s="34">
        <f>H6/D16</f>
        <v>0.11866151866151867</v>
      </c>
      <c r="I16" s="34">
        <f t="shared" ref="I16:J16" si="0">I6/E16</f>
        <v>8.3682338996444103E-2</v>
      </c>
      <c r="J16" s="34">
        <f t="shared" si="0"/>
        <v>9.8278268962308041E-2</v>
      </c>
      <c r="K16" s="26"/>
      <c r="L16" s="52"/>
      <c r="M16" s="52"/>
      <c r="N16" s="52"/>
    </row>
    <row r="17" spans="2:14" x14ac:dyDescent="0.2">
      <c r="B17" s="23" t="s">
        <v>54</v>
      </c>
      <c r="C17" s="23"/>
      <c r="D17" s="34">
        <f>164.3/60</f>
        <v>2.7383333333333337</v>
      </c>
      <c r="E17" s="34">
        <f>289.7/60</f>
        <v>4.8283333333333331</v>
      </c>
      <c r="F17" s="34">
        <f>189.3/60</f>
        <v>3.1550000000000002</v>
      </c>
      <c r="G17" s="26"/>
      <c r="H17" s="34">
        <f t="shared" ref="H17:J17" si="1">H7/D17</f>
        <v>0.18478393183201458</v>
      </c>
      <c r="I17" s="34">
        <f t="shared" si="1"/>
        <v>9.4856748360372806E-2</v>
      </c>
      <c r="J17" s="34">
        <f t="shared" si="1"/>
        <v>0.14833597464342313</v>
      </c>
      <c r="K17" s="26"/>
      <c r="L17" s="52"/>
      <c r="M17" s="52"/>
      <c r="N17" s="52"/>
    </row>
    <row r="18" spans="2:14" x14ac:dyDescent="0.2">
      <c r="B18" s="23" t="s">
        <v>56</v>
      </c>
      <c r="C18" s="23"/>
      <c r="D18" s="34">
        <f>385.1/60</f>
        <v>6.4183333333333339</v>
      </c>
      <c r="E18" s="34">
        <f>383.2/60</f>
        <v>6.3866666666666667</v>
      </c>
      <c r="F18" s="34">
        <f>376.1/60</f>
        <v>6.2683333333333335</v>
      </c>
      <c r="G18" s="26"/>
      <c r="H18" s="34">
        <f t="shared" ref="H18:J18" si="2">H8/D18</f>
        <v>5.6400934822124119E-2</v>
      </c>
      <c r="I18" s="34">
        <f t="shared" si="2"/>
        <v>0.11085594989561585</v>
      </c>
      <c r="J18" s="34">
        <f t="shared" si="2"/>
        <v>0.11486306833289019</v>
      </c>
      <c r="K18" s="26"/>
      <c r="L18" s="52"/>
      <c r="M18" s="27">
        <f t="shared" ref="M18:N20" si="3">M8/E18</f>
        <v>0.14013569937369519</v>
      </c>
      <c r="N18" s="27">
        <f t="shared" si="3"/>
        <v>0.14278117521935654</v>
      </c>
    </row>
    <row r="19" spans="2:14" x14ac:dyDescent="0.2">
      <c r="B19" s="23" t="s">
        <v>57</v>
      </c>
      <c r="C19" s="23"/>
      <c r="D19" s="34">
        <f>536.4/60</f>
        <v>8.94</v>
      </c>
      <c r="E19" s="34">
        <f>541.3/60</f>
        <v>9.0216666666666665</v>
      </c>
      <c r="F19" s="34">
        <f>407.7/60</f>
        <v>6.7949999999999999</v>
      </c>
      <c r="G19" s="26"/>
      <c r="H19" s="34">
        <f t="shared" ref="H19:J19" si="4">H9/D19</f>
        <v>4.6420581655480984E-2</v>
      </c>
      <c r="I19" s="34">
        <f t="shared" si="4"/>
        <v>8.0029558470349163E-2</v>
      </c>
      <c r="J19" s="34">
        <f t="shared" si="4"/>
        <v>0.10787343635025753</v>
      </c>
      <c r="K19" s="26"/>
      <c r="L19" s="52"/>
      <c r="M19" s="27">
        <f t="shared" si="3"/>
        <v>9.9759837428413087E-2</v>
      </c>
      <c r="N19" s="27">
        <f t="shared" si="3"/>
        <v>0.13215599705665931</v>
      </c>
    </row>
    <row r="20" spans="2:14" x14ac:dyDescent="0.2">
      <c r="B20" s="23" t="s">
        <v>58</v>
      </c>
      <c r="C20" s="23"/>
      <c r="D20" s="34">
        <f>486.4/60</f>
        <v>8.1066666666666656</v>
      </c>
      <c r="E20" s="34">
        <f>511.4/60</f>
        <v>8.5233333333333334</v>
      </c>
      <c r="F20" s="34">
        <f>466/60</f>
        <v>7.7666666666666666</v>
      </c>
      <c r="G20" s="53"/>
      <c r="H20" s="34">
        <f t="shared" ref="H20:J20" si="5">H10/D20</f>
        <v>4.9218750000000012E-2</v>
      </c>
      <c r="I20" s="34">
        <f t="shared" si="5"/>
        <v>8.1775518185373472E-2</v>
      </c>
      <c r="J20" s="34">
        <f t="shared" si="5"/>
        <v>9.0643776824034336E-2</v>
      </c>
      <c r="K20" s="53"/>
      <c r="L20" s="52"/>
      <c r="M20" s="27">
        <f t="shared" si="3"/>
        <v>0.10524051622995698</v>
      </c>
      <c r="N20" s="27">
        <f t="shared" si="3"/>
        <v>0.11549356223175966</v>
      </c>
    </row>
    <row r="21" spans="2:14" ht="3" customHeight="1" x14ac:dyDescent="0.2">
      <c r="B21" s="30"/>
      <c r="C21" s="30"/>
      <c r="D21" s="56"/>
      <c r="E21" s="56"/>
      <c r="F21" s="56"/>
      <c r="G21" s="31"/>
      <c r="H21" s="33"/>
      <c r="I21" s="33"/>
      <c r="J21" s="33"/>
      <c r="K21" s="32"/>
      <c r="L21" s="57"/>
      <c r="M21" s="33"/>
      <c r="N21" s="33"/>
    </row>
    <row r="22" spans="2:14" ht="21" customHeight="1" x14ac:dyDescent="0.2">
      <c r="B22" s="21"/>
      <c r="C22" s="21"/>
      <c r="D22" s="17" t="s">
        <v>65</v>
      </c>
      <c r="E22" s="17"/>
      <c r="F22" s="17"/>
      <c r="G22" s="18"/>
      <c r="H22" s="17" t="s">
        <v>67</v>
      </c>
      <c r="I22" s="17"/>
      <c r="J22" s="17"/>
      <c r="K22" s="18"/>
      <c r="L22" s="17" t="s">
        <v>68</v>
      </c>
      <c r="M22" s="17"/>
      <c r="N22" s="17"/>
    </row>
    <row r="23" spans="2:14" x14ac:dyDescent="0.2">
      <c r="B23" s="23"/>
      <c r="C23" s="23"/>
      <c r="D23" s="35"/>
      <c r="E23" s="35"/>
      <c r="F23" s="35"/>
      <c r="G23" s="23"/>
      <c r="H23" s="25" t="s">
        <v>51</v>
      </c>
      <c r="I23" s="25" t="s">
        <v>52</v>
      </c>
      <c r="J23" s="25" t="s">
        <v>53</v>
      </c>
      <c r="K23" s="23"/>
      <c r="L23" s="25" t="s">
        <v>51</v>
      </c>
      <c r="M23" s="25" t="s">
        <v>52</v>
      </c>
      <c r="N23" s="25" t="s">
        <v>53</v>
      </c>
    </row>
    <row r="24" spans="2:14" ht="3" customHeight="1" x14ac:dyDescent="0.2">
      <c r="B24" s="23"/>
      <c r="C24" s="23"/>
      <c r="D24" s="24"/>
      <c r="E24" s="24"/>
      <c r="F24" s="24"/>
      <c r="G24" s="23"/>
      <c r="H24" s="36"/>
      <c r="I24" s="36"/>
      <c r="J24" s="36"/>
      <c r="K24" s="23"/>
      <c r="L24" s="36"/>
      <c r="M24" s="36"/>
      <c r="N24" s="36"/>
    </row>
    <row r="25" spans="2:14" x14ac:dyDescent="0.2">
      <c r="B25" s="23" t="s">
        <v>50</v>
      </c>
      <c r="C25" s="23"/>
      <c r="D25" s="66">
        <v>82.7</v>
      </c>
      <c r="E25" s="66"/>
      <c r="F25" s="66"/>
      <c r="G25" s="23"/>
      <c r="H25" s="51"/>
      <c r="I25" s="51"/>
      <c r="J25" s="51"/>
      <c r="K25" s="23"/>
      <c r="L25" s="51"/>
      <c r="M25" s="51"/>
      <c r="N25" s="51"/>
    </row>
    <row r="26" spans="2:14" x14ac:dyDescent="0.2">
      <c r="B26" s="23" t="s">
        <v>55</v>
      </c>
      <c r="C26" s="23"/>
      <c r="D26" s="66">
        <v>21.6</v>
      </c>
      <c r="E26" s="66"/>
      <c r="F26" s="66"/>
      <c r="G26" s="26"/>
      <c r="H26" s="34">
        <f>H6/$D26*100</f>
        <v>2.1342592592592595</v>
      </c>
      <c r="I26" s="34">
        <f t="shared" ref="I26:J26" si="6">I6/$D26*100</f>
        <v>1.6342592592592589</v>
      </c>
      <c r="J26" s="34">
        <f t="shared" si="6"/>
        <v>1.6296296296296295</v>
      </c>
      <c r="K26" s="26"/>
      <c r="L26" s="52"/>
      <c r="M26" s="52"/>
      <c r="N26" s="52"/>
    </row>
    <row r="27" spans="2:14" x14ac:dyDescent="0.2">
      <c r="B27" s="23" t="s">
        <v>54</v>
      </c>
      <c r="C27" s="23"/>
      <c r="D27" s="65">
        <v>20.76</v>
      </c>
      <c r="E27" s="65"/>
      <c r="F27" s="65"/>
      <c r="G27" s="26"/>
      <c r="H27" s="34">
        <f t="shared" ref="H27:J27" si="7">H7/$D27*100</f>
        <v>2.4373795761078996</v>
      </c>
      <c r="I27" s="34">
        <f t="shared" si="7"/>
        <v>2.2061657032755297</v>
      </c>
      <c r="J27" s="34">
        <f t="shared" si="7"/>
        <v>2.254335260115607</v>
      </c>
      <c r="K27" s="26"/>
      <c r="L27" s="52"/>
      <c r="M27" s="52"/>
      <c r="N27" s="52"/>
    </row>
    <row r="28" spans="2:14" x14ac:dyDescent="0.2">
      <c r="B28" s="23" t="s">
        <v>56</v>
      </c>
      <c r="C28" s="23"/>
      <c r="D28" s="65">
        <v>90.12</v>
      </c>
      <c r="E28" s="65"/>
      <c r="F28" s="65"/>
      <c r="G28" s="26"/>
      <c r="H28" s="34">
        <f t="shared" ref="H28:J28" si="8">H8/$D28*100</f>
        <v>0.40168664003550814</v>
      </c>
      <c r="I28" s="34">
        <f t="shared" si="8"/>
        <v>0.78561917443408769</v>
      </c>
      <c r="J28" s="34">
        <f t="shared" si="8"/>
        <v>0.79893475366178435</v>
      </c>
      <c r="K28" s="26"/>
      <c r="L28" s="52"/>
      <c r="M28" s="27">
        <f>M8/$D28*100</f>
        <v>0.9931202840656902</v>
      </c>
      <c r="N28" s="27">
        <f>N8/$D28*100</f>
        <v>0.9931202840656902</v>
      </c>
    </row>
    <row r="29" spans="2:14" x14ac:dyDescent="0.2">
      <c r="B29" s="23" t="s">
        <v>57</v>
      </c>
      <c r="C29" s="23"/>
      <c r="D29" s="65">
        <v>54.98</v>
      </c>
      <c r="E29" s="65"/>
      <c r="F29" s="65"/>
      <c r="G29" s="26"/>
      <c r="H29" s="34">
        <f t="shared" ref="H29:J29" si="9">H9/$D29*100</f>
        <v>0.7548199345216442</v>
      </c>
      <c r="I29" s="34">
        <f t="shared" si="9"/>
        <v>1.3132048017460896</v>
      </c>
      <c r="J29" s="34">
        <f t="shared" si="9"/>
        <v>1.3332120771189524</v>
      </c>
      <c r="K29" s="26"/>
      <c r="L29" s="52"/>
      <c r="M29" s="27">
        <f t="shared" ref="M29" si="10">M9/$D29*100</f>
        <v>1.6369588941433248</v>
      </c>
      <c r="N29" s="27">
        <f>N9/$D29*100</f>
        <v>1.6333212077118953</v>
      </c>
    </row>
    <row r="30" spans="2:14" x14ac:dyDescent="0.2">
      <c r="B30" s="23" t="s">
        <v>58</v>
      </c>
      <c r="C30" s="23"/>
      <c r="D30" s="65">
        <v>88.16</v>
      </c>
      <c r="E30" s="65"/>
      <c r="F30" s="65"/>
      <c r="G30" s="53"/>
      <c r="H30" s="34">
        <f t="shared" ref="H30:J30" si="11">H10/$D30*100</f>
        <v>0.45258620689655177</v>
      </c>
      <c r="I30" s="34">
        <f t="shared" si="11"/>
        <v>0.79060798548094369</v>
      </c>
      <c r="J30" s="34">
        <f t="shared" si="11"/>
        <v>0.79854809437386565</v>
      </c>
      <c r="K30" s="53"/>
      <c r="L30" s="52"/>
      <c r="M30" s="27">
        <f>M10/$D30*100</f>
        <v>1.0174682395644283</v>
      </c>
      <c r="N30" s="27">
        <f>N10/$D30*100</f>
        <v>1.0174682395644283</v>
      </c>
    </row>
    <row r="31" spans="2:14" ht="3" customHeight="1" x14ac:dyDescent="0.2">
      <c r="B31" s="30"/>
      <c r="C31" s="30"/>
      <c r="D31" s="56"/>
      <c r="E31" s="56"/>
      <c r="F31" s="56"/>
      <c r="G31" s="31"/>
      <c r="H31" s="33"/>
      <c r="I31" s="33"/>
      <c r="J31" s="33"/>
      <c r="K31" s="32"/>
      <c r="L31" s="57"/>
      <c r="M31" s="33"/>
      <c r="N31" s="33"/>
    </row>
    <row r="32" spans="2:14" ht="22" customHeight="1" x14ac:dyDescent="0.2">
      <c r="B32" s="21"/>
      <c r="C32" s="21"/>
      <c r="D32" s="17" t="s">
        <v>66</v>
      </c>
      <c r="E32" s="17"/>
      <c r="F32" s="17"/>
      <c r="G32" s="18"/>
      <c r="H32" s="17" t="s">
        <v>67</v>
      </c>
      <c r="I32" s="17"/>
      <c r="J32" s="17"/>
      <c r="K32" s="18"/>
      <c r="L32" s="17" t="s">
        <v>76</v>
      </c>
      <c r="M32" s="17"/>
      <c r="N32" s="17"/>
    </row>
    <row r="33" spans="2:14" x14ac:dyDescent="0.2">
      <c r="B33" s="23"/>
      <c r="C33" s="23"/>
      <c r="D33" s="35"/>
      <c r="E33" s="35"/>
      <c r="F33" s="35"/>
      <c r="G33" s="23"/>
      <c r="H33" s="25" t="s">
        <v>51</v>
      </c>
      <c r="I33" s="25" t="s">
        <v>52</v>
      </c>
      <c r="J33" s="25" t="s">
        <v>53</v>
      </c>
      <c r="K33" s="23"/>
      <c r="L33" s="25" t="s">
        <v>51</v>
      </c>
      <c r="M33" s="25" t="s">
        <v>52</v>
      </c>
      <c r="N33" s="25" t="s">
        <v>53</v>
      </c>
    </row>
    <row r="34" spans="2:14" ht="3" customHeight="1" x14ac:dyDescent="0.2">
      <c r="B34" s="23"/>
      <c r="C34" s="23"/>
      <c r="D34" s="24"/>
      <c r="E34" s="24"/>
      <c r="F34" s="24"/>
      <c r="G34" s="23"/>
      <c r="H34" s="36"/>
      <c r="I34" s="36"/>
      <c r="J34" s="36"/>
      <c r="K34" s="23"/>
      <c r="L34" s="36"/>
      <c r="M34" s="36"/>
      <c r="N34" s="36"/>
    </row>
    <row r="35" spans="2:14" x14ac:dyDescent="0.2">
      <c r="B35" s="23" t="s">
        <v>50</v>
      </c>
      <c r="C35" s="23"/>
      <c r="D35" s="66">
        <v>8.3699999999999992</v>
      </c>
      <c r="E35" s="66"/>
      <c r="F35" s="66"/>
      <c r="G35" s="23"/>
      <c r="H35" s="51"/>
      <c r="I35" s="51"/>
      <c r="J35" s="51"/>
      <c r="K35" s="23"/>
      <c r="L35" s="51"/>
      <c r="M35" s="51"/>
      <c r="N35" s="51"/>
    </row>
    <row r="36" spans="2:14" x14ac:dyDescent="0.2">
      <c r="B36" s="23" t="s">
        <v>55</v>
      </c>
      <c r="C36" s="23"/>
      <c r="D36" s="66">
        <v>1.5</v>
      </c>
      <c r="E36" s="66"/>
      <c r="F36" s="66"/>
      <c r="G36" s="26"/>
      <c r="H36" s="34">
        <f t="shared" ref="H36:J40" si="12">H6/$D36*100</f>
        <v>30.733333333333334</v>
      </c>
      <c r="I36" s="34">
        <f t="shared" si="12"/>
        <v>23.533333333333331</v>
      </c>
      <c r="J36" s="34">
        <f t="shared" si="12"/>
        <v>23.466666666666665</v>
      </c>
      <c r="K36" s="26"/>
      <c r="L36" s="52"/>
      <c r="M36" s="52"/>
      <c r="N36" s="52"/>
    </row>
    <row r="37" spans="2:14" x14ac:dyDescent="0.2">
      <c r="B37" s="23" t="s">
        <v>54</v>
      </c>
      <c r="C37" s="23"/>
      <c r="D37" s="65">
        <v>0.57999999999999996</v>
      </c>
      <c r="E37" s="65"/>
      <c r="F37" s="65"/>
      <c r="G37" s="26"/>
      <c r="H37" s="34">
        <f t="shared" si="12"/>
        <v>87.24137931034484</v>
      </c>
      <c r="I37" s="34">
        <f t="shared" si="12"/>
        <v>78.965517241379331</v>
      </c>
      <c r="J37" s="34">
        <f t="shared" si="12"/>
        <v>80.689655172413794</v>
      </c>
      <c r="K37" s="26"/>
      <c r="L37" s="52"/>
      <c r="M37" s="52"/>
      <c r="N37" s="52"/>
    </row>
    <row r="38" spans="2:14" x14ac:dyDescent="0.2">
      <c r="B38" s="23" t="s">
        <v>56</v>
      </c>
      <c r="C38" s="23"/>
      <c r="D38" s="65">
        <v>4.09</v>
      </c>
      <c r="E38" s="65"/>
      <c r="F38" s="65"/>
      <c r="G38" s="26"/>
      <c r="H38" s="34">
        <f t="shared" si="12"/>
        <v>8.8508557457212707</v>
      </c>
      <c r="I38" s="34">
        <f t="shared" si="12"/>
        <v>17.310513447432761</v>
      </c>
      <c r="J38" s="34">
        <f t="shared" si="12"/>
        <v>17.603911980440099</v>
      </c>
      <c r="K38" s="26"/>
      <c r="L38" s="52"/>
      <c r="M38" s="27">
        <f t="shared" ref="M38:N40" si="13">M18/$D38*100</f>
        <v>3.4263007181832568</v>
      </c>
      <c r="N38" s="27">
        <f t="shared" si="13"/>
        <v>3.4909822792018717</v>
      </c>
    </row>
    <row r="39" spans="2:14" x14ac:dyDescent="0.2">
      <c r="B39" s="23" t="s">
        <v>57</v>
      </c>
      <c r="C39" s="23"/>
      <c r="D39" s="65">
        <v>3.18</v>
      </c>
      <c r="E39" s="65"/>
      <c r="F39" s="65"/>
      <c r="G39" s="26"/>
      <c r="H39" s="34">
        <f t="shared" si="12"/>
        <v>13.050314465408805</v>
      </c>
      <c r="I39" s="34">
        <f t="shared" si="12"/>
        <v>22.704402515723267</v>
      </c>
      <c r="J39" s="34">
        <f t="shared" si="12"/>
        <v>23.050314465408803</v>
      </c>
      <c r="K39" s="26"/>
      <c r="L39" s="52"/>
      <c r="M39" s="27">
        <f t="shared" si="13"/>
        <v>3.1371018059249396</v>
      </c>
      <c r="N39" s="27">
        <f t="shared" si="13"/>
        <v>4.15584896404589</v>
      </c>
    </row>
    <row r="40" spans="2:14" x14ac:dyDescent="0.2">
      <c r="B40" s="23" t="s">
        <v>58</v>
      </c>
      <c r="C40" s="23"/>
      <c r="D40" s="65">
        <v>4.2300000000000004</v>
      </c>
      <c r="E40" s="65"/>
      <c r="F40" s="65"/>
      <c r="G40" s="53"/>
      <c r="H40" s="34">
        <f t="shared" si="12"/>
        <v>9.4326241134751765</v>
      </c>
      <c r="I40" s="34">
        <f t="shared" si="12"/>
        <v>16.477541371158388</v>
      </c>
      <c r="J40" s="34">
        <f t="shared" si="12"/>
        <v>16.643026004728128</v>
      </c>
      <c r="K40" s="53"/>
      <c r="L40" s="52"/>
      <c r="M40" s="27">
        <f t="shared" si="13"/>
        <v>2.4879554664292427</v>
      </c>
      <c r="N40" s="27">
        <f t="shared" si="13"/>
        <v>2.7303442607981001</v>
      </c>
    </row>
    <row r="41" spans="2:14" ht="3" customHeight="1" x14ac:dyDescent="0.2">
      <c r="B41" s="30"/>
      <c r="C41" s="30"/>
      <c r="D41" s="56"/>
      <c r="E41" s="56"/>
      <c r="F41" s="56"/>
      <c r="G41" s="31"/>
      <c r="H41" s="33"/>
      <c r="I41" s="33"/>
      <c r="J41" s="33"/>
      <c r="K41" s="32"/>
      <c r="L41" s="57"/>
      <c r="M41" s="33"/>
      <c r="N41" s="33"/>
    </row>
    <row r="42" spans="2:14" x14ac:dyDescent="0.2">
      <c r="D42" s="20"/>
      <c r="E42" s="20"/>
      <c r="F42" s="20"/>
      <c r="G42" s="19"/>
      <c r="H42" s="19"/>
      <c r="I42" s="19"/>
      <c r="J42" s="19"/>
      <c r="K42" s="19"/>
      <c r="L42" s="19"/>
      <c r="M42" s="19"/>
      <c r="N42" s="19"/>
    </row>
  </sheetData>
  <mergeCells count="12">
    <mergeCell ref="D37:F37"/>
    <mergeCell ref="D38:F38"/>
    <mergeCell ref="D39:F39"/>
    <mergeCell ref="D40:F40"/>
    <mergeCell ref="D35:F35"/>
    <mergeCell ref="D30:F30"/>
    <mergeCell ref="D36:F36"/>
    <mergeCell ref="D25:F25"/>
    <mergeCell ref="D26:F26"/>
    <mergeCell ref="D27:F27"/>
    <mergeCell ref="D28:F28"/>
    <mergeCell ref="D29:F29"/>
  </mergeCells>
  <conditionalFormatting sqref="D16:F20">
    <cfRule type="colorScale" priority="26">
      <colorScale>
        <cfvo type="min"/>
        <cfvo type="max"/>
        <color rgb="FFFCFCFF"/>
        <color rgb="FFF8696B"/>
      </colorScale>
    </cfRule>
  </conditionalFormatting>
  <conditionalFormatting sqref="H5:J5">
    <cfRule type="colorScale" priority="25">
      <colorScale>
        <cfvo type="min"/>
        <cfvo type="max"/>
        <color rgb="FFFCFCFF"/>
        <color rgb="FF63BE7B"/>
      </colorScale>
    </cfRule>
  </conditionalFormatting>
  <conditionalFormatting sqref="H6:J11">
    <cfRule type="cellIs" dxfId="4" priority="31" operator="greaterThanOrEqual">
      <formula>0.7</formula>
    </cfRule>
  </conditionalFormatting>
  <conditionalFormatting sqref="H16:J20">
    <cfRule type="colorScale" priority="46">
      <colorScale>
        <cfvo type="min"/>
        <cfvo type="max"/>
        <color rgb="FFFCFCFF"/>
        <color rgb="FF63BE7B"/>
      </colorScale>
    </cfRule>
  </conditionalFormatting>
  <conditionalFormatting sqref="H21:J21">
    <cfRule type="cellIs" dxfId="3" priority="5" operator="greaterThanOrEqual">
      <formula>0.7</formula>
    </cfRule>
  </conditionalFormatting>
  <conditionalFormatting sqref="H26:J30">
    <cfRule type="colorScale" priority="42">
      <colorScale>
        <cfvo type="min"/>
        <cfvo type="max"/>
        <color rgb="FFFCFCFF"/>
        <color rgb="FF63BE7B"/>
      </colorScale>
    </cfRule>
  </conditionalFormatting>
  <conditionalFormatting sqref="H31:J31">
    <cfRule type="cellIs" dxfId="2" priority="3" operator="greaterThanOrEqual">
      <formula>0.7</formula>
    </cfRule>
  </conditionalFormatting>
  <conditionalFormatting sqref="H36:J40">
    <cfRule type="colorScale" priority="39">
      <colorScale>
        <cfvo type="min"/>
        <cfvo type="max"/>
        <color rgb="FFFCFCFF"/>
        <color rgb="FF63BE7B"/>
      </colorScale>
    </cfRule>
  </conditionalFormatting>
  <conditionalFormatting sqref="H41:J41">
    <cfRule type="cellIs" dxfId="1" priority="1" operator="greaterThanOrEqual">
      <formula>0.7</formula>
    </cfRule>
  </conditionalFormatting>
  <conditionalFormatting sqref="L18:L20 L16:N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L21">
    <cfRule type="colorScale" priority="6">
      <colorScale>
        <cfvo type="min"/>
        <cfvo type="max"/>
        <color rgb="FFFCFCFF"/>
        <color rgb="FF63BE7B"/>
      </colorScale>
    </cfRule>
  </conditionalFormatting>
  <conditionalFormatting sqref="L28:L30 L26:N27">
    <cfRule type="colorScale" priority="8">
      <colorScale>
        <cfvo type="min"/>
        <cfvo type="max"/>
        <color rgb="FFFCFCFF"/>
        <color rgb="FF63BE7B"/>
      </colorScale>
    </cfRule>
  </conditionalFormatting>
  <conditionalFormatting sqref="L31">
    <cfRule type="colorScale" priority="4">
      <colorScale>
        <cfvo type="min"/>
        <cfvo type="max"/>
        <color rgb="FFFCFCFF"/>
        <color rgb="FF63BE7B"/>
      </colorScale>
    </cfRule>
  </conditionalFormatting>
  <conditionalFormatting sqref="L38:L40 L36:N37">
    <cfRule type="colorScale" priority="7">
      <colorScale>
        <cfvo type="min"/>
        <cfvo type="max"/>
        <color rgb="FFFCFCFF"/>
        <color rgb="FF63BE7B"/>
      </colorScale>
    </cfRule>
  </conditionalFormatting>
  <conditionalFormatting sqref="L41">
    <cfRule type="colorScale" priority="2">
      <colorScale>
        <cfvo type="min"/>
        <cfvo type="max"/>
        <color rgb="FFFCFCFF"/>
        <color rgb="FF63BE7B"/>
      </colorScale>
    </cfRule>
  </conditionalFormatting>
  <conditionalFormatting sqref="L5:N5">
    <cfRule type="colorScale" priority="24">
      <colorScale>
        <cfvo type="min"/>
        <cfvo type="max"/>
        <color rgb="FFFCFCFF"/>
        <color rgb="FF63BE7B"/>
      </colorScale>
    </cfRule>
  </conditionalFormatting>
  <conditionalFormatting sqref="L6:N7 L8:L11">
    <cfRule type="colorScale" priority="4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790B-CD87-5D4C-BB21-C6C3306FD7E8}">
  <dimension ref="B2:H20"/>
  <sheetViews>
    <sheetView showGridLines="0" workbookViewId="0">
      <selection activeCell="D30" sqref="D30"/>
    </sheetView>
  </sheetViews>
  <sheetFormatPr baseColWidth="10" defaultRowHeight="16" x14ac:dyDescent="0.2"/>
  <cols>
    <col min="2" max="2" width="31.5" customWidth="1"/>
    <col min="3" max="3" width="1" customWidth="1"/>
    <col min="4" max="4" width="11" style="9" customWidth="1"/>
    <col min="5" max="5" width="2.33203125" customWidth="1"/>
    <col min="6" max="6" width="22.1640625" customWidth="1"/>
    <col min="7" max="7" width="1.5" customWidth="1"/>
    <col min="8" max="8" width="22.5" customWidth="1"/>
  </cols>
  <sheetData>
    <row r="2" spans="2:8" x14ac:dyDescent="0.2">
      <c r="B2" s="21"/>
      <c r="C2" s="21"/>
      <c r="D2" s="22"/>
      <c r="E2" s="21"/>
      <c r="F2" s="17" t="s">
        <v>80</v>
      </c>
      <c r="G2" s="18"/>
      <c r="H2" s="17" t="s">
        <v>82</v>
      </c>
    </row>
    <row r="3" spans="2:8" x14ac:dyDescent="0.2">
      <c r="B3" s="23"/>
      <c r="C3" s="23"/>
      <c r="D3" s="24"/>
      <c r="E3" s="23"/>
      <c r="F3" s="25" t="s">
        <v>52</v>
      </c>
      <c r="G3" s="23"/>
      <c r="H3" s="25" t="s">
        <v>51</v>
      </c>
    </row>
    <row r="4" spans="2:8" ht="3" customHeight="1" x14ac:dyDescent="0.2">
      <c r="B4" s="23"/>
      <c r="C4" s="23"/>
      <c r="D4" s="24"/>
      <c r="E4" s="23"/>
      <c r="F4" s="36"/>
      <c r="G4" s="23"/>
      <c r="H4" s="36"/>
    </row>
    <row r="5" spans="2:8" x14ac:dyDescent="0.2">
      <c r="B5" s="23" t="s">
        <v>77</v>
      </c>
      <c r="C5" s="23"/>
      <c r="D5" s="24"/>
      <c r="E5" s="26"/>
      <c r="F5" s="29">
        <v>0.72199999999999998</v>
      </c>
      <c r="G5" s="28"/>
      <c r="H5" s="58">
        <v>0.9</v>
      </c>
    </row>
    <row r="6" spans="2:8" x14ac:dyDescent="0.2">
      <c r="B6" s="23" t="s">
        <v>78</v>
      </c>
      <c r="C6" s="23"/>
      <c r="D6" s="24"/>
      <c r="E6" s="26"/>
      <c r="F6" s="29">
        <v>0.71899999999999997</v>
      </c>
      <c r="G6" s="28"/>
      <c r="H6" s="60"/>
    </row>
    <row r="7" spans="2:8" x14ac:dyDescent="0.2">
      <c r="B7" s="23" t="s">
        <v>79</v>
      </c>
      <c r="C7" s="23"/>
      <c r="D7" s="24"/>
      <c r="E7" s="26"/>
      <c r="F7" s="29">
        <v>0.73599999999999999</v>
      </c>
      <c r="G7" s="28"/>
      <c r="H7" s="59">
        <v>0.89500000000000002</v>
      </c>
    </row>
    <row r="8" spans="2:8" ht="3" customHeight="1" x14ac:dyDescent="0.2">
      <c r="B8" s="30"/>
      <c r="C8" s="30"/>
      <c r="D8" s="56"/>
      <c r="E8" s="31"/>
      <c r="F8" s="33"/>
      <c r="G8" s="32"/>
      <c r="H8" s="57"/>
    </row>
    <row r="9" spans="2:8" ht="20" customHeight="1" x14ac:dyDescent="0.2">
      <c r="B9" s="21"/>
      <c r="C9" s="21"/>
      <c r="D9" s="17" t="s">
        <v>81</v>
      </c>
      <c r="E9" s="18"/>
      <c r="F9" s="17" t="s">
        <v>83</v>
      </c>
      <c r="G9" s="18"/>
      <c r="H9" s="37" t="s">
        <v>75</v>
      </c>
    </row>
    <row r="10" spans="2:8" ht="3" customHeight="1" x14ac:dyDescent="0.2">
      <c r="B10" s="23"/>
      <c r="C10" s="23"/>
      <c r="D10" s="24"/>
      <c r="E10" s="23"/>
      <c r="F10" s="36"/>
      <c r="G10" s="23"/>
      <c r="H10" s="36"/>
    </row>
    <row r="11" spans="2:8" x14ac:dyDescent="0.2">
      <c r="B11" s="23" t="s">
        <v>77</v>
      </c>
      <c r="C11" s="23"/>
      <c r="D11" s="27">
        <f>541.3/60</f>
        <v>9.0216666666666665</v>
      </c>
      <c r="E11" s="26"/>
      <c r="F11" s="34">
        <f>F5/D11</f>
        <v>8.0029558470349163E-2</v>
      </c>
      <c r="G11" s="26"/>
      <c r="H11" s="58">
        <f>H5/D11</f>
        <v>9.9759837428413087E-2</v>
      </c>
    </row>
    <row r="12" spans="2:8" x14ac:dyDescent="0.2">
      <c r="B12" s="23" t="s">
        <v>78</v>
      </c>
      <c r="C12" s="23"/>
      <c r="D12" s="27">
        <f>212.4/60</f>
        <v>3.54</v>
      </c>
      <c r="E12" s="26"/>
      <c r="F12" s="34">
        <f>F6/D12</f>
        <v>0.20310734463276836</v>
      </c>
      <c r="G12" s="26"/>
      <c r="H12" s="60"/>
    </row>
    <row r="13" spans="2:8" x14ac:dyDescent="0.2">
      <c r="B13" s="23" t="s">
        <v>79</v>
      </c>
      <c r="C13" s="23"/>
      <c r="D13" s="27">
        <f>281.2/60</f>
        <v>4.6866666666666665</v>
      </c>
      <c r="E13" s="26"/>
      <c r="F13" s="34">
        <f>F7/D13</f>
        <v>0.15704125177809389</v>
      </c>
      <c r="G13" s="26"/>
      <c r="H13" s="58">
        <f>H7/D13</f>
        <v>0.19096728307254623</v>
      </c>
    </row>
    <row r="14" spans="2:8" ht="3" customHeight="1" x14ac:dyDescent="0.2">
      <c r="B14" s="30"/>
      <c r="C14" s="30"/>
      <c r="D14" s="56"/>
      <c r="E14" s="31"/>
      <c r="F14" s="33"/>
      <c r="G14" s="32"/>
      <c r="H14" s="57"/>
    </row>
    <row r="15" spans="2:8" ht="21" customHeight="1" x14ac:dyDescent="0.2">
      <c r="B15" s="21"/>
      <c r="C15" s="21"/>
      <c r="D15" s="17" t="s">
        <v>65</v>
      </c>
      <c r="E15" s="18"/>
      <c r="F15" s="17" t="s">
        <v>84</v>
      </c>
      <c r="G15" s="18"/>
      <c r="H15" s="17" t="s">
        <v>68</v>
      </c>
    </row>
    <row r="16" spans="2:8" ht="3" customHeight="1" x14ac:dyDescent="0.2">
      <c r="B16" s="23"/>
      <c r="C16" s="23"/>
      <c r="D16" s="24"/>
      <c r="E16" s="23"/>
      <c r="F16" s="36"/>
      <c r="G16" s="23"/>
      <c r="H16" s="36"/>
    </row>
    <row r="17" spans="2:8" x14ac:dyDescent="0.2">
      <c r="B17" s="23" t="s">
        <v>77</v>
      </c>
      <c r="C17" s="23"/>
      <c r="D17" s="27">
        <v>54.98</v>
      </c>
      <c r="E17" s="27"/>
      <c r="F17" s="27">
        <f>F5/D17*100</f>
        <v>1.3132048017460896</v>
      </c>
      <c r="G17" s="26"/>
      <c r="H17" s="27">
        <f>H5/D17*100</f>
        <v>1.6369588941433248</v>
      </c>
    </row>
    <row r="18" spans="2:8" x14ac:dyDescent="0.2">
      <c r="B18" s="23" t="s">
        <v>78</v>
      </c>
      <c r="C18" s="23"/>
      <c r="D18" s="27">
        <v>54.99</v>
      </c>
      <c r="E18" s="26"/>
      <c r="F18" s="27">
        <f t="shared" ref="F18:F19" si="0">F6/D18*100</f>
        <v>1.3075104564466267</v>
      </c>
      <c r="G18" s="26"/>
      <c r="H18" s="52"/>
    </row>
    <row r="19" spans="2:8" x14ac:dyDescent="0.2">
      <c r="B19" s="23" t="s">
        <v>79</v>
      </c>
      <c r="C19" s="23"/>
      <c r="D19" s="27">
        <v>54.99</v>
      </c>
      <c r="E19" s="26"/>
      <c r="F19" s="27">
        <f t="shared" si="0"/>
        <v>1.3384251682124022</v>
      </c>
      <c r="G19" s="26"/>
      <c r="H19" s="27">
        <f>H7/D19*100</f>
        <v>1.6275686488452445</v>
      </c>
    </row>
    <row r="20" spans="2:8" ht="3" customHeight="1" x14ac:dyDescent="0.2">
      <c r="B20" s="30"/>
      <c r="C20" s="30"/>
      <c r="D20" s="56"/>
      <c r="E20" s="31"/>
      <c r="F20" s="33"/>
      <c r="G20" s="32"/>
      <c r="H20" s="57"/>
    </row>
  </sheetData>
  <conditionalFormatting sqref="D11:D13">
    <cfRule type="colorScale" priority="67">
      <colorScale>
        <cfvo type="min"/>
        <cfvo type="max"/>
        <color rgb="FFFCFCFF"/>
        <color rgb="FFF8696B"/>
      </colorScale>
    </cfRule>
  </conditionalFormatting>
  <conditionalFormatting sqref="F5:F8 F14 F20">
    <cfRule type="cellIs" dxfId="0" priority="16" operator="greaterThanOrEqual">
      <formula>0.7</formula>
    </cfRule>
  </conditionalFormatting>
  <conditionalFormatting sqref="F11:F13">
    <cfRule type="colorScale" priority="77">
      <colorScale>
        <cfvo type="min"/>
        <cfvo type="max"/>
        <color rgb="FFFCFCFF"/>
        <color rgb="FF63BE7B"/>
      </colorScale>
    </cfRule>
  </conditionalFormatting>
  <conditionalFormatting sqref="F18:F19">
    <cfRule type="colorScale" priority="78">
      <colorScale>
        <cfvo type="min"/>
        <cfvo type="max"/>
        <color rgb="FFFCFCFF"/>
        <color rgb="FF63BE7B"/>
      </colorScale>
    </cfRule>
  </conditionalFormatting>
  <conditionalFormatting sqref="H8 H6">
    <cfRule type="colorScale" priority="80">
      <colorScale>
        <cfvo type="min"/>
        <cfvo type="max"/>
        <color rgb="FFFCFCFF"/>
        <color rgb="FF63BE7B"/>
      </colorScale>
    </cfRule>
  </conditionalFormatting>
  <conditionalFormatting sqref="H12">
    <cfRule type="colorScale" priority="1">
      <colorScale>
        <cfvo type="min"/>
        <cfvo type="max"/>
        <color rgb="FFFCFCFF"/>
        <color rgb="FF63BE7B"/>
      </colorScale>
    </cfRule>
  </conditionalFormatting>
  <conditionalFormatting sqref="H14">
    <cfRule type="colorScale" priority="9">
      <colorScale>
        <cfvo type="min"/>
        <cfvo type="max"/>
        <color rgb="FFFCFCFF"/>
        <color rgb="FF63BE7B"/>
      </colorScale>
    </cfRule>
  </conditionalFormatting>
  <conditionalFormatting sqref="H18">
    <cfRule type="colorScale" priority="83">
      <colorScale>
        <cfvo type="min"/>
        <cfvo type="max"/>
        <color rgb="FFFCFCFF"/>
        <color rgb="FF63BE7B"/>
      </colorScale>
    </cfRule>
  </conditionalFormatting>
  <conditionalFormatting sqref="H20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EDA</vt:lpstr>
      <vt:lpstr>results1</vt:lpstr>
      <vt:lpstr>results1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Yunansan</dc:creator>
  <cp:lastModifiedBy>Vincent Yunansan</cp:lastModifiedBy>
  <dcterms:created xsi:type="dcterms:W3CDTF">2024-05-10T01:14:24Z</dcterms:created>
  <dcterms:modified xsi:type="dcterms:W3CDTF">2024-05-15T00:28:07Z</dcterms:modified>
</cp:coreProperties>
</file>