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836905_westminster_ac_uk/Documents/year 3/TERM 2/computatuinal methods for finance/assiegment/final/"/>
    </mc:Choice>
  </mc:AlternateContent>
  <xr:revisionPtr revIDLastSave="2" documentId="8_{6ABA5D23-EF23-8B40-8AF3-5430DF766764}" xr6:coauthVersionLast="47" xr6:coauthVersionMax="47" xr10:uidLastSave="{E96E8F8D-FDD4-6842-AAAD-83A81AC2283B}"/>
  <bookViews>
    <workbookView xWindow="0" yWindow="740" windowWidth="30240" windowHeight="18900" activeTab="2" xr2:uid="{00000000-000D-0000-FFFF-FFFF00000000}"/>
  </bookViews>
  <sheets>
    <sheet name="Sheet3" sheetId="3" r:id="rId1"/>
    <sheet name="GMVP" sheetId="5" r:id="rId2"/>
    <sheet name="Q3" sheetId="12" r:id="rId3"/>
    <sheet name="Q6" sheetId="11" r:id="rId4"/>
    <sheet name="Q7" sheetId="13" r:id="rId5"/>
  </sheets>
  <definedNames>
    <definedName name="solver_adj" localSheetId="1" hidden="1">GMVP!$F$2:$F$4</definedName>
    <definedName name="solver_adj" localSheetId="3" hidden="1">'Q6'!$B$50:$C$50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2</definedName>
    <definedName name="solver_eng" localSheetId="1" hidden="1">1</definedName>
    <definedName name="solver_eng" localSheetId="3" hidden="1">1</definedName>
    <definedName name="solver_eng" localSheetId="0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GMVP!$F$2</definedName>
    <definedName name="solver_lhs1" localSheetId="3" hidden="1">'Q6'!$B$50</definedName>
    <definedName name="solver_lhs2" localSheetId="1" hidden="1">GMVP!$F$4</definedName>
    <definedName name="solver_lhs2" localSheetId="3" hidden="1">'Q6'!$C$50</definedName>
    <definedName name="solver_lhs3" localSheetId="1" hidden="1">GMVP!$F$4</definedName>
    <definedName name="solver_lhs3" localSheetId="3" hidden="1">'Q6'!$D$50</definedName>
    <definedName name="solver_lhs4" localSheetId="1" hidden="1">GMVP!$F$5</definedName>
    <definedName name="solver_lhs4" localSheetId="3" hidden="1">'Q6'!$D$50</definedName>
    <definedName name="solver_lhs5" localSheetId="1" hidden="1">GMVP!$F$5</definedName>
    <definedName name="solver_lhs5" localSheetId="3" hidden="1">'Q6'!$D$50</definedName>
    <definedName name="solver_lhs6" localSheetId="1" hidden="1">GMVP!$F$5</definedName>
    <definedName name="solver_lhs7" localSheetId="1" hidden="1">GMVP!$F$5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od" localSheetId="1" hidden="1">2147483647</definedName>
    <definedName name="solver_nod" localSheetId="3" hidden="1">2147483647</definedName>
    <definedName name="solver_num" localSheetId="1" hidden="1">1</definedName>
    <definedName name="solver_num" localSheetId="3" hidden="1">3</definedName>
    <definedName name="solver_num" localSheetId="0" hidden="1">0</definedName>
    <definedName name="solver_nwt" localSheetId="1" hidden="1">1</definedName>
    <definedName name="solver_nwt" localSheetId="3" hidden="1">1</definedName>
    <definedName name="solver_opt" localSheetId="1" hidden="1">GMVP!$H$2</definedName>
    <definedName name="solver_opt" localSheetId="3" hidden="1">'Q6'!$B$57</definedName>
    <definedName name="solver_opt" localSheetId="0" hidden="1">Sheet3!$I$16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2</definedName>
    <definedName name="solver_rel1" localSheetId="1" hidden="1">4</definedName>
    <definedName name="solver_rel1" localSheetId="3" hidden="1">3</definedName>
    <definedName name="solver_rel2" localSheetId="1" hidden="1">3</definedName>
    <definedName name="solver_rel2" localSheetId="3" hidden="1">3</definedName>
    <definedName name="solver_rel3" localSheetId="1" hidden="1">3</definedName>
    <definedName name="solver_rel3" localSheetId="3" hidden="1">2</definedName>
    <definedName name="solver_rel4" localSheetId="1" hidden="1">2</definedName>
    <definedName name="solver_rel4" localSheetId="3" hidden="1">2</definedName>
    <definedName name="solver_rel5" localSheetId="1" hidden="1">2</definedName>
    <definedName name="solver_rel5" localSheetId="3" hidden="1">2</definedName>
    <definedName name="solver_rel6" localSheetId="1" hidden="1">2</definedName>
    <definedName name="solver_rel7" localSheetId="1" hidden="1">2</definedName>
    <definedName name="solver_rhs1" localSheetId="1" hidden="1">"integer"</definedName>
    <definedName name="solver_rhs1" localSheetId="3" hidden="1">0</definedName>
    <definedName name="solver_rhs2" localSheetId="1" hidden="1">0</definedName>
    <definedName name="solver_rhs2" localSheetId="3" hidden="1">0</definedName>
    <definedName name="solver_rhs3" localSheetId="1" hidden="1">0</definedName>
    <definedName name="solver_rhs3" localSheetId="3" hidden="1">1</definedName>
    <definedName name="solver_rhs4" localSheetId="1" hidden="1">1</definedName>
    <definedName name="solver_rhs4" localSheetId="3" hidden="1">1</definedName>
    <definedName name="solver_rhs5" localSheetId="1" hidden="1">1</definedName>
    <definedName name="solver_rhs5" localSheetId="3" hidden="1">1</definedName>
    <definedName name="solver_rhs6" localSheetId="1" hidden="1">1</definedName>
    <definedName name="solver_rhs7" localSheetId="1" hidden="1">1</definedName>
    <definedName name="solver_rlx" localSheetId="1" hidden="1">1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2</definedName>
    <definedName name="solver_typ" localSheetId="3" hidden="1">1</definedName>
    <definedName name="solver_typ" localSheetId="0" hidden="1">2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er" localSheetId="1" hidden="1">3</definedName>
    <definedName name="solver_ver" localSheetId="3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3" l="1"/>
  <c r="B8" i="13" s="1"/>
  <c r="B54" i="11" a="1"/>
  <c r="B54" i="11" s="1"/>
  <c r="B55" i="11" s="1"/>
  <c r="B57" i="11" s="1"/>
  <c r="D50" i="11"/>
  <c r="C48" i="11"/>
  <c r="B48" i="11"/>
  <c r="C47" i="11"/>
  <c r="B47" i="11"/>
  <c r="B35" i="11" a="1"/>
  <c r="B35" i="11" s="1"/>
  <c r="B22" i="11" a="1"/>
  <c r="B22" i="11" s="1"/>
  <c r="B7" i="13" l="1"/>
  <c r="B36" i="11"/>
  <c r="C36" i="11"/>
  <c r="C35" i="11"/>
  <c r="B24" i="11"/>
  <c r="B23" i="11"/>
  <c r="B38" i="11" l="1" a="1"/>
  <c r="B38" i="11" s="1"/>
  <c r="B25" i="11"/>
  <c r="C22" i="11" s="1"/>
  <c r="B39" i="11" l="1"/>
  <c r="C24" i="11"/>
  <c r="B40" i="11"/>
  <c r="C38" i="11" s="1"/>
  <c r="C23" i="11"/>
  <c r="C25" i="11" s="1"/>
  <c r="C39" i="11" l="1"/>
  <c r="C40" i="11" s="1"/>
  <c r="G4" i="12" l="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3" i="12"/>
  <c r="E3" i="3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66" i="11"/>
  <c r="N32" i="12" l="1"/>
  <c r="P32" i="12" s="1"/>
  <c r="J4" i="12"/>
  <c r="N30" i="12"/>
  <c r="K5" i="12"/>
  <c r="K10" i="12" s="1"/>
  <c r="N31" i="12"/>
  <c r="P31" i="12" s="1"/>
  <c r="D2" i="11"/>
  <c r="D3" i="11" s="1"/>
  <c r="D7" i="11" s="1"/>
  <c r="D4" i="11"/>
  <c r="D5" i="11" s="1"/>
  <c r="C2" i="11"/>
  <c r="C3" i="11" s="1"/>
  <c r="C7" i="11" s="1"/>
  <c r="B2" i="11"/>
  <c r="B3" i="11" s="1"/>
  <c r="B7" i="11" s="1"/>
  <c r="C4" i="11"/>
  <c r="C5" i="11" s="1"/>
  <c r="B4" i="11"/>
  <c r="B5" i="11" s="1"/>
  <c r="J5" i="12"/>
  <c r="J9" i="12"/>
  <c r="J6" i="12"/>
  <c r="K6" i="12"/>
  <c r="L6" i="12"/>
  <c r="L11" i="12" s="1"/>
  <c r="P30" i="12" l="1"/>
  <c r="J32" i="12"/>
  <c r="J33" i="12" s="1"/>
  <c r="L4" i="12"/>
  <c r="L9" i="12" s="1"/>
  <c r="J11" i="12"/>
  <c r="J10" i="12"/>
  <c r="K4" i="12"/>
  <c r="K9" i="12" s="1"/>
  <c r="J13" i="12" s="1" a="1"/>
  <c r="K11" i="12"/>
  <c r="L5" i="12"/>
  <c r="L10" i="12" s="1"/>
  <c r="J13" i="12" l="1"/>
  <c r="J17" i="12" s="1"/>
  <c r="K14" i="12"/>
  <c r="K18" i="12" s="1"/>
  <c r="L15" i="12"/>
  <c r="L19" i="12" s="1"/>
  <c r="J15" i="12"/>
  <c r="J19" i="12" s="1"/>
  <c r="J14" i="12"/>
  <c r="J18" i="12" s="1"/>
  <c r="K15" i="12"/>
  <c r="K19" i="12" s="1"/>
  <c r="L14" i="12"/>
  <c r="L18" i="12" s="1"/>
  <c r="K13" i="12"/>
  <c r="K17" i="12" s="1"/>
  <c r="L13" i="12"/>
  <c r="L17" i="12" s="1"/>
  <c r="H2" i="5" a="1"/>
  <c r="H2" i="5" s="1"/>
  <c r="J21" i="12" l="1" a="1"/>
  <c r="M19" i="3"/>
  <c r="J21" i="12" l="1"/>
  <c r="J23" i="12"/>
  <c r="J22" i="12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I16" i="3" l="1"/>
  <c r="I2" i="3"/>
  <c r="J25" i="12" a="1"/>
  <c r="J25" i="12" s="1"/>
  <c r="N25" i="12" s="1" a="1"/>
  <c r="J31" i="3"/>
  <c r="I32" i="3" s="1"/>
  <c r="K32" i="3"/>
  <c r="J33" i="3" s="1"/>
  <c r="J32" i="3"/>
  <c r="J17" i="3"/>
  <c r="K17" i="3"/>
  <c r="J18" i="3"/>
  <c r="J16" i="3"/>
  <c r="K7" i="3"/>
  <c r="I17" i="3"/>
  <c r="I22" i="3"/>
  <c r="I27" i="3"/>
  <c r="I28" i="3"/>
  <c r="I23" i="3"/>
  <c r="I3" i="3"/>
  <c r="K33" i="3"/>
  <c r="K31" i="3"/>
  <c r="I33" i="3" s="1"/>
  <c r="K18" i="3"/>
  <c r="I18" i="3"/>
  <c r="K8" i="3"/>
  <c r="K16" i="3"/>
  <c r="I31" i="3"/>
  <c r="I21" i="3"/>
  <c r="I26" i="3"/>
  <c r="K6" i="3"/>
  <c r="I4" i="3"/>
  <c r="K38" i="3" l="1"/>
  <c r="L38" i="3" s="1"/>
  <c r="N25" i="12"/>
  <c r="N27" i="12"/>
  <c r="N26" i="12"/>
  <c r="H39" i="3"/>
  <c r="L39" i="3" l="1"/>
  <c r="K39" i="3"/>
  <c r="N28" i="12"/>
  <c r="J29" i="12" a="1"/>
  <c r="J29" i="12" s="1"/>
  <c r="J30" i="12" s="1"/>
  <c r="J31" i="12" s="1"/>
</calcChain>
</file>

<file path=xl/sharedStrings.xml><?xml version="1.0" encoding="utf-8"?>
<sst xmlns="http://schemas.openxmlformats.org/spreadsheetml/2006/main" count="154" uniqueCount="69">
  <si>
    <t>Date</t>
  </si>
  <si>
    <t>APPLE Close</t>
  </si>
  <si>
    <t>MICROSOFT Close</t>
  </si>
  <si>
    <t>META Close</t>
  </si>
  <si>
    <t>Daily Return MIC</t>
  </si>
  <si>
    <t>Daily Return APP</t>
  </si>
  <si>
    <t>Daily Return MET</t>
  </si>
  <si>
    <t>Daily Volatility APP</t>
  </si>
  <si>
    <t>Daily Volatility MIC</t>
  </si>
  <si>
    <t>Daily Volatility MET</t>
  </si>
  <si>
    <t>CAGR APP</t>
  </si>
  <si>
    <t>CAGR MIC</t>
  </si>
  <si>
    <t>CAGR MET</t>
  </si>
  <si>
    <t>Annualized Volatility APP</t>
  </si>
  <si>
    <t>Annualized Volatility MIC</t>
  </si>
  <si>
    <t>Annualized Volatility MET</t>
  </si>
  <si>
    <t>MIC</t>
  </si>
  <si>
    <t>MET</t>
  </si>
  <si>
    <t>APP</t>
  </si>
  <si>
    <t>Mean of Return</t>
  </si>
  <si>
    <t>Return_Daily</t>
  </si>
  <si>
    <t>Vol_Daily</t>
  </si>
  <si>
    <t>COVARANCE</t>
  </si>
  <si>
    <t xml:space="preserve">APPLE </t>
  </si>
  <si>
    <t xml:space="preserve">MICROSOFT </t>
  </si>
  <si>
    <t xml:space="preserve">META </t>
  </si>
  <si>
    <t>Variance</t>
  </si>
  <si>
    <t>Expected Return</t>
  </si>
  <si>
    <t>VOL_P</t>
  </si>
  <si>
    <t>w1</t>
  </si>
  <si>
    <t>w2</t>
  </si>
  <si>
    <t>w3</t>
  </si>
  <si>
    <t>COVARIANCE</t>
  </si>
  <si>
    <t>COVARIANCE * 10^6</t>
  </si>
  <si>
    <t>W1</t>
  </si>
  <si>
    <t>W2</t>
  </si>
  <si>
    <t>W3</t>
  </si>
  <si>
    <r>
      <t>inverse covariance matrix</t>
    </r>
    <r>
      <rPr>
        <sz val="11"/>
        <color rgb="FF000000"/>
        <rFont val="Arial"/>
        <family val="2"/>
        <scheme val="minor"/>
      </rPr>
      <t xml:space="preserve"> </t>
    </r>
  </si>
  <si>
    <t xml:space="preserve"> inverse covariance matrix / 10 ^ 6</t>
  </si>
  <si>
    <t>Numerator</t>
  </si>
  <si>
    <t>Denominator</t>
  </si>
  <si>
    <t>Σ⁻¹</t>
  </si>
  <si>
    <t>vector</t>
  </si>
  <si>
    <t>Return_Daily_Mean</t>
  </si>
  <si>
    <t>Annual Expected Return</t>
  </si>
  <si>
    <t>Annual VOL_P</t>
  </si>
  <si>
    <t xml:space="preserve">Annual_risk-free rate </t>
  </si>
  <si>
    <t>Annual_Return</t>
  </si>
  <si>
    <t>Annual_Vol</t>
  </si>
  <si>
    <t>Excess_Return</t>
  </si>
  <si>
    <t>INVERSE</t>
  </si>
  <si>
    <t>INVERSE*Excess_Return</t>
  </si>
  <si>
    <t>SUM</t>
  </si>
  <si>
    <t>Short Selling</t>
  </si>
  <si>
    <t>COVARIANCE*252</t>
  </si>
  <si>
    <t>WIGHTT</t>
  </si>
  <si>
    <t>VAR</t>
  </si>
  <si>
    <t>BEFORE</t>
  </si>
  <si>
    <t>AFTER</t>
  </si>
  <si>
    <t>SOLVER</t>
  </si>
  <si>
    <t>SHARPE</t>
  </si>
  <si>
    <t>Portfolio Std Dev</t>
  </si>
  <si>
    <t>META</t>
  </si>
  <si>
    <r>
      <t>Investor</t>
    </r>
    <r>
      <rPr>
        <sz val="11"/>
        <color rgb="FF000000"/>
        <rFont val="Arial"/>
        <family val="2"/>
      </rPr>
      <t>_</t>
    </r>
    <r>
      <rPr>
        <sz val="11"/>
        <color rgb="FF000000"/>
        <rFont val="Calibri"/>
        <family val="2"/>
      </rPr>
      <t>Risk</t>
    </r>
    <r>
      <rPr>
        <sz val="11"/>
        <color rgb="FF000000"/>
        <rFont val="Arial"/>
        <family val="2"/>
      </rPr>
      <t>_</t>
    </r>
    <r>
      <rPr>
        <sz val="11"/>
        <color rgb="FF000000"/>
        <rFont val="Calibri"/>
        <family val="2"/>
      </rPr>
      <t xml:space="preserve">Aversion </t>
    </r>
    <r>
      <rPr>
        <sz val="11"/>
        <color rgb="FF000000"/>
        <rFont val="Arial"/>
        <family val="2"/>
      </rPr>
      <t>_</t>
    </r>
    <r>
      <rPr>
        <sz val="11"/>
        <color rgb="FF000000"/>
        <rFont val="Calibri"/>
        <family val="2"/>
      </rPr>
      <t>Coefficient</t>
    </r>
  </si>
  <si>
    <t>Compute OCP</t>
  </si>
  <si>
    <t>OCP Return</t>
    <phoneticPr fontId="2" type="noConversion"/>
  </si>
  <si>
    <t>OCP Vol</t>
    <phoneticPr fontId="2" type="noConversion"/>
  </si>
  <si>
    <t>Assets Free Risk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</si>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</sst>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0"/>
    <numFmt numFmtId="165" formatCode="0.0000000000"/>
    <numFmt numFmtId="166" formatCode="0.00000000000000000000"/>
    <numFmt numFmtId="167" formatCode="0.0000%"/>
  </numFmts>
  <fonts count="11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167" fontId="0" fillId="0" borderId="0" xfId="1" applyNumberFormat="1" applyFont="1"/>
    <xf numFmtId="10" fontId="0" fillId="0" borderId="0" xfId="1" applyNumberFormat="1" applyFont="1"/>
    <xf numFmtId="0" fontId="1" fillId="0" borderId="0" xfId="0" applyFont="1"/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0" fillId="0" borderId="3" xfId="0" applyNumberFormat="1" applyBorder="1" applyAlignment="1">
      <alignment wrapText="1"/>
    </xf>
    <xf numFmtId="0" fontId="0" fillId="0" borderId="3" xfId="0" applyBorder="1"/>
    <xf numFmtId="0" fontId="7" fillId="0" borderId="3" xfId="0" applyFont="1" applyBorder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2" borderId="0" xfId="0" applyFont="1" applyFill="1"/>
    <xf numFmtId="0" fontId="9" fillId="0" borderId="3" xfId="0" applyFont="1" applyBorder="1"/>
    <xf numFmtId="0" fontId="2" fillId="2" borderId="3" xfId="0" applyFont="1" applyFill="1" applyBorder="1"/>
    <xf numFmtId="0" fontId="0" fillId="2" borderId="3" xfId="0" applyFill="1" applyBorder="1"/>
    <xf numFmtId="0" fontId="0" fillId="0" borderId="3" xfId="0" applyBorder="1" applyAlignment="1">
      <alignment horizontal="center" vertical="center"/>
    </xf>
    <xf numFmtId="0" fontId="2" fillId="2" borderId="6" xfId="0" applyFont="1" applyFill="1" applyBorder="1"/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1" defaultTableStyle="TableStyleMedium2" defaultPivotStyle="PivotStyleLight16">
    <tableStyle name="Invisible" pivot="0" table="0" count="0" xr9:uid="{96CA5EB0-C8C8-4168-B961-BA0079677C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effectLst/>
              </a:rPr>
              <a:t>Optimal Complete Portfolio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77E-4A53-AD6C-3AD085AEE8E7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62A-4217-B1BA-D780576EC2F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'Q7'!$A$11:$A$12</c:f>
              <c:strCache>
                <c:ptCount val="2"/>
                <c:pt idx="0">
                  <c:v>META</c:v>
                </c:pt>
                <c:pt idx="1">
                  <c:v>Assets Free Risk</c:v>
                </c:pt>
              </c:strCache>
            </c:strRef>
          </c:cat>
          <c:val>
            <c:numRef>
              <c:f>'Q7'!$B$11:$B$12</c:f>
              <c:numCache>
                <c:formatCode>General</c:formatCode>
                <c:ptCount val="2"/>
                <c:pt idx="0">
                  <c:v>59.39436308807386</c:v>
                </c:pt>
                <c:pt idx="1">
                  <c:v>40.60563691192614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A-4217-B1BA-D780576EC2F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7</xdr:row>
      <xdr:rowOff>102870</xdr:rowOff>
    </xdr:from>
    <xdr:to>
      <xdr:col>9</xdr:col>
      <xdr:colOff>419100</xdr:colOff>
      <xdr:row>23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89F3E-8D0C-123D-C4A1-20A8856CD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81AC-73D7-4774-A624-65F3561F9EE8}">
  <sheetPr codeName="Sheet3"/>
  <dimension ref="A1:P127"/>
  <sheetViews>
    <sheetView topLeftCell="F1" zoomScale="150" workbookViewId="0">
      <selection activeCell="N13" sqref="N13"/>
    </sheetView>
  </sheetViews>
  <sheetFormatPr baseColWidth="10" defaultColWidth="8.83203125" defaultRowHeight="13" x14ac:dyDescent="0.15"/>
  <cols>
    <col min="1" max="1" width="10.1640625" style="1" bestFit="1" customWidth="1"/>
    <col min="2" max="2" width="12.5" style="1" bestFit="1" customWidth="1"/>
    <col min="3" max="3" width="17.5" style="1" bestFit="1" customWidth="1"/>
    <col min="4" max="4" width="11.5" style="1" bestFit="1" customWidth="1"/>
    <col min="5" max="5" width="17.6640625" style="1" bestFit="1" customWidth="1"/>
    <col min="6" max="6" width="18.83203125" style="1" bestFit="1" customWidth="1"/>
    <col min="7" max="7" width="19.5" style="1" bestFit="1" customWidth="1"/>
    <col min="8" max="8" width="20.6640625" style="1" customWidth="1"/>
    <col min="9" max="9" width="12" style="1" bestFit="1" customWidth="1"/>
    <col min="10" max="10" width="18.33203125" style="1" customWidth="1"/>
    <col min="11" max="11" width="17.5" style="1" customWidth="1"/>
    <col min="12" max="13" width="8.83203125" style="1"/>
    <col min="14" max="14" width="11.1640625" style="1" customWidth="1"/>
    <col min="15" max="15" width="12.1640625" style="1" customWidth="1"/>
    <col min="16" max="16" width="11.6640625" style="1" customWidth="1"/>
    <col min="17" max="16384" width="8.83203125" style="1"/>
  </cols>
  <sheetData>
    <row r="1" spans="1:16" s="4" customFormat="1" ht="5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15">
      <c r="A2" s="2">
        <v>45524.666666666599</v>
      </c>
      <c r="B2" s="1">
        <v>226.51</v>
      </c>
      <c r="C2" s="1">
        <v>424.8</v>
      </c>
      <c r="D2" s="1">
        <v>526.73</v>
      </c>
      <c r="H2" s="4" t="s">
        <v>7</v>
      </c>
      <c r="I2" s="3">
        <f>_xlfn.STDEV.S(E2:E127)</f>
        <v>1.3701561915081069E-2</v>
      </c>
      <c r="K2" s="1">
        <v>0.17786360364485243</v>
      </c>
      <c r="L2" s="1">
        <v>-4.0402657082894478E-2</v>
      </c>
      <c r="M2" s="1">
        <v>0.7401773614371856</v>
      </c>
      <c r="N2" s="1">
        <v>0.21750555240275041</v>
      </c>
      <c r="O2" s="1">
        <v>0.2197415645787848</v>
      </c>
      <c r="P2" s="1">
        <v>0.24885613395052258</v>
      </c>
    </row>
    <row r="3" spans="1:16" x14ac:dyDescent="0.15">
      <c r="A3" s="2">
        <v>45525.666666666599</v>
      </c>
      <c r="B3" s="1">
        <v>226.4</v>
      </c>
      <c r="C3" s="1">
        <v>424.14</v>
      </c>
      <c r="D3" s="1">
        <v>535.16</v>
      </c>
      <c r="E3" s="1">
        <f>(B3-B2)/B2</f>
        <v>-4.8562977351986769E-4</v>
      </c>
      <c r="F3" s="1">
        <f>(C3-C2)/C2</f>
        <v>-1.5536723163842396E-3</v>
      </c>
      <c r="G3" s="1">
        <f>(D3-D2)/D2</f>
        <v>1.6004404533631937E-2</v>
      </c>
      <c r="H3" s="4" t="s">
        <v>8</v>
      </c>
      <c r="I3" s="3">
        <f>_xlfn.STDEV.S(F2:F127)</f>
        <v>1.3842417442373911E-2</v>
      </c>
    </row>
    <row r="4" spans="1:16" x14ac:dyDescent="0.15">
      <c r="A4" s="2">
        <v>45526.666666666599</v>
      </c>
      <c r="B4" s="1">
        <v>224.53</v>
      </c>
      <c r="C4" s="1">
        <v>415.55</v>
      </c>
      <c r="D4" s="1">
        <v>531.92999999999995</v>
      </c>
      <c r="E4" s="1">
        <f t="shared" ref="E4:E67" si="0">(B4-B3)/B3</f>
        <v>-8.2597173144876527E-3</v>
      </c>
      <c r="F4" s="1">
        <f t="shared" ref="F4:F67" si="1">(C4-C3)/C3</f>
        <v>-2.0252746734568717E-2</v>
      </c>
      <c r="G4" s="1">
        <f t="shared" ref="G4:G67" si="2">(D4-D3)/D3</f>
        <v>-6.0355781448539099E-3</v>
      </c>
      <c r="H4" s="4" t="s">
        <v>9</v>
      </c>
      <c r="I4" s="3">
        <f>_xlfn.STDEV.S(G2:G127)</f>
        <v>1.5676462920620488E-2</v>
      </c>
    </row>
    <row r="5" spans="1:16" x14ac:dyDescent="0.15">
      <c r="A5" s="2">
        <v>45527.666666666599</v>
      </c>
      <c r="B5" s="1">
        <v>226.84</v>
      </c>
      <c r="C5" s="1">
        <v>416.79</v>
      </c>
      <c r="D5" s="1">
        <v>528</v>
      </c>
      <c r="E5" s="1">
        <f t="shared" si="0"/>
        <v>1.0288157484523237E-2</v>
      </c>
      <c r="F5" s="1">
        <f t="shared" si="1"/>
        <v>2.9839971122608811E-3</v>
      </c>
      <c r="G5" s="1">
        <f t="shared" si="2"/>
        <v>-7.3881901753989256E-3</v>
      </c>
    </row>
    <row r="6" spans="1:16" x14ac:dyDescent="0.15">
      <c r="A6" s="2">
        <v>45530.666666666599</v>
      </c>
      <c r="B6" s="1">
        <v>227.18</v>
      </c>
      <c r="C6" s="1">
        <v>413.49</v>
      </c>
      <c r="D6" s="1">
        <v>521.12</v>
      </c>
      <c r="E6" s="1">
        <f t="shared" si="0"/>
        <v>1.4988538176688565E-3</v>
      </c>
      <c r="F6" s="1">
        <f t="shared" si="1"/>
        <v>-7.9176563737134078E-3</v>
      </c>
      <c r="G6" s="1">
        <f t="shared" si="2"/>
        <v>-1.3030303030303022E-2</v>
      </c>
      <c r="H6" s="43" t="s">
        <v>19</v>
      </c>
      <c r="I6" s="43"/>
      <c r="J6" s="1" t="s">
        <v>18</v>
      </c>
      <c r="K6" s="1">
        <f>SUM(E3:E127)/126</f>
        <v>7.4243572432031331E-4</v>
      </c>
    </row>
    <row r="7" spans="1:16" x14ac:dyDescent="0.15">
      <c r="A7" s="2">
        <v>45531.666666666599</v>
      </c>
      <c r="B7" s="1">
        <v>228.03</v>
      </c>
      <c r="C7" s="1">
        <v>413.84</v>
      </c>
      <c r="D7" s="1">
        <v>519.1</v>
      </c>
      <c r="E7" s="1">
        <f t="shared" si="0"/>
        <v>3.7415265428294492E-3</v>
      </c>
      <c r="F7" s="1">
        <f t="shared" si="1"/>
        <v>8.4645336041975832E-4</v>
      </c>
      <c r="G7" s="1">
        <f t="shared" si="2"/>
        <v>-3.8762665029167596E-3</v>
      </c>
      <c r="H7" s="43" t="s">
        <v>19</v>
      </c>
      <c r="I7" s="43"/>
      <c r="J7" s="1" t="s">
        <v>16</v>
      </c>
      <c r="K7" s="1">
        <f>SUM(F3:F127)/126</f>
        <v>-6.8231122211947855E-5</v>
      </c>
    </row>
    <row r="8" spans="1:16" x14ac:dyDescent="0.15">
      <c r="A8" s="2">
        <v>45532.666666666599</v>
      </c>
      <c r="B8" s="1">
        <v>226.49</v>
      </c>
      <c r="C8" s="1">
        <v>410.6</v>
      </c>
      <c r="D8" s="1">
        <v>516.78</v>
      </c>
      <c r="E8" s="1">
        <f t="shared" si="0"/>
        <v>-6.7534973468402933E-3</v>
      </c>
      <c r="F8" s="1">
        <f t="shared" si="1"/>
        <v>-7.829112700560489E-3</v>
      </c>
      <c r="G8" s="1">
        <f t="shared" si="2"/>
        <v>-4.4692737430168557E-3</v>
      </c>
      <c r="H8" s="43" t="s">
        <v>19</v>
      </c>
      <c r="I8" s="43"/>
      <c r="J8" s="1" t="s">
        <v>17</v>
      </c>
      <c r="K8" s="1">
        <f>SUM(G3:G127)/126</f>
        <v>2.3216242119747325E-3</v>
      </c>
    </row>
    <row r="9" spans="1:16" x14ac:dyDescent="0.15">
      <c r="A9" s="2">
        <v>45533.666666666599</v>
      </c>
      <c r="B9" s="1">
        <v>229.79</v>
      </c>
      <c r="C9" s="1">
        <v>413.12</v>
      </c>
      <c r="D9" s="1">
        <v>518.22</v>
      </c>
      <c r="E9" s="1">
        <f t="shared" si="0"/>
        <v>1.4570179698882878E-2</v>
      </c>
      <c r="F9" s="1">
        <f t="shared" si="1"/>
        <v>6.1373599610325905E-3</v>
      </c>
      <c r="G9" s="1">
        <f t="shared" si="2"/>
        <v>2.7864855451063407E-3</v>
      </c>
    </row>
    <row r="10" spans="1:16" x14ac:dyDescent="0.15">
      <c r="A10" s="2">
        <v>45534.666666666599</v>
      </c>
      <c r="B10" s="1">
        <v>229</v>
      </c>
      <c r="C10" s="1">
        <v>417.14</v>
      </c>
      <c r="D10" s="1">
        <v>521.30999999999995</v>
      </c>
      <c r="E10" s="1">
        <f t="shared" si="0"/>
        <v>-3.4379215805735329E-3</v>
      </c>
      <c r="F10" s="1">
        <f t="shared" si="1"/>
        <v>9.7308288148721476E-3</v>
      </c>
      <c r="G10" s="1">
        <f t="shared" si="2"/>
        <v>5.9627185365287291E-3</v>
      </c>
    </row>
    <row r="11" spans="1:16" x14ac:dyDescent="0.15">
      <c r="A11" s="2">
        <v>45538.666666666599</v>
      </c>
      <c r="B11" s="1">
        <v>222.77</v>
      </c>
      <c r="C11" s="1">
        <v>409.44</v>
      </c>
      <c r="D11" s="1">
        <v>511.76</v>
      </c>
      <c r="E11" s="1">
        <f t="shared" si="0"/>
        <v>-2.7205240174672445E-2</v>
      </c>
      <c r="F11" s="1">
        <f t="shared" si="1"/>
        <v>-1.8459030541305051E-2</v>
      </c>
      <c r="G11" s="1">
        <f t="shared" si="2"/>
        <v>-1.8319234236826371E-2</v>
      </c>
    </row>
    <row r="12" spans="1:16" x14ac:dyDescent="0.15">
      <c r="A12" s="2">
        <v>45539.666666666599</v>
      </c>
      <c r="B12" s="1">
        <v>220.85</v>
      </c>
      <c r="C12" s="1">
        <v>408.9</v>
      </c>
      <c r="D12" s="1">
        <v>512.74</v>
      </c>
      <c r="E12" s="1">
        <f t="shared" si="0"/>
        <v>-8.6187547694932705E-3</v>
      </c>
      <c r="F12" s="1">
        <f t="shared" si="1"/>
        <v>-1.3188745603751966E-3</v>
      </c>
      <c r="G12" s="1">
        <f t="shared" si="2"/>
        <v>1.9149601375645189E-3</v>
      </c>
    </row>
    <row r="13" spans="1:16" x14ac:dyDescent="0.15">
      <c r="A13" s="2">
        <v>45540.666666666599</v>
      </c>
      <c r="B13" s="1">
        <v>222.38</v>
      </c>
      <c r="C13" s="1">
        <v>408.39</v>
      </c>
      <c r="D13" s="1">
        <v>516.86</v>
      </c>
      <c r="E13" s="1">
        <f t="shared" si="0"/>
        <v>6.9277790355444929E-3</v>
      </c>
      <c r="F13" s="1">
        <f t="shared" si="1"/>
        <v>-1.247248716067476E-3</v>
      </c>
      <c r="G13" s="1">
        <f t="shared" si="2"/>
        <v>8.0352615360611696E-3</v>
      </c>
    </row>
    <row r="14" spans="1:16" ht="14" thickBot="1" x14ac:dyDescent="0.2">
      <c r="A14" s="2">
        <v>45541.666666666599</v>
      </c>
      <c r="B14" s="1">
        <v>220.82</v>
      </c>
      <c r="C14" s="1">
        <v>401.7</v>
      </c>
      <c r="D14" s="1">
        <v>500.27</v>
      </c>
      <c r="E14" s="1">
        <f t="shared" si="0"/>
        <v>-7.0150193362712582E-3</v>
      </c>
      <c r="F14" s="1">
        <f t="shared" si="1"/>
        <v>-1.6381400132226543E-2</v>
      </c>
      <c r="G14" s="1">
        <f t="shared" si="2"/>
        <v>-3.2097666679565123E-2</v>
      </c>
    </row>
    <row r="15" spans="1:16" ht="28" x14ac:dyDescent="0.15">
      <c r="A15" s="2">
        <v>45544.666666666599</v>
      </c>
      <c r="B15" s="1">
        <v>220.91</v>
      </c>
      <c r="C15" s="1">
        <v>405.72</v>
      </c>
      <c r="D15" s="1">
        <v>504.79</v>
      </c>
      <c r="E15" s="1">
        <f t="shared" si="0"/>
        <v>4.0757177791868223E-4</v>
      </c>
      <c r="F15" s="1">
        <f t="shared" si="1"/>
        <v>1.0007468259895541E-2</v>
      </c>
      <c r="G15" s="1">
        <f t="shared" si="2"/>
        <v>9.0351210346413715E-3</v>
      </c>
      <c r="H15" s="6"/>
      <c r="I15" s="6" t="s">
        <v>5</v>
      </c>
      <c r="J15" s="6" t="s">
        <v>4</v>
      </c>
      <c r="K15" s="6" t="s">
        <v>6</v>
      </c>
    </row>
    <row r="16" spans="1:16" ht="14" x14ac:dyDescent="0.15">
      <c r="A16" s="2">
        <v>45545.666666666599</v>
      </c>
      <c r="B16" s="1">
        <v>220.11</v>
      </c>
      <c r="C16" s="1">
        <v>414.2</v>
      </c>
      <c r="D16" s="1">
        <v>504.79</v>
      </c>
      <c r="E16" s="1">
        <f t="shared" si="0"/>
        <v>-3.6213842741387122E-3</v>
      </c>
      <c r="F16" s="1">
        <f t="shared" si="1"/>
        <v>2.0901114068815837E-2</v>
      </c>
      <c r="G16" s="1">
        <f t="shared" si="2"/>
        <v>0</v>
      </c>
      <c r="H16" s="7" t="s">
        <v>5</v>
      </c>
      <c r="I16" s="9">
        <f>_xlfn.VAR.S(E3:E127)</f>
        <v>1.8773279891280001E-4</v>
      </c>
      <c r="J16" s="9">
        <f>_xlfn.COVARIANCE.S(E3:E127,F3:F127)</f>
        <v>8.4229807302558309E-5</v>
      </c>
      <c r="K16" s="9">
        <f>_xlfn.COVARIANCE.S(E3:E127,G3:G127)</f>
        <v>7.5411762700239527E-5</v>
      </c>
      <c r="M16" s="1">
        <v>0.33</v>
      </c>
    </row>
    <row r="17" spans="1:13" ht="14" x14ac:dyDescent="0.15">
      <c r="A17" s="2">
        <v>45546.666666666599</v>
      </c>
      <c r="B17" s="1">
        <v>222.66</v>
      </c>
      <c r="C17" s="1">
        <v>423.04</v>
      </c>
      <c r="D17" s="1">
        <v>511.83</v>
      </c>
      <c r="E17" s="1">
        <f t="shared" si="0"/>
        <v>1.1585116532642692E-2</v>
      </c>
      <c r="F17" s="1">
        <f t="shared" si="1"/>
        <v>2.13423466924192E-2</v>
      </c>
      <c r="G17" s="1">
        <f t="shared" si="2"/>
        <v>1.394639354979291E-2</v>
      </c>
      <c r="H17" s="7" t="s">
        <v>4</v>
      </c>
      <c r="I17" s="9">
        <f>_xlfn.COVARIANCE.S(E3:E127,F3:F127)</f>
        <v>8.4229807302558309E-5</v>
      </c>
      <c r="J17" s="9">
        <f>_xlfn.VAR.S(F3:F127)</f>
        <v>1.916125206489375E-4</v>
      </c>
      <c r="K17" s="9">
        <f>_xlfn.COVARIANCE.S(F3:F127,G3:G127)</f>
        <v>9.7101821861221118E-5</v>
      </c>
      <c r="M17" s="1">
        <v>0.33</v>
      </c>
    </row>
    <row r="18" spans="1:13" ht="15" thickBot="1" x14ac:dyDescent="0.2">
      <c r="A18" s="2">
        <v>45547.666666666599</v>
      </c>
      <c r="B18" s="1">
        <v>222.77</v>
      </c>
      <c r="C18" s="1">
        <v>427</v>
      </c>
      <c r="D18" s="1">
        <v>525.6</v>
      </c>
      <c r="E18" s="1">
        <f t="shared" si="0"/>
        <v>4.9402676726854238E-4</v>
      </c>
      <c r="F18" s="1">
        <f t="shared" si="1"/>
        <v>9.3608169440241567E-3</v>
      </c>
      <c r="G18" s="1">
        <f t="shared" si="2"/>
        <v>2.6903464040794873E-2</v>
      </c>
      <c r="H18" s="8" t="s">
        <v>6</v>
      </c>
      <c r="I18" s="10">
        <f>_xlfn.COVARIANCE.S(E3:E127,G3:G127)</f>
        <v>7.5411762700239527E-5</v>
      </c>
      <c r="J18" s="10">
        <f>_xlfn.COVARIANCE.S(F3:F127,G3:G127)</f>
        <v>9.7101821861221118E-5</v>
      </c>
      <c r="K18" s="10">
        <f>_xlfn.VAR.S(G3:G127)</f>
        <v>2.4575148970158901E-4</v>
      </c>
      <c r="M18" s="1">
        <v>0.33</v>
      </c>
    </row>
    <row r="19" spans="1:13" x14ac:dyDescent="0.15">
      <c r="A19" s="2">
        <v>45548.666666666599</v>
      </c>
      <c r="B19" s="1">
        <v>222.5</v>
      </c>
      <c r="C19" s="1">
        <v>430.59</v>
      </c>
      <c r="D19" s="1">
        <v>524.62</v>
      </c>
      <c r="E19" s="1">
        <f t="shared" si="0"/>
        <v>-1.2120123894600271E-3</v>
      </c>
      <c r="F19" s="1">
        <f t="shared" si="1"/>
        <v>8.4074941451990053E-3</v>
      </c>
      <c r="G19" s="1">
        <f t="shared" si="2"/>
        <v>-1.8645357686453922E-3</v>
      </c>
      <c r="M19" s="1">
        <f>SUM(M16:M18)</f>
        <v>0.99</v>
      </c>
    </row>
    <row r="20" spans="1:13" x14ac:dyDescent="0.15">
      <c r="A20" s="2">
        <v>45551.666666666599</v>
      </c>
      <c r="B20" s="1">
        <v>216.32</v>
      </c>
      <c r="C20" s="1">
        <v>431.34</v>
      </c>
      <c r="D20" s="1">
        <v>533.28</v>
      </c>
      <c r="E20" s="1">
        <f t="shared" si="0"/>
        <v>-2.7775280898876435E-2</v>
      </c>
      <c r="F20" s="1">
        <f t="shared" si="1"/>
        <v>1.7417961401797535E-3</v>
      </c>
      <c r="G20" s="1">
        <f t="shared" si="2"/>
        <v>1.6507186153787441E-2</v>
      </c>
    </row>
    <row r="21" spans="1:13" x14ac:dyDescent="0.15">
      <c r="A21" s="2">
        <v>45552.666666666599</v>
      </c>
      <c r="B21" s="1">
        <v>216.79</v>
      </c>
      <c r="C21" s="1">
        <v>435.15</v>
      </c>
      <c r="D21" s="1">
        <v>536.32000000000005</v>
      </c>
      <c r="E21" s="1">
        <f t="shared" si="0"/>
        <v>2.1727071005917106E-3</v>
      </c>
      <c r="F21" s="1">
        <f t="shared" si="1"/>
        <v>8.8329392126860543E-3</v>
      </c>
      <c r="G21" s="1">
        <f t="shared" si="2"/>
        <v>5.7005700570058456E-3</v>
      </c>
      <c r="H21" s="3" t="s">
        <v>20</v>
      </c>
      <c r="I21" s="1">
        <f>AVERAGE(E3:E127)</f>
        <v>7.4837521011487582E-4</v>
      </c>
    </row>
    <row r="22" spans="1:13" x14ac:dyDescent="0.15">
      <c r="A22" s="2">
        <v>45553.666666666599</v>
      </c>
      <c r="B22" s="1">
        <v>220.69</v>
      </c>
      <c r="C22" s="1">
        <v>430.81</v>
      </c>
      <c r="D22" s="1">
        <v>537.95000000000005</v>
      </c>
      <c r="E22" s="1">
        <f t="shared" si="0"/>
        <v>1.7989759675261802E-2</v>
      </c>
      <c r="F22" s="1">
        <f t="shared" si="1"/>
        <v>-9.973572331379927E-3</v>
      </c>
      <c r="G22" s="1">
        <f t="shared" si="2"/>
        <v>3.0392303102625209E-3</v>
      </c>
      <c r="I22" s="1">
        <f>AVERAGE(F4:F128)</f>
        <v>-5.6802008728396772E-5</v>
      </c>
    </row>
    <row r="23" spans="1:13" x14ac:dyDescent="0.15">
      <c r="A23" s="2">
        <v>45554.666666666599</v>
      </c>
      <c r="B23" s="1">
        <v>228.87</v>
      </c>
      <c r="C23" s="1">
        <v>438.69</v>
      </c>
      <c r="D23" s="1">
        <v>559.1</v>
      </c>
      <c r="E23" s="1">
        <f t="shared" si="0"/>
        <v>3.706556708505146E-2</v>
      </c>
      <c r="F23" s="1">
        <f t="shared" si="1"/>
        <v>1.8291126018430387E-2</v>
      </c>
      <c r="G23" s="1">
        <f t="shared" si="2"/>
        <v>3.9315921554047728E-2</v>
      </c>
      <c r="I23" s="1">
        <f>AVERAGE(G5:G129)</f>
        <v>2.2972018237401482E-3</v>
      </c>
    </row>
    <row r="24" spans="1:13" x14ac:dyDescent="0.15">
      <c r="A24" s="2">
        <v>45555.666666666599</v>
      </c>
      <c r="B24" s="1">
        <v>228.2</v>
      </c>
      <c r="C24" s="1">
        <v>435.27</v>
      </c>
      <c r="D24" s="1">
        <v>561.35</v>
      </c>
      <c r="E24" s="1">
        <f t="shared" si="0"/>
        <v>-2.9274260497226196E-3</v>
      </c>
      <c r="F24" s="1">
        <f t="shared" si="1"/>
        <v>-7.7959379060384693E-3</v>
      </c>
      <c r="G24" s="1">
        <f t="shared" si="2"/>
        <v>4.0243248077267034E-3</v>
      </c>
    </row>
    <row r="25" spans="1:13" x14ac:dyDescent="0.15">
      <c r="A25" s="2">
        <v>45558.666666666599</v>
      </c>
      <c r="B25" s="1">
        <v>226.47</v>
      </c>
      <c r="C25" s="1">
        <v>433.51</v>
      </c>
      <c r="D25" s="1">
        <v>564.41</v>
      </c>
      <c r="E25" s="1">
        <f t="shared" si="0"/>
        <v>-7.5810692375109104E-3</v>
      </c>
      <c r="F25" s="1">
        <f t="shared" si="1"/>
        <v>-4.0434672731867365E-3</v>
      </c>
      <c r="G25" s="1">
        <f t="shared" si="2"/>
        <v>5.4511445622159888E-3</v>
      </c>
    </row>
    <row r="26" spans="1:13" x14ac:dyDescent="0.15">
      <c r="A26" s="2">
        <v>45559.666666666599</v>
      </c>
      <c r="B26" s="1">
        <v>227.37</v>
      </c>
      <c r="C26" s="1">
        <v>429.17</v>
      </c>
      <c r="D26" s="1">
        <v>563.33000000000004</v>
      </c>
      <c r="E26" s="1">
        <f t="shared" si="0"/>
        <v>3.9740362961981973E-3</v>
      </c>
      <c r="F26" s="1">
        <f t="shared" si="1"/>
        <v>-1.0011303084127184E-2</v>
      </c>
      <c r="G26" s="1">
        <f t="shared" si="2"/>
        <v>-1.913502595630707E-3</v>
      </c>
      <c r="H26" t="s">
        <v>21</v>
      </c>
      <c r="I26" s="1">
        <f>_xlfn.STDEV.S(E3:E127)</f>
        <v>1.3701561915081069E-2</v>
      </c>
    </row>
    <row r="27" spans="1:13" x14ac:dyDescent="0.15">
      <c r="A27" s="2">
        <v>45560.666666666599</v>
      </c>
      <c r="B27" s="1">
        <v>226.37</v>
      </c>
      <c r="C27" s="1">
        <v>432.11</v>
      </c>
      <c r="D27" s="1">
        <v>568.30999999999995</v>
      </c>
      <c r="E27" s="1">
        <f t="shared" si="0"/>
        <v>-4.3981176056647753E-3</v>
      </c>
      <c r="F27" s="1">
        <f t="shared" si="1"/>
        <v>6.85043222965258E-3</v>
      </c>
      <c r="G27" s="1">
        <f t="shared" si="2"/>
        <v>8.8402889957927052E-3</v>
      </c>
      <c r="I27" s="1">
        <f>_xlfn.STDEV.S(F4:F128)</f>
        <v>1.3897923417651096E-2</v>
      </c>
    </row>
    <row r="28" spans="1:13" x14ac:dyDescent="0.15">
      <c r="A28" s="2">
        <v>45561.666666666599</v>
      </c>
      <c r="B28" s="1">
        <v>227.52</v>
      </c>
      <c r="C28" s="1">
        <v>431.31</v>
      </c>
      <c r="D28" s="1">
        <v>567.84</v>
      </c>
      <c r="E28" s="1">
        <f t="shared" si="0"/>
        <v>5.0801784688784104E-3</v>
      </c>
      <c r="F28" s="1">
        <f t="shared" si="1"/>
        <v>-1.8513804355372737E-3</v>
      </c>
      <c r="G28" s="1">
        <f t="shared" si="2"/>
        <v>-8.2701342577099412E-4</v>
      </c>
      <c r="I28" s="1">
        <f>_xlfn.STDEV.S(G5:G129)</f>
        <v>1.573762672190035E-2</v>
      </c>
    </row>
    <row r="29" spans="1:13" x14ac:dyDescent="0.15">
      <c r="A29" s="2">
        <v>45562.666666666599</v>
      </c>
      <c r="B29" s="1">
        <v>227.79</v>
      </c>
      <c r="C29" s="1">
        <v>428.02</v>
      </c>
      <c r="D29" s="1">
        <v>567.36</v>
      </c>
      <c r="E29" s="1">
        <f t="shared" si="0"/>
        <v>1.1867088607594137E-3</v>
      </c>
      <c r="F29" s="1">
        <f t="shared" si="1"/>
        <v>-7.6279242308316996E-3</v>
      </c>
      <c r="G29" s="1">
        <f t="shared" si="2"/>
        <v>-8.4530853761626186E-4</v>
      </c>
    </row>
    <row r="30" spans="1:13" x14ac:dyDescent="0.15">
      <c r="A30" s="2">
        <v>45565.666666666599</v>
      </c>
      <c r="B30" s="1">
        <v>233</v>
      </c>
      <c r="C30" s="1">
        <v>430.3</v>
      </c>
      <c r="D30" s="1">
        <v>572.44000000000005</v>
      </c>
      <c r="E30" s="1">
        <f t="shared" si="0"/>
        <v>2.2871943456692603E-2</v>
      </c>
      <c r="F30" s="1">
        <f t="shared" si="1"/>
        <v>5.3268538853325307E-3</v>
      </c>
      <c r="G30" s="1">
        <f t="shared" si="2"/>
        <v>8.9537507050198133E-3</v>
      </c>
      <c r="H30" s="15" t="s">
        <v>22</v>
      </c>
      <c r="I30" s="16" t="s">
        <v>23</v>
      </c>
      <c r="J30" s="16" t="s">
        <v>24</v>
      </c>
      <c r="K30" s="16" t="s">
        <v>25</v>
      </c>
    </row>
    <row r="31" spans="1:13" x14ac:dyDescent="0.15">
      <c r="A31" s="2">
        <v>45566.666666666599</v>
      </c>
      <c r="B31" s="1">
        <v>226.21</v>
      </c>
      <c r="C31" s="1">
        <v>420.69</v>
      </c>
      <c r="D31" s="1">
        <v>576.47</v>
      </c>
      <c r="E31" s="1">
        <f t="shared" si="0"/>
        <v>-2.9141630901287519E-2</v>
      </c>
      <c r="F31" s="1">
        <f t="shared" si="1"/>
        <v>-2.2333255867999103E-2</v>
      </c>
      <c r="G31" s="1">
        <f t="shared" si="2"/>
        <v>7.0400391307385447E-3</v>
      </c>
      <c r="H31" s="16" t="s">
        <v>23</v>
      </c>
      <c r="I31" s="17">
        <f>_xlfn.COVARIANCE.P(E3:E127,E3:E127)</f>
        <v>1.8623093652149765E-4</v>
      </c>
      <c r="J31" s="17">
        <f>_xlfn.COVARIANCE.P(E3:E127,F3:F127)</f>
        <v>8.3555968844137833E-5</v>
      </c>
      <c r="K31" s="17">
        <f>_xlfn.COVARIANCE.P(E3:E127,G3:G127)</f>
        <v>7.4808468598637614E-5</v>
      </c>
    </row>
    <row r="32" spans="1:13" x14ac:dyDescent="0.15">
      <c r="A32" s="2">
        <v>45567.666666666599</v>
      </c>
      <c r="B32" s="1">
        <v>226.78</v>
      </c>
      <c r="C32" s="1">
        <v>417.13</v>
      </c>
      <c r="D32" s="1">
        <v>572.80999999999995</v>
      </c>
      <c r="E32" s="1">
        <f t="shared" si="0"/>
        <v>2.5197825029839227E-3</v>
      </c>
      <c r="F32" s="1">
        <f t="shared" si="1"/>
        <v>-8.462288145665459E-3</v>
      </c>
      <c r="G32" s="1">
        <f t="shared" si="2"/>
        <v>-6.3489860703940908E-3</v>
      </c>
      <c r="H32" s="16" t="s">
        <v>24</v>
      </c>
      <c r="I32" s="16">
        <f>J31</f>
        <v>8.3555968844137833E-5</v>
      </c>
      <c r="J32" s="16">
        <f>_xlfn.COVARIANCE.P(F3:F127,F3:F127)</f>
        <v>1.9007962048374607E-4</v>
      </c>
      <c r="K32" s="17">
        <f>_xlfn.COVARIANCE.P(F3:F127,G3:G127)</f>
        <v>9.6325007286331352E-5</v>
      </c>
    </row>
    <row r="33" spans="1:12" x14ac:dyDescent="0.15">
      <c r="A33" s="2">
        <v>45568.666666666599</v>
      </c>
      <c r="B33" s="1">
        <v>225.67</v>
      </c>
      <c r="C33" s="1">
        <v>416.54</v>
      </c>
      <c r="D33" s="1">
        <v>582.77</v>
      </c>
      <c r="E33" s="1">
        <f t="shared" si="0"/>
        <v>-4.8946115177705869E-3</v>
      </c>
      <c r="F33" s="1">
        <f t="shared" si="1"/>
        <v>-1.4144271570013544E-3</v>
      </c>
      <c r="G33" s="1">
        <f t="shared" si="2"/>
        <v>1.7387964595590225E-2</v>
      </c>
      <c r="H33" s="16" t="s">
        <v>25</v>
      </c>
      <c r="I33" s="16">
        <f>K31</f>
        <v>7.4808468598637614E-5</v>
      </c>
      <c r="J33" s="16">
        <f>K32</f>
        <v>9.6325007286331352E-5</v>
      </c>
      <c r="K33" s="17">
        <f>_xlfn.COVARIANCE.P(G3:G127,G3:G127)</f>
        <v>2.4378547778397647E-4</v>
      </c>
    </row>
    <row r="34" spans="1:12" x14ac:dyDescent="0.15">
      <c r="A34" s="2">
        <v>45569.666666666599</v>
      </c>
      <c r="B34" s="1">
        <v>226.8</v>
      </c>
      <c r="C34" s="1">
        <v>416.06</v>
      </c>
      <c r="D34" s="1">
        <v>595.94000000000005</v>
      </c>
      <c r="E34" s="1">
        <f t="shared" si="0"/>
        <v>5.0073115611291887E-3</v>
      </c>
      <c r="F34" s="1">
        <f t="shared" si="1"/>
        <v>-1.1523503144956503E-3</v>
      </c>
      <c r="G34" s="1">
        <f t="shared" si="2"/>
        <v>2.2598967002419604E-2</v>
      </c>
    </row>
    <row r="35" spans="1:12" x14ac:dyDescent="0.15">
      <c r="A35" s="2">
        <v>45572.666666666599</v>
      </c>
      <c r="B35" s="1">
        <v>221.69</v>
      </c>
      <c r="C35" s="1">
        <v>409.54</v>
      </c>
      <c r="D35" s="1">
        <v>584.78</v>
      </c>
      <c r="E35" s="1">
        <f t="shared" si="0"/>
        <v>-2.2530864197530923E-2</v>
      </c>
      <c r="F35" s="1">
        <f t="shared" si="1"/>
        <v>-1.5670816709128448E-2</v>
      </c>
      <c r="G35" s="1">
        <f t="shared" si="2"/>
        <v>-1.8726717454777463E-2</v>
      </c>
      <c r="H35" s="14" t="s">
        <v>29</v>
      </c>
      <c r="I35" s="14" t="s">
        <v>30</v>
      </c>
      <c r="J35" s="14" t="s">
        <v>31</v>
      </c>
    </row>
    <row r="36" spans="1:12" x14ac:dyDescent="0.15">
      <c r="A36" s="2">
        <v>45573.666666666599</v>
      </c>
      <c r="B36" s="1">
        <v>225.77</v>
      </c>
      <c r="C36" s="1">
        <v>414.71</v>
      </c>
      <c r="D36" s="1">
        <v>592.89</v>
      </c>
      <c r="E36" s="1">
        <f t="shared" si="0"/>
        <v>1.8404077766250224E-2</v>
      </c>
      <c r="F36" s="1">
        <f t="shared" si="1"/>
        <v>1.2623919519460758E-2</v>
      </c>
      <c r="G36" s="1">
        <f t="shared" si="2"/>
        <v>1.3868463353739893E-2</v>
      </c>
      <c r="H36" s="3">
        <v>0.29780000000000001</v>
      </c>
      <c r="I36" s="3">
        <v>0.35780000000000001</v>
      </c>
      <c r="J36" s="3">
        <v>0.34439999999999998</v>
      </c>
    </row>
    <row r="37" spans="1:12" x14ac:dyDescent="0.15">
      <c r="A37" s="2">
        <v>45574.666666666599</v>
      </c>
      <c r="B37" s="1">
        <v>229.54</v>
      </c>
      <c r="C37" s="1">
        <v>417.46</v>
      </c>
      <c r="D37" s="1">
        <v>590.51</v>
      </c>
      <c r="E37" s="1">
        <f t="shared" si="0"/>
        <v>1.6698409886167258E-2</v>
      </c>
      <c r="F37" s="1">
        <f t="shared" si="1"/>
        <v>6.6311398326541439E-3</v>
      </c>
      <c r="G37" s="1">
        <f t="shared" si="2"/>
        <v>-4.0142353556308855E-3</v>
      </c>
    </row>
    <row r="38" spans="1:12" x14ac:dyDescent="0.15">
      <c r="A38" s="2">
        <v>45575.666666666599</v>
      </c>
      <c r="B38" s="1">
        <v>229.04</v>
      </c>
      <c r="C38" s="1">
        <v>415.84</v>
      </c>
      <c r="D38" s="1">
        <v>583.83000000000004</v>
      </c>
      <c r="E38" s="1">
        <f t="shared" si="0"/>
        <v>-2.178269582643548E-3</v>
      </c>
      <c r="F38" s="1">
        <f t="shared" si="1"/>
        <v>-3.8806113160542439E-3</v>
      </c>
      <c r="G38" s="1">
        <f t="shared" si="2"/>
        <v>-1.131225550795067E-2</v>
      </c>
      <c r="H38" t="s">
        <v>26</v>
      </c>
      <c r="I38"/>
      <c r="J38" s="3" t="s">
        <v>27</v>
      </c>
      <c r="K38" s="18">
        <f>H36*I21+I36*I22+J36*I23</f>
        <v>9.9369868694529654E-4</v>
      </c>
      <c r="L38" s="19">
        <f>K38*252</f>
        <v>0.25041206911021474</v>
      </c>
    </row>
    <row r="39" spans="1:12" x14ac:dyDescent="0.15">
      <c r="A39" s="2">
        <v>45576.666666666599</v>
      </c>
      <c r="B39" s="1">
        <v>227.55</v>
      </c>
      <c r="C39" s="1">
        <v>416.32</v>
      </c>
      <c r="D39" s="1">
        <v>589.95000000000005</v>
      </c>
      <c r="E39" s="1">
        <f t="shared" si="0"/>
        <v>-6.5054139015018365E-3</v>
      </c>
      <c r="F39" s="1">
        <f t="shared" si="1"/>
        <v>1.1542901115814213E-3</v>
      </c>
      <c r="G39" s="1">
        <f t="shared" si="2"/>
        <v>1.0482503468475419E-2</v>
      </c>
      <c r="H39">
        <f>H36^2*I31+I36^2*J32+J36^2*K33+2*H36*I36*J31+2*H36*J36*K31+2*I36*J36*K32</f>
        <v>1.2665660465044804E-4</v>
      </c>
      <c r="I39"/>
      <c r="J39" t="s">
        <v>28</v>
      </c>
      <c r="K39" s="18">
        <f>SQRT(H39)</f>
        <v>1.1254181651743855E-2</v>
      </c>
      <c r="L39" s="19">
        <f>K39*SQRT(252)</f>
        <v>0.1786545951603622</v>
      </c>
    </row>
    <row r="40" spans="1:12" x14ac:dyDescent="0.15">
      <c r="A40" s="2">
        <v>45579.666666666599</v>
      </c>
      <c r="B40" s="1">
        <v>231.3</v>
      </c>
      <c r="C40" s="1">
        <v>419.14</v>
      </c>
      <c r="D40" s="1">
        <v>590.41999999999996</v>
      </c>
      <c r="E40" s="1">
        <f t="shared" si="0"/>
        <v>1.6479894528675015E-2</v>
      </c>
      <c r="F40" s="1">
        <f t="shared" si="1"/>
        <v>6.7736356648731583E-3</v>
      </c>
      <c r="G40" s="1">
        <f t="shared" si="2"/>
        <v>7.9667768454939154E-4</v>
      </c>
    </row>
    <row r="41" spans="1:12" x14ac:dyDescent="0.15">
      <c r="A41" s="2">
        <v>45580.666666666599</v>
      </c>
      <c r="B41" s="1">
        <v>233.85</v>
      </c>
      <c r="C41" s="1">
        <v>418.74</v>
      </c>
      <c r="D41" s="1">
        <v>586.27</v>
      </c>
      <c r="E41" s="1">
        <f t="shared" si="0"/>
        <v>1.1024643320363091E-2</v>
      </c>
      <c r="F41" s="1">
        <f t="shared" si="1"/>
        <v>-9.5433506704198422E-4</v>
      </c>
      <c r="G41" s="1">
        <f t="shared" si="2"/>
        <v>-7.028894685139354E-3</v>
      </c>
    </row>
    <row r="42" spans="1:12" x14ac:dyDescent="0.15">
      <c r="A42" s="2">
        <v>45581.666666666599</v>
      </c>
      <c r="B42" s="1">
        <v>231.78</v>
      </c>
      <c r="C42" s="1">
        <v>416.12</v>
      </c>
      <c r="D42" s="1">
        <v>576.79</v>
      </c>
      <c r="E42" s="1">
        <f t="shared" si="0"/>
        <v>-8.8518280949326199E-3</v>
      </c>
      <c r="F42" s="1">
        <f t="shared" si="1"/>
        <v>-6.2568658356020549E-3</v>
      </c>
      <c r="G42" s="1">
        <f t="shared" si="2"/>
        <v>-1.6170024050352259E-2</v>
      </c>
    </row>
    <row r="43" spans="1:12" x14ac:dyDescent="0.15">
      <c r="A43" s="2">
        <v>45582.666666666599</v>
      </c>
      <c r="B43" s="1">
        <v>232.15</v>
      </c>
      <c r="C43" s="1">
        <v>416.72</v>
      </c>
      <c r="D43" s="1">
        <v>576.92999999999995</v>
      </c>
      <c r="E43" s="1">
        <f t="shared" si="0"/>
        <v>1.5963413581845049E-3</v>
      </c>
      <c r="F43" s="1">
        <f t="shared" si="1"/>
        <v>1.4418917619917879E-3</v>
      </c>
      <c r="G43" s="1">
        <f t="shared" si="2"/>
        <v>2.427226546923254E-4</v>
      </c>
    </row>
    <row r="44" spans="1:12" x14ac:dyDescent="0.15">
      <c r="A44" s="2">
        <v>45583.666666666599</v>
      </c>
      <c r="B44" s="1">
        <v>235</v>
      </c>
      <c r="C44" s="1">
        <v>418.16</v>
      </c>
      <c r="D44" s="1">
        <v>576.47</v>
      </c>
      <c r="E44" s="1">
        <f t="shared" si="0"/>
        <v>1.2276545337066527E-2</v>
      </c>
      <c r="F44" s="1">
        <f t="shared" si="1"/>
        <v>3.4555576886158516E-3</v>
      </c>
      <c r="G44" s="1">
        <f t="shared" si="2"/>
        <v>-7.9732376544801406E-4</v>
      </c>
    </row>
    <row r="45" spans="1:12" x14ac:dyDescent="0.15">
      <c r="A45" s="2">
        <v>45586.666666666599</v>
      </c>
      <c r="B45" s="1">
        <v>236.48</v>
      </c>
      <c r="C45" s="1">
        <v>418.78</v>
      </c>
      <c r="D45" s="1">
        <v>575.16</v>
      </c>
      <c r="E45" s="1">
        <f t="shared" si="0"/>
        <v>6.2978723404254885E-3</v>
      </c>
      <c r="F45" s="1">
        <f t="shared" si="1"/>
        <v>1.4826860531852585E-3</v>
      </c>
      <c r="G45" s="1">
        <f t="shared" si="2"/>
        <v>-2.2724512984197945E-3</v>
      </c>
    </row>
    <row r="46" spans="1:12" x14ac:dyDescent="0.15">
      <c r="A46" s="2">
        <v>45587.666666666599</v>
      </c>
      <c r="B46" s="1">
        <v>235.86</v>
      </c>
      <c r="C46" s="1">
        <v>427.51</v>
      </c>
      <c r="D46" s="1">
        <v>582.01</v>
      </c>
      <c r="E46" s="1">
        <f t="shared" si="0"/>
        <v>-2.6217861975641752E-3</v>
      </c>
      <c r="F46" s="1">
        <f t="shared" si="1"/>
        <v>2.0846267730073115E-2</v>
      </c>
      <c r="G46" s="1">
        <f t="shared" si="2"/>
        <v>1.1909729466583252E-2</v>
      </c>
    </row>
    <row r="47" spans="1:12" x14ac:dyDescent="0.15">
      <c r="A47" s="2">
        <v>45588.666666666599</v>
      </c>
      <c r="B47" s="1">
        <v>230.76</v>
      </c>
      <c r="C47" s="1">
        <v>424.6</v>
      </c>
      <c r="D47" s="1">
        <v>563.69000000000005</v>
      </c>
      <c r="E47" s="1">
        <f t="shared" si="0"/>
        <v>-2.1622996692953544E-2</v>
      </c>
      <c r="F47" s="1">
        <f t="shared" si="1"/>
        <v>-6.8068583191035724E-3</v>
      </c>
      <c r="G47" s="1">
        <f t="shared" si="2"/>
        <v>-3.147712238621319E-2</v>
      </c>
    </row>
    <row r="48" spans="1:12" x14ac:dyDescent="0.15">
      <c r="A48" s="2">
        <v>45589.666666666599</v>
      </c>
      <c r="B48" s="1">
        <v>230.57</v>
      </c>
      <c r="C48" s="1">
        <v>424.73</v>
      </c>
      <c r="D48" s="1">
        <v>567.78</v>
      </c>
      <c r="E48" s="1">
        <f t="shared" si="0"/>
        <v>-8.2336626798404291E-4</v>
      </c>
      <c r="F48" s="1">
        <f t="shared" si="1"/>
        <v>3.061705134243887E-4</v>
      </c>
      <c r="G48" s="1">
        <f t="shared" si="2"/>
        <v>7.2557611453102199E-3</v>
      </c>
    </row>
    <row r="49" spans="1:7" x14ac:dyDescent="0.15">
      <c r="A49" s="2">
        <v>45590.666666666599</v>
      </c>
      <c r="B49" s="1">
        <v>231.41</v>
      </c>
      <c r="C49" s="1">
        <v>428.15</v>
      </c>
      <c r="D49" s="1">
        <v>573.25</v>
      </c>
      <c r="E49" s="1">
        <f t="shared" si="0"/>
        <v>3.6431452487314196E-3</v>
      </c>
      <c r="F49" s="1">
        <f t="shared" si="1"/>
        <v>8.0521743225106749E-3</v>
      </c>
      <c r="G49" s="1">
        <f t="shared" si="2"/>
        <v>9.6340131741167838E-3</v>
      </c>
    </row>
    <row r="50" spans="1:7" x14ac:dyDescent="0.15">
      <c r="A50" s="2">
        <v>45593.666666666599</v>
      </c>
      <c r="B50" s="1">
        <v>233.4</v>
      </c>
      <c r="C50" s="1">
        <v>426.59</v>
      </c>
      <c r="D50" s="1">
        <v>578.16</v>
      </c>
      <c r="E50" s="1">
        <f t="shared" si="0"/>
        <v>8.599455511862102E-3</v>
      </c>
      <c r="F50" s="1">
        <f t="shared" si="1"/>
        <v>-3.6435828564755396E-3</v>
      </c>
      <c r="G50" s="1">
        <f t="shared" si="2"/>
        <v>8.565198430004306E-3</v>
      </c>
    </row>
    <row r="51" spans="1:7" x14ac:dyDescent="0.15">
      <c r="A51" s="2">
        <v>45594.666666666599</v>
      </c>
      <c r="B51" s="1">
        <v>233.67</v>
      </c>
      <c r="C51" s="1">
        <v>431.95</v>
      </c>
      <c r="D51" s="1">
        <v>593.28</v>
      </c>
      <c r="E51" s="1">
        <f t="shared" si="0"/>
        <v>1.1568123393315415E-3</v>
      </c>
      <c r="F51" s="1">
        <f t="shared" si="1"/>
        <v>1.2564757729904626E-2</v>
      </c>
      <c r="G51" s="1">
        <f t="shared" si="2"/>
        <v>2.6151930261519313E-2</v>
      </c>
    </row>
    <row r="52" spans="1:7" x14ac:dyDescent="0.15">
      <c r="A52" s="2">
        <v>45595.666666666599</v>
      </c>
      <c r="B52" s="1">
        <v>230.1</v>
      </c>
      <c r="C52" s="1">
        <v>432.53</v>
      </c>
      <c r="D52" s="1">
        <v>591.79999999999995</v>
      </c>
      <c r="E52" s="1">
        <f t="shared" si="0"/>
        <v>-1.5277956091924481E-2</v>
      </c>
      <c r="F52" s="1">
        <f t="shared" si="1"/>
        <v>1.342748003241079E-3</v>
      </c>
      <c r="G52" s="1">
        <f t="shared" si="2"/>
        <v>-2.4946062567422099E-3</v>
      </c>
    </row>
    <row r="53" spans="1:7" x14ac:dyDescent="0.15">
      <c r="A53" s="2">
        <v>45596.666666666599</v>
      </c>
      <c r="B53" s="1">
        <v>225.91</v>
      </c>
      <c r="C53" s="1">
        <v>406.35</v>
      </c>
      <c r="D53" s="1">
        <v>567.58000000000004</v>
      </c>
      <c r="E53" s="1">
        <f t="shared" si="0"/>
        <v>-1.8209474141677524E-2</v>
      </c>
      <c r="F53" s="1">
        <f t="shared" si="1"/>
        <v>-6.0527593461725086E-2</v>
      </c>
      <c r="G53" s="1">
        <f t="shared" si="2"/>
        <v>-4.0925988509631486E-2</v>
      </c>
    </row>
    <row r="54" spans="1:7" x14ac:dyDescent="0.15">
      <c r="A54" s="2">
        <v>45597.666666666599</v>
      </c>
      <c r="B54" s="1">
        <v>222.91</v>
      </c>
      <c r="C54" s="1">
        <v>410.37</v>
      </c>
      <c r="D54" s="1">
        <v>567.16</v>
      </c>
      <c r="E54" s="1">
        <f t="shared" si="0"/>
        <v>-1.3279624629277146E-2</v>
      </c>
      <c r="F54" s="1">
        <f t="shared" si="1"/>
        <v>9.8929494278331039E-3</v>
      </c>
      <c r="G54" s="1">
        <f t="shared" si="2"/>
        <v>-7.3998379083137656E-4</v>
      </c>
    </row>
    <row r="55" spans="1:7" x14ac:dyDescent="0.15">
      <c r="A55" s="2">
        <v>45600.666666666599</v>
      </c>
      <c r="B55" s="1">
        <v>222.01</v>
      </c>
      <c r="C55" s="1">
        <v>408.46</v>
      </c>
      <c r="D55" s="1">
        <v>560.67999999999995</v>
      </c>
      <c r="E55" s="1">
        <f t="shared" si="0"/>
        <v>-4.0375039253510644E-3</v>
      </c>
      <c r="F55" s="1">
        <f t="shared" si="1"/>
        <v>-4.6543363306285179E-3</v>
      </c>
      <c r="G55" s="1">
        <f t="shared" si="2"/>
        <v>-1.1425347344664678E-2</v>
      </c>
    </row>
    <row r="56" spans="1:7" x14ac:dyDescent="0.15">
      <c r="A56" s="2">
        <v>45601.666666666599</v>
      </c>
      <c r="B56" s="1">
        <v>223.45</v>
      </c>
      <c r="C56" s="1">
        <v>411.46</v>
      </c>
      <c r="D56" s="1">
        <v>572.42999999999995</v>
      </c>
      <c r="E56" s="1">
        <f t="shared" si="0"/>
        <v>6.4861943155713605E-3</v>
      </c>
      <c r="F56" s="1">
        <f t="shared" si="1"/>
        <v>7.3446604318660336E-3</v>
      </c>
      <c r="G56" s="1">
        <f t="shared" si="2"/>
        <v>2.0956695441249912E-2</v>
      </c>
    </row>
    <row r="57" spans="1:7" x14ac:dyDescent="0.15">
      <c r="A57" s="2">
        <v>45602.666666666599</v>
      </c>
      <c r="B57" s="1">
        <v>222.72</v>
      </c>
      <c r="C57" s="1">
        <v>420.18</v>
      </c>
      <c r="D57" s="1">
        <v>572.04999999999995</v>
      </c>
      <c r="E57" s="1">
        <f t="shared" si="0"/>
        <v>-3.2669501006936221E-3</v>
      </c>
      <c r="F57" s="1">
        <f t="shared" si="1"/>
        <v>2.119282554804848E-2</v>
      </c>
      <c r="G57" s="1">
        <f t="shared" si="2"/>
        <v>-6.6383662631237968E-4</v>
      </c>
    </row>
    <row r="58" spans="1:7" x14ac:dyDescent="0.15">
      <c r="A58" s="2">
        <v>45603.666666666599</v>
      </c>
      <c r="B58" s="1">
        <v>227.48</v>
      </c>
      <c r="C58" s="1">
        <v>425.43</v>
      </c>
      <c r="D58" s="1">
        <v>591.70000000000005</v>
      </c>
      <c r="E58" s="1">
        <f t="shared" si="0"/>
        <v>2.1372126436781567E-2</v>
      </c>
      <c r="F58" s="1">
        <f t="shared" si="1"/>
        <v>1.2494645152077681E-2</v>
      </c>
      <c r="G58" s="1">
        <f t="shared" si="2"/>
        <v>3.435014421816291E-2</v>
      </c>
    </row>
    <row r="59" spans="1:7" x14ac:dyDescent="0.15">
      <c r="A59" s="2">
        <v>45604.666666666599</v>
      </c>
      <c r="B59" s="1">
        <v>226.96</v>
      </c>
      <c r="C59" s="1">
        <v>422.54</v>
      </c>
      <c r="D59" s="1">
        <v>589.34</v>
      </c>
      <c r="E59" s="1">
        <f t="shared" si="0"/>
        <v>-2.2859152452962099E-3</v>
      </c>
      <c r="F59" s="1">
        <f t="shared" si="1"/>
        <v>-6.7931269539054278E-3</v>
      </c>
      <c r="G59" s="1">
        <f t="shared" si="2"/>
        <v>-3.9885076897076448E-3</v>
      </c>
    </row>
    <row r="60" spans="1:7" x14ac:dyDescent="0.15">
      <c r="A60" s="2">
        <v>45607.666666666599</v>
      </c>
      <c r="B60" s="1">
        <v>224.23</v>
      </c>
      <c r="C60" s="1">
        <v>418.01</v>
      </c>
      <c r="D60" s="1">
        <v>583.16999999999996</v>
      </c>
      <c r="E60" s="1">
        <f t="shared" si="0"/>
        <v>-1.2028551286570401E-2</v>
      </c>
      <c r="F60" s="1">
        <f t="shared" si="1"/>
        <v>-1.072087849671044E-2</v>
      </c>
      <c r="G60" s="1">
        <f t="shared" si="2"/>
        <v>-1.0469338582142858E-2</v>
      </c>
    </row>
    <row r="61" spans="1:7" x14ac:dyDescent="0.15">
      <c r="A61" s="2">
        <v>45608.666666666599</v>
      </c>
      <c r="B61" s="1">
        <v>224.23</v>
      </c>
      <c r="C61" s="1">
        <v>423.03</v>
      </c>
      <c r="D61" s="1">
        <v>584.82000000000005</v>
      </c>
      <c r="E61" s="1">
        <f t="shared" si="0"/>
        <v>0</v>
      </c>
      <c r="F61" s="1">
        <f t="shared" si="1"/>
        <v>1.2009282074591473E-2</v>
      </c>
      <c r="G61" s="1">
        <f t="shared" si="2"/>
        <v>2.8293636503936947E-3</v>
      </c>
    </row>
    <row r="62" spans="1:7" x14ac:dyDescent="0.15">
      <c r="A62" s="2">
        <v>45609.666666666599</v>
      </c>
      <c r="B62" s="1">
        <v>225.12</v>
      </c>
      <c r="C62" s="1">
        <v>425.2</v>
      </c>
      <c r="D62" s="1">
        <v>580</v>
      </c>
      <c r="E62" s="1">
        <f t="shared" si="0"/>
        <v>3.9691388306650087E-3</v>
      </c>
      <c r="F62" s="1">
        <f t="shared" si="1"/>
        <v>5.1296598349999199E-3</v>
      </c>
      <c r="G62" s="1">
        <f t="shared" si="2"/>
        <v>-8.2418521938375042E-3</v>
      </c>
    </row>
    <row r="63" spans="1:7" x14ac:dyDescent="0.15">
      <c r="A63" s="2">
        <v>45610.666666666599</v>
      </c>
      <c r="B63" s="1">
        <v>228.22</v>
      </c>
      <c r="C63" s="1">
        <v>426.89</v>
      </c>
      <c r="D63" s="1">
        <v>577.16</v>
      </c>
      <c r="E63" s="1">
        <f t="shared" si="0"/>
        <v>1.3770433546552925E-2</v>
      </c>
      <c r="F63" s="1">
        <f t="shared" si="1"/>
        <v>3.9746001881467491E-3</v>
      </c>
      <c r="G63" s="1">
        <f t="shared" si="2"/>
        <v>-4.8965517241379855E-3</v>
      </c>
    </row>
    <row r="64" spans="1:7" x14ac:dyDescent="0.15">
      <c r="A64" s="2">
        <v>45611.666666666599</v>
      </c>
      <c r="B64" s="1">
        <v>225</v>
      </c>
      <c r="C64" s="1">
        <v>415</v>
      </c>
      <c r="D64" s="1">
        <v>554.08000000000004</v>
      </c>
      <c r="E64" s="1">
        <f t="shared" si="0"/>
        <v>-1.4109192884059237E-2</v>
      </c>
      <c r="F64" s="1">
        <f t="shared" si="1"/>
        <v>-2.7852608400290441E-2</v>
      </c>
      <c r="G64" s="1">
        <f t="shared" si="2"/>
        <v>-3.9988911220458674E-2</v>
      </c>
    </row>
    <row r="65" spans="1:7" x14ac:dyDescent="0.15">
      <c r="A65" s="2">
        <v>45614.666666666599</v>
      </c>
      <c r="B65" s="1">
        <v>228.02</v>
      </c>
      <c r="C65" s="1">
        <v>415.76</v>
      </c>
      <c r="D65" s="1">
        <v>554.4</v>
      </c>
      <c r="E65" s="1">
        <f t="shared" si="0"/>
        <v>1.3422222222222268E-2</v>
      </c>
      <c r="F65" s="1">
        <f t="shared" si="1"/>
        <v>1.8313253012047974E-3</v>
      </c>
      <c r="G65" s="1">
        <f t="shared" si="2"/>
        <v>5.7753393011827946E-4</v>
      </c>
    </row>
    <row r="66" spans="1:7" x14ac:dyDescent="0.15">
      <c r="A66" s="2">
        <v>45615.666666666599</v>
      </c>
      <c r="B66" s="1">
        <v>228.28</v>
      </c>
      <c r="C66" s="1">
        <v>417.79</v>
      </c>
      <c r="D66" s="1">
        <v>561.09</v>
      </c>
      <c r="E66" s="1">
        <f t="shared" si="0"/>
        <v>1.1402508551881015E-3</v>
      </c>
      <c r="F66" s="1">
        <f t="shared" si="1"/>
        <v>4.8826245911103268E-3</v>
      </c>
      <c r="G66" s="1">
        <f t="shared" si="2"/>
        <v>1.2067099567099665E-2</v>
      </c>
    </row>
    <row r="67" spans="1:7" x14ac:dyDescent="0.15">
      <c r="A67" s="2">
        <v>45616.666666666599</v>
      </c>
      <c r="B67" s="1">
        <v>229</v>
      </c>
      <c r="C67" s="1">
        <v>415.49</v>
      </c>
      <c r="D67" s="1">
        <v>565.52</v>
      </c>
      <c r="E67" s="1">
        <f t="shared" si="0"/>
        <v>3.1540213772559963E-3</v>
      </c>
      <c r="F67" s="1">
        <f t="shared" si="1"/>
        <v>-5.5051580937791984E-3</v>
      </c>
      <c r="G67" s="1">
        <f t="shared" si="2"/>
        <v>7.8953465575931671E-3</v>
      </c>
    </row>
    <row r="68" spans="1:7" x14ac:dyDescent="0.15">
      <c r="A68" s="2">
        <v>45617.666666666599</v>
      </c>
      <c r="B68" s="1">
        <v>228.52</v>
      </c>
      <c r="C68" s="1">
        <v>412.87</v>
      </c>
      <c r="D68" s="1">
        <v>563.09</v>
      </c>
      <c r="E68" s="1">
        <f t="shared" ref="E68:E127" si="3">(B68-B67)/B67</f>
        <v>-2.0960698689955885E-3</v>
      </c>
      <c r="F68" s="1">
        <f t="shared" ref="F68:F127" si="4">(C68-C67)/C67</f>
        <v>-6.3058076006642866E-3</v>
      </c>
      <c r="G68" s="1">
        <f t="shared" ref="G68:G127" si="5">(D68-D67)/D67</f>
        <v>-4.2969302588766979E-3</v>
      </c>
    </row>
    <row r="69" spans="1:7" x14ac:dyDescent="0.15">
      <c r="A69" s="2">
        <v>45618.666666666599</v>
      </c>
      <c r="B69" s="1">
        <v>229.87</v>
      </c>
      <c r="C69" s="1">
        <v>417</v>
      </c>
      <c r="D69" s="1">
        <v>559.14</v>
      </c>
      <c r="E69" s="1">
        <f t="shared" si="3"/>
        <v>5.907579205321172E-3</v>
      </c>
      <c r="F69" s="1">
        <f t="shared" si="4"/>
        <v>1.0003148690871207E-2</v>
      </c>
      <c r="G69" s="1">
        <f t="shared" si="5"/>
        <v>-7.0148644088867595E-3</v>
      </c>
    </row>
    <row r="70" spans="1:7" x14ac:dyDescent="0.15">
      <c r="A70" s="2">
        <v>45621.666666666599</v>
      </c>
      <c r="B70" s="1">
        <v>232.87</v>
      </c>
      <c r="C70" s="1">
        <v>418.79</v>
      </c>
      <c r="D70" s="1">
        <v>565.11</v>
      </c>
      <c r="E70" s="1">
        <f t="shared" si="3"/>
        <v>1.3050854830991429E-2</v>
      </c>
      <c r="F70" s="1">
        <f t="shared" si="4"/>
        <v>4.292565947242255E-3</v>
      </c>
      <c r="G70" s="1">
        <f t="shared" si="5"/>
        <v>1.0677111278034173E-2</v>
      </c>
    </row>
    <row r="71" spans="1:7" x14ac:dyDescent="0.15">
      <c r="A71" s="2">
        <v>45622.666666666599</v>
      </c>
      <c r="B71" s="1">
        <v>235.06</v>
      </c>
      <c r="C71" s="1">
        <v>427.99</v>
      </c>
      <c r="D71" s="1">
        <v>573.54</v>
      </c>
      <c r="E71" s="1">
        <f t="shared" si="3"/>
        <v>9.4043887147335324E-3</v>
      </c>
      <c r="F71" s="1">
        <f t="shared" si="4"/>
        <v>2.1968050813056635E-2</v>
      </c>
      <c r="G71" s="1">
        <f t="shared" si="5"/>
        <v>1.4917449700058307E-2</v>
      </c>
    </row>
    <row r="72" spans="1:7" x14ac:dyDescent="0.15">
      <c r="A72" s="2">
        <v>45623.666666666599</v>
      </c>
      <c r="B72" s="1">
        <v>234.93</v>
      </c>
      <c r="C72" s="1">
        <v>422.99</v>
      </c>
      <c r="D72" s="1">
        <v>569.20000000000005</v>
      </c>
      <c r="E72" s="1">
        <f t="shared" si="3"/>
        <v>-5.530502850335891E-4</v>
      </c>
      <c r="F72" s="1">
        <f t="shared" si="4"/>
        <v>-1.1682515946634267E-2</v>
      </c>
      <c r="G72" s="1">
        <f t="shared" si="5"/>
        <v>-7.5670397879832587E-3</v>
      </c>
    </row>
    <row r="73" spans="1:7" x14ac:dyDescent="0.15">
      <c r="A73" s="2">
        <v>45625.545138888803</v>
      </c>
      <c r="B73" s="1">
        <v>237.33</v>
      </c>
      <c r="C73" s="1">
        <v>423.46</v>
      </c>
      <c r="D73" s="1">
        <v>574.32000000000005</v>
      </c>
      <c r="E73" s="1">
        <f t="shared" si="3"/>
        <v>1.0215808964372391E-2</v>
      </c>
      <c r="F73" s="1">
        <f t="shared" si="4"/>
        <v>1.1111373791341886E-3</v>
      </c>
      <c r="G73" s="1">
        <f t="shared" si="5"/>
        <v>8.9950808151792062E-3</v>
      </c>
    </row>
    <row r="74" spans="1:7" x14ac:dyDescent="0.15">
      <c r="A74" s="2">
        <v>45628.666666666599</v>
      </c>
      <c r="B74" s="1">
        <v>239.59</v>
      </c>
      <c r="C74" s="1">
        <v>430.98</v>
      </c>
      <c r="D74" s="1">
        <v>592.83000000000004</v>
      </c>
      <c r="E74" s="1">
        <f t="shared" si="3"/>
        <v>9.5226056545737615E-3</v>
      </c>
      <c r="F74" s="1">
        <f t="shared" si="4"/>
        <v>1.7758465970811974E-2</v>
      </c>
      <c r="G74" s="1">
        <f t="shared" si="5"/>
        <v>3.2229419139155856E-2</v>
      </c>
    </row>
    <row r="75" spans="1:7" x14ac:dyDescent="0.15">
      <c r="A75" s="2">
        <v>45629.666666666599</v>
      </c>
      <c r="B75" s="1">
        <v>242.65</v>
      </c>
      <c r="C75" s="1">
        <v>431.2</v>
      </c>
      <c r="D75" s="1">
        <v>613.65</v>
      </c>
      <c r="E75" s="1">
        <f t="shared" si="3"/>
        <v>1.2771818523310665E-2</v>
      </c>
      <c r="F75" s="1">
        <f t="shared" si="4"/>
        <v>5.1046452271560265E-4</v>
      </c>
      <c r="G75" s="1">
        <f t="shared" si="5"/>
        <v>3.5119680178128526E-2</v>
      </c>
    </row>
    <row r="76" spans="1:7" x14ac:dyDescent="0.15">
      <c r="A76" s="2">
        <v>45630.666666666599</v>
      </c>
      <c r="B76" s="1">
        <v>243.01</v>
      </c>
      <c r="C76" s="1">
        <v>437.42</v>
      </c>
      <c r="D76" s="1">
        <v>613.78</v>
      </c>
      <c r="E76" s="1">
        <f t="shared" si="3"/>
        <v>1.4836183803832071E-3</v>
      </c>
      <c r="F76" s="1">
        <f t="shared" si="4"/>
        <v>1.4424860853432345E-2</v>
      </c>
      <c r="G76" s="1">
        <f t="shared" si="5"/>
        <v>2.1184714413753029E-4</v>
      </c>
    </row>
    <row r="77" spans="1:7" x14ac:dyDescent="0.15">
      <c r="A77" s="2">
        <v>45631.666666666599</v>
      </c>
      <c r="B77" s="1">
        <v>243.04</v>
      </c>
      <c r="C77" s="1">
        <v>442.62</v>
      </c>
      <c r="D77" s="1">
        <v>608.92999999999995</v>
      </c>
      <c r="E77" s="1">
        <f t="shared" si="3"/>
        <v>1.2345170980618549E-4</v>
      </c>
      <c r="F77" s="1">
        <f t="shared" si="4"/>
        <v>1.1887888070961521E-2</v>
      </c>
      <c r="G77" s="1">
        <f t="shared" si="5"/>
        <v>-7.9018540845254368E-3</v>
      </c>
    </row>
    <row r="78" spans="1:7" x14ac:dyDescent="0.15">
      <c r="A78" s="2">
        <v>45632.666666666599</v>
      </c>
      <c r="B78" s="1">
        <v>242.84</v>
      </c>
      <c r="C78" s="1">
        <v>443.57</v>
      </c>
      <c r="D78" s="1">
        <v>623.77</v>
      </c>
      <c r="E78" s="1">
        <f t="shared" si="3"/>
        <v>-8.2290980908487758E-4</v>
      </c>
      <c r="F78" s="1">
        <f t="shared" si="4"/>
        <v>2.1463106050336376E-3</v>
      </c>
      <c r="G78" s="1">
        <f t="shared" si="5"/>
        <v>2.4370617312334805E-2</v>
      </c>
    </row>
    <row r="79" spans="1:7" x14ac:dyDescent="0.15">
      <c r="A79" s="2">
        <v>45635.666666666599</v>
      </c>
      <c r="B79" s="1">
        <v>246.75</v>
      </c>
      <c r="C79" s="1">
        <v>446.02</v>
      </c>
      <c r="D79" s="1">
        <v>613.57000000000005</v>
      </c>
      <c r="E79" s="1">
        <f t="shared" si="3"/>
        <v>1.6101136550815336E-2</v>
      </c>
      <c r="F79" s="1">
        <f t="shared" si="4"/>
        <v>5.5233672250151918E-3</v>
      </c>
      <c r="G79" s="1">
        <f t="shared" si="5"/>
        <v>-1.6352181092389714E-2</v>
      </c>
    </row>
    <row r="80" spans="1:7" x14ac:dyDescent="0.15">
      <c r="A80" s="2">
        <v>45636.666666666599</v>
      </c>
      <c r="B80" s="1">
        <v>247.77</v>
      </c>
      <c r="C80" s="1">
        <v>443.33</v>
      </c>
      <c r="D80" s="1">
        <v>619.32000000000005</v>
      </c>
      <c r="E80" s="1">
        <f t="shared" si="3"/>
        <v>4.1337386018237493E-3</v>
      </c>
      <c r="F80" s="1">
        <f t="shared" si="4"/>
        <v>-6.0311196807318005E-3</v>
      </c>
      <c r="G80" s="1">
        <f t="shared" si="5"/>
        <v>9.3713838681812982E-3</v>
      </c>
    </row>
    <row r="81" spans="1:7" x14ac:dyDescent="0.15">
      <c r="A81" s="2">
        <v>45637.666666666599</v>
      </c>
      <c r="B81" s="1">
        <v>246.49</v>
      </c>
      <c r="C81" s="1">
        <v>448.99</v>
      </c>
      <c r="D81" s="1">
        <v>632.67999999999995</v>
      </c>
      <c r="E81" s="1">
        <f t="shared" si="3"/>
        <v>-5.166081446502809E-3</v>
      </c>
      <c r="F81" s="1">
        <f t="shared" si="4"/>
        <v>1.2767013285814236E-2</v>
      </c>
      <c r="G81" s="1">
        <f t="shared" si="5"/>
        <v>2.1572046760963474E-2</v>
      </c>
    </row>
    <row r="82" spans="1:7" x14ac:dyDescent="0.15">
      <c r="A82" s="2">
        <v>45638.666666666599</v>
      </c>
      <c r="B82" s="1">
        <v>247.96</v>
      </c>
      <c r="C82" s="1">
        <v>449.56</v>
      </c>
      <c r="D82" s="1">
        <v>630.79</v>
      </c>
      <c r="E82" s="1">
        <f t="shared" si="3"/>
        <v>5.9637307801533486E-3</v>
      </c>
      <c r="F82" s="1">
        <f t="shared" si="4"/>
        <v>1.2695160248557722E-3</v>
      </c>
      <c r="G82" s="1">
        <f t="shared" si="5"/>
        <v>-2.9872921540114853E-3</v>
      </c>
    </row>
    <row r="83" spans="1:7" x14ac:dyDescent="0.15">
      <c r="A83" s="2">
        <v>45639.666666666599</v>
      </c>
      <c r="B83" s="1">
        <v>248.13</v>
      </c>
      <c r="C83" s="1">
        <v>447.27</v>
      </c>
      <c r="D83" s="1">
        <v>620.35</v>
      </c>
      <c r="E83" s="1">
        <f t="shared" si="3"/>
        <v>6.8559445071780724E-4</v>
      </c>
      <c r="F83" s="1">
        <f t="shared" si="4"/>
        <v>-5.0938695613489196E-3</v>
      </c>
      <c r="G83" s="1">
        <f t="shared" si="5"/>
        <v>-1.6550674550959814E-2</v>
      </c>
    </row>
    <row r="84" spans="1:7" x14ac:dyDescent="0.15">
      <c r="A84" s="2">
        <v>45642.666666666599</v>
      </c>
      <c r="B84" s="1">
        <v>251.04</v>
      </c>
      <c r="C84" s="1">
        <v>451.59</v>
      </c>
      <c r="D84" s="1">
        <v>624.24</v>
      </c>
      <c r="E84" s="1">
        <f t="shared" si="3"/>
        <v>1.1727723370813672E-2</v>
      </c>
      <c r="F84" s="1">
        <f t="shared" si="4"/>
        <v>9.6585954792407121E-3</v>
      </c>
      <c r="G84" s="1">
        <f t="shared" si="5"/>
        <v>6.270653663254592E-3</v>
      </c>
    </row>
    <row r="85" spans="1:7" x14ac:dyDescent="0.15">
      <c r="A85" s="2">
        <v>45643.666666666599</v>
      </c>
      <c r="B85" s="1">
        <v>253.48</v>
      </c>
      <c r="C85" s="1">
        <v>454.46</v>
      </c>
      <c r="D85" s="1">
        <v>619.44000000000005</v>
      </c>
      <c r="E85" s="1">
        <f t="shared" si="3"/>
        <v>9.7195666029317954E-3</v>
      </c>
      <c r="F85" s="1">
        <f t="shared" si="4"/>
        <v>6.3553223056312244E-3</v>
      </c>
      <c r="G85" s="1">
        <f t="shared" si="5"/>
        <v>-7.6893502499038105E-3</v>
      </c>
    </row>
    <row r="86" spans="1:7" x14ac:dyDescent="0.15">
      <c r="A86" s="2">
        <v>45644.666666666599</v>
      </c>
      <c r="B86" s="1">
        <v>248.05</v>
      </c>
      <c r="C86" s="1">
        <v>437.39</v>
      </c>
      <c r="D86" s="1">
        <v>597.19000000000005</v>
      </c>
      <c r="E86" s="1">
        <f t="shared" si="3"/>
        <v>-2.1421808426700249E-2</v>
      </c>
      <c r="F86" s="1">
        <f t="shared" si="4"/>
        <v>-3.7561061479558143E-2</v>
      </c>
      <c r="G86" s="1">
        <f t="shared" si="5"/>
        <v>-3.5919540229885055E-2</v>
      </c>
    </row>
    <row r="87" spans="1:7" x14ac:dyDescent="0.15">
      <c r="A87" s="2">
        <v>45645.666666666599</v>
      </c>
      <c r="B87" s="1">
        <v>249.79</v>
      </c>
      <c r="C87" s="1">
        <v>437.03</v>
      </c>
      <c r="D87" s="1">
        <v>595.57000000000005</v>
      </c>
      <c r="E87" s="1">
        <f t="shared" si="3"/>
        <v>7.0147147752468476E-3</v>
      </c>
      <c r="F87" s="1">
        <f t="shared" si="4"/>
        <v>-8.2306408468418033E-4</v>
      </c>
      <c r="G87" s="1">
        <f t="shared" si="5"/>
        <v>-2.7127044994055566E-3</v>
      </c>
    </row>
    <row r="88" spans="1:7" x14ac:dyDescent="0.15">
      <c r="A88" s="2">
        <v>45646.666666666599</v>
      </c>
      <c r="B88" s="1">
        <v>254.49</v>
      </c>
      <c r="C88" s="1">
        <v>436.6</v>
      </c>
      <c r="D88" s="1">
        <v>585.25</v>
      </c>
      <c r="E88" s="1">
        <f t="shared" si="3"/>
        <v>1.8815805276432271E-2</v>
      </c>
      <c r="F88" s="1">
        <f t="shared" si="4"/>
        <v>-9.8391414777006161E-4</v>
      </c>
      <c r="G88" s="1">
        <f t="shared" si="5"/>
        <v>-1.7327937941803734E-2</v>
      </c>
    </row>
    <row r="89" spans="1:7" x14ac:dyDescent="0.15">
      <c r="A89" s="2">
        <v>45649.666666666599</v>
      </c>
      <c r="B89" s="1">
        <v>255.27</v>
      </c>
      <c r="C89" s="1">
        <v>435.25</v>
      </c>
      <c r="D89" s="1">
        <v>599.85</v>
      </c>
      <c r="E89" s="1">
        <f t="shared" si="3"/>
        <v>3.0649534362843377E-3</v>
      </c>
      <c r="F89" s="1">
        <f t="shared" si="4"/>
        <v>-3.0920751259734831E-3</v>
      </c>
      <c r="G89" s="1">
        <f t="shared" si="5"/>
        <v>2.4946604015378081E-2</v>
      </c>
    </row>
    <row r="90" spans="1:7" x14ac:dyDescent="0.15">
      <c r="A90" s="2">
        <v>45650.545138888803</v>
      </c>
      <c r="B90" s="1">
        <v>258.2</v>
      </c>
      <c r="C90" s="1">
        <v>439.33</v>
      </c>
      <c r="D90" s="1">
        <v>607.75</v>
      </c>
      <c r="E90" s="1">
        <f t="shared" si="3"/>
        <v>1.147804285658314E-2</v>
      </c>
      <c r="F90" s="1">
        <f t="shared" si="4"/>
        <v>9.3739230327397685E-3</v>
      </c>
      <c r="G90" s="1">
        <f t="shared" si="5"/>
        <v>1.3169959156455743E-2</v>
      </c>
    </row>
    <row r="91" spans="1:7" x14ac:dyDescent="0.15">
      <c r="A91" s="2">
        <v>45652.666666666599</v>
      </c>
      <c r="B91" s="1">
        <v>259.02</v>
      </c>
      <c r="C91" s="1">
        <v>438.11</v>
      </c>
      <c r="D91" s="1">
        <v>603.35</v>
      </c>
      <c r="E91" s="1">
        <f t="shared" si="3"/>
        <v>3.1758326878388583E-3</v>
      </c>
      <c r="F91" s="1">
        <f t="shared" si="4"/>
        <v>-2.7769558190880897E-3</v>
      </c>
      <c r="G91" s="1">
        <f t="shared" si="5"/>
        <v>-7.2398190045248499E-3</v>
      </c>
    </row>
    <row r="92" spans="1:7" x14ac:dyDescent="0.15">
      <c r="A92" s="2">
        <v>45653.666666666599</v>
      </c>
      <c r="B92" s="1">
        <v>255.59</v>
      </c>
      <c r="C92" s="1">
        <v>430.53</v>
      </c>
      <c r="D92" s="1">
        <v>599.80999999999995</v>
      </c>
      <c r="E92" s="1">
        <f t="shared" si="3"/>
        <v>-1.3242220677939846E-2</v>
      </c>
      <c r="F92" s="1">
        <f t="shared" si="4"/>
        <v>-1.730159092465372E-2</v>
      </c>
      <c r="G92" s="1">
        <f t="shared" si="5"/>
        <v>-5.8672412364300609E-3</v>
      </c>
    </row>
    <row r="93" spans="1:7" x14ac:dyDescent="0.15">
      <c r="A93" s="2">
        <v>45656.666666666599</v>
      </c>
      <c r="B93" s="1">
        <v>252.2</v>
      </c>
      <c r="C93" s="1">
        <v>424.83</v>
      </c>
      <c r="D93" s="1">
        <v>591.24</v>
      </c>
      <c r="E93" s="1">
        <f t="shared" si="3"/>
        <v>-1.3263429711647618E-2</v>
      </c>
      <c r="F93" s="1">
        <f t="shared" si="4"/>
        <v>-1.3239495505539657E-2</v>
      </c>
      <c r="G93" s="1">
        <f t="shared" si="5"/>
        <v>-1.4287857821643416E-2</v>
      </c>
    </row>
    <row r="94" spans="1:7" x14ac:dyDescent="0.15">
      <c r="A94" s="2">
        <v>45657.666666666599</v>
      </c>
      <c r="B94" s="1">
        <v>250.42</v>
      </c>
      <c r="C94" s="1">
        <v>421.5</v>
      </c>
      <c r="D94" s="1">
        <v>585.51</v>
      </c>
      <c r="E94" s="1">
        <f t="shared" si="3"/>
        <v>-7.0578905630452066E-3</v>
      </c>
      <c r="F94" s="1">
        <f t="shared" si="4"/>
        <v>-7.838429489442798E-3</v>
      </c>
      <c r="G94" s="1">
        <f t="shared" si="5"/>
        <v>-9.691495839253125E-3</v>
      </c>
    </row>
    <row r="95" spans="1:7" x14ac:dyDescent="0.15">
      <c r="A95" s="2">
        <v>45659.666666666599</v>
      </c>
      <c r="B95" s="1">
        <v>243.85</v>
      </c>
      <c r="C95" s="1">
        <v>418.58</v>
      </c>
      <c r="D95" s="1">
        <v>599.24</v>
      </c>
      <c r="E95" s="1">
        <f t="shared" si="3"/>
        <v>-2.6235923648270879E-2</v>
      </c>
      <c r="F95" s="1">
        <f t="shared" si="4"/>
        <v>-6.9276393831554355E-3</v>
      </c>
      <c r="G95" s="1">
        <f t="shared" si="5"/>
        <v>2.344964219227685E-2</v>
      </c>
    </row>
    <row r="96" spans="1:7" x14ac:dyDescent="0.15">
      <c r="A96" s="2">
        <v>45660.666666666599</v>
      </c>
      <c r="B96" s="1">
        <v>243.36</v>
      </c>
      <c r="C96" s="1">
        <v>423.35</v>
      </c>
      <c r="D96" s="1">
        <v>604.63</v>
      </c>
      <c r="E96" s="1">
        <f t="shared" si="3"/>
        <v>-2.0094320278859165E-3</v>
      </c>
      <c r="F96" s="1">
        <f t="shared" si="4"/>
        <v>1.1395671078408044E-2</v>
      </c>
      <c r="G96" s="1">
        <f t="shared" si="5"/>
        <v>8.9947266537614076E-3</v>
      </c>
    </row>
    <row r="97" spans="1:7" x14ac:dyDescent="0.15">
      <c r="A97" s="2">
        <v>45663.666666666599</v>
      </c>
      <c r="B97" s="1">
        <v>245</v>
      </c>
      <c r="C97" s="1">
        <v>427.85</v>
      </c>
      <c r="D97" s="1">
        <v>630.20000000000005</v>
      </c>
      <c r="E97" s="1">
        <f t="shared" si="3"/>
        <v>6.7389875082182211E-3</v>
      </c>
      <c r="F97" s="1">
        <f t="shared" si="4"/>
        <v>1.0629502775481279E-2</v>
      </c>
      <c r="G97" s="1">
        <f t="shared" si="5"/>
        <v>4.2290326315267274E-2</v>
      </c>
    </row>
    <row r="98" spans="1:7" x14ac:dyDescent="0.15">
      <c r="A98" s="2">
        <v>45664.666666666599</v>
      </c>
      <c r="B98" s="1">
        <v>242.21</v>
      </c>
      <c r="C98" s="1">
        <v>422.37</v>
      </c>
      <c r="D98" s="1">
        <v>617.89</v>
      </c>
      <c r="E98" s="1">
        <f t="shared" si="3"/>
        <v>-1.1387755102040783E-2</v>
      </c>
      <c r="F98" s="1">
        <f t="shared" si="4"/>
        <v>-1.2808227182423788E-2</v>
      </c>
      <c r="G98" s="1">
        <f t="shared" si="5"/>
        <v>-1.9533481434465341E-2</v>
      </c>
    </row>
    <row r="99" spans="1:7" x14ac:dyDescent="0.15">
      <c r="A99" s="2">
        <v>45665.666666666599</v>
      </c>
      <c r="B99" s="1">
        <v>242.7</v>
      </c>
      <c r="C99" s="1">
        <v>424.56</v>
      </c>
      <c r="D99" s="1">
        <v>610.72</v>
      </c>
      <c r="E99" s="1">
        <f t="shared" si="3"/>
        <v>2.0230378597084374E-3</v>
      </c>
      <c r="F99" s="1">
        <f t="shared" si="4"/>
        <v>5.1850273456921598E-3</v>
      </c>
      <c r="G99" s="1">
        <f t="shared" si="5"/>
        <v>-1.1604007185744969E-2</v>
      </c>
    </row>
    <row r="100" spans="1:7" x14ac:dyDescent="0.15">
      <c r="A100" s="2">
        <v>45667.666666666599</v>
      </c>
      <c r="B100" s="1">
        <v>236.85</v>
      </c>
      <c r="C100" s="1">
        <v>418.95</v>
      </c>
      <c r="D100" s="1">
        <v>615.86</v>
      </c>
      <c r="E100" s="1">
        <f t="shared" si="3"/>
        <v>-2.4103831891223712E-2</v>
      </c>
      <c r="F100" s="1">
        <f t="shared" si="4"/>
        <v>-1.3213680045223322E-2</v>
      </c>
      <c r="G100" s="1">
        <f t="shared" si="5"/>
        <v>8.4162955200418957E-3</v>
      </c>
    </row>
    <row r="101" spans="1:7" x14ac:dyDescent="0.15">
      <c r="A101" s="2">
        <v>45670.666666666599</v>
      </c>
      <c r="B101" s="1">
        <v>234.4</v>
      </c>
      <c r="C101" s="1">
        <v>417.19</v>
      </c>
      <c r="D101" s="1">
        <v>608.33000000000004</v>
      </c>
      <c r="E101" s="1">
        <f t="shared" si="3"/>
        <v>-1.0344099641123025E-2</v>
      </c>
      <c r="F101" s="1">
        <f t="shared" si="4"/>
        <v>-4.2009786370688414E-3</v>
      </c>
      <c r="G101" s="1">
        <f t="shared" si="5"/>
        <v>-1.2226804793297134E-2</v>
      </c>
    </row>
    <row r="102" spans="1:7" x14ac:dyDescent="0.15">
      <c r="A102" s="2">
        <v>45671.666666666599</v>
      </c>
      <c r="B102" s="1">
        <v>233.28</v>
      </c>
      <c r="C102" s="1">
        <v>415.67</v>
      </c>
      <c r="D102" s="1">
        <v>594.25</v>
      </c>
      <c r="E102" s="1">
        <f t="shared" si="3"/>
        <v>-4.7781569965870503E-3</v>
      </c>
      <c r="F102" s="1">
        <f t="shared" si="4"/>
        <v>-3.6434238596322584E-3</v>
      </c>
      <c r="G102" s="1">
        <f t="shared" si="5"/>
        <v>-2.3145332303190769E-2</v>
      </c>
    </row>
    <row r="103" spans="1:7" x14ac:dyDescent="0.15">
      <c r="A103" s="2">
        <v>45672.666666666599</v>
      </c>
      <c r="B103" s="1">
        <v>237.87</v>
      </c>
      <c r="C103" s="1">
        <v>426.31</v>
      </c>
      <c r="D103" s="1">
        <v>617.12</v>
      </c>
      <c r="E103" s="1">
        <f t="shared" si="3"/>
        <v>1.967592592592594E-2</v>
      </c>
      <c r="F103" s="1">
        <f t="shared" si="4"/>
        <v>2.559722857074118E-2</v>
      </c>
      <c r="G103" s="1">
        <f t="shared" si="5"/>
        <v>3.8485485906604971E-2</v>
      </c>
    </row>
    <row r="104" spans="1:7" x14ac:dyDescent="0.15">
      <c r="A104" s="2">
        <v>45673.666666666599</v>
      </c>
      <c r="B104" s="1">
        <v>228.26</v>
      </c>
      <c r="C104" s="1">
        <v>424.58</v>
      </c>
      <c r="D104" s="1">
        <v>611.29999999999995</v>
      </c>
      <c r="E104" s="1">
        <f t="shared" si="3"/>
        <v>-4.0400218606802089E-2</v>
      </c>
      <c r="F104" s="1">
        <f t="shared" si="4"/>
        <v>-4.058079801083761E-3</v>
      </c>
      <c r="G104" s="1">
        <f t="shared" si="5"/>
        <v>-9.4309048483277973E-3</v>
      </c>
    </row>
    <row r="105" spans="1:7" x14ac:dyDescent="0.15">
      <c r="A105" s="2">
        <v>45674.666666666599</v>
      </c>
      <c r="B105" s="1">
        <v>229.98</v>
      </c>
      <c r="C105" s="1">
        <v>429.03</v>
      </c>
      <c r="D105" s="1">
        <v>612.77</v>
      </c>
      <c r="E105" s="1">
        <f t="shared" si="3"/>
        <v>7.5352668010163805E-3</v>
      </c>
      <c r="F105" s="1">
        <f t="shared" si="4"/>
        <v>1.0480945875924417E-2</v>
      </c>
      <c r="G105" s="1">
        <f t="shared" si="5"/>
        <v>2.4047112710617168E-3</v>
      </c>
    </row>
    <row r="106" spans="1:7" x14ac:dyDescent="0.15">
      <c r="A106" s="2">
        <v>45678.666666666599</v>
      </c>
      <c r="B106" s="1">
        <v>222.64</v>
      </c>
      <c r="C106" s="1">
        <v>428.5</v>
      </c>
      <c r="D106" s="1">
        <v>616.46</v>
      </c>
      <c r="E106" s="1">
        <f t="shared" si="3"/>
        <v>-3.1915818766849305E-2</v>
      </c>
      <c r="F106" s="1">
        <f t="shared" si="4"/>
        <v>-1.235344847679586E-3</v>
      </c>
      <c r="G106" s="1">
        <f t="shared" si="5"/>
        <v>6.0218352726146103E-3</v>
      </c>
    </row>
    <row r="107" spans="1:7" x14ac:dyDescent="0.15">
      <c r="A107" s="2">
        <v>45679.666666666599</v>
      </c>
      <c r="B107" s="1">
        <v>223.83</v>
      </c>
      <c r="C107" s="1">
        <v>446.2</v>
      </c>
      <c r="D107" s="1">
        <v>623.5</v>
      </c>
      <c r="E107" s="1">
        <f t="shared" si="3"/>
        <v>5.3449514911966681E-3</v>
      </c>
      <c r="F107" s="1">
        <f t="shared" si="4"/>
        <v>4.1306884480746764E-2</v>
      </c>
      <c r="G107" s="1">
        <f t="shared" si="5"/>
        <v>1.1420043474029074E-2</v>
      </c>
    </row>
    <row r="108" spans="1:7" x14ac:dyDescent="0.15">
      <c r="A108" s="2">
        <v>45680.666666666599</v>
      </c>
      <c r="B108" s="1">
        <v>223.66</v>
      </c>
      <c r="C108" s="1">
        <v>446.71</v>
      </c>
      <c r="D108" s="1">
        <v>636.45000000000005</v>
      </c>
      <c r="E108" s="1">
        <f t="shared" si="3"/>
        <v>-7.5950498145921418E-4</v>
      </c>
      <c r="F108" s="1">
        <f t="shared" si="4"/>
        <v>1.1429852084266941E-3</v>
      </c>
      <c r="G108" s="1">
        <f t="shared" si="5"/>
        <v>2.0769847634322446E-2</v>
      </c>
    </row>
    <row r="109" spans="1:7" x14ac:dyDescent="0.15">
      <c r="A109" s="2">
        <v>45681.666666666599</v>
      </c>
      <c r="B109" s="1">
        <v>222.78</v>
      </c>
      <c r="C109" s="1">
        <v>444.06</v>
      </c>
      <c r="D109" s="1">
        <v>647.49</v>
      </c>
      <c r="E109" s="1">
        <f t="shared" si="3"/>
        <v>-3.934543503532127E-3</v>
      </c>
      <c r="F109" s="1">
        <f t="shared" si="4"/>
        <v>-5.9322603031048719E-3</v>
      </c>
      <c r="G109" s="1">
        <f t="shared" si="5"/>
        <v>1.7346217299080782E-2</v>
      </c>
    </row>
    <row r="110" spans="1:7" x14ac:dyDescent="0.15">
      <c r="A110" s="2">
        <v>45684.666666666599</v>
      </c>
      <c r="B110" s="1">
        <v>229.86</v>
      </c>
      <c r="C110" s="1">
        <v>434.56</v>
      </c>
      <c r="D110" s="1">
        <v>659.88</v>
      </c>
      <c r="E110" s="1">
        <f t="shared" si="3"/>
        <v>3.1780231618637279E-2</v>
      </c>
      <c r="F110" s="1">
        <f t="shared" si="4"/>
        <v>-2.1393505382155564E-2</v>
      </c>
      <c r="G110" s="1">
        <f t="shared" si="5"/>
        <v>1.9135430663021803E-2</v>
      </c>
    </row>
    <row r="111" spans="1:7" x14ac:dyDescent="0.15">
      <c r="A111" s="2">
        <v>45685.666666666599</v>
      </c>
      <c r="B111" s="1">
        <v>238.26</v>
      </c>
      <c r="C111" s="1">
        <v>447.2</v>
      </c>
      <c r="D111" s="1">
        <v>674.33</v>
      </c>
      <c r="E111" s="1">
        <f t="shared" si="3"/>
        <v>3.6543983294178961E-2</v>
      </c>
      <c r="F111" s="1">
        <f t="shared" si="4"/>
        <v>2.9086892488954314E-2</v>
      </c>
      <c r="G111" s="1">
        <f t="shared" si="5"/>
        <v>2.1897920834091117E-2</v>
      </c>
    </row>
    <row r="112" spans="1:7" x14ac:dyDescent="0.15">
      <c r="A112" s="2">
        <v>45686.666666666599</v>
      </c>
      <c r="B112" s="1">
        <v>239.36</v>
      </c>
      <c r="C112" s="1">
        <v>442.33</v>
      </c>
      <c r="D112" s="1">
        <v>676.49</v>
      </c>
      <c r="E112" s="1">
        <f t="shared" si="3"/>
        <v>4.6168051708218869E-3</v>
      </c>
      <c r="F112" s="1">
        <f t="shared" si="4"/>
        <v>-1.0889982110912353E-2</v>
      </c>
      <c r="G112" s="1">
        <f t="shared" si="5"/>
        <v>3.2031794521969483E-3</v>
      </c>
    </row>
    <row r="113" spans="1:7" x14ac:dyDescent="0.15">
      <c r="A113" s="2">
        <v>45687.666666666599</v>
      </c>
      <c r="B113" s="1">
        <v>237.59</v>
      </c>
      <c r="C113" s="1">
        <v>414.99</v>
      </c>
      <c r="D113" s="1">
        <v>687</v>
      </c>
      <c r="E113" s="1">
        <f t="shared" si="3"/>
        <v>-7.394719251336941E-3</v>
      </c>
      <c r="F113" s="1">
        <f t="shared" si="4"/>
        <v>-6.1809056586711222E-2</v>
      </c>
      <c r="G113" s="1">
        <f t="shared" si="5"/>
        <v>1.5536075921299635E-2</v>
      </c>
    </row>
    <row r="114" spans="1:7" x14ac:dyDescent="0.15">
      <c r="A114" s="2">
        <v>45688.666666666599</v>
      </c>
      <c r="B114" s="1">
        <v>236</v>
      </c>
      <c r="C114" s="1">
        <v>415.06</v>
      </c>
      <c r="D114" s="1">
        <v>689.18</v>
      </c>
      <c r="E114" s="1">
        <f t="shared" si="3"/>
        <v>-6.6922008502041472E-3</v>
      </c>
      <c r="F114" s="1">
        <f t="shared" si="4"/>
        <v>1.6867876334367859E-4</v>
      </c>
      <c r="G114" s="1">
        <f t="shared" si="5"/>
        <v>3.1732168850072051E-3</v>
      </c>
    </row>
    <row r="115" spans="1:7" x14ac:dyDescent="0.15">
      <c r="A115" s="2">
        <v>45691.666666666599</v>
      </c>
      <c r="B115" s="1">
        <v>228.01</v>
      </c>
      <c r="C115" s="1">
        <v>410.92</v>
      </c>
      <c r="D115" s="1">
        <v>697.46</v>
      </c>
      <c r="E115" s="1">
        <f t="shared" si="3"/>
        <v>-3.3855932203389866E-2</v>
      </c>
      <c r="F115" s="1">
        <f t="shared" si="4"/>
        <v>-9.9744615236351045E-3</v>
      </c>
      <c r="G115" s="1">
        <f t="shared" si="5"/>
        <v>1.2014277837430115E-2</v>
      </c>
    </row>
    <row r="116" spans="1:7" x14ac:dyDescent="0.15">
      <c r="A116" s="2">
        <v>45692.666666666599</v>
      </c>
      <c r="B116" s="1">
        <v>232.8</v>
      </c>
      <c r="C116" s="1">
        <v>412.37</v>
      </c>
      <c r="D116" s="1">
        <v>704.19</v>
      </c>
      <c r="E116" s="1">
        <f t="shared" si="3"/>
        <v>2.1007850532871457E-2</v>
      </c>
      <c r="F116" s="1">
        <f t="shared" si="4"/>
        <v>3.528667380511994E-3</v>
      </c>
      <c r="G116" s="1">
        <f t="shared" si="5"/>
        <v>9.6492988845238697E-3</v>
      </c>
    </row>
    <row r="117" spans="1:7" x14ac:dyDescent="0.15">
      <c r="A117" s="2">
        <v>45693.666666666599</v>
      </c>
      <c r="B117" s="1">
        <v>232.47</v>
      </c>
      <c r="C117" s="1">
        <v>413.29</v>
      </c>
      <c r="D117" s="1">
        <v>704.87</v>
      </c>
      <c r="E117" s="1">
        <f t="shared" si="3"/>
        <v>-1.41752577319593E-3</v>
      </c>
      <c r="F117" s="1">
        <f t="shared" si="4"/>
        <v>2.2310061352669107E-3</v>
      </c>
      <c r="G117" s="1">
        <f t="shared" si="5"/>
        <v>9.6564847555340172E-4</v>
      </c>
    </row>
    <row r="118" spans="1:7" x14ac:dyDescent="0.15">
      <c r="A118" s="2">
        <v>45694.666666666599</v>
      </c>
      <c r="B118" s="1">
        <v>233.22</v>
      </c>
      <c r="C118" s="1">
        <v>415.82</v>
      </c>
      <c r="D118" s="1">
        <v>711.99</v>
      </c>
      <c r="E118" s="1">
        <f t="shared" si="3"/>
        <v>3.2262227384178602E-3</v>
      </c>
      <c r="F118" s="1">
        <f t="shared" si="4"/>
        <v>6.1216095235790188E-3</v>
      </c>
      <c r="G118" s="1">
        <f t="shared" si="5"/>
        <v>1.0101153404173826E-2</v>
      </c>
    </row>
    <row r="119" spans="1:7" x14ac:dyDescent="0.15">
      <c r="A119" s="2">
        <v>45695.666666666599</v>
      </c>
      <c r="B119" s="1">
        <v>227.63</v>
      </c>
      <c r="C119" s="1">
        <v>409.75</v>
      </c>
      <c r="D119" s="1">
        <v>714.52</v>
      </c>
      <c r="E119" s="1">
        <f t="shared" si="3"/>
        <v>-2.396878483835007E-2</v>
      </c>
      <c r="F119" s="1">
        <f t="shared" si="4"/>
        <v>-1.4597662450098584E-2</v>
      </c>
      <c r="G119" s="1">
        <f t="shared" si="5"/>
        <v>3.5534206941108342E-3</v>
      </c>
    </row>
    <row r="120" spans="1:7" x14ac:dyDescent="0.15">
      <c r="A120" s="2">
        <v>45698.666666666599</v>
      </c>
      <c r="B120" s="1">
        <v>227.65</v>
      </c>
      <c r="C120" s="1">
        <v>412.22</v>
      </c>
      <c r="D120" s="1">
        <v>717.4</v>
      </c>
      <c r="E120" s="1">
        <f t="shared" si="3"/>
        <v>8.7861881122919789E-5</v>
      </c>
      <c r="F120" s="1">
        <f t="shared" si="4"/>
        <v>6.0280658938377729E-3</v>
      </c>
      <c r="G120" s="1">
        <f t="shared" si="5"/>
        <v>4.0306779376364493E-3</v>
      </c>
    </row>
    <row r="121" spans="1:7" x14ac:dyDescent="0.15">
      <c r="A121" s="2">
        <v>45699.666666666599</v>
      </c>
      <c r="B121" s="1">
        <v>232.62</v>
      </c>
      <c r="C121" s="1">
        <v>411.44</v>
      </c>
      <c r="D121" s="1">
        <v>719.8</v>
      </c>
      <c r="E121" s="1">
        <f t="shared" si="3"/>
        <v>2.1831759279595866E-2</v>
      </c>
      <c r="F121" s="1">
        <f t="shared" si="4"/>
        <v>-1.8921934889137584E-3</v>
      </c>
      <c r="G121" s="1">
        <f t="shared" si="5"/>
        <v>3.3454139949818476E-3</v>
      </c>
    </row>
    <row r="122" spans="1:7" x14ac:dyDescent="0.15">
      <c r="A122" s="2">
        <v>45700.666666666599</v>
      </c>
      <c r="B122" s="1">
        <v>236.87</v>
      </c>
      <c r="C122" s="1">
        <v>409.04</v>
      </c>
      <c r="D122" s="1">
        <v>725.38</v>
      </c>
      <c r="E122" s="1">
        <f t="shared" si="3"/>
        <v>1.8270140142722036E-2</v>
      </c>
      <c r="F122" s="1">
        <f t="shared" si="4"/>
        <v>-5.8331713007971448E-3</v>
      </c>
      <c r="G122" s="1">
        <f t="shared" si="5"/>
        <v>7.7521533759378177E-3</v>
      </c>
    </row>
    <row r="123" spans="1:7" x14ac:dyDescent="0.15">
      <c r="A123" s="2">
        <v>45701.666666666599</v>
      </c>
      <c r="B123" s="1">
        <v>241.53</v>
      </c>
      <c r="C123" s="1">
        <v>410.54</v>
      </c>
      <c r="D123" s="1">
        <v>728.56</v>
      </c>
      <c r="E123" s="1">
        <f t="shared" si="3"/>
        <v>1.9673238485245055E-2</v>
      </c>
      <c r="F123" s="1">
        <f t="shared" si="4"/>
        <v>3.667123019753569E-3</v>
      </c>
      <c r="G123" s="1">
        <f t="shared" si="5"/>
        <v>4.3839091234938237E-3</v>
      </c>
    </row>
    <row r="124" spans="1:7" x14ac:dyDescent="0.15">
      <c r="A124" s="2">
        <v>45702.666666666599</v>
      </c>
      <c r="B124" s="1">
        <v>244.6</v>
      </c>
      <c r="C124" s="1">
        <v>408.43</v>
      </c>
      <c r="D124" s="1">
        <v>736.67</v>
      </c>
      <c r="E124" s="1">
        <f t="shared" si="3"/>
        <v>1.2710636359872452E-2</v>
      </c>
      <c r="F124" s="1">
        <f t="shared" si="4"/>
        <v>-5.1395722706679336E-3</v>
      </c>
      <c r="G124" s="1">
        <f t="shared" si="5"/>
        <v>1.1131547161524123E-2</v>
      </c>
    </row>
    <row r="125" spans="1:7" x14ac:dyDescent="0.15">
      <c r="A125" s="2">
        <v>45706.666666666599</v>
      </c>
      <c r="B125" s="1">
        <v>244.47</v>
      </c>
      <c r="C125" s="1">
        <v>409.64</v>
      </c>
      <c r="D125" s="1">
        <v>716.37</v>
      </c>
      <c r="E125" s="1">
        <f t="shared" si="3"/>
        <v>-5.3147996729352193E-4</v>
      </c>
      <c r="F125" s="1">
        <f t="shared" si="4"/>
        <v>2.9625639644491821E-3</v>
      </c>
      <c r="G125" s="1">
        <f t="shared" si="5"/>
        <v>-2.7556436396215342E-2</v>
      </c>
    </row>
    <row r="126" spans="1:7" x14ac:dyDescent="0.15">
      <c r="A126" s="2">
        <v>45707.666666666599</v>
      </c>
      <c r="B126" s="1">
        <v>244.87</v>
      </c>
      <c r="C126" s="1">
        <v>414.77</v>
      </c>
      <c r="D126" s="1">
        <v>703.77</v>
      </c>
      <c r="E126" s="1">
        <f t="shared" si="3"/>
        <v>1.6361925798666736E-3</v>
      </c>
      <c r="F126" s="1">
        <f t="shared" si="4"/>
        <v>1.2523191094619655E-2</v>
      </c>
      <c r="G126" s="1">
        <f t="shared" si="5"/>
        <v>-1.7588676242723762E-2</v>
      </c>
    </row>
    <row r="127" spans="1:7" x14ac:dyDescent="0.15">
      <c r="A127" s="2">
        <v>45708</v>
      </c>
      <c r="B127" s="1">
        <v>245.83</v>
      </c>
      <c r="C127" s="1">
        <v>416.13</v>
      </c>
      <c r="D127" s="1">
        <v>694.84</v>
      </c>
      <c r="E127" s="1">
        <f t="shared" si="3"/>
        <v>3.9204475844325888E-3</v>
      </c>
      <c r="F127" s="1">
        <f t="shared" si="4"/>
        <v>3.278925669648272E-3</v>
      </c>
      <c r="G127" s="1">
        <f t="shared" si="5"/>
        <v>-1.2688804581042032E-2</v>
      </c>
    </row>
  </sheetData>
  <mergeCells count="3">
    <mergeCell ref="H6:I6"/>
    <mergeCell ref="H7:I7"/>
    <mergeCell ref="H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84E3-2496-409A-B0CC-65F805680166}">
  <sheetPr codeName="Sheet4"/>
  <dimension ref="A1:H12"/>
  <sheetViews>
    <sheetView workbookViewId="0">
      <selection activeCell="H12" sqref="H12"/>
    </sheetView>
  </sheetViews>
  <sheetFormatPr baseColWidth="10" defaultColWidth="8.83203125" defaultRowHeight="13" x14ac:dyDescent="0.15"/>
  <cols>
    <col min="2" max="4" width="12.33203125" bestFit="1" customWidth="1"/>
    <col min="6" max="6" width="13.33203125" bestFit="1" customWidth="1"/>
    <col min="8" max="8" width="27.1640625" customWidth="1"/>
  </cols>
  <sheetData>
    <row r="1" spans="1:8" x14ac:dyDescent="0.15">
      <c r="B1" t="s">
        <v>5</v>
      </c>
      <c r="C1" t="s">
        <v>4</v>
      </c>
      <c r="D1" t="s">
        <v>6</v>
      </c>
    </row>
    <row r="2" spans="1:8" x14ac:dyDescent="0.15">
      <c r="A2" t="s">
        <v>5</v>
      </c>
      <c r="B2" s="11">
        <v>1.8773279891280001E-4</v>
      </c>
      <c r="C2" s="11">
        <v>8.4229807302558309E-5</v>
      </c>
      <c r="D2" s="11">
        <v>7.5411762700239527E-5</v>
      </c>
      <c r="F2" s="12">
        <v>0.3</v>
      </c>
      <c r="H2" s="13">
        <f t="array" ref="H2">MMULT(TRANSPOSE(F2:F4), MMULT(B2:D4, F2:F4))</f>
        <v>1.3002594272202168E-4</v>
      </c>
    </row>
    <row r="3" spans="1:8" x14ac:dyDescent="0.15">
      <c r="A3" t="s">
        <v>4</v>
      </c>
      <c r="B3" s="11">
        <v>8.4229807302558309E-5</v>
      </c>
      <c r="C3" s="11">
        <v>1.916125206489375E-4</v>
      </c>
      <c r="D3" s="11">
        <v>9.7101821861221118E-5</v>
      </c>
      <c r="F3" s="12">
        <v>0.3</v>
      </c>
    </row>
    <row r="4" spans="1:8" x14ac:dyDescent="0.15">
      <c r="A4" t="s">
        <v>6</v>
      </c>
      <c r="B4" s="11">
        <v>7.5411762700239527E-5</v>
      </c>
      <c r="C4" s="11">
        <v>9.7101821861221118E-5</v>
      </c>
      <c r="D4" s="11">
        <v>2.4575148970158901E-4</v>
      </c>
      <c r="F4" s="12">
        <v>0.4</v>
      </c>
    </row>
    <row r="12" spans="1:8" x14ac:dyDescent="0.15">
      <c r="H12" s="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B8B3-20DD-44A0-93A7-284A82692F58}">
  <dimension ref="A1:P127"/>
  <sheetViews>
    <sheetView tabSelected="1" topLeftCell="A114" workbookViewId="0">
      <selection sqref="A1:R127"/>
    </sheetView>
  </sheetViews>
  <sheetFormatPr baseColWidth="10" defaultColWidth="8.83203125" defaultRowHeight="13" x14ac:dyDescent="0.15"/>
  <cols>
    <col min="1" max="1" width="15.1640625" customWidth="1"/>
    <col min="9" max="9" width="23.5" customWidth="1"/>
    <col min="10" max="10" width="16" customWidth="1"/>
    <col min="11" max="12" width="18.5" customWidth="1"/>
    <col min="13" max="13" width="16.83203125" customWidth="1"/>
  </cols>
  <sheetData>
    <row r="1" spans="1:15" ht="3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</row>
    <row r="2" spans="1:15" ht="14" thickBot="1" x14ac:dyDescent="0.2">
      <c r="A2" s="2">
        <v>45524.666666666599</v>
      </c>
      <c r="B2" s="1">
        <v>226.51</v>
      </c>
      <c r="C2" s="1">
        <v>424.8</v>
      </c>
      <c r="D2" s="1">
        <v>526.73</v>
      </c>
    </row>
    <row r="3" spans="1:15" ht="15" thickBot="1" x14ac:dyDescent="0.2">
      <c r="A3" s="2">
        <v>45525.666666666599</v>
      </c>
      <c r="B3" s="1">
        <v>226.4</v>
      </c>
      <c r="C3" s="1">
        <v>424.14</v>
      </c>
      <c r="D3" s="1">
        <v>535.16</v>
      </c>
      <c r="E3">
        <f>LN(B3/B2)</f>
        <v>-4.8574772984859386E-4</v>
      </c>
      <c r="F3">
        <f>LN(C3/C2)</f>
        <v>-1.5548805168114723E-3</v>
      </c>
      <c r="G3">
        <f>LN(D3/D2)</f>
        <v>1.5877684317790797E-2</v>
      </c>
      <c r="I3" s="25" t="s">
        <v>32</v>
      </c>
      <c r="J3" s="21" t="s">
        <v>5</v>
      </c>
      <c r="K3" s="21" t="s">
        <v>4</v>
      </c>
      <c r="L3" s="21" t="s">
        <v>6</v>
      </c>
      <c r="N3" s="28" t="s">
        <v>42</v>
      </c>
    </row>
    <row r="4" spans="1:15" ht="16" thickBot="1" x14ac:dyDescent="0.2">
      <c r="A4" s="2">
        <v>45526.666666666599</v>
      </c>
      <c r="B4" s="1">
        <v>224.53</v>
      </c>
      <c r="C4" s="1">
        <v>415.55</v>
      </c>
      <c r="D4" s="1">
        <v>531.92999999999995</v>
      </c>
      <c r="E4">
        <f t="shared" ref="E4:E67" si="0">LN(B4/B3)</f>
        <v>-8.2940177849183654E-3</v>
      </c>
      <c r="F4">
        <f t="shared" ref="F4:F67" si="1">LN(C4/C3)</f>
        <v>-2.0460645411882226E-2</v>
      </c>
      <c r="G4">
        <f t="shared" ref="G4:G67" si="2">LN(D4/D3)</f>
        <v>-6.0538658684117256E-3</v>
      </c>
      <c r="I4" s="24" t="s">
        <v>5</v>
      </c>
      <c r="J4" s="22">
        <f>_xlfn.COVARIANCE.P(E3:E127,E3:E127)</f>
        <v>1.8689538725409589E-4</v>
      </c>
      <c r="K4" s="23">
        <f>J5</f>
        <v>8.4258495715502506E-5</v>
      </c>
      <c r="L4" s="23">
        <f>J6</f>
        <v>7.4531221538359403E-5</v>
      </c>
      <c r="N4" s="28">
        <v>1</v>
      </c>
    </row>
    <row r="5" spans="1:15" ht="16" thickBot="1" x14ac:dyDescent="0.2">
      <c r="A5" s="2">
        <v>45527.666666666599</v>
      </c>
      <c r="B5" s="1">
        <v>226.84</v>
      </c>
      <c r="C5" s="1">
        <v>416.79</v>
      </c>
      <c r="D5" s="1">
        <v>528</v>
      </c>
      <c r="E5">
        <f t="shared" si="0"/>
        <v>1.0235594601717834E-2</v>
      </c>
      <c r="F5">
        <f t="shared" si="1"/>
        <v>2.9795538298447027E-3</v>
      </c>
      <c r="G5">
        <f t="shared" si="2"/>
        <v>-7.4156180307452914E-3</v>
      </c>
      <c r="I5" s="24" t="s">
        <v>4</v>
      </c>
      <c r="J5" s="23">
        <f>_xlfn.COVARIANCE.P(E3:E127,F3:F127)</f>
        <v>8.4258495715502506E-5</v>
      </c>
      <c r="K5" s="22">
        <f>_xlfn.COVARIANCE.P(F3:F127,F3:F127)</f>
        <v>1.9355118125940332E-4</v>
      </c>
      <c r="L5" s="23">
        <f>K6</f>
        <v>9.7227111889894427E-5</v>
      </c>
      <c r="N5" s="28">
        <v>1</v>
      </c>
    </row>
    <row r="6" spans="1:15" ht="16" thickBot="1" x14ac:dyDescent="0.2">
      <c r="A6" s="2">
        <v>45530.666666666599</v>
      </c>
      <c r="B6" s="1">
        <v>227.18</v>
      </c>
      <c r="C6" s="1">
        <v>413.49</v>
      </c>
      <c r="D6" s="1">
        <v>521.12</v>
      </c>
      <c r="E6">
        <f t="shared" si="0"/>
        <v>1.497731657448228E-3</v>
      </c>
      <c r="F6">
        <f t="shared" si="1"/>
        <v>-7.9491674544228709E-3</v>
      </c>
      <c r="G6">
        <f t="shared" si="2"/>
        <v>-1.3115942178338141E-2</v>
      </c>
      <c r="I6" s="24" t="s">
        <v>6</v>
      </c>
      <c r="J6" s="23">
        <f>_xlfn.COVARIANCE.P(E3:E127,G3:G127)</f>
        <v>7.4531221538359403E-5</v>
      </c>
      <c r="K6" s="23">
        <f>_xlfn.COVARIANCE.P(G3:G127,F3:F127)</f>
        <v>9.7227111889894427E-5</v>
      </c>
      <c r="L6" s="22">
        <f>_xlfn.COVARIANCE.P(G3:G127,G3:G127)</f>
        <v>2.4324113089126712E-4</v>
      </c>
      <c r="N6" s="28">
        <v>1</v>
      </c>
    </row>
    <row r="7" spans="1:15" x14ac:dyDescent="0.15">
      <c r="A7" s="2">
        <v>45531.666666666599</v>
      </c>
      <c r="B7" s="1">
        <v>228.03</v>
      </c>
      <c r="C7" s="1">
        <v>413.84</v>
      </c>
      <c r="D7" s="1">
        <v>519.1</v>
      </c>
      <c r="E7">
        <f t="shared" si="0"/>
        <v>3.7345444427833042E-3</v>
      </c>
      <c r="F7">
        <f t="shared" si="1"/>
        <v>8.4609532080240444E-4</v>
      </c>
      <c r="G7">
        <f t="shared" si="2"/>
        <v>-3.8837986947399517E-3</v>
      </c>
    </row>
    <row r="8" spans="1:15" x14ac:dyDescent="0.15">
      <c r="A8" s="2">
        <v>45532.666666666599</v>
      </c>
      <c r="B8" s="1">
        <v>226.49</v>
      </c>
      <c r="C8" s="1">
        <v>410.6</v>
      </c>
      <c r="D8" s="1">
        <v>516.78</v>
      </c>
      <c r="E8">
        <f t="shared" si="0"/>
        <v>-6.7764054079900871E-3</v>
      </c>
      <c r="F8">
        <f t="shared" si="1"/>
        <v>-7.8599211104263648E-3</v>
      </c>
      <c r="G8">
        <f t="shared" si="2"/>
        <v>-4.4792908040461677E-3</v>
      </c>
    </row>
    <row r="9" spans="1:15" ht="22.25" customHeight="1" x14ac:dyDescent="0.15">
      <c r="A9" s="2">
        <v>45533.666666666599</v>
      </c>
      <c r="B9" s="1">
        <v>229.79</v>
      </c>
      <c r="C9" s="1">
        <v>413.12</v>
      </c>
      <c r="D9" s="1">
        <v>518.22</v>
      </c>
      <c r="E9">
        <f t="shared" si="0"/>
        <v>1.4465054528776243E-2</v>
      </c>
      <c r="F9">
        <f t="shared" si="1"/>
        <v>6.1186030734444426E-3</v>
      </c>
      <c r="G9">
        <f t="shared" si="2"/>
        <v>2.7826104911119818E-3</v>
      </c>
      <c r="I9" s="26" t="s">
        <v>33</v>
      </c>
      <c r="J9" s="27">
        <f>J4*10^6</f>
        <v>186.89538725409588</v>
      </c>
      <c r="K9" s="27">
        <f t="shared" ref="K9:L9" si="3">K4*10^6</f>
        <v>84.258495715502505</v>
      </c>
      <c r="L9" s="27">
        <f t="shared" si="3"/>
        <v>74.531221538359404</v>
      </c>
    </row>
    <row r="10" spans="1:15" x14ac:dyDescent="0.15">
      <c r="A10" s="2">
        <v>45534.666666666599</v>
      </c>
      <c r="B10" s="1">
        <v>229</v>
      </c>
      <c r="C10" s="1">
        <v>417.14</v>
      </c>
      <c r="D10" s="1">
        <v>521.30999999999995</v>
      </c>
      <c r="E10">
        <f t="shared" si="0"/>
        <v>-3.4438448126052909E-3</v>
      </c>
      <c r="F10">
        <f t="shared" si="1"/>
        <v>9.6837892102111817E-3</v>
      </c>
      <c r="G10">
        <f t="shared" si="2"/>
        <v>5.9450118820233789E-3</v>
      </c>
      <c r="I10" s="28"/>
      <c r="J10" s="27">
        <f>J5*10^6</f>
        <v>84.258495715502505</v>
      </c>
      <c r="K10" s="27">
        <f t="shared" ref="K10" si="4">K5*10^6</f>
        <v>193.55118125940334</v>
      </c>
      <c r="L10" s="27">
        <f t="shared" ref="L10" si="5">L5*10^6</f>
        <v>97.227111889894431</v>
      </c>
    </row>
    <row r="11" spans="1:15" x14ac:dyDescent="0.15">
      <c r="A11" s="2">
        <v>45538.666666666599</v>
      </c>
      <c r="B11" s="1">
        <v>222.77</v>
      </c>
      <c r="C11" s="1">
        <v>409.44</v>
      </c>
      <c r="D11" s="1">
        <v>511.76</v>
      </c>
      <c r="E11">
        <f t="shared" si="0"/>
        <v>-2.7582154477457006E-2</v>
      </c>
      <c r="F11">
        <f t="shared" si="1"/>
        <v>-1.8631524457010256E-2</v>
      </c>
      <c r="G11">
        <f t="shared" si="2"/>
        <v>-1.8489109260390428E-2</v>
      </c>
      <c r="I11" s="28"/>
      <c r="J11" s="27">
        <f>J6*10^6</f>
        <v>74.531221538359404</v>
      </c>
      <c r="K11" s="27">
        <f t="shared" ref="K11" si="6">K6*10^6</f>
        <v>97.227111889894431</v>
      </c>
      <c r="L11" s="27">
        <f t="shared" ref="L11" si="7">L6*10^6</f>
        <v>243.24113089126712</v>
      </c>
    </row>
    <row r="12" spans="1:15" x14ac:dyDescent="0.15">
      <c r="A12" s="2">
        <v>45539.666666666599</v>
      </c>
      <c r="B12" s="1">
        <v>220.85</v>
      </c>
      <c r="C12" s="1">
        <v>408.9</v>
      </c>
      <c r="D12" s="1">
        <v>512.74</v>
      </c>
      <c r="E12">
        <f t="shared" si="0"/>
        <v>-8.6561110342471426E-3</v>
      </c>
      <c r="F12">
        <f t="shared" si="1"/>
        <v>-1.3197450408820716E-3</v>
      </c>
      <c r="G12">
        <f t="shared" si="2"/>
        <v>1.9131289388093699E-3</v>
      </c>
    </row>
    <row r="13" spans="1:15" ht="15" x14ac:dyDescent="0.2">
      <c r="A13" s="2">
        <v>45540.666666666599</v>
      </c>
      <c r="B13" s="1">
        <v>222.38</v>
      </c>
      <c r="C13" s="1">
        <v>408.39</v>
      </c>
      <c r="D13" s="1">
        <v>516.86</v>
      </c>
      <c r="E13">
        <f t="shared" si="0"/>
        <v>6.9038922325676197E-3</v>
      </c>
      <c r="F13">
        <f t="shared" si="1"/>
        <v>-1.2480271781052238E-3</v>
      </c>
      <c r="G13">
        <f t="shared" si="2"/>
        <v>8.0031507199325464E-3</v>
      </c>
      <c r="H13" s="3" t="s">
        <v>41</v>
      </c>
      <c r="I13" s="29" t="s">
        <v>37</v>
      </c>
      <c r="J13" s="28">
        <f t="array" ref="J13:L15">MINVERSE(J9:L11)</f>
        <v>6.9022693913293074E-3</v>
      </c>
      <c r="K13" s="28">
        <v>-2.4303600080801137E-3</v>
      </c>
      <c r="L13" s="28">
        <v>-1.1434648559030256E-3</v>
      </c>
    </row>
    <row r="14" spans="1:15" x14ac:dyDescent="0.15">
      <c r="A14" s="2">
        <v>45541.666666666599</v>
      </c>
      <c r="B14" s="1">
        <v>220.82</v>
      </c>
      <c r="C14" s="1">
        <v>401.7</v>
      </c>
      <c r="D14" s="1">
        <v>500.27</v>
      </c>
      <c r="E14">
        <f t="shared" si="0"/>
        <v>-7.0397402641122122E-3</v>
      </c>
      <c r="F14">
        <f t="shared" si="1"/>
        <v>-1.6517058827254908E-2</v>
      </c>
      <c r="G14">
        <f t="shared" si="2"/>
        <v>-3.2624092125965537E-2</v>
      </c>
      <c r="I14" s="28"/>
      <c r="J14" s="28">
        <v>-2.4303600080801133E-3</v>
      </c>
      <c r="K14" s="28">
        <v>7.3203781001188531E-3</v>
      </c>
      <c r="L14" s="28">
        <v>-2.1813807495969437E-3</v>
      </c>
      <c r="O14" s="3"/>
    </row>
    <row r="15" spans="1:15" x14ac:dyDescent="0.15">
      <c r="A15" s="2">
        <v>45544.666666666599</v>
      </c>
      <c r="B15" s="1">
        <v>220.91</v>
      </c>
      <c r="C15" s="1">
        <v>405.72</v>
      </c>
      <c r="D15" s="1">
        <v>504.79</v>
      </c>
      <c r="E15">
        <f t="shared" si="0"/>
        <v>4.0748874310253498E-4</v>
      </c>
      <c r="F15">
        <f t="shared" si="1"/>
        <v>9.9577251425585992E-3</v>
      </c>
      <c r="G15">
        <f t="shared" si="2"/>
        <v>8.9945485304542168E-3</v>
      </c>
      <c r="I15" s="28"/>
      <c r="J15" s="28">
        <v>-1.1434648559030258E-3</v>
      </c>
      <c r="K15" s="28">
        <v>-2.1813807495969437E-3</v>
      </c>
      <c r="L15" s="28">
        <v>5.3334449562811859E-3</v>
      </c>
    </row>
    <row r="16" spans="1:15" x14ac:dyDescent="0.15">
      <c r="A16" s="2">
        <v>45545.666666666599</v>
      </c>
      <c r="B16" s="1">
        <v>220.11</v>
      </c>
      <c r="C16" s="1">
        <v>414.2</v>
      </c>
      <c r="D16" s="1">
        <v>504.79</v>
      </c>
      <c r="E16">
        <f t="shared" si="0"/>
        <v>-3.6279573600808664E-3</v>
      </c>
      <c r="F16">
        <f t="shared" si="1"/>
        <v>2.0685682453688709E-2</v>
      </c>
      <c r="G16">
        <f t="shared" si="2"/>
        <v>0</v>
      </c>
      <c r="O16" s="3"/>
    </row>
    <row r="17" spans="1:16" ht="28" x14ac:dyDescent="0.15">
      <c r="A17" s="2">
        <v>45546.666666666599</v>
      </c>
      <c r="B17" s="1">
        <v>222.66</v>
      </c>
      <c r="C17" s="1">
        <v>423.04</v>
      </c>
      <c r="D17" s="1">
        <v>511.83</v>
      </c>
      <c r="E17">
        <f t="shared" si="0"/>
        <v>1.1518522906548473E-2</v>
      </c>
      <c r="F17">
        <f t="shared" si="1"/>
        <v>2.1117788261783055E-2</v>
      </c>
      <c r="G17">
        <f t="shared" si="2"/>
        <v>1.3850037449815018E-2</v>
      </c>
      <c r="H17" s="3"/>
      <c r="I17" s="26" t="s">
        <v>38</v>
      </c>
      <c r="J17" s="28">
        <f>J13/10^6</f>
        <v>6.9022693913293077E-9</v>
      </c>
      <c r="K17" s="28">
        <f t="shared" ref="K17:L17" si="8">K13/10^6</f>
        <v>-2.4303600080801139E-9</v>
      </c>
      <c r="L17" s="28">
        <f t="shared" si="8"/>
        <v>-1.1434648559030255E-9</v>
      </c>
    </row>
    <row r="18" spans="1:16" x14ac:dyDescent="0.15">
      <c r="A18" s="2">
        <v>45547.666666666599</v>
      </c>
      <c r="B18" s="1">
        <v>222.77</v>
      </c>
      <c r="C18" s="1">
        <v>427</v>
      </c>
      <c r="D18" s="1">
        <v>525.6</v>
      </c>
      <c r="E18">
        <f t="shared" si="0"/>
        <v>4.9390477622147076E-4</v>
      </c>
      <c r="F18">
        <f t="shared" si="1"/>
        <v>9.317276005357816E-3</v>
      </c>
      <c r="G18">
        <f t="shared" si="2"/>
        <v>2.6547928515473072E-2</v>
      </c>
      <c r="I18" s="28"/>
      <c r="J18" s="28">
        <f t="shared" ref="J18:L18" si="9">J14/10^6</f>
        <v>-2.4303600080801135E-9</v>
      </c>
      <c r="K18" s="28">
        <f t="shared" si="9"/>
        <v>7.3203781001188527E-9</v>
      </c>
      <c r="L18" s="28">
        <f t="shared" si="9"/>
        <v>-2.1813807495969438E-9</v>
      </c>
    </row>
    <row r="19" spans="1:16" x14ac:dyDescent="0.15">
      <c r="A19" s="2">
        <v>45548.666666666599</v>
      </c>
      <c r="B19" s="1">
        <v>222.5</v>
      </c>
      <c r="C19" s="1">
        <v>430.59</v>
      </c>
      <c r="D19" s="1">
        <v>524.62</v>
      </c>
      <c r="E19">
        <f t="shared" si="0"/>
        <v>-1.2127474704876769E-3</v>
      </c>
      <c r="F19">
        <f t="shared" si="1"/>
        <v>8.3723480227740621E-3</v>
      </c>
      <c r="G19">
        <f t="shared" si="2"/>
        <v>-1.8662761791699632E-3</v>
      </c>
      <c r="I19" s="28"/>
      <c r="J19" s="28">
        <f t="shared" ref="J19:L19" si="10">J15/10^6</f>
        <v>-1.1434648559030257E-9</v>
      </c>
      <c r="K19" s="28">
        <f t="shared" si="10"/>
        <v>-2.1813807495969438E-9</v>
      </c>
      <c r="L19" s="28">
        <f t="shared" si="10"/>
        <v>5.3334449562811861E-9</v>
      </c>
    </row>
    <row r="20" spans="1:16" x14ac:dyDescent="0.15">
      <c r="A20" s="2">
        <v>45551.666666666599</v>
      </c>
      <c r="B20" s="1">
        <v>216.32</v>
      </c>
      <c r="C20" s="1">
        <v>431.34</v>
      </c>
      <c r="D20" s="1">
        <v>533.28</v>
      </c>
      <c r="E20">
        <f t="shared" si="0"/>
        <v>-2.8168308751695719E-2</v>
      </c>
      <c r="F20">
        <f t="shared" si="1"/>
        <v>1.7402809724365456E-3</v>
      </c>
      <c r="G20">
        <f t="shared" si="2"/>
        <v>1.6372423568198735E-2</v>
      </c>
    </row>
    <row r="21" spans="1:16" ht="14" x14ac:dyDescent="0.15">
      <c r="A21" s="2">
        <v>45552.666666666599</v>
      </c>
      <c r="B21" s="1">
        <v>216.79</v>
      </c>
      <c r="C21" s="1">
        <v>435.15</v>
      </c>
      <c r="D21" s="1">
        <v>536.32000000000005</v>
      </c>
      <c r="E21">
        <f t="shared" si="0"/>
        <v>2.1703501858254429E-3</v>
      </c>
      <c r="F21">
        <f t="shared" si="1"/>
        <v>8.7941570116875194E-3</v>
      </c>
      <c r="G21">
        <f t="shared" si="2"/>
        <v>5.6843832942341322E-3</v>
      </c>
      <c r="I21" s="26" t="s">
        <v>39</v>
      </c>
      <c r="J21" s="28">
        <f t="array" ref="J21:J23">MMULT(J17:L19,N4:N6)</f>
        <v>3.3284445273461679E-9</v>
      </c>
      <c r="O21" t="s">
        <v>34</v>
      </c>
      <c r="P21">
        <v>0.41369331397779413</v>
      </c>
    </row>
    <row r="22" spans="1:16" x14ac:dyDescent="0.15">
      <c r="A22" s="2">
        <v>45553.666666666599</v>
      </c>
      <c r="B22" s="1">
        <v>220.69</v>
      </c>
      <c r="C22" s="1">
        <v>430.81</v>
      </c>
      <c r="D22" s="1">
        <v>537.95000000000005</v>
      </c>
      <c r="E22">
        <f t="shared" si="0"/>
        <v>1.7829858819643829E-2</v>
      </c>
      <c r="F22">
        <f t="shared" si="1"/>
        <v>-1.0023641595028616E-2</v>
      </c>
      <c r="G22">
        <f t="shared" si="2"/>
        <v>3.0346211862545451E-3</v>
      </c>
      <c r="J22" s="28">
        <v>2.7086373424417954E-9</v>
      </c>
      <c r="O22" t="s">
        <v>35</v>
      </c>
      <c r="P22">
        <v>0.33665730323953563</v>
      </c>
    </row>
    <row r="23" spans="1:16" x14ac:dyDescent="0.15">
      <c r="A23" s="2">
        <v>45554.666666666599</v>
      </c>
      <c r="B23" s="1">
        <v>228.87</v>
      </c>
      <c r="C23" s="1">
        <v>438.69</v>
      </c>
      <c r="D23" s="1">
        <v>559.1</v>
      </c>
      <c r="E23">
        <f t="shared" si="0"/>
        <v>3.6395154910179209E-2</v>
      </c>
      <c r="F23">
        <f t="shared" si="1"/>
        <v>1.8125855651403351E-2</v>
      </c>
      <c r="G23">
        <f t="shared" si="2"/>
        <v>3.8562728992681407E-2</v>
      </c>
      <c r="J23" s="28">
        <v>2.0085993507812163E-9</v>
      </c>
      <c r="O23" t="s">
        <v>36</v>
      </c>
      <c r="P23">
        <v>0.24964938278267018</v>
      </c>
    </row>
    <row r="24" spans="1:16" x14ac:dyDescent="0.15">
      <c r="A24" s="2">
        <v>45555.666666666599</v>
      </c>
      <c r="B24" s="1">
        <v>228.2</v>
      </c>
      <c r="C24" s="1">
        <v>435.27</v>
      </c>
      <c r="D24" s="1">
        <v>561.35</v>
      </c>
      <c r="E24">
        <f t="shared" si="0"/>
        <v>-2.9317193422724623E-3</v>
      </c>
      <c r="F24">
        <f t="shared" si="1"/>
        <v>-7.8264850961940139E-3</v>
      </c>
      <c r="G24">
        <f t="shared" si="2"/>
        <v>4.0162488721888915E-3</v>
      </c>
    </row>
    <row r="25" spans="1:16" ht="14" x14ac:dyDescent="0.15">
      <c r="A25" s="2">
        <v>45558.666666666599</v>
      </c>
      <c r="B25" s="1">
        <v>226.47</v>
      </c>
      <c r="C25" s="1">
        <v>433.51</v>
      </c>
      <c r="D25" s="1">
        <v>564.41</v>
      </c>
      <c r="E25">
        <f t="shared" si="0"/>
        <v>-7.6099516083320351E-3</v>
      </c>
      <c r="F25">
        <f t="shared" si="1"/>
        <v>-4.051664190420563E-3</v>
      </c>
      <c r="G25">
        <f t="shared" si="2"/>
        <v>5.4363408474554795E-3</v>
      </c>
      <c r="I25" s="26" t="s">
        <v>40</v>
      </c>
      <c r="J25" s="15">
        <f t="array" ref="J25">MMULT(TRANSPOSE(N4:N6), (J21:J23))</f>
        <v>8.04568122056918E-9</v>
      </c>
      <c r="M25" s="15" t="s">
        <v>34</v>
      </c>
      <c r="N25" s="28">
        <f t="array" ref="N25:N27">J21:J23 / J25</f>
        <v>0.41369331397779413</v>
      </c>
    </row>
    <row r="26" spans="1:16" x14ac:dyDescent="0.15">
      <c r="A26" s="2">
        <v>45559.666666666599</v>
      </c>
      <c r="B26" s="1">
        <v>227.37</v>
      </c>
      <c r="C26" s="1">
        <v>429.17</v>
      </c>
      <c r="D26" s="1">
        <v>563.33000000000004</v>
      </c>
      <c r="E26">
        <f t="shared" si="0"/>
        <v>3.9661606724042875E-3</v>
      </c>
      <c r="F26">
        <f t="shared" si="1"/>
        <v>-1.0061753175372987E-2</v>
      </c>
      <c r="G26">
        <f t="shared" si="2"/>
        <v>-1.915335680504168E-3</v>
      </c>
      <c r="M26" s="15" t="s">
        <v>35</v>
      </c>
      <c r="N26" s="28">
        <v>0.33665730323953563</v>
      </c>
    </row>
    <row r="27" spans="1:16" x14ac:dyDescent="0.15">
      <c r="A27" s="2">
        <v>45560.666666666599</v>
      </c>
      <c r="B27" s="1">
        <v>226.37</v>
      </c>
      <c r="C27" s="1">
        <v>432.11</v>
      </c>
      <c r="D27" s="1">
        <v>568.30999999999995</v>
      </c>
      <c r="E27">
        <f t="shared" si="0"/>
        <v>-4.407817777012997E-3</v>
      </c>
      <c r="F27">
        <f t="shared" si="1"/>
        <v>6.8270746312079078E-3</v>
      </c>
      <c r="G27">
        <f t="shared" si="2"/>
        <v>8.801442416483566E-3</v>
      </c>
      <c r="M27" s="15" t="s">
        <v>36</v>
      </c>
      <c r="N27" s="28">
        <v>0.24964938278267018</v>
      </c>
    </row>
    <row r="28" spans="1:16" x14ac:dyDescent="0.15">
      <c r="A28" s="2">
        <v>45561.666666666599</v>
      </c>
      <c r="B28" s="1">
        <v>227.52</v>
      </c>
      <c r="C28" s="1">
        <v>431.31</v>
      </c>
      <c r="D28" s="1">
        <v>567.84</v>
      </c>
      <c r="E28">
        <f t="shared" si="0"/>
        <v>5.0673178998415468E-3</v>
      </c>
      <c r="F28">
        <f t="shared" si="1"/>
        <v>-1.8530963585069932E-3</v>
      </c>
      <c r="G28">
        <f t="shared" si="2"/>
        <v>-8.2735559003679915E-4</v>
      </c>
      <c r="N28">
        <f>SUM(N25:N27)</f>
        <v>1</v>
      </c>
    </row>
    <row r="29" spans="1:16" x14ac:dyDescent="0.15">
      <c r="A29" s="2">
        <v>45562.666666666599</v>
      </c>
      <c r="B29" s="1">
        <v>227.79</v>
      </c>
      <c r="C29" s="1">
        <v>428.02</v>
      </c>
      <c r="D29" s="1">
        <v>567.36</v>
      </c>
      <c r="E29">
        <f t="shared" si="0"/>
        <v>1.1860052783758518E-3</v>
      </c>
      <c r="F29">
        <f t="shared" si="1"/>
        <v>-7.6571656406158482E-3</v>
      </c>
      <c r="G29">
        <f t="shared" si="2"/>
        <v>-8.4566601234325805E-4</v>
      </c>
      <c r="I29" s="31" t="s">
        <v>26</v>
      </c>
      <c r="J29" s="28">
        <f t="array" ref="J29">MMULT(TRANSPOSE(N25:N27),MMULT(J4:L6,N25:N27))</f>
        <v>1.2429028351800103E-4</v>
      </c>
    </row>
    <row r="30" spans="1:16" x14ac:dyDescent="0.15">
      <c r="A30" s="2">
        <v>45565.666666666599</v>
      </c>
      <c r="B30" s="1">
        <v>233</v>
      </c>
      <c r="C30" s="1">
        <v>430.3</v>
      </c>
      <c r="D30" s="1">
        <v>572.44000000000005</v>
      </c>
      <c r="E30">
        <f t="shared" si="0"/>
        <v>2.2614301672448562E-2</v>
      </c>
      <c r="F30">
        <f t="shared" si="1"/>
        <v>5.3127163825590863E-3</v>
      </c>
      <c r="G30">
        <f t="shared" si="2"/>
        <v>8.9139035568321732E-3</v>
      </c>
      <c r="I30" s="31" t="s">
        <v>28</v>
      </c>
      <c r="J30" s="28">
        <f>SQRT(J29)</f>
        <v>1.114855522110381E-2</v>
      </c>
      <c r="M30" s="3" t="s">
        <v>43</v>
      </c>
      <c r="N30">
        <f>AVERAGE(E3:E127)</f>
        <v>6.5480916858420954E-4</v>
      </c>
      <c r="O30">
        <v>252</v>
      </c>
      <c r="P30">
        <f>O30*N30</f>
        <v>0.16501191048322081</v>
      </c>
    </row>
    <row r="31" spans="1:16" x14ac:dyDescent="0.15">
      <c r="A31" s="2">
        <v>45566.666666666599</v>
      </c>
      <c r="B31" s="1">
        <v>226.21</v>
      </c>
      <c r="C31" s="1">
        <v>420.69</v>
      </c>
      <c r="D31" s="1">
        <v>576.47</v>
      </c>
      <c r="E31">
        <f t="shared" si="0"/>
        <v>-2.9574682195956357E-2</v>
      </c>
      <c r="F31">
        <f t="shared" si="1"/>
        <v>-2.2586419437884826E-2</v>
      </c>
      <c r="G31">
        <f t="shared" si="2"/>
        <v>7.0153737510882472E-3</v>
      </c>
      <c r="I31" s="17" t="s">
        <v>45</v>
      </c>
      <c r="J31" s="28">
        <f>J30*SQRT(252)</f>
        <v>0.17697782755626837</v>
      </c>
      <c r="N31">
        <f>AVERAGE(F3:F127)</f>
        <v>-1.6496606787536476E-4</v>
      </c>
      <c r="O31">
        <v>252</v>
      </c>
      <c r="P31">
        <f t="shared" ref="P31:P32" si="11">O31*N31</f>
        <v>-4.1571449104591922E-2</v>
      </c>
    </row>
    <row r="32" spans="1:16" x14ac:dyDescent="0.15">
      <c r="A32" s="2">
        <v>45567.666666666599</v>
      </c>
      <c r="B32" s="1">
        <v>226.78</v>
      </c>
      <c r="C32" s="1">
        <v>417.13</v>
      </c>
      <c r="D32" s="1">
        <v>572.80999999999995</v>
      </c>
      <c r="E32">
        <f t="shared" si="0"/>
        <v>2.5166131739495158E-3</v>
      </c>
      <c r="F32">
        <f t="shared" si="1"/>
        <v>-8.4982965924682314E-3</v>
      </c>
      <c r="G32">
        <f t="shared" si="2"/>
        <v>-6.3692265991598584E-3</v>
      </c>
      <c r="I32" s="31" t="s">
        <v>27</v>
      </c>
      <c r="J32" s="15" t="e">
        <f>MMULT(TRANSPOSE(N25:N27), (N30:N32))</f>
        <v>#VALUE!</v>
      </c>
      <c r="N32">
        <f>AVERAGE(G3:G127)</f>
        <v>2.2159481595687672E-3</v>
      </c>
      <c r="O32">
        <v>252</v>
      </c>
      <c r="P32">
        <f t="shared" si="11"/>
        <v>0.55841893621132932</v>
      </c>
    </row>
    <row r="33" spans="1:10" x14ac:dyDescent="0.15">
      <c r="A33" s="2">
        <v>45568.666666666599</v>
      </c>
      <c r="B33" s="1">
        <v>225.67</v>
      </c>
      <c r="C33" s="1">
        <v>416.54</v>
      </c>
      <c r="D33" s="1">
        <v>582.77</v>
      </c>
      <c r="E33">
        <f t="shared" si="0"/>
        <v>-4.9066293598749146E-3</v>
      </c>
      <c r="F33">
        <f t="shared" si="1"/>
        <v>-1.415428403330617E-3</v>
      </c>
      <c r="G33">
        <f t="shared" si="2"/>
        <v>1.7238523766664158E-2</v>
      </c>
      <c r="I33" s="31" t="s">
        <v>44</v>
      </c>
      <c r="J33" s="28" t="e">
        <f>J32*252</f>
        <v>#VALUE!</v>
      </c>
    </row>
    <row r="34" spans="1:10" x14ac:dyDescent="0.15">
      <c r="A34" s="2">
        <v>45569.666666666599</v>
      </c>
      <c r="B34" s="1">
        <v>226.8</v>
      </c>
      <c r="C34" s="1">
        <v>416.06</v>
      </c>
      <c r="D34" s="1">
        <v>595.94000000000005</v>
      </c>
      <c r="E34">
        <f t="shared" si="0"/>
        <v>4.9948166697781288E-3</v>
      </c>
      <c r="F34">
        <f t="shared" si="1"/>
        <v>-1.1530147806335601E-3</v>
      </c>
      <c r="G34">
        <f t="shared" si="2"/>
        <v>2.2347393495463202E-2</v>
      </c>
    </row>
    <row r="35" spans="1:10" x14ac:dyDescent="0.15">
      <c r="A35" s="2">
        <v>45572.666666666599</v>
      </c>
      <c r="B35" s="1">
        <v>221.69</v>
      </c>
      <c r="C35" s="1">
        <v>409.54</v>
      </c>
      <c r="D35" s="1">
        <v>584.78</v>
      </c>
      <c r="E35">
        <f t="shared" si="0"/>
        <v>-2.2788562247735331E-2</v>
      </c>
      <c r="F35">
        <f t="shared" si="1"/>
        <v>-1.5794902009822458E-2</v>
      </c>
      <c r="G35">
        <f t="shared" si="2"/>
        <v>-1.8904282732388328E-2</v>
      </c>
    </row>
    <row r="36" spans="1:10" x14ac:dyDescent="0.15">
      <c r="A36" s="2">
        <v>45573.666666666599</v>
      </c>
      <c r="B36" s="1">
        <v>225.77</v>
      </c>
      <c r="C36" s="1">
        <v>414.71</v>
      </c>
      <c r="D36" s="1">
        <v>592.89</v>
      </c>
      <c r="E36">
        <f t="shared" si="0"/>
        <v>1.8236772344019592E-2</v>
      </c>
      <c r="F36">
        <f t="shared" si="1"/>
        <v>1.2544902158405345E-2</v>
      </c>
      <c r="G36">
        <f t="shared" si="2"/>
        <v>1.3773176196110088E-2</v>
      </c>
    </row>
    <row r="37" spans="1:10" x14ac:dyDescent="0.15">
      <c r="A37" s="2">
        <v>45574.666666666599</v>
      </c>
      <c r="B37" s="1">
        <v>229.54</v>
      </c>
      <c r="C37" s="1">
        <v>417.46</v>
      </c>
      <c r="D37" s="1">
        <v>590.51</v>
      </c>
      <c r="E37">
        <f t="shared" si="0"/>
        <v>1.6560524302640989E-2</v>
      </c>
      <c r="F37">
        <f t="shared" si="1"/>
        <v>6.6092505389408794E-3</v>
      </c>
      <c r="G37">
        <f t="shared" si="2"/>
        <v>-4.0223140254117074E-3</v>
      </c>
    </row>
    <row r="38" spans="1:10" x14ac:dyDescent="0.15">
      <c r="A38" s="2">
        <v>45575.666666666599</v>
      </c>
      <c r="B38" s="1">
        <v>229.04</v>
      </c>
      <c r="C38" s="1">
        <v>415.84</v>
      </c>
      <c r="D38" s="1">
        <v>583.83000000000004</v>
      </c>
      <c r="E38">
        <f t="shared" si="0"/>
        <v>-2.1806454626626935E-3</v>
      </c>
      <c r="F38">
        <f t="shared" si="1"/>
        <v>-3.8881604245801747E-3</v>
      </c>
      <c r="G38">
        <f t="shared" si="2"/>
        <v>-1.1376725733857463E-2</v>
      </c>
    </row>
    <row r="39" spans="1:10" x14ac:dyDescent="0.15">
      <c r="A39" s="2">
        <v>45576.666666666599</v>
      </c>
      <c r="B39" s="1">
        <v>227.55</v>
      </c>
      <c r="C39" s="1">
        <v>416.32</v>
      </c>
      <c r="D39" s="1">
        <v>589.95000000000005</v>
      </c>
      <c r="E39">
        <f t="shared" si="0"/>
        <v>-6.5266663272085766E-3</v>
      </c>
      <c r="F39">
        <f t="shared" si="1"/>
        <v>1.1536244309604711E-3</v>
      </c>
      <c r="G39">
        <f t="shared" si="2"/>
        <v>1.0427942984744859E-2</v>
      </c>
    </row>
    <row r="40" spans="1:10" x14ac:dyDescent="0.15">
      <c r="A40" s="2">
        <v>45579.666666666599</v>
      </c>
      <c r="B40" s="1">
        <v>231.3</v>
      </c>
      <c r="C40" s="1">
        <v>419.14</v>
      </c>
      <c r="D40" s="1">
        <v>590.41999999999996</v>
      </c>
      <c r="E40">
        <f t="shared" si="0"/>
        <v>1.6345574774742577E-2</v>
      </c>
      <c r="F40">
        <f t="shared" si="1"/>
        <v>6.7507976676563454E-3</v>
      </c>
      <c r="G40">
        <f t="shared" si="2"/>
        <v>7.9636050533141297E-4</v>
      </c>
    </row>
    <row r="41" spans="1:10" x14ac:dyDescent="0.15">
      <c r="A41" s="2">
        <v>45580.666666666599</v>
      </c>
      <c r="B41" s="1">
        <v>233.85</v>
      </c>
      <c r="C41" s="1">
        <v>418.74</v>
      </c>
      <c r="D41" s="1">
        <v>586.27</v>
      </c>
      <c r="E41">
        <f t="shared" si="0"/>
        <v>1.0964314934501682E-2</v>
      </c>
      <c r="F41">
        <f t="shared" si="1"/>
        <v>-9.5479073468157682E-4</v>
      </c>
      <c r="G41">
        <f t="shared" si="2"/>
        <v>-7.0537137340859818E-3</v>
      </c>
    </row>
    <row r="42" spans="1:10" x14ac:dyDescent="0.15">
      <c r="A42" s="2">
        <v>45581.666666666599</v>
      </c>
      <c r="B42" s="1">
        <v>231.78</v>
      </c>
      <c r="C42" s="1">
        <v>416.12</v>
      </c>
      <c r="D42" s="1">
        <v>576.79</v>
      </c>
      <c r="E42">
        <f t="shared" si="0"/>
        <v>-8.8912382656501972E-3</v>
      </c>
      <c r="F42">
        <f t="shared" si="1"/>
        <v>-6.2765220544207835E-3</v>
      </c>
      <c r="G42">
        <f t="shared" si="2"/>
        <v>-1.6302185528622715E-2</v>
      </c>
    </row>
    <row r="43" spans="1:10" x14ac:dyDescent="0.15">
      <c r="A43" s="2">
        <v>45582.666666666599</v>
      </c>
      <c r="B43" s="1">
        <v>232.15</v>
      </c>
      <c r="C43" s="1">
        <v>416.72</v>
      </c>
      <c r="D43" s="1">
        <v>576.92999999999995</v>
      </c>
      <c r="E43">
        <f t="shared" si="0"/>
        <v>1.5950685596858294E-3</v>
      </c>
      <c r="F43">
        <f t="shared" si="1"/>
        <v>1.4408532342417256E-3</v>
      </c>
      <c r="G43">
        <f t="shared" si="2"/>
        <v>2.4269320231457711E-4</v>
      </c>
    </row>
    <row r="44" spans="1:10" x14ac:dyDescent="0.15">
      <c r="A44" s="2">
        <v>45583.666666666599</v>
      </c>
      <c r="B44" s="1">
        <v>235</v>
      </c>
      <c r="C44" s="1">
        <v>418.16</v>
      </c>
      <c r="D44" s="1">
        <v>576.47</v>
      </c>
      <c r="E44">
        <f t="shared" si="0"/>
        <v>1.2201799678228265E-2</v>
      </c>
      <c r="F44">
        <f t="shared" si="1"/>
        <v>3.4496009677303843E-3</v>
      </c>
      <c r="G44">
        <f t="shared" si="2"/>
        <v>-7.976417971022299E-4</v>
      </c>
    </row>
    <row r="45" spans="1:10" x14ac:dyDescent="0.15">
      <c r="A45" s="2">
        <v>45586.666666666599</v>
      </c>
      <c r="B45" s="1">
        <v>236.48</v>
      </c>
      <c r="C45" s="1">
        <v>418.78</v>
      </c>
      <c r="D45" s="1">
        <v>575.16</v>
      </c>
      <c r="E45">
        <f t="shared" si="0"/>
        <v>6.278123615677908E-3</v>
      </c>
      <c r="F45">
        <f t="shared" si="1"/>
        <v>1.4815879595039864E-3</v>
      </c>
      <c r="G45">
        <f t="shared" si="2"/>
        <v>-2.275037234223207E-3</v>
      </c>
    </row>
    <row r="46" spans="1:10" x14ac:dyDescent="0.15">
      <c r="A46" s="2">
        <v>45587.666666666599</v>
      </c>
      <c r="B46" s="1">
        <v>235.86</v>
      </c>
      <c r="C46" s="1">
        <v>427.51</v>
      </c>
      <c r="D46" s="1">
        <v>582.01</v>
      </c>
      <c r="E46">
        <f t="shared" si="0"/>
        <v>-2.625229098012868E-3</v>
      </c>
      <c r="F46">
        <f t="shared" si="1"/>
        <v>2.0631957551925872E-2</v>
      </c>
      <c r="G46">
        <f t="shared" si="2"/>
        <v>1.1839366754870771E-2</v>
      </c>
    </row>
    <row r="47" spans="1:10" x14ac:dyDescent="0.15">
      <c r="A47" s="2">
        <v>45588.666666666599</v>
      </c>
      <c r="B47" s="1">
        <v>230.76</v>
      </c>
      <c r="C47" s="1">
        <v>424.6</v>
      </c>
      <c r="D47" s="1">
        <v>563.69000000000005</v>
      </c>
      <c r="E47">
        <f t="shared" si="0"/>
        <v>-2.1860199273135369E-2</v>
      </c>
      <c r="F47">
        <f t="shared" si="1"/>
        <v>-6.8301306469403964E-3</v>
      </c>
      <c r="G47">
        <f t="shared" si="2"/>
        <v>-3.1983174716824138E-2</v>
      </c>
    </row>
    <row r="48" spans="1:10" x14ac:dyDescent="0.15">
      <c r="A48" s="2">
        <v>45589.666666666599</v>
      </c>
      <c r="B48" s="1">
        <v>230.57</v>
      </c>
      <c r="C48" s="1">
        <v>424.73</v>
      </c>
      <c r="D48" s="1">
        <v>567.78</v>
      </c>
      <c r="E48">
        <f t="shared" si="0"/>
        <v>-8.2370542016678883E-4</v>
      </c>
      <c r="F48">
        <f t="shared" si="1"/>
        <v>3.0612365279741416E-4</v>
      </c>
      <c r="G48">
        <f t="shared" si="2"/>
        <v>7.2295647506094834E-3</v>
      </c>
    </row>
    <row r="49" spans="1:7" x14ac:dyDescent="0.15">
      <c r="A49" s="2">
        <v>45590.666666666599</v>
      </c>
      <c r="B49" s="1">
        <v>231.41</v>
      </c>
      <c r="C49" s="1">
        <v>428.15</v>
      </c>
      <c r="D49" s="1">
        <v>573.25</v>
      </c>
      <c r="E49">
        <f t="shared" si="0"/>
        <v>3.6365250690583951E-3</v>
      </c>
      <c r="F49">
        <f t="shared" si="1"/>
        <v>8.0199285502477527E-3</v>
      </c>
      <c r="G49">
        <f t="shared" si="2"/>
        <v>9.5879019898175901E-3</v>
      </c>
    </row>
    <row r="50" spans="1:7" x14ac:dyDescent="0.15">
      <c r="A50" s="2">
        <v>45593.666666666599</v>
      </c>
      <c r="B50" s="1">
        <v>233.4</v>
      </c>
      <c r="C50" s="1">
        <v>426.59</v>
      </c>
      <c r="D50" s="1">
        <v>578.16</v>
      </c>
      <c r="E50">
        <f t="shared" si="0"/>
        <v>8.5626908148752033E-3</v>
      </c>
      <c r="F50">
        <f t="shared" si="1"/>
        <v>-3.6502368723809321E-3</v>
      </c>
      <c r="G50">
        <f t="shared" si="2"/>
        <v>8.5287252367117952E-3</v>
      </c>
    </row>
    <row r="51" spans="1:7" x14ac:dyDescent="0.15">
      <c r="A51" s="2">
        <v>45594.666666666599</v>
      </c>
      <c r="B51" s="1">
        <v>233.67</v>
      </c>
      <c r="C51" s="1">
        <v>431.95</v>
      </c>
      <c r="D51" s="1">
        <v>593.28</v>
      </c>
      <c r="E51">
        <f t="shared" si="0"/>
        <v>1.1561437475111353E-3</v>
      </c>
      <c r="F51">
        <f t="shared" si="1"/>
        <v>1.2486476205073024E-2</v>
      </c>
      <c r="G51">
        <f t="shared" si="2"/>
        <v>2.5815815962710129E-2</v>
      </c>
    </row>
    <row r="52" spans="1:7" x14ac:dyDescent="0.15">
      <c r="A52" s="2">
        <v>45595.666666666599</v>
      </c>
      <c r="B52" s="1">
        <v>230.1</v>
      </c>
      <c r="C52" s="1">
        <v>432.53</v>
      </c>
      <c r="D52" s="1">
        <v>591.79999999999995</v>
      </c>
      <c r="E52">
        <f t="shared" si="0"/>
        <v>-1.5395866558646653E-2</v>
      </c>
      <c r="F52">
        <f t="shared" si="1"/>
        <v>1.3418473233082768E-3</v>
      </c>
      <c r="G52">
        <f t="shared" si="2"/>
        <v>-2.4977229713264363E-3</v>
      </c>
    </row>
    <row r="53" spans="1:7" x14ac:dyDescent="0.15">
      <c r="A53" s="2">
        <v>45596.666666666599</v>
      </c>
      <c r="B53" s="1">
        <v>225.91</v>
      </c>
      <c r="C53" s="1">
        <v>406.35</v>
      </c>
      <c r="D53" s="1">
        <v>567.58000000000004</v>
      </c>
      <c r="E53">
        <f t="shared" si="0"/>
        <v>-1.8377307172189244E-2</v>
      </c>
      <c r="F53">
        <f t="shared" si="1"/>
        <v>-6.2436830928987566E-2</v>
      </c>
      <c r="G53">
        <f t="shared" si="2"/>
        <v>-4.1787031382774537E-2</v>
      </c>
    </row>
    <row r="54" spans="1:7" x14ac:dyDescent="0.15">
      <c r="A54" s="2">
        <v>45597.666666666599</v>
      </c>
      <c r="B54" s="1">
        <v>222.91</v>
      </c>
      <c r="C54" s="1">
        <v>410.37</v>
      </c>
      <c r="D54" s="1">
        <v>567.16</v>
      </c>
      <c r="E54">
        <f t="shared" si="0"/>
        <v>-1.3368587316289905E-2</v>
      </c>
      <c r="F54">
        <f t="shared" si="1"/>
        <v>9.8443345702487126E-3</v>
      </c>
      <c r="G54">
        <f t="shared" si="2"/>
        <v>-7.4025771397754161E-4</v>
      </c>
    </row>
    <row r="55" spans="1:7" x14ac:dyDescent="0.15">
      <c r="A55" s="2">
        <v>45600.666666666599</v>
      </c>
      <c r="B55" s="1">
        <v>222.01</v>
      </c>
      <c r="C55" s="1">
        <v>408.46</v>
      </c>
      <c r="D55" s="1">
        <v>560.67999999999995</v>
      </c>
      <c r="E55">
        <f t="shared" si="0"/>
        <v>-4.0456766500141109E-3</v>
      </c>
      <c r="F55">
        <f t="shared" si="1"/>
        <v>-4.6652014804508526E-3</v>
      </c>
      <c r="G55">
        <f t="shared" si="2"/>
        <v>-1.1491118074500286E-2</v>
      </c>
    </row>
    <row r="56" spans="1:7" x14ac:dyDescent="0.15">
      <c r="A56" s="2">
        <v>45601.666666666599</v>
      </c>
      <c r="B56" s="1">
        <v>223.45</v>
      </c>
      <c r="C56" s="1">
        <v>411.46</v>
      </c>
      <c r="D56" s="1">
        <v>572.42999999999995</v>
      </c>
      <c r="E56">
        <f t="shared" si="0"/>
        <v>6.4652494766336294E-3</v>
      </c>
      <c r="F56">
        <f t="shared" si="1"/>
        <v>7.3178197570728321E-3</v>
      </c>
      <c r="G56">
        <f t="shared" si="2"/>
        <v>2.0740124415503054E-2</v>
      </c>
    </row>
    <row r="57" spans="1:7" x14ac:dyDescent="0.15">
      <c r="A57" s="2">
        <v>45602.666666666599</v>
      </c>
      <c r="B57" s="1">
        <v>222.72</v>
      </c>
      <c r="C57" s="1">
        <v>420.18</v>
      </c>
      <c r="D57" s="1">
        <v>572.04999999999995</v>
      </c>
      <c r="E57">
        <f t="shared" si="0"/>
        <v>-3.2722982334056835E-3</v>
      </c>
      <c r="F57">
        <f t="shared" si="1"/>
        <v>2.0971380849396815E-2</v>
      </c>
      <c r="G57">
        <f t="shared" si="2"/>
        <v>-6.6405706340718002E-4</v>
      </c>
    </row>
    <row r="58" spans="1:7" x14ac:dyDescent="0.15">
      <c r="A58" s="2">
        <v>45603.666666666599</v>
      </c>
      <c r="B58" s="1">
        <v>227.48</v>
      </c>
      <c r="C58" s="1">
        <v>425.43</v>
      </c>
      <c r="D58" s="1">
        <v>591.70000000000005</v>
      </c>
      <c r="E58">
        <f t="shared" si="0"/>
        <v>2.1146945292544149E-2</v>
      </c>
      <c r="F58">
        <f t="shared" si="1"/>
        <v>1.2417231245883099E-2</v>
      </c>
      <c r="G58">
        <f t="shared" si="2"/>
        <v>3.3773349535695593E-2</v>
      </c>
    </row>
    <row r="59" spans="1:7" x14ac:dyDescent="0.15">
      <c r="A59" s="2">
        <v>45604.666666666599</v>
      </c>
      <c r="B59" s="1">
        <v>226.96</v>
      </c>
      <c r="C59" s="1">
        <v>422.54</v>
      </c>
      <c r="D59" s="1">
        <v>589.34</v>
      </c>
      <c r="E59">
        <f t="shared" si="0"/>
        <v>-2.2885319380029265E-3</v>
      </c>
      <c r="F59">
        <f t="shared" si="1"/>
        <v>-6.8163052692757501E-3</v>
      </c>
      <c r="G59">
        <f t="shared" si="2"/>
        <v>-3.9964829999573868E-3</v>
      </c>
    </row>
    <row r="60" spans="1:7" x14ac:dyDescent="0.15">
      <c r="A60" s="2">
        <v>45607.666666666599</v>
      </c>
      <c r="B60" s="1">
        <v>224.23</v>
      </c>
      <c r="C60" s="1">
        <v>418.01</v>
      </c>
      <c r="D60" s="1">
        <v>583.16999999999996</v>
      </c>
      <c r="E60">
        <f t="shared" si="0"/>
        <v>-1.2101479715156712E-2</v>
      </c>
      <c r="F60">
        <f t="shared" si="1"/>
        <v>-1.0778761188517328E-2</v>
      </c>
      <c r="G60">
        <f t="shared" si="2"/>
        <v>-1.0524527640559894E-2</v>
      </c>
    </row>
    <row r="61" spans="1:7" x14ac:dyDescent="0.15">
      <c r="A61" s="2">
        <v>45608.666666666599</v>
      </c>
      <c r="B61" s="1">
        <v>224.23</v>
      </c>
      <c r="C61" s="1">
        <v>423.03</v>
      </c>
      <c r="D61" s="1">
        <v>584.82000000000005</v>
      </c>
      <c r="E61">
        <f t="shared" si="0"/>
        <v>0</v>
      </c>
      <c r="F61">
        <f t="shared" si="1"/>
        <v>1.1937742833676979E-2</v>
      </c>
      <c r="G61">
        <f t="shared" si="2"/>
        <v>2.825368535042679E-3</v>
      </c>
    </row>
    <row r="62" spans="1:7" x14ac:dyDescent="0.15">
      <c r="A62" s="2">
        <v>45609.666666666599</v>
      </c>
      <c r="B62" s="1">
        <v>225.12</v>
      </c>
      <c r="C62" s="1">
        <v>425.2</v>
      </c>
      <c r="D62" s="1">
        <v>580</v>
      </c>
      <c r="E62">
        <f t="shared" si="0"/>
        <v>3.9612825806397481E-3</v>
      </c>
      <c r="F62">
        <f t="shared" si="1"/>
        <v>5.1165479505444512E-3</v>
      </c>
      <c r="G62">
        <f t="shared" si="2"/>
        <v>-8.2760040367087385E-3</v>
      </c>
    </row>
    <row r="63" spans="1:7" x14ac:dyDescent="0.15">
      <c r="A63" s="2">
        <v>45610.666666666599</v>
      </c>
      <c r="B63" s="1">
        <v>228.22</v>
      </c>
      <c r="C63" s="1">
        <v>426.89</v>
      </c>
      <c r="D63" s="1">
        <v>577.16</v>
      </c>
      <c r="E63">
        <f t="shared" si="0"/>
        <v>1.3676482640454679E-2</v>
      </c>
      <c r="F63">
        <f t="shared" si="1"/>
        <v>3.9667223321382299E-3</v>
      </c>
      <c r="G63">
        <f t="shared" si="2"/>
        <v>-4.9085791114100415E-3</v>
      </c>
    </row>
    <row r="64" spans="1:7" x14ac:dyDescent="0.15">
      <c r="A64" s="2">
        <v>45611.666666666599</v>
      </c>
      <c r="B64" s="1">
        <v>225</v>
      </c>
      <c r="C64" s="1">
        <v>415</v>
      </c>
      <c r="D64" s="1">
        <v>554.08000000000004</v>
      </c>
      <c r="E64">
        <f t="shared" si="0"/>
        <v>-1.4209673802113448E-2</v>
      </c>
      <c r="F64">
        <f t="shared" si="1"/>
        <v>-2.8247848569232886E-2</v>
      </c>
      <c r="G64">
        <f t="shared" si="2"/>
        <v>-4.0810443774943021E-2</v>
      </c>
    </row>
    <row r="65" spans="1:7" x14ac:dyDescent="0.15">
      <c r="A65" s="2">
        <v>45614.666666666599</v>
      </c>
      <c r="B65" s="1">
        <v>228.02</v>
      </c>
      <c r="C65" s="1">
        <v>415.76</v>
      </c>
      <c r="D65" s="1">
        <v>554.4</v>
      </c>
      <c r="E65">
        <f t="shared" si="0"/>
        <v>1.3332942201153587E-2</v>
      </c>
      <c r="F65">
        <f t="shared" si="1"/>
        <v>1.8296504694880775E-3</v>
      </c>
      <c r="G65">
        <f t="shared" si="2"/>
        <v>5.7736722158164059E-4</v>
      </c>
    </row>
    <row r="66" spans="1:7" x14ac:dyDescent="0.15">
      <c r="A66" s="2">
        <v>45615.666666666599</v>
      </c>
      <c r="B66" s="1">
        <v>228.28</v>
      </c>
      <c r="C66" s="1">
        <v>417.79</v>
      </c>
      <c r="D66" s="1">
        <v>561.09</v>
      </c>
      <c r="E66">
        <f t="shared" si="0"/>
        <v>1.1396012629335743E-3</v>
      </c>
      <c r="F66">
        <f t="shared" si="1"/>
        <v>4.8707432387547949E-3</v>
      </c>
      <c r="G66">
        <f t="shared" si="2"/>
        <v>1.1994872587325069E-2</v>
      </c>
    </row>
    <row r="67" spans="1:7" x14ac:dyDescent="0.15">
      <c r="A67" s="2">
        <v>45616.666666666599</v>
      </c>
      <c r="B67" s="1">
        <v>229</v>
      </c>
      <c r="C67" s="1">
        <v>415.49</v>
      </c>
      <c r="D67" s="1">
        <v>565.52</v>
      </c>
      <c r="E67">
        <f t="shared" si="0"/>
        <v>3.1490578857323766E-3</v>
      </c>
      <c r="F67">
        <f t="shared" si="1"/>
        <v>-5.5203673217509306E-3</v>
      </c>
      <c r="G67">
        <f t="shared" si="2"/>
        <v>7.8643413996802407E-3</v>
      </c>
    </row>
    <row r="68" spans="1:7" x14ac:dyDescent="0.15">
      <c r="A68" s="2">
        <v>45617.666666666599</v>
      </c>
      <c r="B68" s="1">
        <v>228.52</v>
      </c>
      <c r="C68" s="1">
        <v>412.87</v>
      </c>
      <c r="D68" s="1">
        <v>563.09</v>
      </c>
      <c r="E68">
        <f t="shared" ref="E68:E127" si="12">LN(B68/B67)</f>
        <v>-2.0982696979778065E-3</v>
      </c>
      <c r="F68">
        <f t="shared" ref="F68:F127" si="13">LN(C68/C67)</f>
        <v>-6.3257731824115397E-3</v>
      </c>
      <c r="G68">
        <f t="shared" ref="G68:G127" si="14">LN(D68/D67)</f>
        <v>-4.3061885948360717E-3</v>
      </c>
    </row>
    <row r="69" spans="1:7" x14ac:dyDescent="0.15">
      <c r="A69" s="2">
        <v>45618.666666666599</v>
      </c>
      <c r="B69" s="1">
        <v>229.87</v>
      </c>
      <c r="C69" s="1">
        <v>417</v>
      </c>
      <c r="D69" s="1">
        <v>559.14</v>
      </c>
      <c r="E69">
        <f t="shared" si="12"/>
        <v>5.890197880063815E-3</v>
      </c>
      <c r="F69">
        <f t="shared" si="13"/>
        <v>9.9534483640226559E-3</v>
      </c>
      <c r="G69">
        <f t="shared" si="14"/>
        <v>-7.0395842422433944E-3</v>
      </c>
    </row>
    <row r="70" spans="1:7" x14ac:dyDescent="0.15">
      <c r="A70" s="2">
        <v>45621.666666666599</v>
      </c>
      <c r="B70" s="1">
        <v>232.87</v>
      </c>
      <c r="C70" s="1">
        <v>418.79</v>
      </c>
      <c r="D70" s="1">
        <v>565.11</v>
      </c>
      <c r="E70">
        <f t="shared" si="12"/>
        <v>1.2966426208818584E-2</v>
      </c>
      <c r="F70">
        <f t="shared" si="13"/>
        <v>4.2833791665618029E-3</v>
      </c>
      <c r="G70">
        <f t="shared" si="14"/>
        <v>1.0620513436618361E-2</v>
      </c>
    </row>
    <row r="71" spans="1:7" x14ac:dyDescent="0.15">
      <c r="A71" s="2">
        <v>45622.666666666599</v>
      </c>
      <c r="B71" s="1">
        <v>235.06</v>
      </c>
      <c r="C71" s="1">
        <v>427.99</v>
      </c>
      <c r="D71" s="1">
        <v>573.54</v>
      </c>
      <c r="E71">
        <f t="shared" si="12"/>
        <v>9.3604427595636724E-3</v>
      </c>
      <c r="F71">
        <f t="shared" si="13"/>
        <v>2.1730229857498513E-2</v>
      </c>
      <c r="G71">
        <f t="shared" si="14"/>
        <v>1.4807278841488754E-2</v>
      </c>
    </row>
    <row r="72" spans="1:7" x14ac:dyDescent="0.15">
      <c r="A72" s="2">
        <v>45623.666666666599</v>
      </c>
      <c r="B72" s="1">
        <v>234.93</v>
      </c>
      <c r="C72" s="1">
        <v>422.99</v>
      </c>
      <c r="D72" s="1">
        <v>569.20000000000005</v>
      </c>
      <c r="E72">
        <f t="shared" si="12"/>
        <v>-5.5320327375206512E-4</v>
      </c>
      <c r="F72">
        <f t="shared" si="13"/>
        <v>-1.1751292717967056E-2</v>
      </c>
      <c r="G72">
        <f t="shared" si="14"/>
        <v>-7.5958150880287402E-3</v>
      </c>
    </row>
    <row r="73" spans="1:7" x14ac:dyDescent="0.15">
      <c r="A73" s="2">
        <v>45625.545138888803</v>
      </c>
      <c r="B73" s="1">
        <v>237.33</v>
      </c>
      <c r="C73" s="1">
        <v>423.46</v>
      </c>
      <c r="D73" s="1">
        <v>574.32000000000005</v>
      </c>
      <c r="E73">
        <f t="shared" si="12"/>
        <v>1.0163980270458799E-2</v>
      </c>
      <c r="F73">
        <f t="shared" si="13"/>
        <v>1.1105205228955624E-3</v>
      </c>
      <c r="G73">
        <f t="shared" si="14"/>
        <v>8.954866052530373E-3</v>
      </c>
    </row>
    <row r="74" spans="1:7" x14ac:dyDescent="0.15">
      <c r="A74" s="2">
        <v>45628.666666666599</v>
      </c>
      <c r="B74" s="1">
        <v>239.59</v>
      </c>
      <c r="C74" s="1">
        <v>430.98</v>
      </c>
      <c r="D74" s="1">
        <v>592.83000000000004</v>
      </c>
      <c r="E74">
        <f t="shared" si="12"/>
        <v>9.477551441854002E-3</v>
      </c>
      <c r="F74">
        <f t="shared" si="13"/>
        <v>1.760262668697498E-2</v>
      </c>
      <c r="G74">
        <f t="shared" si="14"/>
        <v>3.1720947720593397E-2</v>
      </c>
    </row>
    <row r="75" spans="1:7" x14ac:dyDescent="0.15">
      <c r="A75" s="2">
        <v>45629.666666666599</v>
      </c>
      <c r="B75" s="1">
        <v>242.65</v>
      </c>
      <c r="C75" s="1">
        <v>431.2</v>
      </c>
      <c r="D75" s="1">
        <v>613.65</v>
      </c>
      <c r="E75">
        <f t="shared" si="12"/>
        <v>1.269094670795666E-2</v>
      </c>
      <c r="F75">
        <f t="shared" si="13"/>
        <v>5.103342800221258E-4</v>
      </c>
      <c r="G75">
        <f t="shared" si="14"/>
        <v>3.4517053054696281E-2</v>
      </c>
    </row>
    <row r="76" spans="1:7" x14ac:dyDescent="0.15">
      <c r="A76" s="2">
        <v>45630.666666666599</v>
      </c>
      <c r="B76" s="1">
        <v>243.01</v>
      </c>
      <c r="C76" s="1">
        <v>437.42</v>
      </c>
      <c r="D76" s="1">
        <v>613.78</v>
      </c>
      <c r="E76">
        <f t="shared" si="12"/>
        <v>1.4825189059665656E-3</v>
      </c>
      <c r="F76">
        <f t="shared" si="13"/>
        <v>1.432181233961893E-2</v>
      </c>
      <c r="G76">
        <f t="shared" si="14"/>
        <v>2.1182470769990158E-4</v>
      </c>
    </row>
    <row r="77" spans="1:7" x14ac:dyDescent="0.15">
      <c r="A77" s="2">
        <v>45631.666666666599</v>
      </c>
      <c r="B77" s="1">
        <v>243.04</v>
      </c>
      <c r="C77" s="1">
        <v>442.62</v>
      </c>
      <c r="D77" s="1">
        <v>608.92999999999995</v>
      </c>
      <c r="E77">
        <f t="shared" si="12"/>
        <v>1.2344409027086238E-4</v>
      </c>
      <c r="F77">
        <f t="shared" si="13"/>
        <v>1.1817782189859459E-2</v>
      </c>
      <c r="G77">
        <f t="shared" si="14"/>
        <v>-7.9332391764546269E-3</v>
      </c>
    </row>
    <row r="78" spans="1:7" x14ac:dyDescent="0.15">
      <c r="A78" s="2">
        <v>45632.666666666599</v>
      </c>
      <c r="B78" s="1">
        <v>242.84</v>
      </c>
      <c r="C78" s="1">
        <v>443.57</v>
      </c>
      <c r="D78" s="1">
        <v>623.77</v>
      </c>
      <c r="E78">
        <f t="shared" si="12"/>
        <v>-8.2324858522934052E-4</v>
      </c>
      <c r="F78">
        <f t="shared" si="13"/>
        <v>2.1440105708975103E-3</v>
      </c>
      <c r="G78">
        <f t="shared" si="14"/>
        <v>2.4078392105179123E-2</v>
      </c>
    </row>
    <row r="79" spans="1:7" x14ac:dyDescent="0.15">
      <c r="A79" s="2">
        <v>45635.666666666599</v>
      </c>
      <c r="B79" s="1">
        <v>246.75</v>
      </c>
      <c r="C79" s="1">
        <v>446.02</v>
      </c>
      <c r="D79" s="1">
        <v>613.57000000000005</v>
      </c>
      <c r="E79">
        <f t="shared" si="12"/>
        <v>1.5972888051357558E-2</v>
      </c>
      <c r="F79">
        <f t="shared" si="13"/>
        <v>5.5081693688085664E-3</v>
      </c>
      <c r="G79">
        <f t="shared" si="14"/>
        <v>-1.6487353608317438E-2</v>
      </c>
    </row>
    <row r="80" spans="1:7" x14ac:dyDescent="0.15">
      <c r="A80" s="2">
        <v>45636.666666666599</v>
      </c>
      <c r="B80" s="1">
        <v>247.77</v>
      </c>
      <c r="C80" s="1">
        <v>443.33</v>
      </c>
      <c r="D80" s="1">
        <v>619.32000000000005</v>
      </c>
      <c r="E80">
        <f t="shared" si="12"/>
        <v>4.1252181771443009E-3</v>
      </c>
      <c r="F80">
        <f t="shared" si="13"/>
        <v>-6.0493803415409345E-3</v>
      </c>
      <c r="G80">
        <f t="shared" si="14"/>
        <v>9.3277448770118787E-3</v>
      </c>
    </row>
    <row r="81" spans="1:7" x14ac:dyDescent="0.15">
      <c r="A81" s="2">
        <v>45637.666666666599</v>
      </c>
      <c r="B81" s="1">
        <v>246.49</v>
      </c>
      <c r="C81" s="1">
        <v>448.99</v>
      </c>
      <c r="D81" s="1">
        <v>632.67999999999995</v>
      </c>
      <c r="E81">
        <f t="shared" si="12"/>
        <v>-5.1794717822105452E-3</v>
      </c>
      <c r="F81">
        <f t="shared" si="13"/>
        <v>1.2686202056882959E-2</v>
      </c>
      <c r="G81">
        <f t="shared" si="14"/>
        <v>2.1342663146651786E-2</v>
      </c>
    </row>
    <row r="82" spans="1:7" x14ac:dyDescent="0.15">
      <c r="A82" s="2">
        <v>45638.666666666599</v>
      </c>
      <c r="B82" s="1">
        <v>247.96</v>
      </c>
      <c r="C82" s="1">
        <v>449.56</v>
      </c>
      <c r="D82" s="1">
        <v>630.79</v>
      </c>
      <c r="E82">
        <f t="shared" si="12"/>
        <v>5.9460181251939897E-3</v>
      </c>
      <c r="F82">
        <f t="shared" si="13"/>
        <v>1.2687108707523317E-3</v>
      </c>
      <c r="G82">
        <f t="shared" si="14"/>
        <v>-2.9917630172881403E-3</v>
      </c>
    </row>
    <row r="83" spans="1:7" x14ac:dyDescent="0.15">
      <c r="A83" s="2">
        <v>45639.666666666599</v>
      </c>
      <c r="B83" s="1">
        <v>248.13</v>
      </c>
      <c r="C83" s="1">
        <v>447.27</v>
      </c>
      <c r="D83" s="1">
        <v>620.35</v>
      </c>
      <c r="E83">
        <f t="shared" si="12"/>
        <v>6.8535953820605803E-4</v>
      </c>
      <c r="F83">
        <f t="shared" si="13"/>
        <v>-5.106887541648961E-3</v>
      </c>
      <c r="G83">
        <f t="shared" si="14"/>
        <v>-1.6689167189119277E-2</v>
      </c>
    </row>
    <row r="84" spans="1:7" x14ac:dyDescent="0.15">
      <c r="A84" s="2">
        <v>45642.666666666599</v>
      </c>
      <c r="B84" s="1">
        <v>251.04</v>
      </c>
      <c r="C84" s="1">
        <v>451.59</v>
      </c>
      <c r="D84" s="1">
        <v>624.24</v>
      </c>
      <c r="E84">
        <f t="shared" si="12"/>
        <v>1.1659486612797755E-2</v>
      </c>
      <c r="F84">
        <f t="shared" si="13"/>
        <v>9.6122494321048465E-3</v>
      </c>
      <c r="G84">
        <f t="shared" si="14"/>
        <v>6.2510749196252853E-3</v>
      </c>
    </row>
    <row r="85" spans="1:7" x14ac:dyDescent="0.15">
      <c r="A85" s="2">
        <v>45643.666666666599</v>
      </c>
      <c r="B85" s="1">
        <v>253.48</v>
      </c>
      <c r="C85" s="1">
        <v>454.46</v>
      </c>
      <c r="D85" s="1">
        <v>619.44000000000005</v>
      </c>
      <c r="E85">
        <f t="shared" si="12"/>
        <v>9.6726354705936723E-3</v>
      </c>
      <c r="F85">
        <f t="shared" si="13"/>
        <v>6.3352124031293821E-3</v>
      </c>
      <c r="G85">
        <f t="shared" si="14"/>
        <v>-7.7190657300375979E-3</v>
      </c>
    </row>
    <row r="86" spans="1:7" x14ac:dyDescent="0.15">
      <c r="A86" s="2">
        <v>45644.666666666599</v>
      </c>
      <c r="B86" s="1">
        <v>248.05</v>
      </c>
      <c r="C86" s="1">
        <v>437.39</v>
      </c>
      <c r="D86" s="1">
        <v>597.19000000000005</v>
      </c>
      <c r="E86">
        <f t="shared" si="12"/>
        <v>-2.1654585708258262E-2</v>
      </c>
      <c r="F86">
        <f t="shared" si="13"/>
        <v>-3.8284655330873545E-2</v>
      </c>
      <c r="G86">
        <f t="shared" si="14"/>
        <v>-3.6580523362737878E-2</v>
      </c>
    </row>
    <row r="87" spans="1:7" x14ac:dyDescent="0.15">
      <c r="A87" s="2">
        <v>45645.666666666599</v>
      </c>
      <c r="B87" s="1">
        <v>249.79</v>
      </c>
      <c r="C87" s="1">
        <v>437.03</v>
      </c>
      <c r="D87" s="1">
        <v>595.57000000000005</v>
      </c>
      <c r="E87">
        <f t="shared" si="12"/>
        <v>6.9902261174959015E-3</v>
      </c>
      <c r="F87">
        <f t="shared" si="13"/>
        <v>-8.2340298790001861E-4</v>
      </c>
      <c r="G87">
        <f t="shared" si="14"/>
        <v>-2.7163905498756545E-3</v>
      </c>
    </row>
    <row r="88" spans="1:7" x14ac:dyDescent="0.15">
      <c r="A88" s="2">
        <v>45646.666666666599</v>
      </c>
      <c r="B88" s="1">
        <v>254.49</v>
      </c>
      <c r="C88" s="1">
        <v>436.6</v>
      </c>
      <c r="D88" s="1">
        <v>585.25</v>
      </c>
      <c r="E88">
        <f t="shared" si="12"/>
        <v>1.8640977623199214E-2</v>
      </c>
      <c r="F88">
        <f t="shared" si="13"/>
        <v>-9.8439850903452616E-4</v>
      </c>
      <c r="G88">
        <f t="shared" si="14"/>
        <v>-1.7479823794834554E-2</v>
      </c>
    </row>
    <row r="89" spans="1:7" x14ac:dyDescent="0.15">
      <c r="A89" s="2">
        <v>45649.666666666599</v>
      </c>
      <c r="B89" s="1">
        <v>255.27</v>
      </c>
      <c r="C89" s="1">
        <v>435.25</v>
      </c>
      <c r="D89" s="1">
        <v>599.85</v>
      </c>
      <c r="E89">
        <f t="shared" si="12"/>
        <v>3.0602660418225774E-3</v>
      </c>
      <c r="F89">
        <f t="shared" si="13"/>
        <v>-3.0968654675452034E-3</v>
      </c>
      <c r="G89">
        <f t="shared" si="14"/>
        <v>2.4640517589916939E-2</v>
      </c>
    </row>
    <row r="90" spans="1:7" x14ac:dyDescent="0.15">
      <c r="A90" s="2">
        <v>45650.545138888803</v>
      </c>
      <c r="B90" s="1">
        <v>258.2</v>
      </c>
      <c r="C90" s="1">
        <v>439.33</v>
      </c>
      <c r="D90" s="1">
        <v>607.75</v>
      </c>
      <c r="E90">
        <f t="shared" si="12"/>
        <v>1.1412669882966294E-2</v>
      </c>
      <c r="F90">
        <f t="shared" si="13"/>
        <v>9.3302604638468636E-3</v>
      </c>
      <c r="G90">
        <f t="shared" si="14"/>
        <v>1.3083989235295704E-2</v>
      </c>
    </row>
    <row r="91" spans="1:7" x14ac:dyDescent="0.15">
      <c r="A91" s="2">
        <v>45652.666666666599</v>
      </c>
      <c r="B91" s="1">
        <v>259.02</v>
      </c>
      <c r="C91" s="1">
        <v>438.11</v>
      </c>
      <c r="D91" s="1">
        <v>603.35</v>
      </c>
      <c r="E91">
        <f t="shared" si="12"/>
        <v>3.1708003828989626E-3</v>
      </c>
      <c r="F91">
        <f t="shared" si="13"/>
        <v>-2.780818713948305E-3</v>
      </c>
      <c r="G91">
        <f t="shared" si="14"/>
        <v>-7.2661536766229192E-3</v>
      </c>
    </row>
    <row r="92" spans="1:7" x14ac:dyDescent="0.15">
      <c r="A92" s="2">
        <v>45653.666666666599</v>
      </c>
      <c r="B92" s="1">
        <v>255.59</v>
      </c>
      <c r="C92" s="1">
        <v>430.53</v>
      </c>
      <c r="D92" s="1">
        <v>599.80999999999995</v>
      </c>
      <c r="E92">
        <f t="shared" si="12"/>
        <v>-1.3330680688083499E-2</v>
      </c>
      <c r="F92">
        <f t="shared" si="13"/>
        <v>-1.7453012547246734E-2</v>
      </c>
      <c r="G92">
        <f t="shared" si="14"/>
        <v>-5.8845211196064517E-3</v>
      </c>
    </row>
    <row r="93" spans="1:7" x14ac:dyDescent="0.15">
      <c r="A93" s="2">
        <v>45656.666666666599</v>
      </c>
      <c r="B93" s="1">
        <v>252.2</v>
      </c>
      <c r="C93" s="1">
        <v>424.83</v>
      </c>
      <c r="D93" s="1">
        <v>591.24</v>
      </c>
      <c r="E93">
        <f t="shared" si="12"/>
        <v>-1.3352174576538492E-2</v>
      </c>
      <c r="F93">
        <f t="shared" si="13"/>
        <v>-1.3327918947873099E-2</v>
      </c>
      <c r="G93">
        <f t="shared" si="14"/>
        <v>-1.439091205613131E-2</v>
      </c>
    </row>
    <row r="94" spans="1:7" x14ac:dyDescent="0.15">
      <c r="A94" s="2">
        <v>45657.666666666599</v>
      </c>
      <c r="B94" s="1">
        <v>250.42</v>
      </c>
      <c r="C94" s="1">
        <v>421.5</v>
      </c>
      <c r="D94" s="1">
        <v>585.51</v>
      </c>
      <c r="E94">
        <f t="shared" si="12"/>
        <v>-7.0829152900175382E-3</v>
      </c>
      <c r="F94">
        <f t="shared" si="13"/>
        <v>-7.8693114611669106E-3</v>
      </c>
      <c r="G94">
        <f t="shared" si="14"/>
        <v>-9.7387640326518816E-3</v>
      </c>
    </row>
    <row r="95" spans="1:7" x14ac:dyDescent="0.15">
      <c r="A95" s="2">
        <v>45659.666666666599</v>
      </c>
      <c r="B95" s="1">
        <v>243.85</v>
      </c>
      <c r="C95" s="1">
        <v>418.58</v>
      </c>
      <c r="D95" s="1">
        <v>599.24</v>
      </c>
      <c r="E95">
        <f t="shared" si="12"/>
        <v>-2.6586226084739983E-2</v>
      </c>
      <c r="F95">
        <f t="shared" si="13"/>
        <v>-6.9517468800784493E-3</v>
      </c>
      <c r="G95">
        <f t="shared" si="14"/>
        <v>2.3178923337960938E-2</v>
      </c>
    </row>
    <row r="96" spans="1:7" x14ac:dyDescent="0.15">
      <c r="A96" s="2">
        <v>45660.666666666599</v>
      </c>
      <c r="B96" s="1">
        <v>243.36</v>
      </c>
      <c r="C96" s="1">
        <v>423.35</v>
      </c>
      <c r="D96" s="1">
        <v>604.63</v>
      </c>
      <c r="E96">
        <f t="shared" si="12"/>
        <v>-2.0114536450788353E-3</v>
      </c>
      <c r="F96">
        <f t="shared" si="13"/>
        <v>1.1331229526454522E-2</v>
      </c>
      <c r="G96">
        <f t="shared" si="14"/>
        <v>8.9545150483611152E-3</v>
      </c>
    </row>
    <row r="97" spans="1:7" x14ac:dyDescent="0.15">
      <c r="A97" s="2">
        <v>45663.666666666599</v>
      </c>
      <c r="B97" s="1">
        <v>245</v>
      </c>
      <c r="C97" s="1">
        <v>427.85</v>
      </c>
      <c r="D97" s="1">
        <v>630.20000000000005</v>
      </c>
      <c r="E97">
        <f t="shared" si="12"/>
        <v>6.7163820337442027E-3</v>
      </c>
      <c r="F97">
        <f t="shared" si="13"/>
        <v>1.057340677577758E-2</v>
      </c>
      <c r="G97">
        <f t="shared" si="14"/>
        <v>4.142052862563185E-2</v>
      </c>
    </row>
    <row r="98" spans="1:7" x14ac:dyDescent="0.15">
      <c r="A98" s="2">
        <v>45664.666666666599</v>
      </c>
      <c r="B98" s="1">
        <v>242.21</v>
      </c>
      <c r="C98" s="1">
        <v>422.37</v>
      </c>
      <c r="D98" s="1">
        <v>617.89</v>
      </c>
      <c r="E98">
        <f t="shared" si="12"/>
        <v>-1.1453092086491822E-2</v>
      </c>
      <c r="F98">
        <f t="shared" si="13"/>
        <v>-1.2890959721518212E-2</v>
      </c>
      <c r="G98">
        <f t="shared" si="14"/>
        <v>-1.9726781235719498E-2</v>
      </c>
    </row>
    <row r="99" spans="1:7" x14ac:dyDescent="0.15">
      <c r="A99" s="2">
        <v>45665.666666666599</v>
      </c>
      <c r="B99" s="1">
        <v>242.7</v>
      </c>
      <c r="C99" s="1">
        <v>424.56</v>
      </c>
      <c r="D99" s="1">
        <v>610.72</v>
      </c>
      <c r="E99">
        <f t="shared" si="12"/>
        <v>2.0209942743203797E-3</v>
      </c>
      <c r="F99">
        <f t="shared" si="13"/>
        <v>5.1716313770938417E-3</v>
      </c>
      <c r="G99">
        <f t="shared" si="14"/>
        <v>-1.1671859090535105E-2</v>
      </c>
    </row>
    <row r="100" spans="1:7" x14ac:dyDescent="0.15">
      <c r="A100" s="2">
        <v>45667.666666666599</v>
      </c>
      <c r="B100" s="1">
        <v>236.85</v>
      </c>
      <c r="C100" s="1">
        <v>418.95</v>
      </c>
      <c r="D100" s="1">
        <v>615.86</v>
      </c>
      <c r="E100">
        <f t="shared" si="12"/>
        <v>-2.4399083362794845E-2</v>
      </c>
      <c r="F100">
        <f t="shared" si="13"/>
        <v>-1.3301757460344052E-2</v>
      </c>
      <c r="G100">
        <f t="shared" si="14"/>
        <v>8.3810759789674522E-3</v>
      </c>
    </row>
    <row r="101" spans="1:7" x14ac:dyDescent="0.15">
      <c r="A101" s="2">
        <v>45670.666666666599</v>
      </c>
      <c r="B101" s="1">
        <v>234.4</v>
      </c>
      <c r="C101" s="1">
        <v>417.19</v>
      </c>
      <c r="D101" s="1">
        <v>608.33000000000004</v>
      </c>
      <c r="E101">
        <f t="shared" si="12"/>
        <v>-1.0397971666903203E-2</v>
      </c>
      <c r="F101">
        <f t="shared" si="13"/>
        <v>-4.209827539218081E-3</v>
      </c>
      <c r="G101">
        <f t="shared" si="14"/>
        <v>-1.2302167094471872E-2</v>
      </c>
    </row>
    <row r="102" spans="1:7" x14ac:dyDescent="0.15">
      <c r="A102" s="2">
        <v>45671.666666666599</v>
      </c>
      <c r="B102" s="1">
        <v>233.28</v>
      </c>
      <c r="C102" s="1">
        <v>415.67</v>
      </c>
      <c r="D102" s="1">
        <v>594.25</v>
      </c>
      <c r="E102">
        <f t="shared" si="12"/>
        <v>-4.7896088825642048E-3</v>
      </c>
      <c r="F102">
        <f t="shared" si="13"/>
        <v>-3.6500772941136213E-3</v>
      </c>
      <c r="G102">
        <f t="shared" si="14"/>
        <v>-2.3417391641111847E-2</v>
      </c>
    </row>
    <row r="103" spans="1:7" x14ac:dyDescent="0.15">
      <c r="A103" s="2">
        <v>45672.666666666599</v>
      </c>
      <c r="B103" s="1">
        <v>237.87</v>
      </c>
      <c r="C103" s="1">
        <v>426.31</v>
      </c>
      <c r="D103" s="1">
        <v>617.12</v>
      </c>
      <c r="E103">
        <f t="shared" si="12"/>
        <v>1.9484857132124001E-2</v>
      </c>
      <c r="F103">
        <f t="shared" si="13"/>
        <v>2.5275104928999953E-2</v>
      </c>
      <c r="G103">
        <f t="shared" si="14"/>
        <v>3.7763388219614447E-2</v>
      </c>
    </row>
    <row r="104" spans="1:7" x14ac:dyDescent="0.15">
      <c r="A104" s="2">
        <v>45673.666666666599</v>
      </c>
      <c r="B104" s="1">
        <v>228.26</v>
      </c>
      <c r="C104" s="1">
        <v>424.58</v>
      </c>
      <c r="D104" s="1">
        <v>611.29999999999995</v>
      </c>
      <c r="E104">
        <f t="shared" si="12"/>
        <v>-4.1238975826963314E-2</v>
      </c>
      <c r="F104">
        <f t="shared" si="13"/>
        <v>-4.066336151107945E-3</v>
      </c>
      <c r="G104">
        <f t="shared" si="14"/>
        <v>-9.4756574252379891E-3</v>
      </c>
    </row>
    <row r="105" spans="1:7" x14ac:dyDescent="0.15">
      <c r="A105" s="2">
        <v>45674.666666666599</v>
      </c>
      <c r="B105" s="1">
        <v>229.98</v>
      </c>
      <c r="C105" s="1">
        <v>429.03</v>
      </c>
      <c r="D105" s="1">
        <v>612.77</v>
      </c>
      <c r="E105">
        <f t="shared" si="12"/>
        <v>7.5070184950648353E-3</v>
      </c>
      <c r="F105">
        <f t="shared" si="13"/>
        <v>1.0426401549097972E-2</v>
      </c>
      <c r="G105">
        <f t="shared" si="14"/>
        <v>2.4018245797596477E-3</v>
      </c>
    </row>
    <row r="106" spans="1:7" x14ac:dyDescent="0.15">
      <c r="A106" s="2">
        <v>45678.666666666599</v>
      </c>
      <c r="B106" s="1">
        <v>222.64</v>
      </c>
      <c r="C106" s="1">
        <v>428.5</v>
      </c>
      <c r="D106" s="1">
        <v>616.46</v>
      </c>
      <c r="E106">
        <f t="shared" si="12"/>
        <v>-3.2436231402883438E-2</v>
      </c>
      <c r="F106">
        <f t="shared" si="13"/>
        <v>-1.236108515119177E-3</v>
      </c>
      <c r="G106">
        <f t="shared" si="14"/>
        <v>6.0037764843569614E-3</v>
      </c>
    </row>
    <row r="107" spans="1:7" x14ac:dyDescent="0.15">
      <c r="A107" s="2">
        <v>45679.666666666599</v>
      </c>
      <c r="B107" s="1">
        <v>223.83</v>
      </c>
      <c r="C107" s="1">
        <v>446.2</v>
      </c>
      <c r="D107" s="1">
        <v>623.5</v>
      </c>
      <c r="E107">
        <f t="shared" si="12"/>
        <v>5.3307179338975266E-3</v>
      </c>
      <c r="F107">
        <f t="shared" si="13"/>
        <v>4.0476543960597577E-2</v>
      </c>
      <c r="G107">
        <f t="shared" si="14"/>
        <v>1.1355327021294879E-2</v>
      </c>
    </row>
    <row r="108" spans="1:7" x14ac:dyDescent="0.15">
      <c r="A108" s="2">
        <v>45680.666666666599</v>
      </c>
      <c r="B108" s="1">
        <v>223.66</v>
      </c>
      <c r="C108" s="1">
        <v>446.71</v>
      </c>
      <c r="D108" s="1">
        <v>636.45000000000005</v>
      </c>
      <c r="E108">
        <f t="shared" si="12"/>
        <v>-7.5979355149053557E-4</v>
      </c>
      <c r="F108">
        <f t="shared" si="13"/>
        <v>1.142332498144708E-3</v>
      </c>
      <c r="G108">
        <f t="shared" si="14"/>
        <v>2.0557095196352581E-2</v>
      </c>
    </row>
    <row r="109" spans="1:7" x14ac:dyDescent="0.15">
      <c r="A109" s="2">
        <v>45681.666666666599</v>
      </c>
      <c r="B109" s="1">
        <v>222.78</v>
      </c>
      <c r="C109" s="1">
        <v>444.06</v>
      </c>
      <c r="D109" s="1">
        <v>647.49</v>
      </c>
      <c r="E109">
        <f t="shared" si="12"/>
        <v>-3.9423041829985839E-3</v>
      </c>
      <c r="F109">
        <f t="shared" si="13"/>
        <v>-5.9499260591469177E-3</v>
      </c>
      <c r="G109">
        <f t="shared" si="14"/>
        <v>1.7197489122545186E-2</v>
      </c>
    </row>
    <row r="110" spans="1:7" x14ac:dyDescent="0.15">
      <c r="A110" s="2">
        <v>45684.666666666599</v>
      </c>
      <c r="B110" s="1">
        <v>229.86</v>
      </c>
      <c r="C110" s="1">
        <v>434.56</v>
      </c>
      <c r="D110" s="1">
        <v>659.88</v>
      </c>
      <c r="E110">
        <f t="shared" si="12"/>
        <v>3.1285690523568978E-2</v>
      </c>
      <c r="F110">
        <f t="shared" si="13"/>
        <v>-2.1625663507153406E-2</v>
      </c>
      <c r="G110">
        <f t="shared" si="14"/>
        <v>1.8954650868734872E-2</v>
      </c>
    </row>
    <row r="111" spans="1:7" x14ac:dyDescent="0.15">
      <c r="A111" s="2">
        <v>45685.666666666599</v>
      </c>
      <c r="B111" s="1">
        <v>238.26</v>
      </c>
      <c r="C111" s="1">
        <v>447.2</v>
      </c>
      <c r="D111" s="1">
        <v>674.33</v>
      </c>
      <c r="E111">
        <f t="shared" si="12"/>
        <v>3.5892086430602384E-2</v>
      </c>
      <c r="F111">
        <f t="shared" si="13"/>
        <v>2.8671896910612688E-2</v>
      </c>
      <c r="G111">
        <f t="shared" si="14"/>
        <v>2.1661605025962608E-2</v>
      </c>
    </row>
    <row r="112" spans="1:7" x14ac:dyDescent="0.15">
      <c r="A112" s="2">
        <v>45686.666666666599</v>
      </c>
      <c r="B112" s="1">
        <v>239.36</v>
      </c>
      <c r="C112" s="1">
        <v>442.33</v>
      </c>
      <c r="D112" s="1">
        <v>676.49</v>
      </c>
      <c r="E112">
        <f t="shared" si="12"/>
        <v>4.6061804148975023E-3</v>
      </c>
      <c r="F112">
        <f t="shared" si="13"/>
        <v>-1.0949712000212162E-2</v>
      </c>
      <c r="G112">
        <f t="shared" si="14"/>
        <v>3.1980602019005986E-3</v>
      </c>
    </row>
    <row r="113" spans="1:7" x14ac:dyDescent="0.15">
      <c r="A113" s="2">
        <v>45687.666666666599</v>
      </c>
      <c r="B113" s="1">
        <v>237.59</v>
      </c>
      <c r="C113" s="1">
        <v>414.99</v>
      </c>
      <c r="D113" s="1">
        <v>687</v>
      </c>
      <c r="E113">
        <f t="shared" si="12"/>
        <v>-7.4221957254156003E-3</v>
      </c>
      <c r="F113">
        <f t="shared" si="13"/>
        <v>-6.3801786285843556E-2</v>
      </c>
      <c r="G113">
        <f t="shared" si="14"/>
        <v>1.541662668676246E-2</v>
      </c>
    </row>
    <row r="114" spans="1:7" x14ac:dyDescent="0.15">
      <c r="A114" s="2">
        <v>45688.666666666599</v>
      </c>
      <c r="B114" s="1">
        <v>236</v>
      </c>
      <c r="C114" s="1">
        <v>415.06</v>
      </c>
      <c r="D114" s="1">
        <v>689.18</v>
      </c>
      <c r="E114">
        <f t="shared" si="12"/>
        <v>-6.714694035086833E-3</v>
      </c>
      <c r="F114">
        <f t="shared" si="13"/>
        <v>1.6866453868067421E-4</v>
      </c>
      <c r="G114">
        <f t="shared" si="14"/>
        <v>3.1681928577205975E-3</v>
      </c>
    </row>
    <row r="115" spans="1:7" x14ac:dyDescent="0.15">
      <c r="A115" s="2">
        <v>45691.666666666599</v>
      </c>
      <c r="B115" s="1">
        <v>228.01</v>
      </c>
      <c r="C115" s="1">
        <v>410.92</v>
      </c>
      <c r="D115" s="1">
        <v>697.46</v>
      </c>
      <c r="E115">
        <f t="shared" si="12"/>
        <v>-3.4442317383852845E-2</v>
      </c>
      <c r="F115">
        <f t="shared" si="13"/>
        <v>-1.0024539745451297E-2</v>
      </c>
      <c r="G115">
        <f t="shared" si="14"/>
        <v>1.194267930075938E-2</v>
      </c>
    </row>
    <row r="116" spans="1:7" x14ac:dyDescent="0.15">
      <c r="A116" s="2">
        <v>45692.666666666599</v>
      </c>
      <c r="B116" s="1">
        <v>232.8</v>
      </c>
      <c r="C116" s="1">
        <v>412.37</v>
      </c>
      <c r="D116" s="1">
        <v>704.19</v>
      </c>
      <c r="E116">
        <f t="shared" si="12"/>
        <v>2.0790228215525564E-2</v>
      </c>
      <c r="F116">
        <f t="shared" si="13"/>
        <v>3.5224562408462663E-3</v>
      </c>
      <c r="G116">
        <f t="shared" si="14"/>
        <v>9.6030417280762049E-3</v>
      </c>
    </row>
    <row r="117" spans="1:7" x14ac:dyDescent="0.15">
      <c r="A117" s="2">
        <v>45693.666666666599</v>
      </c>
      <c r="B117" s="1">
        <v>232.47</v>
      </c>
      <c r="C117" s="1">
        <v>413.29</v>
      </c>
      <c r="D117" s="1">
        <v>704.87</v>
      </c>
      <c r="E117">
        <f t="shared" si="12"/>
        <v>-1.4185314133143574E-3</v>
      </c>
      <c r="F117">
        <f t="shared" si="13"/>
        <v>2.2285211364244705E-3</v>
      </c>
      <c r="G117">
        <f t="shared" si="14"/>
        <v>9.6518253699530454E-4</v>
      </c>
    </row>
    <row r="118" spans="1:7" x14ac:dyDescent="0.15">
      <c r="A118" s="2">
        <v>45694.666666666599</v>
      </c>
      <c r="B118" s="1">
        <v>233.22</v>
      </c>
      <c r="C118" s="1">
        <v>415.82</v>
      </c>
      <c r="D118" s="1">
        <v>711.99</v>
      </c>
      <c r="E118">
        <f t="shared" si="12"/>
        <v>3.2210296482183117E-3</v>
      </c>
      <c r="F118">
        <f t="shared" si="13"/>
        <v>6.1029485899084931E-3</v>
      </c>
      <c r="G118">
        <f t="shared" si="14"/>
        <v>1.0050477723623365E-2</v>
      </c>
    </row>
    <row r="119" spans="1:7" x14ac:dyDescent="0.15">
      <c r="A119" s="2">
        <v>45695.666666666599</v>
      </c>
      <c r="B119" s="1">
        <v>227.63</v>
      </c>
      <c r="C119" s="1">
        <v>409.75</v>
      </c>
      <c r="D119" s="1">
        <v>714.52</v>
      </c>
      <c r="E119">
        <f t="shared" si="12"/>
        <v>-2.4260710332889599E-2</v>
      </c>
      <c r="F119">
        <f t="shared" si="13"/>
        <v>-1.4705256691303348E-2</v>
      </c>
      <c r="G119">
        <f t="shared" si="14"/>
        <v>3.5471222111592773E-3</v>
      </c>
    </row>
    <row r="120" spans="1:7" x14ac:dyDescent="0.15">
      <c r="A120" s="2">
        <v>45698.666666666599</v>
      </c>
      <c r="B120" s="1">
        <v>227.65</v>
      </c>
      <c r="C120" s="1">
        <v>412.22</v>
      </c>
      <c r="D120" s="1">
        <v>717.4</v>
      </c>
      <c r="E120">
        <f t="shared" si="12"/>
        <v>8.7858021493861051E-5</v>
      </c>
      <c r="F120">
        <f t="shared" si="13"/>
        <v>6.0099697912124102E-3</v>
      </c>
      <c r="G120">
        <f t="shared" si="14"/>
        <v>4.0225765174984511E-3</v>
      </c>
    </row>
    <row r="121" spans="1:7" x14ac:dyDescent="0.15">
      <c r="A121" s="2">
        <v>45699.666666666599</v>
      </c>
      <c r="B121" s="1">
        <v>232.62</v>
      </c>
      <c r="C121" s="1">
        <v>411.44</v>
      </c>
      <c r="D121" s="1">
        <v>719.8</v>
      </c>
      <c r="E121">
        <f t="shared" si="12"/>
        <v>2.1596859130101596E-2</v>
      </c>
      <c r="F121">
        <f t="shared" si="13"/>
        <v>-1.8939859484906557E-3</v>
      </c>
      <c r="G121">
        <f t="shared" si="14"/>
        <v>3.3398305467480277E-3</v>
      </c>
    </row>
    <row r="122" spans="1:7" x14ac:dyDescent="0.15">
      <c r="A122" s="2">
        <v>45700.666666666599</v>
      </c>
      <c r="B122" s="1">
        <v>236.87</v>
      </c>
      <c r="C122" s="1">
        <v>409.04</v>
      </c>
      <c r="D122" s="1">
        <v>725.38</v>
      </c>
      <c r="E122">
        <f t="shared" si="12"/>
        <v>1.810524652359782E-2</v>
      </c>
      <c r="F122">
        <f t="shared" si="13"/>
        <v>-5.8502506949169517E-3</v>
      </c>
      <c r="G122">
        <f t="shared" si="14"/>
        <v>7.7222598284718063E-3</v>
      </c>
    </row>
    <row r="123" spans="1:7" x14ac:dyDescent="0.15">
      <c r="A123" s="2">
        <v>45701.666666666599</v>
      </c>
      <c r="B123" s="1">
        <v>241.53</v>
      </c>
      <c r="C123" s="1">
        <v>410.54</v>
      </c>
      <c r="D123" s="1">
        <v>728.56</v>
      </c>
      <c r="E123">
        <f t="shared" si="12"/>
        <v>1.9482221545508639E-2</v>
      </c>
      <c r="F123">
        <f t="shared" si="13"/>
        <v>3.6604155172889801E-3</v>
      </c>
      <c r="G123">
        <f t="shared" si="14"/>
        <v>4.3743277861609106E-3</v>
      </c>
    </row>
    <row r="124" spans="1:7" x14ac:dyDescent="0.15">
      <c r="A124" s="2">
        <v>45702.666666666599</v>
      </c>
      <c r="B124" s="1">
        <v>244.6</v>
      </c>
      <c r="C124" s="1">
        <v>408.43</v>
      </c>
      <c r="D124" s="1">
        <v>736.67</v>
      </c>
      <c r="E124">
        <f t="shared" si="12"/>
        <v>1.2630534273072785E-2</v>
      </c>
      <c r="F124">
        <f t="shared" si="13"/>
        <v>-5.15282530167358E-3</v>
      </c>
      <c r="G124">
        <f t="shared" si="14"/>
        <v>1.1070047460766216E-2</v>
      </c>
    </row>
    <row r="125" spans="1:7" x14ac:dyDescent="0.15">
      <c r="A125" s="2">
        <v>45706.666666666599</v>
      </c>
      <c r="B125" s="1">
        <v>244.47</v>
      </c>
      <c r="C125" s="1">
        <v>409.64</v>
      </c>
      <c r="D125" s="1">
        <v>716.37</v>
      </c>
      <c r="E125">
        <f t="shared" si="12"/>
        <v>-5.3162125283384893E-4</v>
      </c>
      <c r="F125">
        <f t="shared" si="13"/>
        <v>2.9581842198776473E-3</v>
      </c>
      <c r="G125">
        <f t="shared" si="14"/>
        <v>-2.7943237457499853E-2</v>
      </c>
    </row>
    <row r="126" spans="1:7" x14ac:dyDescent="0.15">
      <c r="A126" s="2">
        <v>45707.666666666599</v>
      </c>
      <c r="B126" s="1">
        <v>244.87</v>
      </c>
      <c r="C126" s="1">
        <v>414.77</v>
      </c>
      <c r="D126" s="1">
        <v>703.77</v>
      </c>
      <c r="E126">
        <f t="shared" si="12"/>
        <v>1.6348554750960618E-3</v>
      </c>
      <c r="F126">
        <f t="shared" si="13"/>
        <v>1.24454245210562E-2</v>
      </c>
      <c r="G126">
        <f t="shared" si="14"/>
        <v>-1.7745195029798135E-2</v>
      </c>
    </row>
    <row r="127" spans="1:7" x14ac:dyDescent="0.15">
      <c r="A127" s="2">
        <v>45708</v>
      </c>
      <c r="B127" s="1">
        <v>245.83</v>
      </c>
      <c r="C127" s="1">
        <v>416.13</v>
      </c>
      <c r="D127" s="1">
        <v>694.84</v>
      </c>
      <c r="E127">
        <f t="shared" si="12"/>
        <v>3.9127826565687213E-3</v>
      </c>
      <c r="F127">
        <f t="shared" si="13"/>
        <v>3.2735617150155796E-3</v>
      </c>
      <c r="G127">
        <f t="shared" si="14"/>
        <v>-1.2769994999308615E-2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9EAD-8AA5-4D6E-983F-802E35F35F93}">
  <sheetPr codeName="Sheet5"/>
  <dimension ref="A1:G190"/>
  <sheetViews>
    <sheetView workbookViewId="0">
      <selection activeCell="G7" sqref="G7"/>
    </sheetView>
  </sheetViews>
  <sheetFormatPr baseColWidth="10" defaultColWidth="8.83203125" defaultRowHeight="13" x14ac:dyDescent="0.15"/>
  <cols>
    <col min="1" max="1" width="22.33203125" bestFit="1" customWidth="1"/>
    <col min="2" max="2" width="21.5" customWidth="1"/>
    <col min="3" max="3" width="21.83203125" customWidth="1"/>
    <col min="4" max="4" width="16.6640625" customWidth="1"/>
    <col min="5" max="5" width="17.5" bestFit="1" customWidth="1"/>
    <col min="6" max="6" width="17.1640625" bestFit="1" customWidth="1"/>
    <col min="7" max="7" width="17.5" bestFit="1" customWidth="1"/>
  </cols>
  <sheetData>
    <row r="1" spans="1:7" x14ac:dyDescent="0.15">
      <c r="A1" s="28"/>
      <c r="B1" s="28" t="s">
        <v>23</v>
      </c>
      <c r="C1" s="28" t="s">
        <v>24</v>
      </c>
      <c r="D1" s="28" t="s">
        <v>25</v>
      </c>
      <c r="E1" s="3"/>
      <c r="F1" s="3"/>
      <c r="G1" s="3"/>
    </row>
    <row r="2" spans="1:7" x14ac:dyDescent="0.15">
      <c r="A2" s="28" t="s">
        <v>20</v>
      </c>
      <c r="B2" s="28">
        <f>AVERAGE(D66:D190)</f>
        <v>6.5480916858420954E-4</v>
      </c>
      <c r="C2" s="28">
        <f>AVERAGE(E66:E190)</f>
        <v>-1.6496606787536476E-4</v>
      </c>
      <c r="D2" s="28">
        <f>AVERAGE(F66:F190)</f>
        <v>2.2159481595687672E-3</v>
      </c>
      <c r="E2" s="3"/>
      <c r="F2" s="3"/>
      <c r="G2" s="3"/>
    </row>
    <row r="3" spans="1:7" x14ac:dyDescent="0.15">
      <c r="A3" s="15" t="s">
        <v>47</v>
      </c>
      <c r="B3" s="28">
        <f>B2*252</f>
        <v>0.16501191048322081</v>
      </c>
      <c r="C3" s="28">
        <f>C2*252</f>
        <v>-4.1571449104591922E-2</v>
      </c>
      <c r="D3" s="28">
        <f t="shared" ref="D3" si="0">D2*252</f>
        <v>0.55841893621132932</v>
      </c>
      <c r="E3" s="3"/>
      <c r="F3" s="3"/>
      <c r="G3" s="3"/>
    </row>
    <row r="4" spans="1:7" x14ac:dyDescent="0.15">
      <c r="A4" s="28" t="s">
        <v>21</v>
      </c>
      <c r="B4" s="28">
        <f>_xlfn.STDEV.S(D66:D190)</f>
        <v>1.3725982956387797E-2</v>
      </c>
      <c r="C4" s="28">
        <f>_xlfn.STDEV.S(E66:E190)</f>
        <v>1.3968252499237804E-2</v>
      </c>
      <c r="D4" s="28">
        <f>_xlfn.STDEV.S(F66:F190)</f>
        <v>1.5658951207363273E-2</v>
      </c>
    </row>
    <row r="5" spans="1:7" x14ac:dyDescent="0.15">
      <c r="A5" s="15" t="s">
        <v>48</v>
      </c>
      <c r="B5" s="28">
        <f>B4*SQRT(252)</f>
        <v>0.21789322441507944</v>
      </c>
      <c r="C5" s="28">
        <f t="shared" ref="C5:D5" si="1">C4*SQRT(252)</f>
        <v>0.221739134178838</v>
      </c>
      <c r="D5" s="28">
        <f t="shared" si="1"/>
        <v>0.24857814412066701</v>
      </c>
    </row>
    <row r="6" spans="1:7" ht="16" x14ac:dyDescent="0.2">
      <c r="A6" s="20" t="s">
        <v>46</v>
      </c>
      <c r="B6">
        <v>4.1700000000000001E-2</v>
      </c>
      <c r="C6">
        <v>4.1700000000000001E-2</v>
      </c>
      <c r="D6">
        <v>4.1700000000000001E-2</v>
      </c>
    </row>
    <row r="7" spans="1:7" x14ac:dyDescent="0.15">
      <c r="A7" s="3" t="s">
        <v>49</v>
      </c>
      <c r="B7">
        <f>B3-B6</f>
        <v>0.12331191048322081</v>
      </c>
      <c r="C7">
        <f t="shared" ref="C7:D7" si="2">C3-C6</f>
        <v>-8.3271449104591916E-2</v>
      </c>
      <c r="D7">
        <f t="shared" si="2"/>
        <v>0.51671893621132936</v>
      </c>
    </row>
    <row r="13" spans="1:7" x14ac:dyDescent="0.15">
      <c r="A13" t="s">
        <v>32</v>
      </c>
      <c r="B13" t="s">
        <v>5</v>
      </c>
      <c r="C13" t="s">
        <v>4</v>
      </c>
      <c r="D13" t="s">
        <v>6</v>
      </c>
    </row>
    <row r="14" spans="1:7" x14ac:dyDescent="0.15">
      <c r="A14" t="s">
        <v>5</v>
      </c>
      <c r="B14">
        <v>1.8689538725409589E-4</v>
      </c>
      <c r="C14">
        <v>8.4258495715502506E-5</v>
      </c>
      <c r="D14">
        <v>7.4531221538359403E-5</v>
      </c>
    </row>
    <row r="15" spans="1:7" x14ac:dyDescent="0.15">
      <c r="A15" t="s">
        <v>4</v>
      </c>
      <c r="B15">
        <v>8.4258495715502506E-5</v>
      </c>
      <c r="C15">
        <v>1.9355118125940332E-4</v>
      </c>
      <c r="D15">
        <v>9.7227111889894427E-5</v>
      </c>
    </row>
    <row r="16" spans="1:7" x14ac:dyDescent="0.15">
      <c r="A16" t="s">
        <v>6</v>
      </c>
      <c r="B16">
        <v>7.4531221538359403E-5</v>
      </c>
      <c r="C16">
        <v>9.7227111889894427E-5</v>
      </c>
      <c r="D16">
        <v>2.4324113089126712E-4</v>
      </c>
    </row>
    <row r="18" spans="1:6" x14ac:dyDescent="0.15">
      <c r="A18" s="3" t="s">
        <v>50</v>
      </c>
      <c r="B18">
        <v>6.9022693913293077E-9</v>
      </c>
      <c r="C18">
        <v>-2.4303600080801139E-9</v>
      </c>
      <c r="D18">
        <v>-1.1434648559030255E-9</v>
      </c>
      <c r="E18" s="3" t="s">
        <v>49</v>
      </c>
      <c r="F18">
        <v>0.12331191048322081</v>
      </c>
    </row>
    <row r="19" spans="1:6" x14ac:dyDescent="0.15">
      <c r="A19" s="3"/>
      <c r="B19">
        <v>-2.4303600080801135E-9</v>
      </c>
      <c r="C19">
        <v>7.3203781001188527E-9</v>
      </c>
      <c r="D19">
        <v>-2.1813807495969438E-9</v>
      </c>
      <c r="F19">
        <v>-8.3271449104591916E-2</v>
      </c>
    </row>
    <row r="20" spans="1:6" x14ac:dyDescent="0.15">
      <c r="A20" s="3"/>
      <c r="B20">
        <v>-1.1434648559030257E-9</v>
      </c>
      <c r="C20">
        <v>-2.1813807495969438E-9</v>
      </c>
      <c r="D20">
        <v>5.3334449562811861E-9</v>
      </c>
      <c r="F20">
        <v>0.51671893621132936</v>
      </c>
    </row>
    <row r="21" spans="1:6" x14ac:dyDescent="0.15">
      <c r="A21" s="3"/>
    </row>
    <row r="22" spans="1:6" x14ac:dyDescent="0.15">
      <c r="A22" s="3" t="s">
        <v>51</v>
      </c>
      <c r="B22">
        <f t="array" ref="B22:B24">MMULT(B18:D20,F18:F20)</f>
        <v>4.6266168109610093E-10</v>
      </c>
      <c r="C22">
        <f>B22/B25</f>
        <v>0.37837302863776162</v>
      </c>
    </row>
    <row r="23" spans="1:6" x14ac:dyDescent="0.15">
      <c r="A23" s="3"/>
      <c r="B23">
        <v>-2.0364315685523958E-9</v>
      </c>
      <c r="C23">
        <f>B23/B25</f>
        <v>-1.6654302953753113</v>
      </c>
    </row>
    <row r="24" spans="1:6" x14ac:dyDescent="0.15">
      <c r="A24" s="3"/>
      <c r="B24">
        <v>2.7965359042672704E-9</v>
      </c>
      <c r="C24">
        <f>B24/B25</f>
        <v>2.2870572667375497</v>
      </c>
    </row>
    <row r="25" spans="1:6" x14ac:dyDescent="0.15">
      <c r="A25" s="3" t="s">
        <v>52</v>
      </c>
      <c r="B25">
        <f>SUM(B22:B24)</f>
        <v>1.2227660168109755E-9</v>
      </c>
      <c r="C25">
        <f>SUM(C22:C24)</f>
        <v>1</v>
      </c>
    </row>
    <row r="26" spans="1:6" x14ac:dyDescent="0.15">
      <c r="A26" s="3"/>
    </row>
    <row r="27" spans="1:6" x14ac:dyDescent="0.15">
      <c r="A27" s="28"/>
      <c r="B27" s="28" t="s">
        <v>23</v>
      </c>
      <c r="C27" s="28" t="s">
        <v>25</v>
      </c>
    </row>
    <row r="28" spans="1:6" x14ac:dyDescent="0.15">
      <c r="A28" s="15" t="s">
        <v>47</v>
      </c>
      <c r="B28" s="28">
        <v>0.16501191048322081</v>
      </c>
      <c r="C28" s="28">
        <v>0.55841893621132932</v>
      </c>
    </row>
    <row r="29" spans="1:6" x14ac:dyDescent="0.15">
      <c r="A29" s="15" t="s">
        <v>49</v>
      </c>
      <c r="B29" s="28">
        <v>0.123311910483221</v>
      </c>
      <c r="C29" s="28">
        <v>0.51671893621132936</v>
      </c>
    </row>
    <row r="30" spans="1:6" x14ac:dyDescent="0.15">
      <c r="A30" s="3"/>
    </row>
    <row r="31" spans="1:6" x14ac:dyDescent="0.15">
      <c r="A31" s="28" t="s">
        <v>32</v>
      </c>
      <c r="B31" s="28" t="s">
        <v>5</v>
      </c>
      <c r="C31" s="28" t="s">
        <v>6</v>
      </c>
    </row>
    <row r="32" spans="1:6" x14ac:dyDescent="0.15">
      <c r="A32" s="28" t="s">
        <v>5</v>
      </c>
      <c r="B32" s="28">
        <v>1.8689538725409589E-4</v>
      </c>
      <c r="C32" s="28">
        <v>7.4531221538359403E-5</v>
      </c>
    </row>
    <row r="33" spans="1:5" x14ac:dyDescent="0.15">
      <c r="A33" s="28" t="s">
        <v>6</v>
      </c>
      <c r="B33" s="28">
        <v>7.4531221538359403E-5</v>
      </c>
      <c r="C33" s="28">
        <v>2.4324113089126712E-4</v>
      </c>
    </row>
    <row r="34" spans="1:5" x14ac:dyDescent="0.15">
      <c r="A34" s="3"/>
    </row>
    <row r="35" spans="1:5" x14ac:dyDescent="0.15">
      <c r="A35" s="15" t="s">
        <v>50</v>
      </c>
      <c r="B35" s="28">
        <f t="array" ref="B35:C36">MINVERSE(B32:C33)</f>
        <v>6095.3917016674477</v>
      </c>
      <c r="C35" s="28">
        <v>-1867.6816195330571</v>
      </c>
      <c r="D35" s="32" t="s">
        <v>49</v>
      </c>
      <c r="E35" s="28">
        <v>0.12331191048322081</v>
      </c>
    </row>
    <row r="36" spans="1:5" x14ac:dyDescent="0.15">
      <c r="A36" s="15"/>
      <c r="B36" s="28">
        <v>-1867.6816195330568</v>
      </c>
      <c r="C36" s="28">
        <v>4683.4208851700414</v>
      </c>
      <c r="E36" s="28">
        <v>0.51671893621132936</v>
      </c>
    </row>
    <row r="37" spans="1:5" x14ac:dyDescent="0.15">
      <c r="A37" s="3"/>
    </row>
    <row r="38" spans="1:5" x14ac:dyDescent="0.15">
      <c r="A38" s="3" t="s">
        <v>51</v>
      </c>
      <c r="B38">
        <f t="array" ref="B38:B39">MMULT(B35:C36,E35:E36)</f>
        <v>-213.43206375039074</v>
      </c>
      <c r="C38" s="36">
        <f>B38/B40</f>
        <v>-0.10799726798363181</v>
      </c>
      <c r="D38" s="33" t="s">
        <v>53</v>
      </c>
    </row>
    <row r="39" spans="1:5" x14ac:dyDescent="0.15">
      <c r="A39" s="3"/>
      <c r="B39">
        <v>2189.7048689359694</v>
      </c>
      <c r="C39" s="28">
        <f>B39/B40</f>
        <v>1.1079972679836319</v>
      </c>
    </row>
    <row r="40" spans="1:5" x14ac:dyDescent="0.15">
      <c r="A40" s="3" t="s">
        <v>52</v>
      </c>
      <c r="B40">
        <f>SUM(B38:B39)</f>
        <v>1976.2728051855788</v>
      </c>
      <c r="C40" s="28">
        <f>SUM(C38:C39)</f>
        <v>1</v>
      </c>
    </row>
    <row r="41" spans="1:5" x14ac:dyDescent="0.15">
      <c r="A41" s="3"/>
    </row>
    <row r="42" spans="1:5" x14ac:dyDescent="0.15">
      <c r="A42" s="28"/>
      <c r="B42" s="28" t="s">
        <v>23</v>
      </c>
      <c r="C42" s="28" t="s">
        <v>25</v>
      </c>
    </row>
    <row r="43" spans="1:5" x14ac:dyDescent="0.15">
      <c r="A43" s="15" t="s">
        <v>47</v>
      </c>
      <c r="B43" s="28">
        <v>0.16501191048322081</v>
      </c>
      <c r="C43" s="28">
        <v>0.55841893621132932</v>
      </c>
    </row>
    <row r="44" spans="1:5" ht="16" x14ac:dyDescent="0.2">
      <c r="A44" s="20" t="s">
        <v>46</v>
      </c>
      <c r="B44">
        <v>4.1700000000000001E-2</v>
      </c>
      <c r="C44">
        <v>4.1700000000000001E-2</v>
      </c>
    </row>
    <row r="45" spans="1:5" x14ac:dyDescent="0.15">
      <c r="A45" s="3"/>
    </row>
    <row r="46" spans="1:5" x14ac:dyDescent="0.15">
      <c r="A46" s="34" t="s">
        <v>54</v>
      </c>
      <c r="B46" s="28" t="s">
        <v>5</v>
      </c>
      <c r="C46" s="28" t="s">
        <v>6</v>
      </c>
      <c r="D46" s="15" t="s">
        <v>55</v>
      </c>
    </row>
    <row r="47" spans="1:5" x14ac:dyDescent="0.15">
      <c r="A47" s="28" t="s">
        <v>5</v>
      </c>
      <c r="B47" s="28">
        <f>B32*252</f>
        <v>4.7097637588032162E-2</v>
      </c>
      <c r="C47" s="28">
        <f>C32*252</f>
        <v>1.8781867827666568E-2</v>
      </c>
      <c r="D47">
        <v>0.5</v>
      </c>
    </row>
    <row r="48" spans="1:5" x14ac:dyDescent="0.15">
      <c r="A48" s="28" t="s">
        <v>6</v>
      </c>
      <c r="B48" s="28">
        <f>B33*252</f>
        <v>1.8781867827666568E-2</v>
      </c>
      <c r="C48" s="28">
        <f>C33*252</f>
        <v>6.1296764984599315E-2</v>
      </c>
      <c r="D48">
        <v>0.5</v>
      </c>
    </row>
    <row r="49" spans="1:6" x14ac:dyDescent="0.15">
      <c r="A49" s="3"/>
    </row>
    <row r="50" spans="1:6" x14ac:dyDescent="0.15">
      <c r="A50" s="15" t="s">
        <v>55</v>
      </c>
      <c r="B50" s="28">
        <v>0</v>
      </c>
      <c r="C50" s="28">
        <v>1</v>
      </c>
      <c r="D50" s="32">
        <f>SUM(B50:C50)</f>
        <v>1</v>
      </c>
    </row>
    <row r="51" spans="1:6" x14ac:dyDescent="0.15">
      <c r="A51" s="15"/>
      <c r="B51" s="28"/>
      <c r="C51" s="28"/>
    </row>
    <row r="52" spans="1:6" x14ac:dyDescent="0.15">
      <c r="A52" s="3"/>
    </row>
    <row r="53" spans="1:6" x14ac:dyDescent="0.15">
      <c r="A53" s="3"/>
    </row>
    <row r="54" spans="1:6" x14ac:dyDescent="0.15">
      <c r="A54" s="3" t="s">
        <v>56</v>
      </c>
      <c r="B54">
        <f t="array" ref="B54">MMULT(MMULT(TRANSPOSE(D47:D48), B47:C48), D47:D48)</f>
        <v>3.6489534556991152E-2</v>
      </c>
    </row>
    <row r="55" spans="1:6" ht="15" x14ac:dyDescent="0.15">
      <c r="A55" s="39" t="s">
        <v>61</v>
      </c>
      <c r="B55">
        <f>SQRT(B54)</f>
        <v>0.19102234046569305</v>
      </c>
    </row>
    <row r="57" spans="1:6" x14ac:dyDescent="0.15">
      <c r="A57" s="15" t="s">
        <v>60</v>
      </c>
      <c r="B57" s="35">
        <f>(B43*B50+C43*C50)/B55</f>
        <v>2.9233174237628998</v>
      </c>
      <c r="C57" s="35" t="s">
        <v>58</v>
      </c>
      <c r="D57" s="38" t="s">
        <v>59</v>
      </c>
      <c r="E57" s="28"/>
    </row>
    <row r="58" spans="1:6" x14ac:dyDescent="0.15">
      <c r="A58" s="15" t="s">
        <v>60</v>
      </c>
      <c r="B58" s="15">
        <v>1.8935765443217252</v>
      </c>
      <c r="C58" s="15" t="s">
        <v>57</v>
      </c>
    </row>
    <row r="59" spans="1:6" x14ac:dyDescent="0.15">
      <c r="A59" s="3"/>
    </row>
    <row r="60" spans="1:6" x14ac:dyDescent="0.15">
      <c r="A60" s="31"/>
      <c r="B60" s="37" t="s">
        <v>23</v>
      </c>
      <c r="C60" s="37" t="s">
        <v>25</v>
      </c>
    </row>
    <row r="61" spans="1:6" x14ac:dyDescent="0.15">
      <c r="A61" s="31" t="s">
        <v>55</v>
      </c>
      <c r="B61" s="37">
        <v>0</v>
      </c>
      <c r="C61" s="37">
        <v>1</v>
      </c>
    </row>
    <row r="64" spans="1:6" x14ac:dyDescent="0.15">
      <c r="A64" s="4" t="s">
        <v>1</v>
      </c>
      <c r="B64" s="4" t="s">
        <v>2</v>
      </c>
      <c r="C64" s="4" t="s">
        <v>3</v>
      </c>
      <c r="D64" s="4" t="s">
        <v>5</v>
      </c>
      <c r="E64" s="4" t="s">
        <v>4</v>
      </c>
      <c r="F64" s="4" t="s">
        <v>6</v>
      </c>
    </row>
    <row r="65" spans="1:6" x14ac:dyDescent="0.15">
      <c r="A65" s="1">
        <v>226.51</v>
      </c>
      <c r="B65" s="1">
        <v>424.8</v>
      </c>
      <c r="C65" s="1">
        <v>526.73</v>
      </c>
      <c r="D65" s="1"/>
      <c r="E65" s="1"/>
      <c r="F65" s="1"/>
    </row>
    <row r="66" spans="1:6" x14ac:dyDescent="0.15">
      <c r="A66" s="1">
        <v>226.4</v>
      </c>
      <c r="B66" s="1">
        <v>424.14</v>
      </c>
      <c r="C66" s="1">
        <v>535.16</v>
      </c>
      <c r="D66" s="1">
        <f>LN(A66/A65)</f>
        <v>-4.8574772984859386E-4</v>
      </c>
      <c r="E66" s="1">
        <f>LN(B66/B65)</f>
        <v>-1.5548805168114723E-3</v>
      </c>
      <c r="F66" s="1">
        <f>LN(C66/C65)</f>
        <v>1.5877684317790797E-2</v>
      </c>
    </row>
    <row r="67" spans="1:6" x14ac:dyDescent="0.15">
      <c r="A67" s="1">
        <v>224.53</v>
      </c>
      <c r="B67" s="1">
        <v>415.55</v>
      </c>
      <c r="C67" s="1">
        <v>531.92999999999995</v>
      </c>
      <c r="D67" s="1">
        <f t="shared" ref="D67:D130" si="3">LN(A67/A66)</f>
        <v>-8.2940177849183654E-3</v>
      </c>
      <c r="E67" s="1">
        <f t="shared" ref="E67:E130" si="4">LN(B67/B66)</f>
        <v>-2.0460645411882226E-2</v>
      </c>
      <c r="F67" s="1">
        <f t="shared" ref="F67:F130" si="5">LN(C67/C66)</f>
        <v>-6.0538658684117256E-3</v>
      </c>
    </row>
    <row r="68" spans="1:6" x14ac:dyDescent="0.15">
      <c r="A68" s="1">
        <v>226.84</v>
      </c>
      <c r="B68" s="1">
        <v>416.79</v>
      </c>
      <c r="C68" s="1">
        <v>528</v>
      </c>
      <c r="D68" s="1">
        <f t="shared" si="3"/>
        <v>1.0235594601717834E-2</v>
      </c>
      <c r="E68" s="1">
        <f t="shared" si="4"/>
        <v>2.9795538298447027E-3</v>
      </c>
      <c r="F68" s="1">
        <f t="shared" si="5"/>
        <v>-7.4156180307452914E-3</v>
      </c>
    </row>
    <row r="69" spans="1:6" x14ac:dyDescent="0.15">
      <c r="A69" s="1">
        <v>227.18</v>
      </c>
      <c r="B69" s="1">
        <v>413.49</v>
      </c>
      <c r="C69" s="1">
        <v>521.12</v>
      </c>
      <c r="D69" s="1">
        <f t="shared" si="3"/>
        <v>1.497731657448228E-3</v>
      </c>
      <c r="E69" s="1">
        <f t="shared" si="4"/>
        <v>-7.9491674544228709E-3</v>
      </c>
      <c r="F69" s="1">
        <f t="shared" si="5"/>
        <v>-1.3115942178338141E-2</v>
      </c>
    </row>
    <row r="70" spans="1:6" x14ac:dyDescent="0.15">
      <c r="A70" s="1">
        <v>228.03</v>
      </c>
      <c r="B70" s="1">
        <v>413.84</v>
      </c>
      <c r="C70" s="1">
        <v>519.1</v>
      </c>
      <c r="D70" s="1">
        <f t="shared" si="3"/>
        <v>3.7345444427833042E-3</v>
      </c>
      <c r="E70" s="1">
        <f t="shared" si="4"/>
        <v>8.4609532080240444E-4</v>
      </c>
      <c r="F70" s="1">
        <f t="shared" si="5"/>
        <v>-3.8837986947399517E-3</v>
      </c>
    </row>
    <row r="71" spans="1:6" x14ac:dyDescent="0.15">
      <c r="A71" s="1">
        <v>226.49</v>
      </c>
      <c r="B71" s="1">
        <v>410.6</v>
      </c>
      <c r="C71" s="1">
        <v>516.78</v>
      </c>
      <c r="D71" s="1">
        <f t="shared" si="3"/>
        <v>-6.7764054079900871E-3</v>
      </c>
      <c r="E71" s="1">
        <f t="shared" si="4"/>
        <v>-7.8599211104263648E-3</v>
      </c>
      <c r="F71" s="1">
        <f t="shared" si="5"/>
        <v>-4.4792908040461677E-3</v>
      </c>
    </row>
    <row r="72" spans="1:6" x14ac:dyDescent="0.15">
      <c r="A72" s="1">
        <v>229.79</v>
      </c>
      <c r="B72" s="1">
        <v>413.12</v>
      </c>
      <c r="C72" s="1">
        <v>518.22</v>
      </c>
      <c r="D72" s="1">
        <f t="shared" si="3"/>
        <v>1.4465054528776243E-2</v>
      </c>
      <c r="E72" s="1">
        <f t="shared" si="4"/>
        <v>6.1186030734444426E-3</v>
      </c>
      <c r="F72" s="1">
        <f t="shared" si="5"/>
        <v>2.7826104911119818E-3</v>
      </c>
    </row>
    <row r="73" spans="1:6" x14ac:dyDescent="0.15">
      <c r="A73" s="1">
        <v>229</v>
      </c>
      <c r="B73" s="1">
        <v>417.14</v>
      </c>
      <c r="C73" s="1">
        <v>521.30999999999995</v>
      </c>
      <c r="D73" s="1">
        <f t="shared" si="3"/>
        <v>-3.4438448126052909E-3</v>
      </c>
      <c r="E73" s="1">
        <f t="shared" si="4"/>
        <v>9.6837892102111817E-3</v>
      </c>
      <c r="F73" s="1">
        <f t="shared" si="5"/>
        <v>5.9450118820233789E-3</v>
      </c>
    </row>
    <row r="74" spans="1:6" x14ac:dyDescent="0.15">
      <c r="A74" s="1">
        <v>222.77</v>
      </c>
      <c r="B74" s="1">
        <v>409.44</v>
      </c>
      <c r="C74" s="1">
        <v>511.76</v>
      </c>
      <c r="D74" s="1">
        <f t="shared" si="3"/>
        <v>-2.7582154477457006E-2</v>
      </c>
      <c r="E74" s="1">
        <f t="shared" si="4"/>
        <v>-1.8631524457010256E-2</v>
      </c>
      <c r="F74" s="1">
        <f t="shared" si="5"/>
        <v>-1.8489109260390428E-2</v>
      </c>
    </row>
    <row r="75" spans="1:6" x14ac:dyDescent="0.15">
      <c r="A75" s="1">
        <v>220.85</v>
      </c>
      <c r="B75" s="1">
        <v>408.9</v>
      </c>
      <c r="C75" s="1">
        <v>512.74</v>
      </c>
      <c r="D75" s="1">
        <f t="shared" si="3"/>
        <v>-8.6561110342471426E-3</v>
      </c>
      <c r="E75" s="1">
        <f t="shared" si="4"/>
        <v>-1.3197450408820716E-3</v>
      </c>
      <c r="F75" s="1">
        <f t="shared" si="5"/>
        <v>1.9131289388093699E-3</v>
      </c>
    </row>
    <row r="76" spans="1:6" x14ac:dyDescent="0.15">
      <c r="A76" s="1">
        <v>222.38</v>
      </c>
      <c r="B76" s="1">
        <v>408.39</v>
      </c>
      <c r="C76" s="1">
        <v>516.86</v>
      </c>
      <c r="D76" s="1">
        <f t="shared" si="3"/>
        <v>6.9038922325676197E-3</v>
      </c>
      <c r="E76" s="1">
        <f t="shared" si="4"/>
        <v>-1.2480271781052238E-3</v>
      </c>
      <c r="F76" s="1">
        <f t="shared" si="5"/>
        <v>8.0031507199325464E-3</v>
      </c>
    </row>
    <row r="77" spans="1:6" x14ac:dyDescent="0.15">
      <c r="A77" s="1">
        <v>220.82</v>
      </c>
      <c r="B77" s="1">
        <v>401.7</v>
      </c>
      <c r="C77" s="1">
        <v>500.27</v>
      </c>
      <c r="D77" s="1">
        <f t="shared" si="3"/>
        <v>-7.0397402641122122E-3</v>
      </c>
      <c r="E77" s="1">
        <f t="shared" si="4"/>
        <v>-1.6517058827254908E-2</v>
      </c>
      <c r="F77" s="1">
        <f t="shared" si="5"/>
        <v>-3.2624092125965537E-2</v>
      </c>
    </row>
    <row r="78" spans="1:6" x14ac:dyDescent="0.15">
      <c r="A78" s="1">
        <v>220.91</v>
      </c>
      <c r="B78" s="1">
        <v>405.72</v>
      </c>
      <c r="C78" s="1">
        <v>504.79</v>
      </c>
      <c r="D78" s="1">
        <f t="shared" si="3"/>
        <v>4.0748874310253498E-4</v>
      </c>
      <c r="E78" s="1">
        <f t="shared" si="4"/>
        <v>9.9577251425585992E-3</v>
      </c>
      <c r="F78" s="1">
        <f t="shared" si="5"/>
        <v>8.9945485304542168E-3</v>
      </c>
    </row>
    <row r="79" spans="1:6" x14ac:dyDescent="0.15">
      <c r="A79" s="1">
        <v>220.11</v>
      </c>
      <c r="B79" s="1">
        <v>414.2</v>
      </c>
      <c r="C79" s="1">
        <v>504.79</v>
      </c>
      <c r="D79" s="1">
        <f t="shared" si="3"/>
        <v>-3.6279573600808664E-3</v>
      </c>
      <c r="E79" s="1">
        <f t="shared" si="4"/>
        <v>2.0685682453688709E-2</v>
      </c>
      <c r="F79" s="1">
        <f t="shared" si="5"/>
        <v>0</v>
      </c>
    </row>
    <row r="80" spans="1:6" x14ac:dyDescent="0.15">
      <c r="A80" s="1">
        <v>222.66</v>
      </c>
      <c r="B80" s="1">
        <v>423.04</v>
      </c>
      <c r="C80" s="1">
        <v>511.83</v>
      </c>
      <c r="D80" s="1">
        <f t="shared" si="3"/>
        <v>1.1518522906548473E-2</v>
      </c>
      <c r="E80" s="1">
        <f t="shared" si="4"/>
        <v>2.1117788261783055E-2</v>
      </c>
      <c r="F80" s="1">
        <f t="shared" si="5"/>
        <v>1.3850037449815018E-2</v>
      </c>
    </row>
    <row r="81" spans="1:6" x14ac:dyDescent="0.15">
      <c r="A81" s="1">
        <v>222.77</v>
      </c>
      <c r="B81" s="1">
        <v>427</v>
      </c>
      <c r="C81" s="1">
        <v>525.6</v>
      </c>
      <c r="D81" s="1">
        <f t="shared" si="3"/>
        <v>4.9390477622147076E-4</v>
      </c>
      <c r="E81" s="1">
        <f t="shared" si="4"/>
        <v>9.317276005357816E-3</v>
      </c>
      <c r="F81" s="1">
        <f t="shared" si="5"/>
        <v>2.6547928515473072E-2</v>
      </c>
    </row>
    <row r="82" spans="1:6" x14ac:dyDescent="0.15">
      <c r="A82" s="1">
        <v>222.5</v>
      </c>
      <c r="B82" s="1">
        <v>430.59</v>
      </c>
      <c r="C82" s="1">
        <v>524.62</v>
      </c>
      <c r="D82" s="1">
        <f t="shared" si="3"/>
        <v>-1.2127474704876769E-3</v>
      </c>
      <c r="E82" s="1">
        <f t="shared" si="4"/>
        <v>8.3723480227740621E-3</v>
      </c>
      <c r="F82" s="1">
        <f t="shared" si="5"/>
        <v>-1.8662761791699632E-3</v>
      </c>
    </row>
    <row r="83" spans="1:6" x14ac:dyDescent="0.15">
      <c r="A83" s="1">
        <v>216.32</v>
      </c>
      <c r="B83" s="1">
        <v>431.34</v>
      </c>
      <c r="C83" s="1">
        <v>533.28</v>
      </c>
      <c r="D83" s="1">
        <f t="shared" si="3"/>
        <v>-2.8168308751695719E-2</v>
      </c>
      <c r="E83" s="1">
        <f t="shared" si="4"/>
        <v>1.7402809724365456E-3</v>
      </c>
      <c r="F83" s="1">
        <f t="shared" si="5"/>
        <v>1.6372423568198735E-2</v>
      </c>
    </row>
    <row r="84" spans="1:6" x14ac:dyDescent="0.15">
      <c r="A84" s="1">
        <v>216.79</v>
      </c>
      <c r="B84" s="1">
        <v>435.15</v>
      </c>
      <c r="C84" s="1">
        <v>536.32000000000005</v>
      </c>
      <c r="D84" s="1">
        <f t="shared" si="3"/>
        <v>2.1703501858254429E-3</v>
      </c>
      <c r="E84" s="1">
        <f t="shared" si="4"/>
        <v>8.7941570116875194E-3</v>
      </c>
      <c r="F84" s="1">
        <f t="shared" si="5"/>
        <v>5.6843832942341322E-3</v>
      </c>
    </row>
    <row r="85" spans="1:6" x14ac:dyDescent="0.15">
      <c r="A85" s="1">
        <v>220.69</v>
      </c>
      <c r="B85" s="1">
        <v>430.81</v>
      </c>
      <c r="C85" s="1">
        <v>537.95000000000005</v>
      </c>
      <c r="D85" s="1">
        <f t="shared" si="3"/>
        <v>1.7829858819643829E-2</v>
      </c>
      <c r="E85" s="1">
        <f t="shared" si="4"/>
        <v>-1.0023641595028616E-2</v>
      </c>
      <c r="F85" s="1">
        <f t="shared" si="5"/>
        <v>3.0346211862545451E-3</v>
      </c>
    </row>
    <row r="86" spans="1:6" x14ac:dyDescent="0.15">
      <c r="A86" s="1">
        <v>228.87</v>
      </c>
      <c r="B86" s="1">
        <v>438.69</v>
      </c>
      <c r="C86" s="1">
        <v>559.1</v>
      </c>
      <c r="D86" s="1">
        <f t="shared" si="3"/>
        <v>3.6395154910179209E-2</v>
      </c>
      <c r="E86" s="1">
        <f t="shared" si="4"/>
        <v>1.8125855651403351E-2</v>
      </c>
      <c r="F86" s="1">
        <f t="shared" si="5"/>
        <v>3.8562728992681407E-2</v>
      </c>
    </row>
    <row r="87" spans="1:6" x14ac:dyDescent="0.15">
      <c r="A87" s="1">
        <v>228.2</v>
      </c>
      <c r="B87" s="1">
        <v>435.27</v>
      </c>
      <c r="C87" s="1">
        <v>561.35</v>
      </c>
      <c r="D87" s="1">
        <f t="shared" si="3"/>
        <v>-2.9317193422724623E-3</v>
      </c>
      <c r="E87" s="1">
        <f t="shared" si="4"/>
        <v>-7.8264850961940139E-3</v>
      </c>
      <c r="F87" s="1">
        <f t="shared" si="5"/>
        <v>4.0162488721888915E-3</v>
      </c>
    </row>
    <row r="88" spans="1:6" x14ac:dyDescent="0.15">
      <c r="A88" s="1">
        <v>226.47</v>
      </c>
      <c r="B88" s="1">
        <v>433.51</v>
      </c>
      <c r="C88" s="1">
        <v>564.41</v>
      </c>
      <c r="D88" s="1">
        <f t="shared" si="3"/>
        <v>-7.6099516083320351E-3</v>
      </c>
      <c r="E88" s="1">
        <f t="shared" si="4"/>
        <v>-4.051664190420563E-3</v>
      </c>
      <c r="F88" s="1">
        <f t="shared" si="5"/>
        <v>5.4363408474554795E-3</v>
      </c>
    </row>
    <row r="89" spans="1:6" x14ac:dyDescent="0.15">
      <c r="A89" s="1">
        <v>227.37</v>
      </c>
      <c r="B89" s="1">
        <v>429.17</v>
      </c>
      <c r="C89" s="1">
        <v>563.33000000000004</v>
      </c>
      <c r="D89" s="1">
        <f t="shared" si="3"/>
        <v>3.9661606724042875E-3</v>
      </c>
      <c r="E89" s="1">
        <f t="shared" si="4"/>
        <v>-1.0061753175372987E-2</v>
      </c>
      <c r="F89" s="1">
        <f t="shared" si="5"/>
        <v>-1.915335680504168E-3</v>
      </c>
    </row>
    <row r="90" spans="1:6" x14ac:dyDescent="0.15">
      <c r="A90" s="1">
        <v>226.37</v>
      </c>
      <c r="B90" s="1">
        <v>432.11</v>
      </c>
      <c r="C90" s="1">
        <v>568.30999999999995</v>
      </c>
      <c r="D90" s="1">
        <f t="shared" si="3"/>
        <v>-4.407817777012997E-3</v>
      </c>
      <c r="E90" s="1">
        <f t="shared" si="4"/>
        <v>6.8270746312079078E-3</v>
      </c>
      <c r="F90" s="1">
        <f t="shared" si="5"/>
        <v>8.801442416483566E-3</v>
      </c>
    </row>
    <row r="91" spans="1:6" x14ac:dyDescent="0.15">
      <c r="A91" s="1">
        <v>227.52</v>
      </c>
      <c r="B91" s="1">
        <v>431.31</v>
      </c>
      <c r="C91" s="1">
        <v>567.84</v>
      </c>
      <c r="D91" s="1">
        <f t="shared" si="3"/>
        <v>5.0673178998415468E-3</v>
      </c>
      <c r="E91" s="1">
        <f t="shared" si="4"/>
        <v>-1.8530963585069932E-3</v>
      </c>
      <c r="F91" s="1">
        <f t="shared" si="5"/>
        <v>-8.2735559003679915E-4</v>
      </c>
    </row>
    <row r="92" spans="1:6" x14ac:dyDescent="0.15">
      <c r="A92" s="1">
        <v>227.79</v>
      </c>
      <c r="B92" s="1">
        <v>428.02</v>
      </c>
      <c r="C92" s="1">
        <v>567.36</v>
      </c>
      <c r="D92" s="1">
        <f t="shared" si="3"/>
        <v>1.1860052783758518E-3</v>
      </c>
      <c r="E92" s="1">
        <f t="shared" si="4"/>
        <v>-7.6571656406158482E-3</v>
      </c>
      <c r="F92" s="1">
        <f t="shared" si="5"/>
        <v>-8.4566601234325805E-4</v>
      </c>
    </row>
    <row r="93" spans="1:6" x14ac:dyDescent="0.15">
      <c r="A93" s="1">
        <v>233</v>
      </c>
      <c r="B93" s="1">
        <v>430.3</v>
      </c>
      <c r="C93" s="1">
        <v>572.44000000000005</v>
      </c>
      <c r="D93" s="1">
        <f t="shared" si="3"/>
        <v>2.2614301672448562E-2</v>
      </c>
      <c r="E93" s="1">
        <f t="shared" si="4"/>
        <v>5.3127163825590863E-3</v>
      </c>
      <c r="F93" s="1">
        <f t="shared" si="5"/>
        <v>8.9139035568321732E-3</v>
      </c>
    </row>
    <row r="94" spans="1:6" x14ac:dyDescent="0.15">
      <c r="A94" s="1">
        <v>226.21</v>
      </c>
      <c r="B94" s="1">
        <v>420.69</v>
      </c>
      <c r="C94" s="1">
        <v>576.47</v>
      </c>
      <c r="D94" s="1">
        <f t="shared" si="3"/>
        <v>-2.9574682195956357E-2</v>
      </c>
      <c r="E94" s="1">
        <f t="shared" si="4"/>
        <v>-2.2586419437884826E-2</v>
      </c>
      <c r="F94" s="1">
        <f t="shared" si="5"/>
        <v>7.0153737510882472E-3</v>
      </c>
    </row>
    <row r="95" spans="1:6" x14ac:dyDescent="0.15">
      <c r="A95" s="1">
        <v>226.78</v>
      </c>
      <c r="B95" s="1">
        <v>417.13</v>
      </c>
      <c r="C95" s="1">
        <v>572.80999999999995</v>
      </c>
      <c r="D95" s="1">
        <f t="shared" si="3"/>
        <v>2.5166131739495158E-3</v>
      </c>
      <c r="E95" s="1">
        <f t="shared" si="4"/>
        <v>-8.4982965924682314E-3</v>
      </c>
      <c r="F95" s="1">
        <f t="shared" si="5"/>
        <v>-6.3692265991598584E-3</v>
      </c>
    </row>
    <row r="96" spans="1:6" x14ac:dyDescent="0.15">
      <c r="A96" s="1">
        <v>225.67</v>
      </c>
      <c r="B96" s="1">
        <v>416.54</v>
      </c>
      <c r="C96" s="1">
        <v>582.77</v>
      </c>
      <c r="D96" s="1">
        <f t="shared" si="3"/>
        <v>-4.9066293598749146E-3</v>
      </c>
      <c r="E96" s="1">
        <f t="shared" si="4"/>
        <v>-1.415428403330617E-3</v>
      </c>
      <c r="F96" s="1">
        <f t="shared" si="5"/>
        <v>1.7238523766664158E-2</v>
      </c>
    </row>
    <row r="97" spans="1:6" x14ac:dyDescent="0.15">
      <c r="A97" s="1">
        <v>226.8</v>
      </c>
      <c r="B97" s="1">
        <v>416.06</v>
      </c>
      <c r="C97" s="1">
        <v>595.94000000000005</v>
      </c>
      <c r="D97" s="1">
        <f t="shared" si="3"/>
        <v>4.9948166697781288E-3</v>
      </c>
      <c r="E97" s="1">
        <f t="shared" si="4"/>
        <v>-1.1530147806335601E-3</v>
      </c>
      <c r="F97" s="1">
        <f t="shared" si="5"/>
        <v>2.2347393495463202E-2</v>
      </c>
    </row>
    <row r="98" spans="1:6" x14ac:dyDescent="0.15">
      <c r="A98" s="1">
        <v>221.69</v>
      </c>
      <c r="B98" s="1">
        <v>409.54</v>
      </c>
      <c r="C98" s="1">
        <v>584.78</v>
      </c>
      <c r="D98" s="1">
        <f t="shared" si="3"/>
        <v>-2.2788562247735331E-2</v>
      </c>
      <c r="E98" s="1">
        <f t="shared" si="4"/>
        <v>-1.5794902009822458E-2</v>
      </c>
      <c r="F98" s="1">
        <f t="shared" si="5"/>
        <v>-1.8904282732388328E-2</v>
      </c>
    </row>
    <row r="99" spans="1:6" x14ac:dyDescent="0.15">
      <c r="A99" s="1">
        <v>225.77</v>
      </c>
      <c r="B99" s="1">
        <v>414.71</v>
      </c>
      <c r="C99" s="1">
        <v>592.89</v>
      </c>
      <c r="D99" s="1">
        <f t="shared" si="3"/>
        <v>1.8236772344019592E-2</v>
      </c>
      <c r="E99" s="1">
        <f t="shared" si="4"/>
        <v>1.2544902158405345E-2</v>
      </c>
      <c r="F99" s="1">
        <f t="shared" si="5"/>
        <v>1.3773176196110088E-2</v>
      </c>
    </row>
    <row r="100" spans="1:6" x14ac:dyDescent="0.15">
      <c r="A100" s="1">
        <v>229.54</v>
      </c>
      <c r="B100" s="1">
        <v>417.46</v>
      </c>
      <c r="C100" s="1">
        <v>590.51</v>
      </c>
      <c r="D100" s="1">
        <f t="shared" si="3"/>
        <v>1.6560524302640989E-2</v>
      </c>
      <c r="E100" s="1">
        <f t="shared" si="4"/>
        <v>6.6092505389408794E-3</v>
      </c>
      <c r="F100" s="1">
        <f t="shared" si="5"/>
        <v>-4.0223140254117074E-3</v>
      </c>
    </row>
    <row r="101" spans="1:6" x14ac:dyDescent="0.15">
      <c r="A101" s="1">
        <v>229.04</v>
      </c>
      <c r="B101" s="1">
        <v>415.84</v>
      </c>
      <c r="C101" s="1">
        <v>583.83000000000004</v>
      </c>
      <c r="D101" s="1">
        <f t="shared" si="3"/>
        <v>-2.1806454626626935E-3</v>
      </c>
      <c r="E101" s="1">
        <f t="shared" si="4"/>
        <v>-3.8881604245801747E-3</v>
      </c>
      <c r="F101" s="1">
        <f t="shared" si="5"/>
        <v>-1.1376725733857463E-2</v>
      </c>
    </row>
    <row r="102" spans="1:6" x14ac:dyDescent="0.15">
      <c r="A102" s="1">
        <v>227.55</v>
      </c>
      <c r="B102" s="1">
        <v>416.32</v>
      </c>
      <c r="C102" s="1">
        <v>589.95000000000005</v>
      </c>
      <c r="D102" s="1">
        <f t="shared" si="3"/>
        <v>-6.5266663272085766E-3</v>
      </c>
      <c r="E102" s="1">
        <f t="shared" si="4"/>
        <v>1.1536244309604711E-3</v>
      </c>
      <c r="F102" s="1">
        <f t="shared" si="5"/>
        <v>1.0427942984744859E-2</v>
      </c>
    </row>
    <row r="103" spans="1:6" x14ac:dyDescent="0.15">
      <c r="A103" s="1">
        <v>231.3</v>
      </c>
      <c r="B103" s="1">
        <v>419.14</v>
      </c>
      <c r="C103" s="1">
        <v>590.41999999999996</v>
      </c>
      <c r="D103" s="1">
        <f t="shared" si="3"/>
        <v>1.6345574774742577E-2</v>
      </c>
      <c r="E103" s="1">
        <f t="shared" si="4"/>
        <v>6.7507976676563454E-3</v>
      </c>
      <c r="F103" s="1">
        <f t="shared" si="5"/>
        <v>7.9636050533141297E-4</v>
      </c>
    </row>
    <row r="104" spans="1:6" x14ac:dyDescent="0.15">
      <c r="A104" s="1">
        <v>233.85</v>
      </c>
      <c r="B104" s="1">
        <v>418.74</v>
      </c>
      <c r="C104" s="1">
        <v>586.27</v>
      </c>
      <c r="D104" s="1">
        <f t="shared" si="3"/>
        <v>1.0964314934501682E-2</v>
      </c>
      <c r="E104" s="1">
        <f t="shared" si="4"/>
        <v>-9.5479073468157682E-4</v>
      </c>
      <c r="F104" s="1">
        <f t="shared" si="5"/>
        <v>-7.0537137340859818E-3</v>
      </c>
    </row>
    <row r="105" spans="1:6" x14ac:dyDescent="0.15">
      <c r="A105" s="1">
        <v>231.78</v>
      </c>
      <c r="B105" s="1">
        <v>416.12</v>
      </c>
      <c r="C105" s="1">
        <v>576.79</v>
      </c>
      <c r="D105" s="1">
        <f t="shared" si="3"/>
        <v>-8.8912382656501972E-3</v>
      </c>
      <c r="E105" s="1">
        <f t="shared" si="4"/>
        <v>-6.2765220544207835E-3</v>
      </c>
      <c r="F105" s="1">
        <f t="shared" si="5"/>
        <v>-1.6302185528622715E-2</v>
      </c>
    </row>
    <row r="106" spans="1:6" x14ac:dyDescent="0.15">
      <c r="A106" s="1">
        <v>232.15</v>
      </c>
      <c r="B106" s="1">
        <v>416.72</v>
      </c>
      <c r="C106" s="1">
        <v>576.92999999999995</v>
      </c>
      <c r="D106" s="1">
        <f t="shared" si="3"/>
        <v>1.5950685596858294E-3</v>
      </c>
      <c r="E106" s="1">
        <f t="shared" si="4"/>
        <v>1.4408532342417256E-3</v>
      </c>
      <c r="F106" s="1">
        <f t="shared" si="5"/>
        <v>2.4269320231457711E-4</v>
      </c>
    </row>
    <row r="107" spans="1:6" x14ac:dyDescent="0.15">
      <c r="A107" s="1">
        <v>235</v>
      </c>
      <c r="B107" s="1">
        <v>418.16</v>
      </c>
      <c r="C107" s="1">
        <v>576.47</v>
      </c>
      <c r="D107" s="1">
        <f t="shared" si="3"/>
        <v>1.2201799678228265E-2</v>
      </c>
      <c r="E107" s="1">
        <f t="shared" si="4"/>
        <v>3.4496009677303843E-3</v>
      </c>
      <c r="F107" s="1">
        <f t="shared" si="5"/>
        <v>-7.976417971022299E-4</v>
      </c>
    </row>
    <row r="108" spans="1:6" x14ac:dyDescent="0.15">
      <c r="A108" s="1">
        <v>236.48</v>
      </c>
      <c r="B108" s="1">
        <v>418.78</v>
      </c>
      <c r="C108" s="1">
        <v>575.16</v>
      </c>
      <c r="D108" s="1">
        <f t="shared" si="3"/>
        <v>6.278123615677908E-3</v>
      </c>
      <c r="E108" s="1">
        <f t="shared" si="4"/>
        <v>1.4815879595039864E-3</v>
      </c>
      <c r="F108" s="1">
        <f t="shared" si="5"/>
        <v>-2.275037234223207E-3</v>
      </c>
    </row>
    <row r="109" spans="1:6" x14ac:dyDescent="0.15">
      <c r="A109" s="1">
        <v>235.86</v>
      </c>
      <c r="B109" s="1">
        <v>427.51</v>
      </c>
      <c r="C109" s="1">
        <v>582.01</v>
      </c>
      <c r="D109" s="1">
        <f t="shared" si="3"/>
        <v>-2.625229098012868E-3</v>
      </c>
      <c r="E109" s="1">
        <f t="shared" si="4"/>
        <v>2.0631957551925872E-2</v>
      </c>
      <c r="F109" s="1">
        <f t="shared" si="5"/>
        <v>1.1839366754870771E-2</v>
      </c>
    </row>
    <row r="110" spans="1:6" x14ac:dyDescent="0.15">
      <c r="A110" s="1">
        <v>230.76</v>
      </c>
      <c r="B110" s="1">
        <v>424.6</v>
      </c>
      <c r="C110" s="1">
        <v>563.69000000000005</v>
      </c>
      <c r="D110" s="1">
        <f t="shared" si="3"/>
        <v>-2.1860199273135369E-2</v>
      </c>
      <c r="E110" s="1">
        <f t="shared" si="4"/>
        <v>-6.8301306469403964E-3</v>
      </c>
      <c r="F110" s="1">
        <f t="shared" si="5"/>
        <v>-3.1983174716824138E-2</v>
      </c>
    </row>
    <row r="111" spans="1:6" x14ac:dyDescent="0.15">
      <c r="A111" s="1">
        <v>230.57</v>
      </c>
      <c r="B111" s="1">
        <v>424.73</v>
      </c>
      <c r="C111" s="1">
        <v>567.78</v>
      </c>
      <c r="D111" s="1">
        <f t="shared" si="3"/>
        <v>-8.2370542016678883E-4</v>
      </c>
      <c r="E111" s="1">
        <f t="shared" si="4"/>
        <v>3.0612365279741416E-4</v>
      </c>
      <c r="F111" s="1">
        <f t="shared" si="5"/>
        <v>7.2295647506094834E-3</v>
      </c>
    </row>
    <row r="112" spans="1:6" x14ac:dyDescent="0.15">
      <c r="A112" s="1">
        <v>231.41</v>
      </c>
      <c r="B112" s="1">
        <v>428.15</v>
      </c>
      <c r="C112" s="1">
        <v>573.25</v>
      </c>
      <c r="D112" s="1">
        <f t="shared" si="3"/>
        <v>3.6365250690583951E-3</v>
      </c>
      <c r="E112" s="1">
        <f t="shared" si="4"/>
        <v>8.0199285502477527E-3</v>
      </c>
      <c r="F112" s="1">
        <f t="shared" si="5"/>
        <v>9.5879019898175901E-3</v>
      </c>
    </row>
    <row r="113" spans="1:6" x14ac:dyDescent="0.15">
      <c r="A113" s="1">
        <v>233.4</v>
      </c>
      <c r="B113" s="1">
        <v>426.59</v>
      </c>
      <c r="C113" s="1">
        <v>578.16</v>
      </c>
      <c r="D113" s="1">
        <f t="shared" si="3"/>
        <v>8.5626908148752033E-3</v>
      </c>
      <c r="E113" s="1">
        <f t="shared" si="4"/>
        <v>-3.6502368723809321E-3</v>
      </c>
      <c r="F113" s="1">
        <f t="shared" si="5"/>
        <v>8.5287252367117952E-3</v>
      </c>
    </row>
    <row r="114" spans="1:6" x14ac:dyDescent="0.15">
      <c r="A114" s="1">
        <v>233.67</v>
      </c>
      <c r="B114" s="1">
        <v>431.95</v>
      </c>
      <c r="C114" s="1">
        <v>593.28</v>
      </c>
      <c r="D114" s="1">
        <f t="shared" si="3"/>
        <v>1.1561437475111353E-3</v>
      </c>
      <c r="E114" s="1">
        <f t="shared" si="4"/>
        <v>1.2486476205073024E-2</v>
      </c>
      <c r="F114" s="1">
        <f t="shared" si="5"/>
        <v>2.5815815962710129E-2</v>
      </c>
    </row>
    <row r="115" spans="1:6" x14ac:dyDescent="0.15">
      <c r="A115" s="1">
        <v>230.1</v>
      </c>
      <c r="B115" s="1">
        <v>432.53</v>
      </c>
      <c r="C115" s="1">
        <v>591.79999999999995</v>
      </c>
      <c r="D115" s="1">
        <f t="shared" si="3"/>
        <v>-1.5395866558646653E-2</v>
      </c>
      <c r="E115" s="1">
        <f t="shared" si="4"/>
        <v>1.3418473233082768E-3</v>
      </c>
      <c r="F115" s="1">
        <f t="shared" si="5"/>
        <v>-2.4977229713264363E-3</v>
      </c>
    </row>
    <row r="116" spans="1:6" x14ac:dyDescent="0.15">
      <c r="A116" s="1">
        <v>225.91</v>
      </c>
      <c r="B116" s="1">
        <v>406.35</v>
      </c>
      <c r="C116" s="1">
        <v>567.58000000000004</v>
      </c>
      <c r="D116" s="1">
        <f t="shared" si="3"/>
        <v>-1.8377307172189244E-2</v>
      </c>
      <c r="E116" s="1">
        <f t="shared" si="4"/>
        <v>-6.2436830928987566E-2</v>
      </c>
      <c r="F116" s="1">
        <f t="shared" si="5"/>
        <v>-4.1787031382774537E-2</v>
      </c>
    </row>
    <row r="117" spans="1:6" x14ac:dyDescent="0.15">
      <c r="A117" s="1">
        <v>222.91</v>
      </c>
      <c r="B117" s="1">
        <v>410.37</v>
      </c>
      <c r="C117" s="1">
        <v>567.16</v>
      </c>
      <c r="D117" s="1">
        <f t="shared" si="3"/>
        <v>-1.3368587316289905E-2</v>
      </c>
      <c r="E117" s="1">
        <f t="shared" si="4"/>
        <v>9.8443345702487126E-3</v>
      </c>
      <c r="F117" s="1">
        <f t="shared" si="5"/>
        <v>-7.4025771397754161E-4</v>
      </c>
    </row>
    <row r="118" spans="1:6" x14ac:dyDescent="0.15">
      <c r="A118" s="1">
        <v>222.01</v>
      </c>
      <c r="B118" s="1">
        <v>408.46</v>
      </c>
      <c r="C118" s="1">
        <v>560.67999999999995</v>
      </c>
      <c r="D118" s="1">
        <f t="shared" si="3"/>
        <v>-4.0456766500141109E-3</v>
      </c>
      <c r="E118" s="1">
        <f t="shared" si="4"/>
        <v>-4.6652014804508526E-3</v>
      </c>
      <c r="F118" s="1">
        <f t="shared" si="5"/>
        <v>-1.1491118074500286E-2</v>
      </c>
    </row>
    <row r="119" spans="1:6" x14ac:dyDescent="0.15">
      <c r="A119" s="1">
        <v>223.45</v>
      </c>
      <c r="B119" s="1">
        <v>411.46</v>
      </c>
      <c r="C119" s="1">
        <v>572.42999999999995</v>
      </c>
      <c r="D119" s="1">
        <f t="shared" si="3"/>
        <v>6.4652494766336294E-3</v>
      </c>
      <c r="E119" s="1">
        <f t="shared" si="4"/>
        <v>7.3178197570728321E-3</v>
      </c>
      <c r="F119" s="1">
        <f t="shared" si="5"/>
        <v>2.0740124415503054E-2</v>
      </c>
    </row>
    <row r="120" spans="1:6" x14ac:dyDescent="0.15">
      <c r="A120" s="1">
        <v>222.72</v>
      </c>
      <c r="B120" s="1">
        <v>420.18</v>
      </c>
      <c r="C120" s="1">
        <v>572.04999999999995</v>
      </c>
      <c r="D120" s="1">
        <f t="shared" si="3"/>
        <v>-3.2722982334056835E-3</v>
      </c>
      <c r="E120" s="1">
        <f t="shared" si="4"/>
        <v>2.0971380849396815E-2</v>
      </c>
      <c r="F120" s="1">
        <f t="shared" si="5"/>
        <v>-6.6405706340718002E-4</v>
      </c>
    </row>
    <row r="121" spans="1:6" x14ac:dyDescent="0.15">
      <c r="A121" s="1">
        <v>227.48</v>
      </c>
      <c r="B121" s="1">
        <v>425.43</v>
      </c>
      <c r="C121" s="1">
        <v>591.70000000000005</v>
      </c>
      <c r="D121" s="1">
        <f t="shared" si="3"/>
        <v>2.1146945292544149E-2</v>
      </c>
      <c r="E121" s="1">
        <f t="shared" si="4"/>
        <v>1.2417231245883099E-2</v>
      </c>
      <c r="F121" s="1">
        <f t="shared" si="5"/>
        <v>3.3773349535695593E-2</v>
      </c>
    </row>
    <row r="122" spans="1:6" x14ac:dyDescent="0.15">
      <c r="A122" s="1">
        <v>226.96</v>
      </c>
      <c r="B122" s="1">
        <v>422.54</v>
      </c>
      <c r="C122" s="1">
        <v>589.34</v>
      </c>
      <c r="D122" s="1">
        <f t="shared" si="3"/>
        <v>-2.2885319380029265E-3</v>
      </c>
      <c r="E122" s="1">
        <f t="shared" si="4"/>
        <v>-6.8163052692757501E-3</v>
      </c>
      <c r="F122" s="1">
        <f t="shared" si="5"/>
        <v>-3.9964829999573868E-3</v>
      </c>
    </row>
    <row r="123" spans="1:6" x14ac:dyDescent="0.15">
      <c r="A123" s="1">
        <v>224.23</v>
      </c>
      <c r="B123" s="1">
        <v>418.01</v>
      </c>
      <c r="C123" s="1">
        <v>583.16999999999996</v>
      </c>
      <c r="D123" s="1">
        <f t="shared" si="3"/>
        <v>-1.2101479715156712E-2</v>
      </c>
      <c r="E123" s="1">
        <f t="shared" si="4"/>
        <v>-1.0778761188517328E-2</v>
      </c>
      <c r="F123" s="1">
        <f t="shared" si="5"/>
        <v>-1.0524527640559894E-2</v>
      </c>
    </row>
    <row r="124" spans="1:6" x14ac:dyDescent="0.15">
      <c r="A124" s="1">
        <v>224.23</v>
      </c>
      <c r="B124" s="1">
        <v>423.03</v>
      </c>
      <c r="C124" s="1">
        <v>584.82000000000005</v>
      </c>
      <c r="D124" s="1">
        <f t="shared" si="3"/>
        <v>0</v>
      </c>
      <c r="E124" s="1">
        <f t="shared" si="4"/>
        <v>1.1937742833676979E-2</v>
      </c>
      <c r="F124" s="1">
        <f t="shared" si="5"/>
        <v>2.825368535042679E-3</v>
      </c>
    </row>
    <row r="125" spans="1:6" x14ac:dyDescent="0.15">
      <c r="A125" s="1">
        <v>225.12</v>
      </c>
      <c r="B125" s="1">
        <v>425.2</v>
      </c>
      <c r="C125" s="1">
        <v>580</v>
      </c>
      <c r="D125" s="1">
        <f t="shared" si="3"/>
        <v>3.9612825806397481E-3</v>
      </c>
      <c r="E125" s="1">
        <f t="shared" si="4"/>
        <v>5.1165479505444512E-3</v>
      </c>
      <c r="F125" s="1">
        <f t="shared" si="5"/>
        <v>-8.2760040367087385E-3</v>
      </c>
    </row>
    <row r="126" spans="1:6" x14ac:dyDescent="0.15">
      <c r="A126" s="1">
        <v>228.22</v>
      </c>
      <c r="B126" s="1">
        <v>426.89</v>
      </c>
      <c r="C126" s="1">
        <v>577.16</v>
      </c>
      <c r="D126" s="1">
        <f t="shared" si="3"/>
        <v>1.3676482640454679E-2</v>
      </c>
      <c r="E126" s="1">
        <f t="shared" si="4"/>
        <v>3.9667223321382299E-3</v>
      </c>
      <c r="F126" s="1">
        <f t="shared" si="5"/>
        <v>-4.9085791114100415E-3</v>
      </c>
    </row>
    <row r="127" spans="1:6" x14ac:dyDescent="0.15">
      <c r="A127" s="1">
        <v>225</v>
      </c>
      <c r="B127" s="1">
        <v>415</v>
      </c>
      <c r="C127" s="1">
        <v>554.08000000000004</v>
      </c>
      <c r="D127" s="1">
        <f t="shared" si="3"/>
        <v>-1.4209673802113448E-2</v>
      </c>
      <c r="E127" s="1">
        <f t="shared" si="4"/>
        <v>-2.8247848569232886E-2</v>
      </c>
      <c r="F127" s="1">
        <f t="shared" si="5"/>
        <v>-4.0810443774943021E-2</v>
      </c>
    </row>
    <row r="128" spans="1:6" x14ac:dyDescent="0.15">
      <c r="A128" s="1">
        <v>228.02</v>
      </c>
      <c r="B128" s="1">
        <v>415.76</v>
      </c>
      <c r="C128" s="1">
        <v>554.4</v>
      </c>
      <c r="D128" s="1">
        <f t="shared" si="3"/>
        <v>1.3332942201153587E-2</v>
      </c>
      <c r="E128" s="1">
        <f t="shared" si="4"/>
        <v>1.8296504694880775E-3</v>
      </c>
      <c r="F128" s="1">
        <f t="shared" si="5"/>
        <v>5.7736722158164059E-4</v>
      </c>
    </row>
    <row r="129" spans="1:6" x14ac:dyDescent="0.15">
      <c r="A129" s="1">
        <v>228.28</v>
      </c>
      <c r="B129" s="1">
        <v>417.79</v>
      </c>
      <c r="C129" s="1">
        <v>561.09</v>
      </c>
      <c r="D129" s="1">
        <f t="shared" si="3"/>
        <v>1.1396012629335743E-3</v>
      </c>
      <c r="E129" s="1">
        <f t="shared" si="4"/>
        <v>4.8707432387547949E-3</v>
      </c>
      <c r="F129" s="1">
        <f t="shared" si="5"/>
        <v>1.1994872587325069E-2</v>
      </c>
    </row>
    <row r="130" spans="1:6" x14ac:dyDescent="0.15">
      <c r="A130" s="1">
        <v>229</v>
      </c>
      <c r="B130" s="1">
        <v>415.49</v>
      </c>
      <c r="C130" s="1">
        <v>565.52</v>
      </c>
      <c r="D130" s="1">
        <f t="shared" si="3"/>
        <v>3.1490578857323766E-3</v>
      </c>
      <c r="E130" s="1">
        <f t="shared" si="4"/>
        <v>-5.5203673217509306E-3</v>
      </c>
      <c r="F130" s="1">
        <f t="shared" si="5"/>
        <v>7.8643413996802407E-3</v>
      </c>
    </row>
    <row r="131" spans="1:6" x14ac:dyDescent="0.15">
      <c r="A131" s="1">
        <v>228.52</v>
      </c>
      <c r="B131" s="1">
        <v>412.87</v>
      </c>
      <c r="C131" s="1">
        <v>563.09</v>
      </c>
      <c r="D131" s="1">
        <f t="shared" ref="D131:D190" si="6">LN(A131/A130)</f>
        <v>-2.0982696979778065E-3</v>
      </c>
      <c r="E131" s="1">
        <f t="shared" ref="E131:E190" si="7">LN(B131/B130)</f>
        <v>-6.3257731824115397E-3</v>
      </c>
      <c r="F131" s="1">
        <f t="shared" ref="F131:F190" si="8">LN(C131/C130)</f>
        <v>-4.3061885948360717E-3</v>
      </c>
    </row>
    <row r="132" spans="1:6" x14ac:dyDescent="0.15">
      <c r="A132" s="1">
        <v>229.87</v>
      </c>
      <c r="B132" s="1">
        <v>417</v>
      </c>
      <c r="C132" s="1">
        <v>559.14</v>
      </c>
      <c r="D132" s="1">
        <f t="shared" si="6"/>
        <v>5.890197880063815E-3</v>
      </c>
      <c r="E132" s="1">
        <f t="shared" si="7"/>
        <v>9.9534483640226559E-3</v>
      </c>
      <c r="F132" s="1">
        <f t="shared" si="8"/>
        <v>-7.0395842422433944E-3</v>
      </c>
    </row>
    <row r="133" spans="1:6" x14ac:dyDescent="0.15">
      <c r="A133" s="1">
        <v>232.87</v>
      </c>
      <c r="B133" s="1">
        <v>418.79</v>
      </c>
      <c r="C133" s="1">
        <v>565.11</v>
      </c>
      <c r="D133" s="1">
        <f t="shared" si="6"/>
        <v>1.2966426208818584E-2</v>
      </c>
      <c r="E133" s="1">
        <f t="shared" si="7"/>
        <v>4.2833791665618029E-3</v>
      </c>
      <c r="F133" s="1">
        <f t="shared" si="8"/>
        <v>1.0620513436618361E-2</v>
      </c>
    </row>
    <row r="134" spans="1:6" x14ac:dyDescent="0.15">
      <c r="A134" s="1">
        <v>235.06</v>
      </c>
      <c r="B134" s="1">
        <v>427.99</v>
      </c>
      <c r="C134" s="1">
        <v>573.54</v>
      </c>
      <c r="D134" s="1">
        <f t="shared" si="6"/>
        <v>9.3604427595636724E-3</v>
      </c>
      <c r="E134" s="1">
        <f t="shared" si="7"/>
        <v>2.1730229857498513E-2</v>
      </c>
      <c r="F134" s="1">
        <f t="shared" si="8"/>
        <v>1.4807278841488754E-2</v>
      </c>
    </row>
    <row r="135" spans="1:6" x14ac:dyDescent="0.15">
      <c r="A135" s="1">
        <v>234.93</v>
      </c>
      <c r="B135" s="1">
        <v>422.99</v>
      </c>
      <c r="C135" s="1">
        <v>569.20000000000005</v>
      </c>
      <c r="D135" s="1">
        <f t="shared" si="6"/>
        <v>-5.5320327375206512E-4</v>
      </c>
      <c r="E135" s="1">
        <f t="shared" si="7"/>
        <v>-1.1751292717967056E-2</v>
      </c>
      <c r="F135" s="1">
        <f t="shared" si="8"/>
        <v>-7.5958150880287402E-3</v>
      </c>
    </row>
    <row r="136" spans="1:6" x14ac:dyDescent="0.15">
      <c r="A136" s="1">
        <v>237.33</v>
      </c>
      <c r="B136" s="1">
        <v>423.46</v>
      </c>
      <c r="C136" s="1">
        <v>574.32000000000005</v>
      </c>
      <c r="D136" s="1">
        <f t="shared" si="6"/>
        <v>1.0163980270458799E-2</v>
      </c>
      <c r="E136" s="1">
        <f t="shared" si="7"/>
        <v>1.1105205228955624E-3</v>
      </c>
      <c r="F136" s="1">
        <f t="shared" si="8"/>
        <v>8.954866052530373E-3</v>
      </c>
    </row>
    <row r="137" spans="1:6" x14ac:dyDescent="0.15">
      <c r="A137" s="1">
        <v>239.59</v>
      </c>
      <c r="B137" s="1">
        <v>430.98</v>
      </c>
      <c r="C137" s="1">
        <v>592.83000000000004</v>
      </c>
      <c r="D137" s="1">
        <f t="shared" si="6"/>
        <v>9.477551441854002E-3</v>
      </c>
      <c r="E137" s="1">
        <f t="shared" si="7"/>
        <v>1.760262668697498E-2</v>
      </c>
      <c r="F137" s="1">
        <f t="shared" si="8"/>
        <v>3.1720947720593397E-2</v>
      </c>
    </row>
    <row r="138" spans="1:6" x14ac:dyDescent="0.15">
      <c r="A138" s="1">
        <v>242.65</v>
      </c>
      <c r="B138" s="1">
        <v>431.2</v>
      </c>
      <c r="C138" s="1">
        <v>613.65</v>
      </c>
      <c r="D138" s="1">
        <f t="shared" si="6"/>
        <v>1.269094670795666E-2</v>
      </c>
      <c r="E138" s="1">
        <f t="shared" si="7"/>
        <v>5.103342800221258E-4</v>
      </c>
      <c r="F138" s="1">
        <f t="shared" si="8"/>
        <v>3.4517053054696281E-2</v>
      </c>
    </row>
    <row r="139" spans="1:6" x14ac:dyDescent="0.15">
      <c r="A139" s="1">
        <v>243.01</v>
      </c>
      <c r="B139" s="1">
        <v>437.42</v>
      </c>
      <c r="C139" s="1">
        <v>613.78</v>
      </c>
      <c r="D139" s="1">
        <f t="shared" si="6"/>
        <v>1.4825189059665656E-3</v>
      </c>
      <c r="E139" s="1">
        <f t="shared" si="7"/>
        <v>1.432181233961893E-2</v>
      </c>
      <c r="F139" s="1">
        <f t="shared" si="8"/>
        <v>2.1182470769990158E-4</v>
      </c>
    </row>
    <row r="140" spans="1:6" x14ac:dyDescent="0.15">
      <c r="A140" s="1">
        <v>243.04</v>
      </c>
      <c r="B140" s="1">
        <v>442.62</v>
      </c>
      <c r="C140" s="1">
        <v>608.92999999999995</v>
      </c>
      <c r="D140" s="1">
        <f t="shared" si="6"/>
        <v>1.2344409027086238E-4</v>
      </c>
      <c r="E140" s="1">
        <f t="shared" si="7"/>
        <v>1.1817782189859459E-2</v>
      </c>
      <c r="F140" s="1">
        <f t="shared" si="8"/>
        <v>-7.9332391764546269E-3</v>
      </c>
    </row>
    <row r="141" spans="1:6" x14ac:dyDescent="0.15">
      <c r="A141" s="1">
        <v>242.84</v>
      </c>
      <c r="B141" s="1">
        <v>443.57</v>
      </c>
      <c r="C141" s="1">
        <v>623.77</v>
      </c>
      <c r="D141" s="1">
        <f t="shared" si="6"/>
        <v>-8.2324858522934052E-4</v>
      </c>
      <c r="E141" s="1">
        <f t="shared" si="7"/>
        <v>2.1440105708975103E-3</v>
      </c>
      <c r="F141" s="1">
        <f t="shared" si="8"/>
        <v>2.4078392105179123E-2</v>
      </c>
    </row>
    <row r="142" spans="1:6" x14ac:dyDescent="0.15">
      <c r="A142" s="1">
        <v>246.75</v>
      </c>
      <c r="B142" s="1">
        <v>446.02</v>
      </c>
      <c r="C142" s="1">
        <v>613.57000000000005</v>
      </c>
      <c r="D142" s="1">
        <f t="shared" si="6"/>
        <v>1.5972888051357558E-2</v>
      </c>
      <c r="E142" s="1">
        <f t="shared" si="7"/>
        <v>5.5081693688085664E-3</v>
      </c>
      <c r="F142" s="1">
        <f t="shared" si="8"/>
        <v>-1.6487353608317438E-2</v>
      </c>
    </row>
    <row r="143" spans="1:6" x14ac:dyDescent="0.15">
      <c r="A143" s="1">
        <v>247.77</v>
      </c>
      <c r="B143" s="1">
        <v>443.33</v>
      </c>
      <c r="C143" s="1">
        <v>619.32000000000005</v>
      </c>
      <c r="D143" s="1">
        <f t="shared" si="6"/>
        <v>4.1252181771443009E-3</v>
      </c>
      <c r="E143" s="1">
        <f t="shared" si="7"/>
        <v>-6.0493803415409345E-3</v>
      </c>
      <c r="F143" s="1">
        <f t="shared" si="8"/>
        <v>9.3277448770118787E-3</v>
      </c>
    </row>
    <row r="144" spans="1:6" x14ac:dyDescent="0.15">
      <c r="A144" s="1">
        <v>246.49</v>
      </c>
      <c r="B144" s="1">
        <v>448.99</v>
      </c>
      <c r="C144" s="1">
        <v>632.67999999999995</v>
      </c>
      <c r="D144" s="1">
        <f t="shared" si="6"/>
        <v>-5.1794717822105452E-3</v>
      </c>
      <c r="E144" s="1">
        <f t="shared" si="7"/>
        <v>1.2686202056882959E-2</v>
      </c>
      <c r="F144" s="1">
        <f t="shared" si="8"/>
        <v>2.1342663146651786E-2</v>
      </c>
    </row>
    <row r="145" spans="1:6" x14ac:dyDescent="0.15">
      <c r="A145" s="1">
        <v>247.96</v>
      </c>
      <c r="B145" s="1">
        <v>449.56</v>
      </c>
      <c r="C145" s="1">
        <v>630.79</v>
      </c>
      <c r="D145" s="1">
        <f t="shared" si="6"/>
        <v>5.9460181251939897E-3</v>
      </c>
      <c r="E145" s="1">
        <f t="shared" si="7"/>
        <v>1.2687108707523317E-3</v>
      </c>
      <c r="F145" s="1">
        <f t="shared" si="8"/>
        <v>-2.9917630172881403E-3</v>
      </c>
    </row>
    <row r="146" spans="1:6" x14ac:dyDescent="0.15">
      <c r="A146" s="1">
        <v>248.13</v>
      </c>
      <c r="B146" s="1">
        <v>447.27</v>
      </c>
      <c r="C146" s="1">
        <v>620.35</v>
      </c>
      <c r="D146" s="1">
        <f t="shared" si="6"/>
        <v>6.8535953820605803E-4</v>
      </c>
      <c r="E146" s="1">
        <f t="shared" si="7"/>
        <v>-5.106887541648961E-3</v>
      </c>
      <c r="F146" s="1">
        <f t="shared" si="8"/>
        <v>-1.6689167189119277E-2</v>
      </c>
    </row>
    <row r="147" spans="1:6" x14ac:dyDescent="0.15">
      <c r="A147" s="1">
        <v>251.04</v>
      </c>
      <c r="B147" s="1">
        <v>451.59</v>
      </c>
      <c r="C147" s="1">
        <v>624.24</v>
      </c>
      <c r="D147" s="1">
        <f t="shared" si="6"/>
        <v>1.1659486612797755E-2</v>
      </c>
      <c r="E147" s="1">
        <f t="shared" si="7"/>
        <v>9.6122494321048465E-3</v>
      </c>
      <c r="F147" s="1">
        <f t="shared" si="8"/>
        <v>6.2510749196252853E-3</v>
      </c>
    </row>
    <row r="148" spans="1:6" x14ac:dyDescent="0.15">
      <c r="A148" s="1">
        <v>253.48</v>
      </c>
      <c r="B148" s="1">
        <v>454.46</v>
      </c>
      <c r="C148" s="1">
        <v>619.44000000000005</v>
      </c>
      <c r="D148" s="1">
        <f t="shared" si="6"/>
        <v>9.6726354705936723E-3</v>
      </c>
      <c r="E148" s="1">
        <f t="shared" si="7"/>
        <v>6.3352124031293821E-3</v>
      </c>
      <c r="F148" s="1">
        <f t="shared" si="8"/>
        <v>-7.7190657300375979E-3</v>
      </c>
    </row>
    <row r="149" spans="1:6" x14ac:dyDescent="0.15">
      <c r="A149" s="1">
        <v>248.05</v>
      </c>
      <c r="B149" s="1">
        <v>437.39</v>
      </c>
      <c r="C149" s="1">
        <v>597.19000000000005</v>
      </c>
      <c r="D149" s="1">
        <f t="shared" si="6"/>
        <v>-2.1654585708258262E-2</v>
      </c>
      <c r="E149" s="1">
        <f t="shared" si="7"/>
        <v>-3.8284655330873545E-2</v>
      </c>
      <c r="F149" s="1">
        <f t="shared" si="8"/>
        <v>-3.6580523362737878E-2</v>
      </c>
    </row>
    <row r="150" spans="1:6" x14ac:dyDescent="0.15">
      <c r="A150" s="1">
        <v>249.79</v>
      </c>
      <c r="B150" s="1">
        <v>437.03</v>
      </c>
      <c r="C150" s="1">
        <v>595.57000000000005</v>
      </c>
      <c r="D150" s="1">
        <f t="shared" si="6"/>
        <v>6.9902261174959015E-3</v>
      </c>
      <c r="E150" s="1">
        <f t="shared" si="7"/>
        <v>-8.2340298790001861E-4</v>
      </c>
      <c r="F150" s="1">
        <f t="shared" si="8"/>
        <v>-2.7163905498756545E-3</v>
      </c>
    </row>
    <row r="151" spans="1:6" x14ac:dyDescent="0.15">
      <c r="A151" s="1">
        <v>254.49</v>
      </c>
      <c r="B151" s="1">
        <v>436.6</v>
      </c>
      <c r="C151" s="1">
        <v>585.25</v>
      </c>
      <c r="D151" s="1">
        <f t="shared" si="6"/>
        <v>1.8640977623199214E-2</v>
      </c>
      <c r="E151" s="1">
        <f t="shared" si="7"/>
        <v>-9.8439850903452616E-4</v>
      </c>
      <c r="F151" s="1">
        <f t="shared" si="8"/>
        <v>-1.7479823794834554E-2</v>
      </c>
    </row>
    <row r="152" spans="1:6" x14ac:dyDescent="0.15">
      <c r="A152" s="1">
        <v>255.27</v>
      </c>
      <c r="B152" s="1">
        <v>435.25</v>
      </c>
      <c r="C152" s="1">
        <v>599.85</v>
      </c>
      <c r="D152" s="1">
        <f t="shared" si="6"/>
        <v>3.0602660418225774E-3</v>
      </c>
      <c r="E152" s="1">
        <f t="shared" si="7"/>
        <v>-3.0968654675452034E-3</v>
      </c>
      <c r="F152" s="1">
        <f t="shared" si="8"/>
        <v>2.4640517589916939E-2</v>
      </c>
    </row>
    <row r="153" spans="1:6" x14ac:dyDescent="0.15">
      <c r="A153" s="1">
        <v>258.2</v>
      </c>
      <c r="B153" s="1">
        <v>439.33</v>
      </c>
      <c r="C153" s="1">
        <v>607.75</v>
      </c>
      <c r="D153" s="1">
        <f t="shared" si="6"/>
        <v>1.1412669882966294E-2</v>
      </c>
      <c r="E153" s="1">
        <f t="shared" si="7"/>
        <v>9.3302604638468636E-3</v>
      </c>
      <c r="F153" s="1">
        <f t="shared" si="8"/>
        <v>1.3083989235295704E-2</v>
      </c>
    </row>
    <row r="154" spans="1:6" x14ac:dyDescent="0.15">
      <c r="A154" s="1">
        <v>259.02</v>
      </c>
      <c r="B154" s="1">
        <v>438.11</v>
      </c>
      <c r="C154" s="1">
        <v>603.35</v>
      </c>
      <c r="D154" s="1">
        <f t="shared" si="6"/>
        <v>3.1708003828989626E-3</v>
      </c>
      <c r="E154" s="1">
        <f t="shared" si="7"/>
        <v>-2.780818713948305E-3</v>
      </c>
      <c r="F154" s="1">
        <f t="shared" si="8"/>
        <v>-7.2661536766229192E-3</v>
      </c>
    </row>
    <row r="155" spans="1:6" x14ac:dyDescent="0.15">
      <c r="A155" s="1">
        <v>255.59</v>
      </c>
      <c r="B155" s="1">
        <v>430.53</v>
      </c>
      <c r="C155" s="1">
        <v>599.80999999999995</v>
      </c>
      <c r="D155" s="1">
        <f t="shared" si="6"/>
        <v>-1.3330680688083499E-2</v>
      </c>
      <c r="E155" s="1">
        <f t="shared" si="7"/>
        <v>-1.7453012547246734E-2</v>
      </c>
      <c r="F155" s="1">
        <f t="shared" si="8"/>
        <v>-5.8845211196064517E-3</v>
      </c>
    </row>
    <row r="156" spans="1:6" x14ac:dyDescent="0.15">
      <c r="A156" s="1">
        <v>252.2</v>
      </c>
      <c r="B156" s="1">
        <v>424.83</v>
      </c>
      <c r="C156" s="1">
        <v>591.24</v>
      </c>
      <c r="D156" s="1">
        <f t="shared" si="6"/>
        <v>-1.3352174576538492E-2</v>
      </c>
      <c r="E156" s="1">
        <f t="shared" si="7"/>
        <v>-1.3327918947873099E-2</v>
      </c>
      <c r="F156" s="1">
        <f t="shared" si="8"/>
        <v>-1.439091205613131E-2</v>
      </c>
    </row>
    <row r="157" spans="1:6" x14ac:dyDescent="0.15">
      <c r="A157" s="1">
        <v>250.42</v>
      </c>
      <c r="B157" s="1">
        <v>421.5</v>
      </c>
      <c r="C157" s="1">
        <v>585.51</v>
      </c>
      <c r="D157" s="1">
        <f t="shared" si="6"/>
        <v>-7.0829152900175382E-3</v>
      </c>
      <c r="E157" s="1">
        <f t="shared" si="7"/>
        <v>-7.8693114611669106E-3</v>
      </c>
      <c r="F157" s="1">
        <f t="shared" si="8"/>
        <v>-9.7387640326518816E-3</v>
      </c>
    </row>
    <row r="158" spans="1:6" x14ac:dyDescent="0.15">
      <c r="A158" s="1">
        <v>243.85</v>
      </c>
      <c r="B158" s="1">
        <v>418.58</v>
      </c>
      <c r="C158" s="1">
        <v>599.24</v>
      </c>
      <c r="D158" s="1">
        <f t="shared" si="6"/>
        <v>-2.6586226084739983E-2</v>
      </c>
      <c r="E158" s="1">
        <f t="shared" si="7"/>
        <v>-6.9517468800784493E-3</v>
      </c>
      <c r="F158" s="1">
        <f t="shared" si="8"/>
        <v>2.3178923337960938E-2</v>
      </c>
    </row>
    <row r="159" spans="1:6" x14ac:dyDescent="0.15">
      <c r="A159" s="1">
        <v>243.36</v>
      </c>
      <c r="B159" s="1">
        <v>423.35</v>
      </c>
      <c r="C159" s="1">
        <v>604.63</v>
      </c>
      <c r="D159" s="1">
        <f t="shared" si="6"/>
        <v>-2.0114536450788353E-3</v>
      </c>
      <c r="E159" s="1">
        <f t="shared" si="7"/>
        <v>1.1331229526454522E-2</v>
      </c>
      <c r="F159" s="1">
        <f t="shared" si="8"/>
        <v>8.9545150483611152E-3</v>
      </c>
    </row>
    <row r="160" spans="1:6" x14ac:dyDescent="0.15">
      <c r="A160" s="1">
        <v>245</v>
      </c>
      <c r="B160" s="1">
        <v>427.85</v>
      </c>
      <c r="C160" s="1">
        <v>630.20000000000005</v>
      </c>
      <c r="D160" s="1">
        <f t="shared" si="6"/>
        <v>6.7163820337442027E-3</v>
      </c>
      <c r="E160" s="1">
        <f t="shared" si="7"/>
        <v>1.057340677577758E-2</v>
      </c>
      <c r="F160" s="1">
        <f t="shared" si="8"/>
        <v>4.142052862563185E-2</v>
      </c>
    </row>
    <row r="161" spans="1:6" x14ac:dyDescent="0.15">
      <c r="A161" s="1">
        <v>242.21</v>
      </c>
      <c r="B161" s="1">
        <v>422.37</v>
      </c>
      <c r="C161" s="1">
        <v>617.89</v>
      </c>
      <c r="D161" s="1">
        <f t="shared" si="6"/>
        <v>-1.1453092086491822E-2</v>
      </c>
      <c r="E161" s="1">
        <f t="shared" si="7"/>
        <v>-1.2890959721518212E-2</v>
      </c>
      <c r="F161" s="1">
        <f t="shared" si="8"/>
        <v>-1.9726781235719498E-2</v>
      </c>
    </row>
    <row r="162" spans="1:6" x14ac:dyDescent="0.15">
      <c r="A162" s="1">
        <v>242.7</v>
      </c>
      <c r="B162" s="1">
        <v>424.56</v>
      </c>
      <c r="C162" s="1">
        <v>610.72</v>
      </c>
      <c r="D162" s="1">
        <f t="shared" si="6"/>
        <v>2.0209942743203797E-3</v>
      </c>
      <c r="E162" s="1">
        <f t="shared" si="7"/>
        <v>5.1716313770938417E-3</v>
      </c>
      <c r="F162" s="1">
        <f t="shared" si="8"/>
        <v>-1.1671859090535105E-2</v>
      </c>
    </row>
    <row r="163" spans="1:6" x14ac:dyDescent="0.15">
      <c r="A163" s="1">
        <v>236.85</v>
      </c>
      <c r="B163" s="1">
        <v>418.95</v>
      </c>
      <c r="C163" s="1">
        <v>615.86</v>
      </c>
      <c r="D163" s="1">
        <f t="shared" si="6"/>
        <v>-2.4399083362794845E-2</v>
      </c>
      <c r="E163" s="1">
        <f t="shared" si="7"/>
        <v>-1.3301757460344052E-2</v>
      </c>
      <c r="F163" s="1">
        <f t="shared" si="8"/>
        <v>8.3810759789674522E-3</v>
      </c>
    </row>
    <row r="164" spans="1:6" x14ac:dyDescent="0.15">
      <c r="A164" s="1">
        <v>234.4</v>
      </c>
      <c r="B164" s="1">
        <v>417.19</v>
      </c>
      <c r="C164" s="1">
        <v>608.33000000000004</v>
      </c>
      <c r="D164" s="1">
        <f t="shared" si="6"/>
        <v>-1.0397971666903203E-2</v>
      </c>
      <c r="E164" s="1">
        <f t="shared" si="7"/>
        <v>-4.209827539218081E-3</v>
      </c>
      <c r="F164" s="1">
        <f t="shared" si="8"/>
        <v>-1.2302167094471872E-2</v>
      </c>
    </row>
    <row r="165" spans="1:6" x14ac:dyDescent="0.15">
      <c r="A165" s="1">
        <v>233.28</v>
      </c>
      <c r="B165" s="1">
        <v>415.67</v>
      </c>
      <c r="C165" s="1">
        <v>594.25</v>
      </c>
      <c r="D165" s="1">
        <f t="shared" si="6"/>
        <v>-4.7896088825642048E-3</v>
      </c>
      <c r="E165" s="1">
        <f t="shared" si="7"/>
        <v>-3.6500772941136213E-3</v>
      </c>
      <c r="F165" s="1">
        <f t="shared" si="8"/>
        <v>-2.3417391641111847E-2</v>
      </c>
    </row>
    <row r="166" spans="1:6" x14ac:dyDescent="0.15">
      <c r="A166" s="1">
        <v>237.87</v>
      </c>
      <c r="B166" s="1">
        <v>426.31</v>
      </c>
      <c r="C166" s="1">
        <v>617.12</v>
      </c>
      <c r="D166" s="1">
        <f t="shared" si="6"/>
        <v>1.9484857132124001E-2</v>
      </c>
      <c r="E166" s="1">
        <f t="shared" si="7"/>
        <v>2.5275104928999953E-2</v>
      </c>
      <c r="F166" s="1">
        <f t="shared" si="8"/>
        <v>3.7763388219614447E-2</v>
      </c>
    </row>
    <row r="167" spans="1:6" x14ac:dyDescent="0.15">
      <c r="A167" s="1">
        <v>228.26</v>
      </c>
      <c r="B167" s="1">
        <v>424.58</v>
      </c>
      <c r="C167" s="1">
        <v>611.29999999999995</v>
      </c>
      <c r="D167" s="1">
        <f t="shared" si="6"/>
        <v>-4.1238975826963314E-2</v>
      </c>
      <c r="E167" s="1">
        <f t="shared" si="7"/>
        <v>-4.066336151107945E-3</v>
      </c>
      <c r="F167" s="1">
        <f t="shared" si="8"/>
        <v>-9.4756574252379891E-3</v>
      </c>
    </row>
    <row r="168" spans="1:6" x14ac:dyDescent="0.15">
      <c r="A168" s="1">
        <v>229.98</v>
      </c>
      <c r="B168" s="1">
        <v>429.03</v>
      </c>
      <c r="C168" s="1">
        <v>612.77</v>
      </c>
      <c r="D168" s="1">
        <f t="shared" si="6"/>
        <v>7.5070184950648353E-3</v>
      </c>
      <c r="E168" s="1">
        <f t="shared" si="7"/>
        <v>1.0426401549097972E-2</v>
      </c>
      <c r="F168" s="1">
        <f t="shared" si="8"/>
        <v>2.4018245797596477E-3</v>
      </c>
    </row>
    <row r="169" spans="1:6" x14ac:dyDescent="0.15">
      <c r="A169" s="1">
        <v>222.64</v>
      </c>
      <c r="B169" s="1">
        <v>428.5</v>
      </c>
      <c r="C169" s="1">
        <v>616.46</v>
      </c>
      <c r="D169" s="1">
        <f t="shared" si="6"/>
        <v>-3.2436231402883438E-2</v>
      </c>
      <c r="E169" s="1">
        <f t="shared" si="7"/>
        <v>-1.236108515119177E-3</v>
      </c>
      <c r="F169" s="1">
        <f t="shared" si="8"/>
        <v>6.0037764843569614E-3</v>
      </c>
    </row>
    <row r="170" spans="1:6" x14ac:dyDescent="0.15">
      <c r="A170" s="1">
        <v>223.83</v>
      </c>
      <c r="B170" s="1">
        <v>446.2</v>
      </c>
      <c r="C170" s="1">
        <v>623.5</v>
      </c>
      <c r="D170" s="1">
        <f t="shared" si="6"/>
        <v>5.3307179338975266E-3</v>
      </c>
      <c r="E170" s="1">
        <f t="shared" si="7"/>
        <v>4.0476543960597577E-2</v>
      </c>
      <c r="F170" s="1">
        <f t="shared" si="8"/>
        <v>1.1355327021294879E-2</v>
      </c>
    </row>
    <row r="171" spans="1:6" x14ac:dyDescent="0.15">
      <c r="A171" s="1">
        <v>223.66</v>
      </c>
      <c r="B171" s="1">
        <v>446.71</v>
      </c>
      <c r="C171" s="1">
        <v>636.45000000000005</v>
      </c>
      <c r="D171" s="1">
        <f t="shared" si="6"/>
        <v>-7.5979355149053557E-4</v>
      </c>
      <c r="E171" s="1">
        <f t="shared" si="7"/>
        <v>1.142332498144708E-3</v>
      </c>
      <c r="F171" s="1">
        <f t="shared" si="8"/>
        <v>2.0557095196352581E-2</v>
      </c>
    </row>
    <row r="172" spans="1:6" x14ac:dyDescent="0.15">
      <c r="A172" s="1">
        <v>222.78</v>
      </c>
      <c r="B172" s="1">
        <v>444.06</v>
      </c>
      <c r="C172" s="1">
        <v>647.49</v>
      </c>
      <c r="D172" s="1">
        <f t="shared" si="6"/>
        <v>-3.9423041829985839E-3</v>
      </c>
      <c r="E172" s="1">
        <f t="shared" si="7"/>
        <v>-5.9499260591469177E-3</v>
      </c>
      <c r="F172" s="1">
        <f t="shared" si="8"/>
        <v>1.7197489122545186E-2</v>
      </c>
    </row>
    <row r="173" spans="1:6" x14ac:dyDescent="0.15">
      <c r="A173" s="1">
        <v>229.86</v>
      </c>
      <c r="B173" s="1">
        <v>434.56</v>
      </c>
      <c r="C173" s="1">
        <v>659.88</v>
      </c>
      <c r="D173" s="1">
        <f t="shared" si="6"/>
        <v>3.1285690523568978E-2</v>
      </c>
      <c r="E173" s="1">
        <f t="shared" si="7"/>
        <v>-2.1625663507153406E-2</v>
      </c>
      <c r="F173" s="1">
        <f t="shared" si="8"/>
        <v>1.8954650868734872E-2</v>
      </c>
    </row>
    <row r="174" spans="1:6" x14ac:dyDescent="0.15">
      <c r="A174" s="1">
        <v>238.26</v>
      </c>
      <c r="B174" s="1">
        <v>447.2</v>
      </c>
      <c r="C174" s="1">
        <v>674.33</v>
      </c>
      <c r="D174" s="1">
        <f t="shared" si="6"/>
        <v>3.5892086430602384E-2</v>
      </c>
      <c r="E174" s="1">
        <f t="shared" si="7"/>
        <v>2.8671896910612688E-2</v>
      </c>
      <c r="F174" s="1">
        <f t="shared" si="8"/>
        <v>2.1661605025962608E-2</v>
      </c>
    </row>
    <row r="175" spans="1:6" x14ac:dyDescent="0.15">
      <c r="A175" s="1">
        <v>239.36</v>
      </c>
      <c r="B175" s="1">
        <v>442.33</v>
      </c>
      <c r="C175" s="1">
        <v>676.49</v>
      </c>
      <c r="D175" s="1">
        <f t="shared" si="6"/>
        <v>4.6061804148975023E-3</v>
      </c>
      <c r="E175" s="1">
        <f t="shared" si="7"/>
        <v>-1.0949712000212162E-2</v>
      </c>
      <c r="F175" s="1">
        <f t="shared" si="8"/>
        <v>3.1980602019005986E-3</v>
      </c>
    </row>
    <row r="176" spans="1:6" x14ac:dyDescent="0.15">
      <c r="A176" s="1">
        <v>237.59</v>
      </c>
      <c r="B176" s="1">
        <v>414.99</v>
      </c>
      <c r="C176" s="1">
        <v>687</v>
      </c>
      <c r="D176" s="1">
        <f t="shared" si="6"/>
        <v>-7.4221957254156003E-3</v>
      </c>
      <c r="E176" s="1">
        <f t="shared" si="7"/>
        <v>-6.3801786285843556E-2</v>
      </c>
      <c r="F176" s="1">
        <f t="shared" si="8"/>
        <v>1.541662668676246E-2</v>
      </c>
    </row>
    <row r="177" spans="1:6" x14ac:dyDescent="0.15">
      <c r="A177" s="1">
        <v>236</v>
      </c>
      <c r="B177" s="1">
        <v>415.06</v>
      </c>
      <c r="C177" s="1">
        <v>689.18</v>
      </c>
      <c r="D177" s="1">
        <f t="shared" si="6"/>
        <v>-6.714694035086833E-3</v>
      </c>
      <c r="E177" s="1">
        <f t="shared" si="7"/>
        <v>1.6866453868067421E-4</v>
      </c>
      <c r="F177" s="1">
        <f t="shared" si="8"/>
        <v>3.1681928577205975E-3</v>
      </c>
    </row>
    <row r="178" spans="1:6" x14ac:dyDescent="0.15">
      <c r="A178" s="1">
        <v>228.01</v>
      </c>
      <c r="B178" s="1">
        <v>410.92</v>
      </c>
      <c r="C178" s="1">
        <v>697.46</v>
      </c>
      <c r="D178" s="1">
        <f t="shared" si="6"/>
        <v>-3.4442317383852845E-2</v>
      </c>
      <c r="E178" s="1">
        <f t="shared" si="7"/>
        <v>-1.0024539745451297E-2</v>
      </c>
      <c r="F178" s="1">
        <f t="shared" si="8"/>
        <v>1.194267930075938E-2</v>
      </c>
    </row>
    <row r="179" spans="1:6" x14ac:dyDescent="0.15">
      <c r="A179" s="1">
        <v>232.8</v>
      </c>
      <c r="B179" s="1">
        <v>412.37</v>
      </c>
      <c r="C179" s="1">
        <v>704.19</v>
      </c>
      <c r="D179" s="1">
        <f t="shared" si="6"/>
        <v>2.0790228215525564E-2</v>
      </c>
      <c r="E179" s="1">
        <f t="shared" si="7"/>
        <v>3.5224562408462663E-3</v>
      </c>
      <c r="F179" s="1">
        <f t="shared" si="8"/>
        <v>9.6030417280762049E-3</v>
      </c>
    </row>
    <row r="180" spans="1:6" x14ac:dyDescent="0.15">
      <c r="A180" s="1">
        <v>232.47</v>
      </c>
      <c r="B180" s="1">
        <v>413.29</v>
      </c>
      <c r="C180" s="1">
        <v>704.87</v>
      </c>
      <c r="D180" s="1">
        <f t="shared" si="6"/>
        <v>-1.4185314133143574E-3</v>
      </c>
      <c r="E180" s="1">
        <f t="shared" si="7"/>
        <v>2.2285211364244705E-3</v>
      </c>
      <c r="F180" s="1">
        <f t="shared" si="8"/>
        <v>9.6518253699530454E-4</v>
      </c>
    </row>
    <row r="181" spans="1:6" x14ac:dyDescent="0.15">
      <c r="A181" s="1">
        <v>233.22</v>
      </c>
      <c r="B181" s="1">
        <v>415.82</v>
      </c>
      <c r="C181" s="1">
        <v>711.99</v>
      </c>
      <c r="D181" s="1">
        <f t="shared" si="6"/>
        <v>3.2210296482183117E-3</v>
      </c>
      <c r="E181" s="1">
        <f t="shared" si="7"/>
        <v>6.1029485899084931E-3</v>
      </c>
      <c r="F181" s="1">
        <f t="shared" si="8"/>
        <v>1.0050477723623365E-2</v>
      </c>
    </row>
    <row r="182" spans="1:6" x14ac:dyDescent="0.15">
      <c r="A182" s="1">
        <v>227.63</v>
      </c>
      <c r="B182" s="1">
        <v>409.75</v>
      </c>
      <c r="C182" s="1">
        <v>714.52</v>
      </c>
      <c r="D182" s="1">
        <f t="shared" si="6"/>
        <v>-2.4260710332889599E-2</v>
      </c>
      <c r="E182" s="1">
        <f t="shared" si="7"/>
        <v>-1.4705256691303348E-2</v>
      </c>
      <c r="F182" s="1">
        <f t="shared" si="8"/>
        <v>3.5471222111592773E-3</v>
      </c>
    </row>
    <row r="183" spans="1:6" x14ac:dyDescent="0.15">
      <c r="A183" s="1">
        <v>227.65</v>
      </c>
      <c r="B183" s="1">
        <v>412.22</v>
      </c>
      <c r="C183" s="1">
        <v>717.4</v>
      </c>
      <c r="D183" s="1">
        <f t="shared" si="6"/>
        <v>8.7858021493861051E-5</v>
      </c>
      <c r="E183" s="1">
        <f t="shared" si="7"/>
        <v>6.0099697912124102E-3</v>
      </c>
      <c r="F183" s="1">
        <f t="shared" si="8"/>
        <v>4.0225765174984511E-3</v>
      </c>
    </row>
    <row r="184" spans="1:6" x14ac:dyDescent="0.15">
      <c r="A184" s="1">
        <v>232.62</v>
      </c>
      <c r="B184" s="1">
        <v>411.44</v>
      </c>
      <c r="C184" s="1">
        <v>719.8</v>
      </c>
      <c r="D184" s="1">
        <f t="shared" si="6"/>
        <v>2.1596859130101596E-2</v>
      </c>
      <c r="E184" s="1">
        <f t="shared" si="7"/>
        <v>-1.8939859484906557E-3</v>
      </c>
      <c r="F184" s="1">
        <f t="shared" si="8"/>
        <v>3.3398305467480277E-3</v>
      </c>
    </row>
    <row r="185" spans="1:6" x14ac:dyDescent="0.15">
      <c r="A185" s="1">
        <v>236.87</v>
      </c>
      <c r="B185" s="1">
        <v>409.04</v>
      </c>
      <c r="C185" s="1">
        <v>725.38</v>
      </c>
      <c r="D185" s="1">
        <f t="shared" si="6"/>
        <v>1.810524652359782E-2</v>
      </c>
      <c r="E185" s="1">
        <f t="shared" si="7"/>
        <v>-5.8502506949169517E-3</v>
      </c>
      <c r="F185" s="1">
        <f t="shared" si="8"/>
        <v>7.7222598284718063E-3</v>
      </c>
    </row>
    <row r="186" spans="1:6" x14ac:dyDescent="0.15">
      <c r="A186" s="1">
        <v>241.53</v>
      </c>
      <c r="B186" s="1">
        <v>410.54</v>
      </c>
      <c r="C186" s="1">
        <v>728.56</v>
      </c>
      <c r="D186" s="1">
        <f t="shared" si="6"/>
        <v>1.9482221545508639E-2</v>
      </c>
      <c r="E186" s="1">
        <f t="shared" si="7"/>
        <v>3.6604155172889801E-3</v>
      </c>
      <c r="F186" s="1">
        <f t="shared" si="8"/>
        <v>4.3743277861609106E-3</v>
      </c>
    </row>
    <row r="187" spans="1:6" x14ac:dyDescent="0.15">
      <c r="A187" s="1">
        <v>244.6</v>
      </c>
      <c r="B187" s="1">
        <v>408.43</v>
      </c>
      <c r="C187" s="1">
        <v>736.67</v>
      </c>
      <c r="D187" s="1">
        <f t="shared" si="6"/>
        <v>1.2630534273072785E-2</v>
      </c>
      <c r="E187" s="1">
        <f t="shared" si="7"/>
        <v>-5.15282530167358E-3</v>
      </c>
      <c r="F187" s="1">
        <f t="shared" si="8"/>
        <v>1.1070047460766216E-2</v>
      </c>
    </row>
    <row r="188" spans="1:6" x14ac:dyDescent="0.15">
      <c r="A188" s="1">
        <v>244.47</v>
      </c>
      <c r="B188" s="1">
        <v>409.64</v>
      </c>
      <c r="C188" s="1">
        <v>716.37</v>
      </c>
      <c r="D188" s="1">
        <f t="shared" si="6"/>
        <v>-5.3162125283384893E-4</v>
      </c>
      <c r="E188" s="1">
        <f t="shared" si="7"/>
        <v>2.9581842198776473E-3</v>
      </c>
      <c r="F188" s="1">
        <f t="shared" si="8"/>
        <v>-2.7943237457499853E-2</v>
      </c>
    </row>
    <row r="189" spans="1:6" x14ac:dyDescent="0.15">
      <c r="A189" s="1">
        <v>244.87</v>
      </c>
      <c r="B189" s="1">
        <v>414.77</v>
      </c>
      <c r="C189" s="1">
        <v>703.77</v>
      </c>
      <c r="D189" s="1">
        <f t="shared" si="6"/>
        <v>1.6348554750960618E-3</v>
      </c>
      <c r="E189" s="1">
        <f t="shared" si="7"/>
        <v>1.24454245210562E-2</v>
      </c>
      <c r="F189" s="1">
        <f t="shared" si="8"/>
        <v>-1.7745195029798135E-2</v>
      </c>
    </row>
    <row r="190" spans="1:6" x14ac:dyDescent="0.15">
      <c r="A190" s="1">
        <v>245.83</v>
      </c>
      <c r="B190" s="1">
        <v>416.13</v>
      </c>
      <c r="C190" s="1">
        <v>694.84</v>
      </c>
      <c r="D190" s="1">
        <f t="shared" si="6"/>
        <v>3.9127826565687213E-3</v>
      </c>
      <c r="E190" s="1">
        <f t="shared" si="7"/>
        <v>3.2735617150155796E-3</v>
      </c>
      <c r="F190" s="1">
        <f t="shared" si="8"/>
        <v>-1.2769994999308615E-2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43BF-7950-444E-A397-064478ED2121}">
  <dimension ref="A1:E12"/>
  <sheetViews>
    <sheetView workbookViewId="0">
      <selection activeCell="B24" sqref="B24"/>
    </sheetView>
  </sheetViews>
  <sheetFormatPr baseColWidth="10" defaultColWidth="8.83203125" defaultRowHeight="13" x14ac:dyDescent="0.15"/>
  <cols>
    <col min="1" max="1" width="31.1640625" bestFit="1" customWidth="1"/>
    <col min="2" max="2" width="27.5" customWidth="1"/>
  </cols>
  <sheetData>
    <row r="1" spans="1:5" x14ac:dyDescent="0.15">
      <c r="B1" s="30" t="s">
        <v>62</v>
      </c>
    </row>
    <row r="2" spans="1:5" x14ac:dyDescent="0.15">
      <c r="A2" s="15" t="s">
        <v>47</v>
      </c>
      <c r="B2" s="28">
        <v>0.55841893621132932</v>
      </c>
      <c r="C2" s="3"/>
      <c r="D2" s="3"/>
      <c r="E2" s="3"/>
    </row>
    <row r="3" spans="1:5" x14ac:dyDescent="0.15">
      <c r="A3" s="15" t="s">
        <v>48</v>
      </c>
      <c r="B3" s="28">
        <v>0.24857814412066701</v>
      </c>
    </row>
    <row r="4" spans="1:5" x14ac:dyDescent="0.15">
      <c r="A4" s="28" t="s">
        <v>46</v>
      </c>
      <c r="B4" s="28">
        <v>4.1700000000000001E-2</v>
      </c>
    </row>
    <row r="5" spans="1:5" ht="15" x14ac:dyDescent="0.15">
      <c r="A5" s="40" t="s">
        <v>63</v>
      </c>
      <c r="B5" s="28">
        <v>3</v>
      </c>
    </row>
    <row r="6" spans="1:5" x14ac:dyDescent="0.15">
      <c r="A6" s="41" t="s">
        <v>64</v>
      </c>
      <c r="B6" s="15">
        <f>(B2 - B3) / (B5 * B4^2)</f>
        <v>59.39436308807386</v>
      </c>
    </row>
    <row r="7" spans="1:5" x14ac:dyDescent="0.15">
      <c r="A7" s="41" t="s">
        <v>65</v>
      </c>
      <c r="B7" s="15">
        <f>B3 + B6 * (B2 - B3)</f>
        <v>18.651374649049867</v>
      </c>
    </row>
    <row r="8" spans="1:5" x14ac:dyDescent="0.15">
      <c r="A8" s="41" t="s">
        <v>66</v>
      </c>
      <c r="B8" s="28">
        <f>B6 * B4</f>
        <v>2.4767449407726798</v>
      </c>
    </row>
    <row r="11" spans="1:5" x14ac:dyDescent="0.15">
      <c r="A11" s="42" t="s">
        <v>62</v>
      </c>
      <c r="B11" s="28">
        <v>59.39436308807386</v>
      </c>
    </row>
    <row r="12" spans="1:5" x14ac:dyDescent="0.15">
      <c r="A12" s="15" t="s">
        <v>67</v>
      </c>
      <c r="B12" s="28">
        <v>40.60563691192614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GMVP</vt:lpstr>
      <vt:lpstr>Q3</vt:lpstr>
      <vt:lpstr>Q6</vt:lpstr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 Alhajri</cp:lastModifiedBy>
  <dcterms:created xsi:type="dcterms:W3CDTF">2025-02-20T23:26:41Z</dcterms:created>
  <dcterms:modified xsi:type="dcterms:W3CDTF">2025-03-12T00:32:19Z</dcterms:modified>
</cp:coreProperties>
</file>