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60" activeTab="5"/>
  </bookViews>
  <sheets>
    <sheet name="检验是否相等" sheetId="15" r:id="rId1"/>
    <sheet name="Sheet9" sheetId="12" r:id="rId2"/>
    <sheet name="Sheet1" sheetId="16" r:id="rId3"/>
    <sheet name="Sheet2" sheetId="17" r:id="rId4"/>
    <sheet name="Sheet3" sheetId="18" r:id="rId5"/>
    <sheet name="Sheet5" sheetId="20" r:id="rId6"/>
  </sheets>
  <calcPr calcId="144525"/>
</workbook>
</file>

<file path=xl/sharedStrings.xml><?xml version="1.0" encoding="utf-8"?>
<sst xmlns="http://schemas.openxmlformats.org/spreadsheetml/2006/main" count="2028" uniqueCount="206">
  <si>
    <t>两比例检验</t>
  </si>
  <si>
    <t>10.12 多人PK</t>
  </si>
  <si>
    <t>10.12 总取消率</t>
  </si>
  <si>
    <t>10.8 多人PK</t>
  </si>
  <si>
    <t>10.8 总取消率</t>
  </si>
  <si>
    <t>p1</t>
  </si>
  <si>
    <t>p2</t>
  </si>
  <si>
    <t>n1</t>
  </si>
  <si>
    <t>n2</t>
  </si>
  <si>
    <t>p</t>
  </si>
  <si>
    <t xml:space="preserve">Z </t>
  </si>
  <si>
    <t>单侧0.05Z值</t>
  </si>
  <si>
    <t>双侧0.05Z值</t>
  </si>
  <si>
    <t>单侧是否显著</t>
  </si>
  <si>
    <t>双侧是否显著</t>
  </si>
  <si>
    <t>取消率</t>
  </si>
  <si>
    <t>车货匹配取消率</t>
  </si>
  <si>
    <t>配对率</t>
  </si>
  <si>
    <t>AB单量</t>
  </si>
  <si>
    <t>响应AB单量</t>
  </si>
  <si>
    <t>对照组</t>
  </si>
  <si>
    <t>实验组1（规则）</t>
  </si>
  <si>
    <t>实验组2（模型）</t>
  </si>
  <si>
    <t>最小样本量计算</t>
  </si>
  <si>
    <t>baseline p</t>
  </si>
  <si>
    <t>单侧检验最小样本量</t>
  </si>
  <si>
    <t>双侧检验最小样本量</t>
  </si>
  <si>
    <t>预期收益</t>
  </si>
  <si>
    <t>alpha</t>
  </si>
  <si>
    <t>1-beta</t>
  </si>
  <si>
    <t>pa</t>
  </si>
  <si>
    <t>pb</t>
  </si>
  <si>
    <t>n</t>
  </si>
  <si>
    <t>已知样本量反推能检验出的最小组间差距</t>
  </si>
  <si>
    <t>z(1-alpha/2)</t>
  </si>
  <si>
    <t>z(1-beta)</t>
  </si>
  <si>
    <t>t</t>
  </si>
  <si>
    <t>a</t>
  </si>
  <si>
    <t>b</t>
  </si>
  <si>
    <t>c</t>
  </si>
  <si>
    <t>POWER((-1)*(2*B46*B44+POWER(B51,2)),2)-4*(B46+POWER(B51,2))*((POWER(B51,2)+B46)*POWER(B44,2)-POWER(B51,2)*B44)</t>
  </si>
  <si>
    <t>b2-4ac</t>
  </si>
  <si>
    <t>x1</t>
  </si>
  <si>
    <t>d1</t>
  </si>
  <si>
    <t>((-1)*((-1)*(2*B46*B44+POWER(B51,2)))+SQRT(POWER((-1)*(2*B46*B44+POWER(B51,2)),2)-4*(B46+POWER(B51,2))*((POWER(B51,2)+B46)*POWER(B44,2)-POWER(B51,2)*B44)))/(2*(B46+POWER(B51,2)))</t>
  </si>
  <si>
    <t>x2</t>
  </si>
  <si>
    <t>d2</t>
  </si>
  <si>
    <t>日均单量</t>
  </si>
  <si>
    <t>1天</t>
  </si>
  <si>
    <t>2天</t>
  </si>
  <si>
    <t>3天</t>
  </si>
  <si>
    <t>4天</t>
  </si>
  <si>
    <t>5天</t>
  </si>
  <si>
    <t>6天</t>
  </si>
  <si>
    <t>7天</t>
  </si>
  <si>
    <t>8天</t>
  </si>
  <si>
    <t>9天</t>
  </si>
  <si>
    <t>10天</t>
  </si>
  <si>
    <t>11天</t>
  </si>
  <si>
    <t>12天</t>
  </si>
  <si>
    <t>13天</t>
  </si>
  <si>
    <t>14天</t>
  </si>
  <si>
    <t>p.p</t>
  </si>
  <si>
    <t xml:space="preserve"> - </t>
  </si>
  <si>
    <t>9.43p.p - 13.19p.p</t>
  </si>
  <si>
    <t>6.4p.p - 9.41p.p</t>
  </si>
  <si>
    <t>5.12p.p - 7.7p.p</t>
  </si>
  <si>
    <t>4.38p.p - 6.68p.p</t>
  </si>
  <si>
    <t>3.89p.p - 5.98p.p</t>
  </si>
  <si>
    <t>3.53p.p - 5.46p.p</t>
  </si>
  <si>
    <t>3.25p.p - 5.06p.p</t>
  </si>
  <si>
    <t>3.03p.p - 4.74p.p</t>
  </si>
  <si>
    <t>2.84p.p - 4.47p.p</t>
  </si>
  <si>
    <t>2.69p.p - 4.24p.p</t>
  </si>
  <si>
    <t>2.56p.p - 4.04p.p</t>
  </si>
  <si>
    <t>2.44p.p - 3.87p.p</t>
  </si>
  <si>
    <t>2.34p.p - 3.72p.p</t>
  </si>
  <si>
    <t>2.26p.p - 3.58p.p</t>
  </si>
  <si>
    <t>2.1p.p - 3.35p.p</t>
  </si>
  <si>
    <t>1.98p.p - 3.16p.p</t>
  </si>
  <si>
    <t>1.87p.p - 3p.p</t>
  </si>
  <si>
    <t>1.78p.p - 2.86p.p</t>
  </si>
  <si>
    <t>1.7p.p - 2.74p.p</t>
  </si>
  <si>
    <t>1.63p.p - 2.63p.p</t>
  </si>
  <si>
    <t>1.57p.p - 2.54p.p</t>
  </si>
  <si>
    <t>2.18p.p - 3.46p.p</t>
  </si>
  <si>
    <t>1.83p.p - 2.93p.p</t>
  </si>
  <si>
    <t>1.6p.p - 2.58p.p</t>
  </si>
  <si>
    <t>1.52p.p - 2.45p.p</t>
  </si>
  <si>
    <t>1.45p.p - 2.34p.p</t>
  </si>
  <si>
    <t>1.38p.p - 2.24p.p</t>
  </si>
  <si>
    <t>1.33p.p - 2.15p.p</t>
  </si>
  <si>
    <t>1.28p.p - 2.07p.p</t>
  </si>
  <si>
    <t>1.47p.p - 2.37p.p</t>
  </si>
  <si>
    <t>1.31p.p - 2.12p.p</t>
  </si>
  <si>
    <t>1.25p.p - 2.02p.p</t>
  </si>
  <si>
    <t>1.19p.p - 1.94p.p</t>
  </si>
  <si>
    <t>1.14p.p - 1.86p.p</t>
  </si>
  <si>
    <t>1.1p.p - 1.79p.p</t>
  </si>
  <si>
    <t>1.67p.p - 2.68p.p</t>
  </si>
  <si>
    <t>1.4p.p - 2.27p.p</t>
  </si>
  <si>
    <t>1.23p.p - 2p.p</t>
  </si>
  <si>
    <t>1.17p.p - 1.9p.p</t>
  </si>
  <si>
    <t>1.11p.p - 1.81p.p</t>
  </si>
  <si>
    <t>1.06p.p - 1.73p.p</t>
  </si>
  <si>
    <t>1.02p.p - 1.66p.p</t>
  </si>
  <si>
    <t>0.98p.p - 1.6p.p</t>
  </si>
  <si>
    <t>1.12p.p - 1.83p.p</t>
  </si>
  <si>
    <t>1.01p.p - 1.65p.p</t>
  </si>
  <si>
    <t>0.97p.p - 1.58p.p</t>
  </si>
  <si>
    <t>0.93p.p - 1.52p.p</t>
  </si>
  <si>
    <t>0.9p.p - 1.46p.p</t>
  </si>
  <si>
    <t>1.18p.p - 1.92p.p</t>
  </si>
  <si>
    <t>1.04p.p - 1.69p.p</t>
  </si>
  <si>
    <t>0.94p.p - 1.53p.p</t>
  </si>
  <si>
    <t>0.86p.p - 1.41p.p</t>
  </si>
  <si>
    <t>0.83p.p - 1.36p.p</t>
  </si>
  <si>
    <t>1.03p.p - 1.68p.p</t>
  </si>
  <si>
    <t>0.92p.p - 1.5p.p</t>
  </si>
  <si>
    <t>0.88p.p - 1.43p.p</t>
  </si>
  <si>
    <t>0.84p.p - 1.37p.p</t>
  </si>
  <si>
    <t>0.8p.p - 1.32p.p</t>
  </si>
  <si>
    <t>0.77p.p - 1.27p.p</t>
  </si>
  <si>
    <t>0.91p.p - 1.49p.p</t>
  </si>
  <si>
    <t>0.87p.p - 1.41p.p</t>
  </si>
  <si>
    <t>0.82p.p - 1.35p.p</t>
  </si>
  <si>
    <t>0.79p.p - 1.29p.p</t>
  </si>
  <si>
    <t>0.76p.p - 1.24p.p</t>
  </si>
  <si>
    <t>0.73p.p - 1.2p.p</t>
  </si>
  <si>
    <t>0.82p.p - 1.34p.p</t>
  </si>
  <si>
    <t>0.78p.p - 1.28p.p</t>
  </si>
  <si>
    <t>0.75p.p - 1.23p.p</t>
  </si>
  <si>
    <t>0.72p.p - 1.18p.p</t>
  </si>
  <si>
    <t>0.69p.p - 1.13p.p</t>
  </si>
  <si>
    <t>序号</t>
  </si>
  <si>
    <t>dt</t>
  </si>
  <si>
    <t>group_name</t>
  </si>
  <si>
    <t>exp_user_cnt</t>
  </si>
  <si>
    <t>order_user_cnt</t>
  </si>
  <si>
    <t>order_cnt</t>
  </si>
  <si>
    <t>order_cnt_d</t>
  </si>
  <si>
    <t>match_rate</t>
  </si>
  <si>
    <t>respond_rate</t>
  </si>
  <si>
    <t>order_gtv</t>
  </si>
  <si>
    <t>match_order_gtv</t>
  </si>
  <si>
    <t>null</t>
  </si>
  <si>
    <t>new</t>
  </si>
  <si>
    <t>old</t>
  </si>
  <si>
    <t>执行单量</t>
  </si>
  <si>
    <t>响应率</t>
  </si>
  <si>
    <t>GTV转化率</t>
  </si>
  <si>
    <t>实验组</t>
  </si>
  <si>
    <t>实验-对照</t>
  </si>
  <si>
    <t>ab_order_cnt</t>
  </si>
  <si>
    <t>cancel_cnt</t>
  </si>
  <si>
    <t>after_respond_cancel_cnt</t>
  </si>
  <si>
    <t>ab_respond_cnt</t>
  </si>
  <si>
    <t>auto_cancel_cnt</t>
  </si>
  <si>
    <t>(year, quarter, month, dt,</t>
  </si>
  <si>
    <t>is_bus_lc,</t>
  </si>
  <si>
    <t>standard_order_vehicle_name,</t>
  </si>
  <si>
    <t>big_area,</t>
  </si>
  <si>
    <t>city_name,</t>
  </si>
  <si>
    <t xml:space="preserve">lc_distance_group, </t>
  </si>
  <si>
    <t>lc_price_group,</t>
  </si>
  <si>
    <t>lc_route_group</t>
  </si>
  <si>
    <t>)</t>
  </si>
  <si>
    <t>),</t>
  </si>
  <si>
    <t>(</t>
  </si>
  <si>
    <t>year, quarter, month, dt,</t>
  </si>
  <si>
    <t>司机加价</t>
  </si>
  <si>
    <t>price_group</t>
  </si>
  <si>
    <t>count(1)</t>
  </si>
  <si>
    <t>30% - 40%</t>
  </si>
  <si>
    <t>&lt;10%</t>
  </si>
  <si>
    <t>80% - 90%</t>
  </si>
  <si>
    <t>10% - 15%</t>
  </si>
  <si>
    <t>60% - 70%</t>
  </si>
  <si>
    <t>15% - 20%</t>
  </si>
  <si>
    <t>40% - 50%</t>
  </si>
  <si>
    <t>20% - 25%</t>
  </si>
  <si>
    <t>0-100</t>
  </si>
  <si>
    <t>25% - 30%</t>
  </si>
  <si>
    <t>100-500</t>
  </si>
  <si>
    <t>30%+</t>
  </si>
  <si>
    <t>500-1000</t>
  </si>
  <si>
    <t>90% - 100%</t>
  </si>
  <si>
    <t xml:space="preserve"> 1000-2000</t>
  </si>
  <si>
    <t>50% - 60%</t>
  </si>
  <si>
    <t xml:space="preserve"> 2000-5000</t>
  </si>
  <si>
    <t>70% - 80%</t>
  </si>
  <si>
    <t>100%+</t>
  </si>
  <si>
    <t>用户加价</t>
  </si>
  <si>
    <t>月份</t>
  </si>
  <si>
    <t>用户出价</t>
  </si>
  <si>
    <t>10% - 20%</t>
  </si>
  <si>
    <t>20% - 30%</t>
  </si>
  <si>
    <t>30% - 50%</t>
  </si>
  <si>
    <t>50% - 100%</t>
  </si>
  <si>
    <t>4月-1月</t>
  </si>
  <si>
    <t>&lt;-30%</t>
  </si>
  <si>
    <t>&lt;-20%</t>
  </si>
  <si>
    <t>-30% - -20%</t>
  </si>
  <si>
    <t>-20% - -10%</t>
  </si>
  <si>
    <t>-10% - 0</t>
  </si>
  <si>
    <t>0 - 10%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</si>
</sst>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2"/>
      <color rgb="FF515A6E"/>
      <name val="Helvetica Neue"/>
      <charset val="134"/>
    </font>
    <font>
      <sz val="12"/>
      <color rgb="FF515A6E"/>
      <name val="Helvetica Neue"/>
      <charset val="134"/>
    </font>
    <font>
      <b/>
      <sz val="12"/>
      <color rgb="FF000000"/>
      <name val="Helvetica Neue"/>
      <charset val="134"/>
    </font>
    <font>
      <sz val="12"/>
      <color rgb="FF000000"/>
      <name val="Helvetica Neue"/>
      <charset val="134"/>
    </font>
    <font>
      <sz val="14"/>
      <color rgb="FF000000"/>
      <name val="Courier New"/>
      <charset val="134"/>
    </font>
    <font>
      <sz val="12"/>
      <color rgb="FF515A6E"/>
      <name val="宋体"/>
      <charset val="134"/>
    </font>
    <font>
      <b/>
      <sz val="12"/>
      <color rgb="FF515A6E"/>
      <name val="宋体"/>
      <charset val="134"/>
    </font>
    <font>
      <sz val="10"/>
      <color theme="1"/>
      <name val="Helvetica Neue"/>
      <charset val="134"/>
    </font>
    <font>
      <sz val="13"/>
      <color rgb="FF000000"/>
      <name val="Helvetica Neue"/>
      <charset val="134"/>
    </font>
    <font>
      <sz val="10"/>
      <color rgb="FF000000"/>
      <name val="Helvetica Neue"/>
      <charset val="134"/>
    </font>
    <font>
      <b/>
      <sz val="10"/>
      <color theme="1"/>
      <name val="Helvetica Neue"/>
      <charset val="134"/>
    </font>
    <font>
      <sz val="9"/>
      <color theme="1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31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30" fillId="13" borderId="10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4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176" fontId="2" fillId="0" borderId="0" xfId="9" applyNumberFormat="1" applyFont="1" applyAlignment="1"/>
    <xf numFmtId="176" fontId="0" fillId="0" borderId="0" xfId="9" applyNumberFormat="1" applyFont="1" applyAlignment="1"/>
    <xf numFmtId="49" fontId="0" fillId="0" borderId="0" xfId="0" applyNumberFormat="1"/>
    <xf numFmtId="0" fontId="5" fillId="0" borderId="0" xfId="0" applyFont="1"/>
    <xf numFmtId="176" fontId="4" fillId="0" borderId="0" xfId="9" applyNumberFormat="1" applyFont="1" applyAlignment="1"/>
    <xf numFmtId="58" fontId="0" fillId="0" borderId="0" xfId="0" applyNumberFormat="1"/>
    <xf numFmtId="14" fontId="2" fillId="0" borderId="0" xfId="0" applyNumberFormat="1" applyFont="1"/>
    <xf numFmtId="0" fontId="6" fillId="0" borderId="0" xfId="0" applyFont="1"/>
    <xf numFmtId="3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7" fillId="0" borderId="0" xfId="0" applyFont="1"/>
    <xf numFmtId="10" fontId="0" fillId="0" borderId="0" xfId="0" applyNumberFormat="1"/>
    <xf numFmtId="0" fontId="0" fillId="0" borderId="0" xfId="0" applyAlignment="1">
      <alignment horizontal="left"/>
    </xf>
    <xf numFmtId="10" fontId="2" fillId="0" borderId="0" xfId="0" applyNumberFormat="1" applyFont="1"/>
    <xf numFmtId="10" fontId="1" fillId="0" borderId="0" xfId="0" applyNumberFormat="1" applyFont="1"/>
    <xf numFmtId="0" fontId="0" fillId="2" borderId="0" xfId="0" applyFill="1" applyAlignment="1">
      <alignment horizontal="center"/>
    </xf>
    <xf numFmtId="0" fontId="0" fillId="3" borderId="1" xfId="0" applyFill="1" applyBorder="1"/>
    <xf numFmtId="10" fontId="8" fillId="0" borderId="2" xfId="0" applyNumberFormat="1" applyFont="1" applyBorder="1" applyAlignment="1">
      <alignment vertical="center"/>
    </xf>
    <xf numFmtId="10" fontId="9" fillId="0" borderId="0" xfId="0" applyNumberFormat="1" applyFont="1"/>
    <xf numFmtId="0" fontId="8" fillId="0" borderId="2" xfId="0" applyFont="1" applyBorder="1" applyAlignment="1">
      <alignment vertical="center"/>
    </xf>
    <xf numFmtId="3" fontId="9" fillId="0" borderId="0" xfId="0" applyNumberFormat="1" applyFont="1"/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3" fontId="10" fillId="0" borderId="0" xfId="0" applyNumberFormat="1" applyFont="1"/>
    <xf numFmtId="0" fontId="5" fillId="3" borderId="1" xfId="0" applyFont="1" applyFill="1" applyBorder="1"/>
    <xf numFmtId="0" fontId="8" fillId="0" borderId="0" xfId="0" applyFont="1"/>
    <xf numFmtId="3" fontId="11" fillId="0" borderId="0" xfId="0" applyNumberFormat="1" applyFont="1"/>
    <xf numFmtId="9" fontId="12" fillId="0" borderId="0" xfId="0" applyNumberFormat="1" applyFont="1"/>
    <xf numFmtId="2" fontId="0" fillId="0" borderId="0" xfId="0" applyNumberFormat="1"/>
    <xf numFmtId="9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DBF6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执行单量分天趋势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Sheet9!$B$41</c:f>
              <c:strCache>
                <c:ptCount val="1"/>
                <c:pt idx="0">
                  <c:v>实验组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Sheet9!$B$42:$B$57</c:f>
              <c:numCache>
                <c:formatCode>General</c:formatCode>
                <c:ptCount val="16"/>
                <c:pt idx="0">
                  <c:v>78300</c:v>
                </c:pt>
                <c:pt idx="1">
                  <c:v>112821</c:v>
                </c:pt>
                <c:pt idx="2">
                  <c:v>114527</c:v>
                </c:pt>
                <c:pt idx="3">
                  <c:v>119949</c:v>
                </c:pt>
                <c:pt idx="4">
                  <c:v>112254</c:v>
                </c:pt>
                <c:pt idx="5">
                  <c:v>102172</c:v>
                </c:pt>
                <c:pt idx="6">
                  <c:v>123914</c:v>
                </c:pt>
                <c:pt idx="7">
                  <c:v>128192</c:v>
                </c:pt>
                <c:pt idx="8">
                  <c:v>130232</c:v>
                </c:pt>
                <c:pt idx="9">
                  <c:v>136547</c:v>
                </c:pt>
                <c:pt idx="10">
                  <c:v>158878</c:v>
                </c:pt>
                <c:pt idx="11">
                  <c:v>140549</c:v>
                </c:pt>
                <c:pt idx="12">
                  <c:v>74185</c:v>
                </c:pt>
                <c:pt idx="13">
                  <c:v>77445</c:v>
                </c:pt>
                <c:pt idx="14">
                  <c:v>90167</c:v>
                </c:pt>
                <c:pt idx="15">
                  <c:v>101560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Sheet9!$C$41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Sheet9!$C$42:$C$57</c:f>
              <c:numCache>
                <c:formatCode>General</c:formatCode>
                <c:ptCount val="16"/>
                <c:pt idx="0">
                  <c:v>26032</c:v>
                </c:pt>
                <c:pt idx="1">
                  <c:v>38823</c:v>
                </c:pt>
                <c:pt idx="2">
                  <c:v>38503</c:v>
                </c:pt>
                <c:pt idx="3">
                  <c:v>40304</c:v>
                </c:pt>
                <c:pt idx="4">
                  <c:v>37288</c:v>
                </c:pt>
                <c:pt idx="5">
                  <c:v>34247</c:v>
                </c:pt>
                <c:pt idx="6">
                  <c:v>41423</c:v>
                </c:pt>
                <c:pt idx="7">
                  <c:v>43303</c:v>
                </c:pt>
                <c:pt idx="8">
                  <c:v>43869</c:v>
                </c:pt>
                <c:pt idx="9">
                  <c:v>45807</c:v>
                </c:pt>
                <c:pt idx="10">
                  <c:v>53727</c:v>
                </c:pt>
                <c:pt idx="11">
                  <c:v>47179</c:v>
                </c:pt>
                <c:pt idx="12">
                  <c:v>24624</c:v>
                </c:pt>
                <c:pt idx="13">
                  <c:v>25850</c:v>
                </c:pt>
                <c:pt idx="14">
                  <c:v>30034</c:v>
                </c:pt>
                <c:pt idx="15">
                  <c:v>33820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239839"/>
        <c:axId val="1164590223"/>
      </c:lineChart>
      <c:dateAx>
        <c:axId val="309239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90223"/>
        <c:crosses val="autoZero"/>
        <c:auto val="1"/>
        <c:lblOffset val="100"/>
        <c:baseTimeUnit val="days"/>
      </c:dateAx>
      <c:valAx>
        <c:axId val="116459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23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配对率分天趋势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Sheet9!$I$41</c:f>
              <c:strCache>
                <c:ptCount val="1"/>
                <c:pt idx="0">
                  <c:v>实验-对照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Sheet9!$I$42:$I$57</c:f>
              <c:numCache>
                <c:formatCode>0.0%</c:formatCode>
                <c:ptCount val="16"/>
                <c:pt idx="0">
                  <c:v>0.00443293488473895</c:v>
                </c:pt>
                <c:pt idx="1">
                  <c:v>0.014402590053908</c:v>
                </c:pt>
                <c:pt idx="2">
                  <c:v>0.0141319928110359</c:v>
                </c:pt>
                <c:pt idx="3">
                  <c:v>0.00824454803937502</c:v>
                </c:pt>
                <c:pt idx="4">
                  <c:v>0.00602600912196205</c:v>
                </c:pt>
                <c:pt idx="5">
                  <c:v>0.00679820253233998</c:v>
                </c:pt>
                <c:pt idx="6">
                  <c:v>0.00750764965504602</c:v>
                </c:pt>
                <c:pt idx="7">
                  <c:v>0.00817569218937897</c:v>
                </c:pt>
                <c:pt idx="8">
                  <c:v>0.000886852808232974</c:v>
                </c:pt>
                <c:pt idx="9">
                  <c:v>0.00407131541901895</c:v>
                </c:pt>
                <c:pt idx="10">
                  <c:v>0.0133827786269071</c:v>
                </c:pt>
                <c:pt idx="11">
                  <c:v>0.00940803308154292</c:v>
                </c:pt>
                <c:pt idx="12">
                  <c:v>0.010920693958166</c:v>
                </c:pt>
                <c:pt idx="13">
                  <c:v>-0.00124419738572901</c:v>
                </c:pt>
                <c:pt idx="14">
                  <c:v>-0.00211545749867303</c:v>
                </c:pt>
                <c:pt idx="15">
                  <c:v>0.00561714486418707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92671"/>
        <c:axId val="75312895"/>
      </c:barChart>
      <c:lineChart>
        <c:grouping val="standard"/>
        <c:varyColors val="0"/>
        <c:ser>
          <c:idx val="0"/>
          <c:order val="0"/>
          <c:tx>
            <c:strRef>
              <c:f>Sheet9!$G$41</c:f>
              <c:strCache>
                <c:ptCount val="1"/>
                <c:pt idx="0">
                  <c:v>实验组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Sheet9!$G$42:$G$57</c:f>
              <c:numCache>
                <c:formatCode>General</c:formatCode>
                <c:ptCount val="16"/>
                <c:pt idx="0">
                  <c:v>0.758850574712643</c:v>
                </c:pt>
                <c:pt idx="1">
                  <c:v>0.756977867595571</c:v>
                </c:pt>
                <c:pt idx="2">
                  <c:v>0.759034987382887</c:v>
                </c:pt>
                <c:pt idx="3">
                  <c:v>0.753753678646758</c:v>
                </c:pt>
                <c:pt idx="4">
                  <c:v>0.758734655335221</c:v>
                </c:pt>
                <c:pt idx="5">
                  <c:v>0.752994949692675</c:v>
                </c:pt>
                <c:pt idx="6">
                  <c:v>0.743572154881611</c:v>
                </c:pt>
                <c:pt idx="7">
                  <c:v>0.734476410384423</c:v>
                </c:pt>
                <c:pt idx="8">
                  <c:v>0.732884390933104</c:v>
                </c:pt>
                <c:pt idx="9">
                  <c:v>0.736251986495492</c:v>
                </c:pt>
                <c:pt idx="10">
                  <c:v>0.704320296076234</c:v>
                </c:pt>
                <c:pt idx="11">
                  <c:v>0.71921536261375</c:v>
                </c:pt>
                <c:pt idx="12">
                  <c:v>0.710116600390914</c:v>
                </c:pt>
                <c:pt idx="13">
                  <c:v>0.73821421654077</c:v>
                </c:pt>
                <c:pt idx="14">
                  <c:v>0.76318386993024</c:v>
                </c:pt>
                <c:pt idx="15">
                  <c:v>0.770844820795588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Sheet9!$H$41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Sheet9!$H$42:$H$57</c:f>
              <c:numCache>
                <c:formatCode>General</c:formatCode>
                <c:ptCount val="16"/>
                <c:pt idx="0">
                  <c:v>0.754417639827904</c:v>
                </c:pt>
                <c:pt idx="1">
                  <c:v>0.742575277541663</c:v>
                </c:pt>
                <c:pt idx="2">
                  <c:v>0.744902994571851</c:v>
                </c:pt>
                <c:pt idx="3">
                  <c:v>0.745509130607383</c:v>
                </c:pt>
                <c:pt idx="4">
                  <c:v>0.752708646213259</c:v>
                </c:pt>
                <c:pt idx="5">
                  <c:v>0.746196747160335</c:v>
                </c:pt>
                <c:pt idx="6">
                  <c:v>0.736064505226565</c:v>
                </c:pt>
                <c:pt idx="7">
                  <c:v>0.726300718195044</c:v>
                </c:pt>
                <c:pt idx="8">
                  <c:v>0.731997538124871</c:v>
                </c:pt>
                <c:pt idx="9">
                  <c:v>0.732180671076473</c:v>
                </c:pt>
                <c:pt idx="10">
                  <c:v>0.690937517449327</c:v>
                </c:pt>
                <c:pt idx="11">
                  <c:v>0.709807329532207</c:v>
                </c:pt>
                <c:pt idx="12">
                  <c:v>0.699195906432748</c:v>
                </c:pt>
                <c:pt idx="13">
                  <c:v>0.739458413926499</c:v>
                </c:pt>
                <c:pt idx="14">
                  <c:v>0.765299327428913</c:v>
                </c:pt>
                <c:pt idx="15">
                  <c:v>0.765227675931401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239839"/>
        <c:axId val="1164590223"/>
      </c:lineChart>
      <c:dateAx>
        <c:axId val="309239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90223"/>
        <c:crosses val="autoZero"/>
        <c:auto val="1"/>
        <c:lblOffset val="100"/>
        <c:baseTimeUnit val="days"/>
      </c:dateAx>
      <c:valAx>
        <c:axId val="116459022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239839"/>
        <c:crosses val="autoZero"/>
        <c:crossBetween val="between"/>
      </c:valAx>
      <c:dateAx>
        <c:axId val="74892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2895"/>
        <c:crosses val="autoZero"/>
        <c:auto val="1"/>
        <c:lblOffset val="100"/>
        <c:baseTimeUnit val="days"/>
      </c:dateAx>
      <c:valAx>
        <c:axId val="7531289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267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响应率分天趋势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Sheet9!$N$41</c:f>
              <c:strCache>
                <c:ptCount val="1"/>
                <c:pt idx="0">
                  <c:v>实验-对照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Sheet9!$N$42:$N$57</c:f>
              <c:numCache>
                <c:formatCode>0.0%</c:formatCode>
                <c:ptCount val="16"/>
                <c:pt idx="0">
                  <c:v>0.00409289166452798</c:v>
                </c:pt>
                <c:pt idx="1">
                  <c:v>0.015422894918793</c:v>
                </c:pt>
                <c:pt idx="2">
                  <c:v>0.0128656352938861</c:v>
                </c:pt>
                <c:pt idx="3">
                  <c:v>0.0110093946123351</c:v>
                </c:pt>
                <c:pt idx="4">
                  <c:v>0.00989625422197105</c:v>
                </c:pt>
                <c:pt idx="5">
                  <c:v>0.00943245473235099</c:v>
                </c:pt>
                <c:pt idx="6">
                  <c:v>0.0108019803820359</c:v>
                </c:pt>
                <c:pt idx="7">
                  <c:v>0.00905411693442904</c:v>
                </c:pt>
                <c:pt idx="8">
                  <c:v>0.00639863653248007</c:v>
                </c:pt>
                <c:pt idx="9">
                  <c:v>0.00726045705723699</c:v>
                </c:pt>
                <c:pt idx="10">
                  <c:v>0.019073685023831</c:v>
                </c:pt>
                <c:pt idx="11">
                  <c:v>0.013981873247469</c:v>
                </c:pt>
                <c:pt idx="12">
                  <c:v>0.0109034166511091</c:v>
                </c:pt>
                <c:pt idx="13">
                  <c:v>0.00512841396271302</c:v>
                </c:pt>
                <c:pt idx="14">
                  <c:v>0.00236090337206596</c:v>
                </c:pt>
                <c:pt idx="15">
                  <c:v>0.00492653458792702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92671"/>
        <c:axId val="75312895"/>
      </c:barChart>
      <c:lineChart>
        <c:grouping val="standard"/>
        <c:varyColors val="0"/>
        <c:ser>
          <c:idx val="0"/>
          <c:order val="0"/>
          <c:tx>
            <c:strRef>
              <c:f>Sheet9!$L$41</c:f>
              <c:strCache>
                <c:ptCount val="1"/>
                <c:pt idx="0">
                  <c:v>实验组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Sheet9!$L$42:$L$57</c:f>
              <c:numCache>
                <c:formatCode>General</c:formatCode>
                <c:ptCount val="16"/>
                <c:pt idx="0">
                  <c:v>0.884125159642401</c:v>
                </c:pt>
                <c:pt idx="1">
                  <c:v>0.880013472669095</c:v>
                </c:pt>
                <c:pt idx="2">
                  <c:v>0.880953836213294</c:v>
                </c:pt>
                <c:pt idx="3">
                  <c:v>0.875563781273708</c:v>
                </c:pt>
                <c:pt idx="4">
                  <c:v>0.879398506957435</c:v>
                </c:pt>
                <c:pt idx="5">
                  <c:v>0.878910073209881</c:v>
                </c:pt>
                <c:pt idx="6">
                  <c:v>0.86296140871895</c:v>
                </c:pt>
                <c:pt idx="7">
                  <c:v>0.853937843235147</c:v>
                </c:pt>
                <c:pt idx="8">
                  <c:v>0.852440260458259</c:v>
                </c:pt>
                <c:pt idx="9">
                  <c:v>0.855536921353087</c:v>
                </c:pt>
                <c:pt idx="10">
                  <c:v>0.819937310389103</c:v>
                </c:pt>
                <c:pt idx="11">
                  <c:v>0.836996350027392</c:v>
                </c:pt>
                <c:pt idx="12">
                  <c:v>0.838794904630316</c:v>
                </c:pt>
                <c:pt idx="13">
                  <c:v>0.863890502937568</c:v>
                </c:pt>
                <c:pt idx="14">
                  <c:v>0.881198221078665</c:v>
                </c:pt>
                <c:pt idx="15">
                  <c:v>0.881538007089405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Sheet9!$M$41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Sheet9!$M$42:$M$57</c:f>
              <c:numCache>
                <c:formatCode>General</c:formatCode>
                <c:ptCount val="16"/>
                <c:pt idx="0">
                  <c:v>0.880032267977873</c:v>
                </c:pt>
                <c:pt idx="1">
                  <c:v>0.864590577750302</c:v>
                </c:pt>
                <c:pt idx="2">
                  <c:v>0.868088200919408</c:v>
                </c:pt>
                <c:pt idx="3">
                  <c:v>0.864554386661373</c:v>
                </c:pt>
                <c:pt idx="4">
                  <c:v>0.869502252735464</c:v>
                </c:pt>
                <c:pt idx="5">
                  <c:v>0.86947761847753</c:v>
                </c:pt>
                <c:pt idx="6">
                  <c:v>0.852159428336914</c:v>
                </c:pt>
                <c:pt idx="7">
                  <c:v>0.844883726300718</c:v>
                </c:pt>
                <c:pt idx="8">
                  <c:v>0.846041623925779</c:v>
                </c:pt>
                <c:pt idx="9">
                  <c:v>0.84827646429585</c:v>
                </c:pt>
                <c:pt idx="10">
                  <c:v>0.800863625365272</c:v>
                </c:pt>
                <c:pt idx="11">
                  <c:v>0.823014476779923</c:v>
                </c:pt>
                <c:pt idx="12">
                  <c:v>0.827891487979207</c:v>
                </c:pt>
                <c:pt idx="13">
                  <c:v>0.858762088974855</c:v>
                </c:pt>
                <c:pt idx="14">
                  <c:v>0.878837317706599</c:v>
                </c:pt>
                <c:pt idx="15">
                  <c:v>0.876611472501478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239839"/>
        <c:axId val="1164590223"/>
      </c:lineChart>
      <c:dateAx>
        <c:axId val="309239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90223"/>
        <c:crosses val="autoZero"/>
        <c:auto val="1"/>
        <c:lblOffset val="100"/>
        <c:baseTimeUnit val="days"/>
      </c:dateAx>
      <c:valAx>
        <c:axId val="116459022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239839"/>
        <c:crosses val="autoZero"/>
        <c:crossBetween val="between"/>
      </c:valAx>
      <c:dateAx>
        <c:axId val="74892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2895"/>
        <c:crosses val="autoZero"/>
        <c:auto val="1"/>
        <c:lblOffset val="100"/>
        <c:baseTimeUnit val="days"/>
      </c:dateAx>
      <c:valAx>
        <c:axId val="7531289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267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GTV</a:t>
            </a:r>
            <a:r>
              <a:rPr lang="zh-CN" altLang="en-US"/>
              <a:t>配对率分天趋势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Sheet9!$S$41</c:f>
              <c:strCache>
                <c:ptCount val="1"/>
                <c:pt idx="0">
                  <c:v>实验-对照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Sheet9!$S$42:$S$57</c:f>
              <c:numCache>
                <c:formatCode>0.0%</c:formatCode>
                <c:ptCount val="16"/>
                <c:pt idx="0">
                  <c:v>0.0024453623142715</c:v>
                </c:pt>
                <c:pt idx="1">
                  <c:v>0.0110136424895352</c:v>
                </c:pt>
                <c:pt idx="2">
                  <c:v>0.00344186425024828</c:v>
                </c:pt>
                <c:pt idx="3">
                  <c:v>-0.00729056434837061</c:v>
                </c:pt>
                <c:pt idx="4">
                  <c:v>0.00555519096513202</c:v>
                </c:pt>
                <c:pt idx="5">
                  <c:v>-0.00898991032638197</c:v>
                </c:pt>
                <c:pt idx="6">
                  <c:v>0.00212854843319998</c:v>
                </c:pt>
                <c:pt idx="7">
                  <c:v>-0.00092022824921878</c:v>
                </c:pt>
                <c:pt idx="8">
                  <c:v>0.000151502060576902</c:v>
                </c:pt>
                <c:pt idx="9">
                  <c:v>-0.0151913609751868</c:v>
                </c:pt>
                <c:pt idx="10">
                  <c:v>-0.000738753739034426</c:v>
                </c:pt>
                <c:pt idx="11">
                  <c:v>0.00090913224661171</c:v>
                </c:pt>
                <c:pt idx="12">
                  <c:v>0.00746349801146384</c:v>
                </c:pt>
                <c:pt idx="13">
                  <c:v>-0.0363248341024086</c:v>
                </c:pt>
                <c:pt idx="14">
                  <c:v>0.0099448269138962</c:v>
                </c:pt>
                <c:pt idx="15">
                  <c:v>-0.00465594217128751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92671"/>
        <c:axId val="75312895"/>
      </c:barChart>
      <c:lineChart>
        <c:grouping val="standard"/>
        <c:varyColors val="0"/>
        <c:ser>
          <c:idx val="0"/>
          <c:order val="0"/>
          <c:tx>
            <c:strRef>
              <c:f>Sheet9!$Q$41</c:f>
              <c:strCache>
                <c:ptCount val="1"/>
                <c:pt idx="0">
                  <c:v>实验组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Sheet9!$Q$42:$Q$57</c:f>
              <c:numCache>
                <c:formatCode>General</c:formatCode>
                <c:ptCount val="16"/>
                <c:pt idx="0">
                  <c:v>0.563960433579591</c:v>
                </c:pt>
                <c:pt idx="1">
                  <c:v>0.562138258273548</c:v>
                </c:pt>
                <c:pt idx="2">
                  <c:v>0.567704331711259</c:v>
                </c:pt>
                <c:pt idx="3">
                  <c:v>0.564647959535855</c:v>
                </c:pt>
                <c:pt idx="4">
                  <c:v>0.591569145845864</c:v>
                </c:pt>
                <c:pt idx="5">
                  <c:v>0.550996395033972</c:v>
                </c:pt>
                <c:pt idx="6">
                  <c:v>0.575469838979362</c:v>
                </c:pt>
                <c:pt idx="7">
                  <c:v>0.560818143557953</c:v>
                </c:pt>
                <c:pt idx="8">
                  <c:v>0.563564439515959</c:v>
                </c:pt>
                <c:pt idx="9">
                  <c:v>0.580310017172828</c:v>
                </c:pt>
                <c:pt idx="10">
                  <c:v>0.576306686941992</c:v>
                </c:pt>
                <c:pt idx="11">
                  <c:v>0.58986009161727</c:v>
                </c:pt>
                <c:pt idx="12">
                  <c:v>0.541147742391169</c:v>
                </c:pt>
                <c:pt idx="13">
                  <c:v>0.549367371640482</c:v>
                </c:pt>
                <c:pt idx="14">
                  <c:v>0.590186669675415</c:v>
                </c:pt>
                <c:pt idx="15">
                  <c:v>0.592832642712046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Sheet9!$R$41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Sheet9!$A$42:$A$57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Sheet9!$R$42:$R$57</c:f>
              <c:numCache>
                <c:formatCode>General</c:formatCode>
                <c:ptCount val="16"/>
                <c:pt idx="0">
                  <c:v>0.561515071265319</c:v>
                </c:pt>
                <c:pt idx="1">
                  <c:v>0.551124615784013</c:v>
                </c:pt>
                <c:pt idx="2">
                  <c:v>0.564262467461011</c:v>
                </c:pt>
                <c:pt idx="3">
                  <c:v>0.571938523884225</c:v>
                </c:pt>
                <c:pt idx="4">
                  <c:v>0.586013954880732</c:v>
                </c:pt>
                <c:pt idx="5">
                  <c:v>0.559986305360354</c:v>
                </c:pt>
                <c:pt idx="6">
                  <c:v>0.573341290546162</c:v>
                </c:pt>
                <c:pt idx="7">
                  <c:v>0.561738371807171</c:v>
                </c:pt>
                <c:pt idx="8">
                  <c:v>0.563412937455383</c:v>
                </c:pt>
                <c:pt idx="9">
                  <c:v>0.595501378148015</c:v>
                </c:pt>
                <c:pt idx="10">
                  <c:v>0.577045440681027</c:v>
                </c:pt>
                <c:pt idx="11">
                  <c:v>0.588950959370658</c:v>
                </c:pt>
                <c:pt idx="12">
                  <c:v>0.533684244379705</c:v>
                </c:pt>
                <c:pt idx="13">
                  <c:v>0.58569220574289</c:v>
                </c:pt>
                <c:pt idx="14">
                  <c:v>0.580241842761519</c:v>
                </c:pt>
                <c:pt idx="15">
                  <c:v>0.597488584883333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9239839"/>
        <c:axId val="1164590223"/>
      </c:lineChart>
      <c:dateAx>
        <c:axId val="309239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590223"/>
        <c:crosses val="autoZero"/>
        <c:auto val="1"/>
        <c:lblOffset val="100"/>
        <c:baseTimeUnit val="days"/>
      </c:dateAx>
      <c:valAx>
        <c:axId val="116459022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239839"/>
        <c:crosses val="autoZero"/>
        <c:crossBetween val="between"/>
      </c:valAx>
      <c:dateAx>
        <c:axId val="74892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2895"/>
        <c:crosses val="autoZero"/>
        <c:auto val="1"/>
        <c:lblOffset val="100"/>
        <c:baseTimeUnit val="days"/>
      </c:dateAx>
      <c:valAx>
        <c:axId val="7531289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267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响应后取消率分天趋势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Sheet9!$D$122</c:f>
              <c:strCache>
                <c:ptCount val="1"/>
                <c:pt idx="0">
                  <c:v>实验-对照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Sheet9!$A$123:$A$138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Sheet9!$D$123:$D$138</c:f>
              <c:numCache>
                <c:formatCode>0.0%</c:formatCode>
                <c:ptCount val="16"/>
                <c:pt idx="0">
                  <c:v>0.000267833681175639</c:v>
                </c:pt>
                <c:pt idx="1">
                  <c:v>0.00129968953883655</c:v>
                </c:pt>
                <c:pt idx="2">
                  <c:v>-0.00254792267364604</c:v>
                </c:pt>
                <c:pt idx="3">
                  <c:v>0.00213227782417386</c:v>
                </c:pt>
                <c:pt idx="4">
                  <c:v>0.00451180386959349</c:v>
                </c:pt>
                <c:pt idx="5">
                  <c:v>0.00501949467629476</c:v>
                </c:pt>
                <c:pt idx="6">
                  <c:v>0.00298068254865391</c:v>
                </c:pt>
                <c:pt idx="7">
                  <c:v>0.000767834490130737</c:v>
                </c:pt>
                <c:pt idx="8">
                  <c:v>0.00653732236209378</c:v>
                </c:pt>
                <c:pt idx="9">
                  <c:v>0.00537407819380736</c:v>
                </c:pt>
                <c:pt idx="10">
                  <c:v>0.00499889477176965</c:v>
                </c:pt>
                <c:pt idx="11">
                  <c:v>0.00534181677268897</c:v>
                </c:pt>
                <c:pt idx="12">
                  <c:v>-0.00176516797952792</c:v>
                </c:pt>
                <c:pt idx="13">
                  <c:v>0.00631245762620011</c:v>
                </c:pt>
                <c:pt idx="14">
                  <c:v>0.00738009230012543</c:v>
                </c:pt>
                <c:pt idx="15">
                  <c:v>-0.00155022897750806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5711"/>
        <c:axId val="36051263"/>
      </c:barChart>
      <c:lineChart>
        <c:grouping val="standard"/>
        <c:varyColors val="0"/>
        <c:ser>
          <c:idx val="0"/>
          <c:order val="0"/>
          <c:tx>
            <c:strRef>
              <c:f>Sheet9!$B$122</c:f>
              <c:strCache>
                <c:ptCount val="1"/>
                <c:pt idx="0">
                  <c:v>实验组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Sheet9!$A$123:$A$138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Sheet9!$B$123:$B$138</c:f>
              <c:numCache>
                <c:formatCode>0.00%</c:formatCode>
                <c:ptCount val="16"/>
                <c:pt idx="0">
                  <c:v>0.172220596228624</c:v>
                </c:pt>
                <c:pt idx="1">
                  <c:v>0.168587223108966</c:v>
                </c:pt>
                <c:pt idx="2">
                  <c:v>0.166831203933559</c:v>
                </c:pt>
                <c:pt idx="3">
                  <c:v>0.167391224256714</c:v>
                </c:pt>
                <c:pt idx="4">
                  <c:v>0.165221820603995</c:v>
                </c:pt>
                <c:pt idx="5">
                  <c:v>0.173107509779478</c:v>
                </c:pt>
                <c:pt idx="6">
                  <c:v>0.165623839836287</c:v>
                </c:pt>
                <c:pt idx="7">
                  <c:v>0.168069825172045</c:v>
                </c:pt>
                <c:pt idx="8">
                  <c:v>0.168177223132429</c:v>
                </c:pt>
                <c:pt idx="9">
                  <c:v>0.168104981838341</c:v>
                </c:pt>
                <c:pt idx="10">
                  <c:v>0.169144401704959</c:v>
                </c:pt>
                <c:pt idx="11">
                  <c:v>0.168597433135735</c:v>
                </c:pt>
                <c:pt idx="12">
                  <c:v>0.180786569252293</c:v>
                </c:pt>
                <c:pt idx="13">
                  <c:v>0.172179101019462</c:v>
                </c:pt>
                <c:pt idx="14">
                  <c:v>0.16052063383632</c:v>
                </c:pt>
                <c:pt idx="15">
                  <c:v>0.15080733487318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Sheet9!$C$122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Sheet9!$A$123:$A$138</c:f>
              <c:numCache>
                <c:formatCode>yyyy/m/d</c:formatCode>
                <c:ptCount val="16"/>
                <c:pt idx="0" c:formatCode="yyyy/m/d">
                  <c:v>44670</c:v>
                </c:pt>
                <c:pt idx="1" c:formatCode="yyyy/m/d">
                  <c:v>44671</c:v>
                </c:pt>
                <c:pt idx="2" c:formatCode="yyyy/m/d">
                  <c:v>44672</c:v>
                </c:pt>
                <c:pt idx="3" c:formatCode="yyyy/m/d">
                  <c:v>44673</c:v>
                </c:pt>
                <c:pt idx="4" c:formatCode="yyyy/m/d">
                  <c:v>44674</c:v>
                </c:pt>
                <c:pt idx="5" c:formatCode="yyyy/m/d">
                  <c:v>44675</c:v>
                </c:pt>
                <c:pt idx="6" c:formatCode="yyyy/m/d">
                  <c:v>44676</c:v>
                </c:pt>
                <c:pt idx="7" c:formatCode="yyyy/m/d">
                  <c:v>44677</c:v>
                </c:pt>
                <c:pt idx="8" c:formatCode="yyyy/m/d">
                  <c:v>44678</c:v>
                </c:pt>
                <c:pt idx="9" c:formatCode="yyyy/m/d">
                  <c:v>44679</c:v>
                </c:pt>
                <c:pt idx="10" c:formatCode="yyyy/m/d">
                  <c:v>44680</c:v>
                </c:pt>
                <c:pt idx="11" c:formatCode="yyyy/m/d">
                  <c:v>44681</c:v>
                </c:pt>
                <c:pt idx="12" c:formatCode="yyyy/m/d">
                  <c:v>44682</c:v>
                </c:pt>
                <c:pt idx="13" c:formatCode="yyyy/m/d">
                  <c:v>44683</c:v>
                </c:pt>
                <c:pt idx="14" c:formatCode="yyyy/m/d">
                  <c:v>44684</c:v>
                </c:pt>
                <c:pt idx="15" c:formatCode="yyyy/m/d">
                  <c:v>44685</c:v>
                </c:pt>
              </c:numCache>
            </c:numRef>
          </c:cat>
          <c:val>
            <c:numRef>
              <c:f>Sheet9!$C$123:$C$138</c:f>
              <c:numCache>
                <c:formatCode>0.00%</c:formatCode>
                <c:ptCount val="16"/>
                <c:pt idx="0">
                  <c:v>0.171952762547448</c:v>
                </c:pt>
                <c:pt idx="1">
                  <c:v>0.167287533570129</c:v>
                </c:pt>
                <c:pt idx="2">
                  <c:v>0.169379126607205</c:v>
                </c:pt>
                <c:pt idx="3">
                  <c:v>0.165258946432541</c:v>
                </c:pt>
                <c:pt idx="4">
                  <c:v>0.160710016734401</c:v>
                </c:pt>
                <c:pt idx="5">
                  <c:v>0.168088015103183</c:v>
                </c:pt>
                <c:pt idx="6">
                  <c:v>0.162643157287633</c:v>
                </c:pt>
                <c:pt idx="7">
                  <c:v>0.167301990681914</c:v>
                </c:pt>
                <c:pt idx="8">
                  <c:v>0.161639900770336</c:v>
                </c:pt>
                <c:pt idx="9">
                  <c:v>0.162730903644533</c:v>
                </c:pt>
                <c:pt idx="10">
                  <c:v>0.164145506933189</c:v>
                </c:pt>
                <c:pt idx="11">
                  <c:v>0.163255616363046</c:v>
                </c:pt>
                <c:pt idx="12">
                  <c:v>0.182551737231821</c:v>
                </c:pt>
                <c:pt idx="13">
                  <c:v>0.165866643393262</c:v>
                </c:pt>
                <c:pt idx="14">
                  <c:v>0.153140541536195</c:v>
                </c:pt>
                <c:pt idx="15">
                  <c:v>0.152357563850688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8634031"/>
        <c:axId val="1108444543"/>
      </c:lineChart>
      <c:dateAx>
        <c:axId val="110863403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8444543"/>
        <c:crosses val="autoZero"/>
        <c:auto val="1"/>
        <c:lblOffset val="100"/>
        <c:baseTimeUnit val="days"/>
      </c:dateAx>
      <c:valAx>
        <c:axId val="1108444543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8634031"/>
        <c:crosses val="autoZero"/>
        <c:crossBetween val="between"/>
      </c:valAx>
      <c:dateAx>
        <c:axId val="276957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51263"/>
        <c:crosses val="autoZero"/>
        <c:auto val="1"/>
        <c:lblOffset val="100"/>
        <c:baseTimeUnit val="days"/>
      </c:dateAx>
      <c:valAx>
        <c:axId val="3605126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9571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57</xdr:row>
      <xdr:rowOff>165100</xdr:rowOff>
    </xdr:from>
    <xdr:to>
      <xdr:col>5</xdr:col>
      <xdr:colOff>139700</xdr:colOff>
      <xdr:row>76</xdr:row>
      <xdr:rowOff>165100</xdr:rowOff>
    </xdr:to>
    <xdr:graphicFrame>
      <xdr:nvGraphicFramePr>
        <xdr:cNvPr id="5" name="图表 4"/>
        <xdr:cNvGraphicFramePr/>
      </xdr:nvGraphicFramePr>
      <xdr:xfrm>
        <a:off x="0" y="12339320"/>
        <a:ext cx="4806315" cy="412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58</xdr:row>
      <xdr:rowOff>0</xdr:rowOff>
    </xdr:from>
    <xdr:to>
      <xdr:col>10</xdr:col>
      <xdr:colOff>774700</xdr:colOff>
      <xdr:row>76</xdr:row>
      <xdr:rowOff>165100</xdr:rowOff>
    </xdr:to>
    <xdr:graphicFrame>
      <xdr:nvGraphicFramePr>
        <xdr:cNvPr id="6" name="图表 5"/>
        <xdr:cNvGraphicFramePr/>
      </xdr:nvGraphicFramePr>
      <xdr:xfrm>
        <a:off x="4971415" y="12387580"/>
        <a:ext cx="4801870" cy="407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57</xdr:row>
      <xdr:rowOff>165100</xdr:rowOff>
    </xdr:from>
    <xdr:to>
      <xdr:col>15</xdr:col>
      <xdr:colOff>1333500</xdr:colOff>
      <xdr:row>76</xdr:row>
      <xdr:rowOff>152400</xdr:rowOff>
    </xdr:to>
    <xdr:graphicFrame>
      <xdr:nvGraphicFramePr>
        <xdr:cNvPr id="9" name="图表 8"/>
        <xdr:cNvGraphicFramePr/>
      </xdr:nvGraphicFramePr>
      <xdr:xfrm>
        <a:off x="9912985" y="12339320"/>
        <a:ext cx="4791075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58</xdr:row>
      <xdr:rowOff>63500</xdr:rowOff>
    </xdr:from>
    <xdr:to>
      <xdr:col>21</xdr:col>
      <xdr:colOff>0</xdr:colOff>
      <xdr:row>77</xdr:row>
      <xdr:rowOff>25400</xdr:rowOff>
    </xdr:to>
    <xdr:graphicFrame>
      <xdr:nvGraphicFramePr>
        <xdr:cNvPr id="10" name="图表 9"/>
        <xdr:cNvGraphicFramePr/>
      </xdr:nvGraphicFramePr>
      <xdr:xfrm>
        <a:off x="14932660" y="12451080"/>
        <a:ext cx="4757420" cy="40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120</xdr:row>
      <xdr:rowOff>127000</xdr:rowOff>
    </xdr:from>
    <xdr:to>
      <xdr:col>9</xdr:col>
      <xdr:colOff>723900</xdr:colOff>
      <xdr:row>138</xdr:row>
      <xdr:rowOff>127000</xdr:rowOff>
    </xdr:to>
    <xdr:graphicFrame>
      <xdr:nvGraphicFramePr>
        <xdr:cNvPr id="12" name="图表 11"/>
        <xdr:cNvGraphicFramePr/>
      </xdr:nvGraphicFramePr>
      <xdr:xfrm>
        <a:off x="4206875" y="25877520"/>
        <a:ext cx="4837430" cy="386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8"/>
  <sheetViews>
    <sheetView workbookViewId="0">
      <selection activeCell="B10" sqref="B10"/>
    </sheetView>
  </sheetViews>
  <sheetFormatPr defaultColWidth="11" defaultRowHeight="16.8"/>
  <cols>
    <col min="1" max="1" width="12.1634615384615" customWidth="1"/>
    <col min="2" max="2" width="17.1634615384615" customWidth="1"/>
    <col min="3" max="3" width="13.3365384615385" customWidth="1"/>
    <col min="4" max="4" width="13.1634615384615" customWidth="1"/>
    <col min="5" max="5" width="14.5" customWidth="1"/>
    <col min="6" max="9" width="12" customWidth="1"/>
    <col min="10" max="10" width="18.3365384615385" customWidth="1"/>
    <col min="11" max="11" width="12.1634615384615" customWidth="1"/>
    <col min="12" max="12" width="14.3365384615385" customWidth="1"/>
    <col min="13" max="13" width="12" customWidth="1"/>
    <col min="14" max="15" width="19.3365384615385" customWidth="1"/>
  </cols>
  <sheetData>
    <row r="1" spans="1:9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ht="17.55" spans="2:5">
      <c r="B2" t="s">
        <v>1</v>
      </c>
      <c r="C2" t="s">
        <v>2</v>
      </c>
      <c r="D2" t="s">
        <v>3</v>
      </c>
      <c r="E2" t="s">
        <v>4</v>
      </c>
    </row>
    <row r="3" ht="17.55" spans="1:23">
      <c r="A3" s="23" t="s">
        <v>5</v>
      </c>
      <c r="B3" s="24">
        <v>0.6139</v>
      </c>
      <c r="C3" s="25">
        <v>0.307</v>
      </c>
      <c r="D3" s="25">
        <v>0.2974</v>
      </c>
      <c r="E3" s="25">
        <v>0.4972</v>
      </c>
      <c r="F3" s="25">
        <v>0.4972</v>
      </c>
      <c r="G3" s="25">
        <v>0.4859</v>
      </c>
      <c r="H3" s="30">
        <v>0.0362</v>
      </c>
      <c r="I3" s="30">
        <v>0.0362</v>
      </c>
      <c r="J3" s="30">
        <v>0.0344</v>
      </c>
      <c r="K3" s="30">
        <v>0.0287</v>
      </c>
      <c r="L3" s="30">
        <v>0.246</v>
      </c>
      <c r="M3" s="30">
        <v>0.7</v>
      </c>
      <c r="N3" s="30">
        <v>0.644</v>
      </c>
      <c r="O3" s="30">
        <v>0.305</v>
      </c>
      <c r="P3" s="30">
        <v>0.308</v>
      </c>
      <c r="Q3" s="30">
        <v>0.305</v>
      </c>
      <c r="R3" s="30">
        <v>0.106</v>
      </c>
      <c r="S3" s="30">
        <v>0.111</v>
      </c>
      <c r="T3" s="30">
        <v>0.106</v>
      </c>
      <c r="U3" s="30">
        <v>0.695</v>
      </c>
      <c r="V3" s="30">
        <v>0.692</v>
      </c>
      <c r="W3" s="30">
        <v>0.695</v>
      </c>
    </row>
    <row r="4" ht="17.55" spans="1:23">
      <c r="A4" s="23" t="s">
        <v>6</v>
      </c>
      <c r="B4" s="24">
        <v>0.6065</v>
      </c>
      <c r="C4" s="25">
        <v>0.307</v>
      </c>
      <c r="D4" s="25">
        <v>0.2956</v>
      </c>
      <c r="E4" s="25">
        <v>0.4859</v>
      </c>
      <c r="F4" s="25">
        <v>0.4894</v>
      </c>
      <c r="G4" s="25">
        <v>0.4894</v>
      </c>
      <c r="H4" s="30">
        <v>0.0344</v>
      </c>
      <c r="I4" s="30">
        <v>0.0349</v>
      </c>
      <c r="J4" s="30">
        <v>0.0349</v>
      </c>
      <c r="K4" s="30">
        <v>0.0268</v>
      </c>
      <c r="L4" s="30">
        <v>0.248</v>
      </c>
      <c r="M4" s="30">
        <v>0.709</v>
      </c>
      <c r="N4" s="30">
        <v>0.645</v>
      </c>
      <c r="O4" s="30">
        <v>0.308</v>
      </c>
      <c r="P4" s="30">
        <v>0.304</v>
      </c>
      <c r="Q4" s="30">
        <v>0.304</v>
      </c>
      <c r="R4" s="30">
        <v>0.111</v>
      </c>
      <c r="S4" s="30">
        <v>0.107</v>
      </c>
      <c r="T4" s="30">
        <v>0.107</v>
      </c>
      <c r="U4" s="30">
        <v>0.692</v>
      </c>
      <c r="V4" s="30">
        <v>0.696</v>
      </c>
      <c r="W4" s="30">
        <v>0.696</v>
      </c>
    </row>
    <row r="5" ht="17.55" spans="1:23">
      <c r="A5" s="23" t="s">
        <v>7</v>
      </c>
      <c r="B5" s="26">
        <v>19531</v>
      </c>
      <c r="C5" s="2">
        <v>30031</v>
      </c>
      <c r="D5" s="27">
        <v>34832</v>
      </c>
      <c r="E5" s="27">
        <v>1549750</v>
      </c>
      <c r="F5" s="27">
        <v>1549750</v>
      </c>
      <c r="G5" s="27">
        <v>775531</v>
      </c>
      <c r="H5" s="36">
        <v>500000</v>
      </c>
      <c r="I5" s="36">
        <v>500000</v>
      </c>
      <c r="J5" s="36">
        <v>500000</v>
      </c>
      <c r="K5" s="36">
        <v>410000</v>
      </c>
      <c r="L5" s="36">
        <v>12052</v>
      </c>
      <c r="M5" s="36">
        <v>12052</v>
      </c>
      <c r="N5" s="29">
        <v>38305</v>
      </c>
      <c r="O5" s="29">
        <v>28034</v>
      </c>
      <c r="P5" s="29">
        <v>55592</v>
      </c>
      <c r="Q5" s="29">
        <v>28034</v>
      </c>
      <c r="R5" s="29">
        <v>28034</v>
      </c>
      <c r="S5" s="29">
        <v>55592</v>
      </c>
      <c r="T5" s="29">
        <v>28034</v>
      </c>
      <c r="U5" s="29">
        <v>28034</v>
      </c>
      <c r="V5" s="29">
        <v>55592</v>
      </c>
      <c r="W5" s="29">
        <v>28034</v>
      </c>
    </row>
    <row r="6" ht="17.55" spans="1:23">
      <c r="A6" s="23" t="s">
        <v>8</v>
      </c>
      <c r="B6" s="26">
        <v>20134</v>
      </c>
      <c r="C6" s="2">
        <v>30341</v>
      </c>
      <c r="D6" s="27">
        <v>35048</v>
      </c>
      <c r="E6" s="27">
        <v>775531</v>
      </c>
      <c r="F6" s="27">
        <v>774229</v>
      </c>
      <c r="G6" s="27">
        <v>774229</v>
      </c>
      <c r="H6" s="36">
        <v>500000</v>
      </c>
      <c r="I6" s="36">
        <v>500000</v>
      </c>
      <c r="J6" s="36">
        <v>500000</v>
      </c>
      <c r="K6" s="36">
        <v>410000</v>
      </c>
      <c r="L6" s="36">
        <v>12064</v>
      </c>
      <c r="M6" s="36">
        <v>12064</v>
      </c>
      <c r="N6" s="29">
        <v>75804</v>
      </c>
      <c r="O6" s="29">
        <v>55592</v>
      </c>
      <c r="P6" s="29">
        <v>55117</v>
      </c>
      <c r="Q6" s="29">
        <v>55117</v>
      </c>
      <c r="R6" s="29">
        <v>55592</v>
      </c>
      <c r="S6" s="29">
        <v>55117</v>
      </c>
      <c r="T6" s="29">
        <v>55117</v>
      </c>
      <c r="U6" s="29">
        <v>55592</v>
      </c>
      <c r="V6" s="29">
        <v>55117</v>
      </c>
      <c r="W6" s="29">
        <v>55117</v>
      </c>
    </row>
    <row r="8" spans="1:23">
      <c r="A8" t="s">
        <v>9</v>
      </c>
      <c r="B8">
        <f t="shared" ref="B8:W8" si="0">(B3*B5+B4*B6)/(B5+B6)</f>
        <v>0.610143751418127</v>
      </c>
      <c r="C8">
        <f t="shared" si="0"/>
        <v>0.307</v>
      </c>
      <c r="D8">
        <f t="shared" si="0"/>
        <v>0.296497218088151</v>
      </c>
      <c r="E8">
        <f t="shared" si="0"/>
        <v>0.493431208056145</v>
      </c>
      <c r="F8">
        <f t="shared" si="0"/>
        <v>0.49460144545196</v>
      </c>
      <c r="G8">
        <f t="shared" si="0"/>
        <v>0.487648529772352</v>
      </c>
      <c r="H8">
        <f t="shared" si="0"/>
        <v>0.0353</v>
      </c>
      <c r="I8">
        <f t="shared" si="0"/>
        <v>0.03555</v>
      </c>
      <c r="J8">
        <f t="shared" si="0"/>
        <v>0.03465</v>
      </c>
      <c r="K8">
        <f t="shared" si="0"/>
        <v>0.02775</v>
      </c>
      <c r="L8">
        <f t="shared" si="0"/>
        <v>0.247000497594958</v>
      </c>
      <c r="M8">
        <f t="shared" si="0"/>
        <v>0.70450223917731</v>
      </c>
      <c r="N8">
        <f t="shared" si="0"/>
        <v>0.644664312192728</v>
      </c>
      <c r="O8">
        <f t="shared" si="0"/>
        <v>0.306994307990338</v>
      </c>
      <c r="P8">
        <f t="shared" si="0"/>
        <v>0.306008581054837</v>
      </c>
      <c r="Q8">
        <f t="shared" si="0"/>
        <v>0.304337145674736</v>
      </c>
      <c r="R8">
        <f t="shared" si="0"/>
        <v>0.109323846650563</v>
      </c>
      <c r="S8">
        <f t="shared" si="0"/>
        <v>0.109008581054837</v>
      </c>
      <c r="T8">
        <f t="shared" si="0"/>
        <v>0.106662854325264</v>
      </c>
      <c r="U8">
        <f t="shared" si="0"/>
        <v>0.693005692009662</v>
      </c>
      <c r="V8">
        <f t="shared" si="0"/>
        <v>0.693991418945162</v>
      </c>
      <c r="W8">
        <f t="shared" si="0"/>
        <v>0.695662854325264</v>
      </c>
    </row>
    <row r="10" spans="1:23">
      <c r="A10" t="s">
        <v>10</v>
      </c>
      <c r="B10">
        <f t="shared" ref="B10:W10" si="1">(B3-B4)/SQRT(B8*(1-B8)*(1/B5+1/B6))</f>
        <v>1.51073026220121</v>
      </c>
      <c r="C10">
        <f t="shared" si="1"/>
        <v>0</v>
      </c>
      <c r="D10">
        <f t="shared" si="1"/>
        <v>0.520923154561306</v>
      </c>
      <c r="E10">
        <f t="shared" si="1"/>
        <v>16.2494476613738</v>
      </c>
      <c r="F10">
        <f t="shared" si="1"/>
        <v>11.2098384649521</v>
      </c>
      <c r="G10">
        <f t="shared" si="1"/>
        <v>-4.35845600116923</v>
      </c>
      <c r="H10">
        <f t="shared" si="1"/>
        <v>4.8770703197193</v>
      </c>
      <c r="I10">
        <f t="shared" si="1"/>
        <v>3.51037647454054</v>
      </c>
      <c r="J10">
        <f t="shared" si="1"/>
        <v>-1.36692909877702</v>
      </c>
      <c r="K10">
        <f t="shared" si="1"/>
        <v>5.237331477613</v>
      </c>
      <c r="L10">
        <f t="shared" si="1"/>
        <v>-0.360086073491777</v>
      </c>
      <c r="M10">
        <f t="shared" si="1"/>
        <v>-1.53160512731828</v>
      </c>
      <c r="N10">
        <f t="shared" si="1"/>
        <v>-0.333294093112967</v>
      </c>
      <c r="O10">
        <f t="shared" si="1"/>
        <v>-0.8879033898018</v>
      </c>
      <c r="P10">
        <f t="shared" si="1"/>
        <v>1.44402133350209</v>
      </c>
      <c r="Q10">
        <f t="shared" si="1"/>
        <v>0.296261142291363</v>
      </c>
      <c r="R10">
        <f t="shared" si="1"/>
        <v>-2.18741235893571</v>
      </c>
      <c r="S10">
        <f t="shared" si="1"/>
        <v>2.13525800274682</v>
      </c>
      <c r="T10">
        <f t="shared" si="1"/>
        <v>-0.44160835837372</v>
      </c>
      <c r="U10">
        <f t="shared" si="1"/>
        <v>0.8879033898018</v>
      </c>
      <c r="V10">
        <f t="shared" si="1"/>
        <v>-1.44402133350209</v>
      </c>
      <c r="W10">
        <f t="shared" si="1"/>
        <v>-0.296261142291363</v>
      </c>
    </row>
    <row r="12" spans="1:3">
      <c r="A12" t="s">
        <v>11</v>
      </c>
      <c r="B12">
        <f>_xlfn.NORM.S.INV(1-0.05)</f>
        <v>1.64485362695147</v>
      </c>
      <c r="C12">
        <f>_xlfn.NORM.S.INV(0.05)</f>
        <v>-1.64485362695147</v>
      </c>
    </row>
    <row r="13" spans="1:2">
      <c r="A13" t="s">
        <v>12</v>
      </c>
      <c r="B13">
        <f>_xlfn.NORM.S.INV(1-0.025)</f>
        <v>1.95996398454005</v>
      </c>
    </row>
    <row r="15" spans="1:23">
      <c r="A15" t="s">
        <v>13</v>
      </c>
      <c r="B15" t="str">
        <f t="shared" ref="B15:W15" si="2">IF(B3&lt;B4,IF(B10&lt;(-1)*$B$12,"true","false"),IF(B10&gt;$B$12,"true","false"))</f>
        <v>false</v>
      </c>
      <c r="C15" t="str">
        <f t="shared" si="2"/>
        <v>false</v>
      </c>
      <c r="D15" t="str">
        <f t="shared" si="2"/>
        <v>false</v>
      </c>
      <c r="E15" t="str">
        <f t="shared" si="2"/>
        <v>true</v>
      </c>
      <c r="F15" t="str">
        <f t="shared" si="2"/>
        <v>true</v>
      </c>
      <c r="G15" t="str">
        <f t="shared" si="2"/>
        <v>true</v>
      </c>
      <c r="H15" t="str">
        <f t="shared" si="2"/>
        <v>true</v>
      </c>
      <c r="I15" t="str">
        <f t="shared" si="2"/>
        <v>true</v>
      </c>
      <c r="J15" t="str">
        <f t="shared" si="2"/>
        <v>false</v>
      </c>
      <c r="K15" t="str">
        <f t="shared" si="2"/>
        <v>true</v>
      </c>
      <c r="L15" t="str">
        <f t="shared" si="2"/>
        <v>false</v>
      </c>
      <c r="M15" t="str">
        <f t="shared" si="2"/>
        <v>false</v>
      </c>
      <c r="N15" t="str">
        <f t="shared" si="2"/>
        <v>false</v>
      </c>
      <c r="O15" t="str">
        <f t="shared" si="2"/>
        <v>false</v>
      </c>
      <c r="P15" t="str">
        <f t="shared" si="2"/>
        <v>false</v>
      </c>
      <c r="Q15" t="str">
        <f t="shared" si="2"/>
        <v>false</v>
      </c>
      <c r="R15" t="str">
        <f t="shared" si="2"/>
        <v>true</v>
      </c>
      <c r="S15" t="str">
        <f t="shared" si="2"/>
        <v>true</v>
      </c>
      <c r="T15" t="str">
        <f t="shared" si="2"/>
        <v>false</v>
      </c>
      <c r="U15" t="str">
        <f t="shared" si="2"/>
        <v>false</v>
      </c>
      <c r="V15" t="str">
        <f t="shared" si="2"/>
        <v>false</v>
      </c>
      <c r="W15" t="str">
        <f t="shared" si="2"/>
        <v>false</v>
      </c>
    </row>
    <row r="16" spans="1:5">
      <c r="A16" t="s">
        <v>14</v>
      </c>
      <c r="B16" t="str">
        <f>IF(ABS(B10)&gt;$B$13,"true","false")</f>
        <v>false</v>
      </c>
      <c r="C16" t="str">
        <f>IF(ABS(C10)&gt;$B$13,"true","false")</f>
        <v>false</v>
      </c>
      <c r="D16" t="str">
        <f>IF(ABS(D10)&gt;$B$13,"true","false")</f>
        <v>false</v>
      </c>
      <c r="E16" t="str">
        <f>IF(ABS(E10)&gt;$B$13,"true","false")</f>
        <v>true</v>
      </c>
    </row>
    <row r="18" spans="7:11">
      <c r="G18" s="37"/>
      <c r="J18">
        <f>SQRT(J3*(1-J3)/J5+J4*(1-J4)/J6)</f>
        <v>0.000365783077793383</v>
      </c>
      <c r="K18">
        <f>SQRT(J8*(1-J8)*(1/J5+1/J6))</f>
        <v>0.000365783419525817</v>
      </c>
    </row>
    <row r="19" spans="10:11">
      <c r="J19">
        <f>$B$13*J18</f>
        <v>0.000716921658629243</v>
      </c>
      <c r="K19">
        <f>$B$13*K18</f>
        <v>0.000716922328412507</v>
      </c>
    </row>
    <row r="20" spans="10:11">
      <c r="J20" s="18">
        <f>$J$3-$J$4+J$19</f>
        <v>0.000216921658629243</v>
      </c>
      <c r="K20" s="18">
        <f>$J$3-$J$4+K$19</f>
        <v>0.000216922328412506</v>
      </c>
    </row>
    <row r="21" spans="10:11">
      <c r="J21" s="18">
        <f>$J$3-$J$4-J$19</f>
        <v>-0.00121692165862924</v>
      </c>
      <c r="K21" s="18">
        <f>$J$3-$J$4-K$19</f>
        <v>-0.00121692232841251</v>
      </c>
    </row>
    <row r="23" spans="1:13">
      <c r="A23" s="28"/>
      <c r="B23" s="28" t="s">
        <v>15</v>
      </c>
      <c r="C23" s="29" t="s">
        <v>16</v>
      </c>
      <c r="D23" s="29" t="s">
        <v>17</v>
      </c>
      <c r="E23" s="29" t="s">
        <v>18</v>
      </c>
      <c r="F23" s="29" t="s">
        <v>19</v>
      </c>
      <c r="M23">
        <f>_xlfn.NORM.S.INV(0.025)</f>
        <v>-1.95996398454005</v>
      </c>
    </row>
    <row r="24" spans="1:6">
      <c r="A24" s="29" t="s">
        <v>20</v>
      </c>
      <c r="B24" s="30">
        <v>0.344</v>
      </c>
      <c r="C24" s="30">
        <v>0.123</v>
      </c>
      <c r="D24" s="30">
        <v>0.644</v>
      </c>
      <c r="E24" s="29">
        <v>38305</v>
      </c>
      <c r="F24" s="29">
        <v>37594</v>
      </c>
    </row>
    <row r="25" spans="1:6">
      <c r="A25" s="29" t="s">
        <v>21</v>
      </c>
      <c r="B25" s="30">
        <v>0.345</v>
      </c>
      <c r="C25" s="30">
        <v>0.126</v>
      </c>
      <c r="D25" s="30">
        <v>0.642</v>
      </c>
      <c r="E25" s="29">
        <v>76554</v>
      </c>
      <c r="F25" s="29">
        <v>75075</v>
      </c>
    </row>
    <row r="26" spans="1:10">
      <c r="A26" s="29" t="s">
        <v>22</v>
      </c>
      <c r="B26" s="30">
        <v>0.343</v>
      </c>
      <c r="C26" s="30">
        <v>0.123</v>
      </c>
      <c r="D26" s="30">
        <v>0.645</v>
      </c>
      <c r="E26" s="29">
        <v>75804</v>
      </c>
      <c r="F26" s="29">
        <v>74367</v>
      </c>
      <c r="J26" s="18">
        <f>J20-J21</f>
        <v>0.00143384331725849</v>
      </c>
    </row>
    <row r="29" spans="1:5">
      <c r="A29" s="29" t="s">
        <v>20</v>
      </c>
      <c r="B29" s="30">
        <v>0.305</v>
      </c>
      <c r="C29" s="30">
        <v>0.106</v>
      </c>
      <c r="D29" s="30">
        <v>0.695</v>
      </c>
      <c r="E29" s="29">
        <v>28034</v>
      </c>
    </row>
    <row r="30" spans="1:5">
      <c r="A30" s="29" t="s">
        <v>21</v>
      </c>
      <c r="B30" s="30">
        <v>0.308</v>
      </c>
      <c r="C30" s="30">
        <v>0.111</v>
      </c>
      <c r="D30" s="30">
        <v>0.692</v>
      </c>
      <c r="E30" s="29">
        <v>55592</v>
      </c>
    </row>
    <row r="31" spans="1:5">
      <c r="A31" s="29" t="s">
        <v>22</v>
      </c>
      <c r="B31" s="30">
        <v>0.304</v>
      </c>
      <c r="C31" s="30">
        <v>0.107</v>
      </c>
      <c r="D31" s="30">
        <v>0.696</v>
      </c>
      <c r="E31" s="29">
        <v>55117</v>
      </c>
    </row>
    <row r="34" spans="11:11">
      <c r="K34" s="29"/>
    </row>
    <row r="36" spans="11:11">
      <c r="K36" s="38"/>
    </row>
    <row r="37" spans="11:11">
      <c r="K37" s="38"/>
    </row>
    <row r="38" spans="11:11">
      <c r="K38" s="38"/>
    </row>
    <row r="39" spans="1:11">
      <c r="A39" s="22" t="s">
        <v>23</v>
      </c>
      <c r="B39" s="22"/>
      <c r="C39" s="22"/>
      <c r="D39" s="22"/>
      <c r="E39" s="22"/>
      <c r="K39" s="38"/>
    </row>
    <row r="40" spans="1:11">
      <c r="A40" s="31" t="s">
        <v>24</v>
      </c>
      <c r="B40" s="32">
        <v>0.1</v>
      </c>
      <c r="D40" s="33" t="s">
        <v>25</v>
      </c>
      <c r="E40" s="33" t="s">
        <v>26</v>
      </c>
      <c r="K40" s="38"/>
    </row>
    <row r="41" spans="1:11">
      <c r="A41" s="31" t="s">
        <v>27</v>
      </c>
      <c r="B41" s="32">
        <v>0.0019</v>
      </c>
      <c r="D41" s="33">
        <f>(B44*(1-B44)+B45*(1-B45))*POWER((_xlfn.NORM.S.INV(B43)+_xlfn.NORM.S.INV(1-B42))/(B44-B45),2)</f>
        <v>305662.187185397</v>
      </c>
      <c r="E41" s="33">
        <f>(B44*(1-B44)+B45*(1-B45))*POWER((_xlfn.NORM.S.INV(B43)+_xlfn.NORM.S.INV(1-B42/2))/(B44-B45),2)</f>
        <v>388044.243914345</v>
      </c>
      <c r="K41" s="38"/>
    </row>
    <row r="42" spans="1:11">
      <c r="A42" s="31" t="s">
        <v>28</v>
      </c>
      <c r="B42" s="32">
        <v>0.05</v>
      </c>
      <c r="K42" s="38"/>
    </row>
    <row r="43" spans="1:11">
      <c r="A43" s="31" t="s">
        <v>29</v>
      </c>
      <c r="B43" s="32">
        <v>0.8</v>
      </c>
      <c r="K43" s="38"/>
    </row>
    <row r="44" spans="1:11">
      <c r="A44" s="19" t="s">
        <v>30</v>
      </c>
      <c r="B44" s="34">
        <f>B40</f>
        <v>0.1</v>
      </c>
      <c r="K44" s="38"/>
    </row>
    <row r="45" spans="1:11">
      <c r="A45" s="19" t="s">
        <v>31</v>
      </c>
      <c r="B45" s="34">
        <f>B40-B41</f>
        <v>0.0981</v>
      </c>
      <c r="K45" s="38"/>
    </row>
    <row r="46" spans="1:11">
      <c r="A46" s="35" t="s">
        <v>32</v>
      </c>
      <c r="B46">
        <v>385400</v>
      </c>
      <c r="K46" s="38"/>
    </row>
    <row r="47" spans="1:11">
      <c r="A47" s="19"/>
      <c r="K47" s="38"/>
    </row>
    <row r="48" spans="1:11">
      <c r="A48" s="22" t="s">
        <v>33</v>
      </c>
      <c r="B48" s="22"/>
      <c r="C48" s="22"/>
      <c r="D48" s="22"/>
      <c r="E48" s="22"/>
      <c r="K48" s="38"/>
    </row>
    <row r="49" spans="1:11">
      <c r="A49" s="35" t="s">
        <v>34</v>
      </c>
      <c r="B49">
        <f>_xlfn.NORM.S.INV(1-B42/2)</f>
        <v>1.95996398454005</v>
      </c>
      <c r="K49" s="38"/>
    </row>
    <row r="50" spans="1:11">
      <c r="A50" s="35" t="s">
        <v>35</v>
      </c>
      <c r="B50">
        <f>_xlfn.NORM.S.INV(B43)</f>
        <v>0.841621233572915</v>
      </c>
      <c r="K50" s="38"/>
    </row>
    <row r="51" spans="1:11">
      <c r="A51" t="s">
        <v>36</v>
      </c>
      <c r="B51">
        <f>B49+B50</f>
        <v>2.80158521811297</v>
      </c>
      <c r="C51">
        <f>POWER(B51,2)</f>
        <v>7.84887973434909</v>
      </c>
      <c r="K51" s="38"/>
    </row>
    <row r="52" spans="1:11">
      <c r="A52" t="s">
        <v>37</v>
      </c>
      <c r="B52">
        <f>B46+POWER(B51,2)</f>
        <v>385407.848879734</v>
      </c>
      <c r="K52" s="38"/>
    </row>
    <row r="53" spans="1:11">
      <c r="A53" t="s">
        <v>38</v>
      </c>
      <c r="B53">
        <f>(-1)*(2*B46*B44+POWER(B51,2))</f>
        <v>-77087.8488797343</v>
      </c>
      <c r="K53" s="38"/>
    </row>
    <row r="54" spans="1:11">
      <c r="A54" t="s">
        <v>39</v>
      </c>
      <c r="B54">
        <f>(POWER(B51,2)+B46)*POWER(B44,2)-POWER(B51,2)*B44</f>
        <v>3853.29360082391</v>
      </c>
      <c r="K54" s="38"/>
    </row>
    <row r="55" spans="9:11">
      <c r="I55" t="s">
        <v>40</v>
      </c>
      <c r="K55" s="38"/>
    </row>
    <row r="56" spans="1:11">
      <c r="A56" t="s">
        <v>41</v>
      </c>
      <c r="B56">
        <f>POWER(B53,2)-4*B52*B54</f>
        <v>2178053.72240448</v>
      </c>
      <c r="K56" s="38"/>
    </row>
    <row r="57" spans="11:11">
      <c r="K57" s="38"/>
    </row>
    <row r="58" spans="1:11">
      <c r="A58" t="s">
        <v>42</v>
      </c>
      <c r="B58">
        <f>((-1)*B53+SQRT(B56))/(2*B52)</f>
        <v>0.101922771129579</v>
      </c>
      <c r="C58" t="s">
        <v>43</v>
      </c>
      <c r="D58">
        <f>B58-B44</f>
        <v>0.00192277112957859</v>
      </c>
      <c r="I58" t="s">
        <v>44</v>
      </c>
      <c r="K58" s="38"/>
    </row>
    <row r="59" spans="1:11">
      <c r="A59" t="s">
        <v>45</v>
      </c>
      <c r="B59">
        <f>((-1)*B53-SQRT(B56))/(2*B52)</f>
        <v>0.0980935209719075</v>
      </c>
      <c r="C59" t="s">
        <v>46</v>
      </c>
      <c r="D59">
        <f>B59-B44</f>
        <v>-0.00190647902809253</v>
      </c>
      <c r="K59" s="38"/>
    </row>
    <row r="60" spans="11:11">
      <c r="K60" s="38"/>
    </row>
    <row r="61" spans="11:11">
      <c r="K61" s="38"/>
    </row>
    <row r="62" spans="11:11">
      <c r="K62" s="38"/>
    </row>
    <row r="63" spans="11:11">
      <c r="K63" s="38"/>
    </row>
    <row r="64" spans="11:11">
      <c r="K64" s="38"/>
    </row>
    <row r="65" spans="11:11">
      <c r="K65" s="38"/>
    </row>
    <row r="66" spans="11:11">
      <c r="K66" s="38"/>
    </row>
    <row r="67" spans="11:11">
      <c r="K67" s="38"/>
    </row>
    <row r="68" spans="1:11">
      <c r="A68" t="s">
        <v>47</v>
      </c>
      <c r="K68" s="38"/>
    </row>
    <row r="69" spans="1:11">
      <c r="A69" s="39">
        <v>137643</v>
      </c>
      <c r="K69" s="38"/>
    </row>
    <row r="70" spans="1:11">
      <c r="A70" s="39">
        <v>4355</v>
      </c>
      <c r="K70" s="38"/>
    </row>
    <row r="71" spans="2:1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</row>
    <row r="72" spans="2:15">
      <c r="B72" t="s">
        <v>48</v>
      </c>
      <c r="C72" t="s">
        <v>49</v>
      </c>
      <c r="D72" t="s">
        <v>50</v>
      </c>
      <c r="E72" t="s">
        <v>51</v>
      </c>
      <c r="F72" t="s">
        <v>52</v>
      </c>
      <c r="G72" t="s">
        <v>53</v>
      </c>
      <c r="H72" t="s">
        <v>54</v>
      </c>
      <c r="I72" t="s">
        <v>55</v>
      </c>
      <c r="J72" t="s">
        <v>56</v>
      </c>
      <c r="K72" t="s">
        <v>57</v>
      </c>
      <c r="L72" t="s">
        <v>58</v>
      </c>
      <c r="M72" t="s">
        <v>59</v>
      </c>
      <c r="N72" t="s">
        <v>60</v>
      </c>
      <c r="O72" t="s">
        <v>61</v>
      </c>
    </row>
    <row r="73" spans="2:15">
      <c r="B73">
        <f t="shared" ref="B73:O73" si="3">$A$70*B71</f>
        <v>4355</v>
      </c>
      <c r="C73">
        <f t="shared" si="3"/>
        <v>8710</v>
      </c>
      <c r="D73">
        <f t="shared" si="3"/>
        <v>13065</v>
      </c>
      <c r="E73">
        <f t="shared" si="3"/>
        <v>17420</v>
      </c>
      <c r="F73">
        <f t="shared" si="3"/>
        <v>21775</v>
      </c>
      <c r="G73">
        <f t="shared" si="3"/>
        <v>26130</v>
      </c>
      <c r="H73">
        <f t="shared" si="3"/>
        <v>30485</v>
      </c>
      <c r="I73">
        <f t="shared" si="3"/>
        <v>34840</v>
      </c>
      <c r="J73">
        <f t="shared" si="3"/>
        <v>39195</v>
      </c>
      <c r="K73">
        <f t="shared" si="3"/>
        <v>43550</v>
      </c>
      <c r="L73">
        <f t="shared" si="3"/>
        <v>47905</v>
      </c>
      <c r="M73">
        <f t="shared" si="3"/>
        <v>52260</v>
      </c>
      <c r="N73">
        <f t="shared" si="3"/>
        <v>56615</v>
      </c>
      <c r="O73">
        <f t="shared" si="3"/>
        <v>60970</v>
      </c>
    </row>
    <row r="74" spans="2:15">
      <c r="B74">
        <f t="shared" ref="B74:O74" si="4">B73/2</f>
        <v>2177.5</v>
      </c>
      <c r="C74">
        <f t="shared" si="4"/>
        <v>4355</v>
      </c>
      <c r="D74">
        <f t="shared" si="4"/>
        <v>6532.5</v>
      </c>
      <c r="E74">
        <f t="shared" si="4"/>
        <v>8710</v>
      </c>
      <c r="F74">
        <f t="shared" si="4"/>
        <v>10887.5</v>
      </c>
      <c r="G74">
        <f t="shared" si="4"/>
        <v>13065</v>
      </c>
      <c r="H74">
        <f t="shared" si="4"/>
        <v>15242.5</v>
      </c>
      <c r="I74">
        <f t="shared" si="4"/>
        <v>17420</v>
      </c>
      <c r="J74">
        <f t="shared" si="4"/>
        <v>19597.5</v>
      </c>
      <c r="K74">
        <f t="shared" si="4"/>
        <v>21775</v>
      </c>
      <c r="L74">
        <f t="shared" si="4"/>
        <v>23952.5</v>
      </c>
      <c r="M74">
        <f t="shared" si="4"/>
        <v>26130</v>
      </c>
      <c r="N74">
        <f t="shared" si="4"/>
        <v>28307.5</v>
      </c>
      <c r="O74">
        <f t="shared" si="4"/>
        <v>30485</v>
      </c>
    </row>
    <row r="75" spans="1:15">
      <c r="A75" s="40">
        <v>0.1</v>
      </c>
      <c r="B75">
        <f t="shared" ref="B75:O84" si="5">B$74*$A75</f>
        <v>217.75</v>
      </c>
      <c r="C75">
        <f t="shared" si="5"/>
        <v>435.5</v>
      </c>
      <c r="D75">
        <f t="shared" si="5"/>
        <v>653.25</v>
      </c>
      <c r="E75">
        <f t="shared" si="5"/>
        <v>871</v>
      </c>
      <c r="F75">
        <f t="shared" si="5"/>
        <v>1088.75</v>
      </c>
      <c r="G75">
        <f t="shared" si="5"/>
        <v>1306.5</v>
      </c>
      <c r="H75">
        <f t="shared" si="5"/>
        <v>1524.25</v>
      </c>
      <c r="I75">
        <f t="shared" si="5"/>
        <v>1742</v>
      </c>
      <c r="J75">
        <f t="shared" si="5"/>
        <v>1959.75</v>
      </c>
      <c r="K75">
        <f t="shared" si="5"/>
        <v>2177.5</v>
      </c>
      <c r="L75">
        <f t="shared" si="5"/>
        <v>2395.25</v>
      </c>
      <c r="M75">
        <f t="shared" si="5"/>
        <v>2613</v>
      </c>
      <c r="N75">
        <f t="shared" si="5"/>
        <v>2830.75</v>
      </c>
      <c r="O75">
        <f t="shared" si="5"/>
        <v>3048.5</v>
      </c>
    </row>
    <row r="76" spans="1:15">
      <c r="A76" s="40">
        <v>0.2</v>
      </c>
      <c r="B76">
        <f t="shared" si="5"/>
        <v>435.5</v>
      </c>
      <c r="C76">
        <f t="shared" si="5"/>
        <v>871</v>
      </c>
      <c r="D76">
        <f t="shared" si="5"/>
        <v>1306.5</v>
      </c>
      <c r="E76">
        <f t="shared" si="5"/>
        <v>1742</v>
      </c>
      <c r="F76">
        <f t="shared" si="5"/>
        <v>2177.5</v>
      </c>
      <c r="G76">
        <f t="shared" si="5"/>
        <v>2613</v>
      </c>
      <c r="H76">
        <f t="shared" si="5"/>
        <v>3048.5</v>
      </c>
      <c r="I76">
        <f t="shared" si="5"/>
        <v>3484</v>
      </c>
      <c r="J76">
        <f t="shared" si="5"/>
        <v>3919.5</v>
      </c>
      <c r="K76">
        <f t="shared" si="5"/>
        <v>4355</v>
      </c>
      <c r="L76">
        <f t="shared" si="5"/>
        <v>4790.5</v>
      </c>
      <c r="M76">
        <f t="shared" si="5"/>
        <v>5226</v>
      </c>
      <c r="N76">
        <f t="shared" si="5"/>
        <v>5661.5</v>
      </c>
      <c r="O76">
        <f t="shared" si="5"/>
        <v>6097</v>
      </c>
    </row>
    <row r="77" spans="1:15">
      <c r="A77" s="40">
        <v>0.3</v>
      </c>
      <c r="B77">
        <f t="shared" si="5"/>
        <v>653.25</v>
      </c>
      <c r="C77">
        <f t="shared" si="5"/>
        <v>1306.5</v>
      </c>
      <c r="D77">
        <f t="shared" si="5"/>
        <v>1959.75</v>
      </c>
      <c r="E77">
        <f t="shared" si="5"/>
        <v>2613</v>
      </c>
      <c r="F77">
        <f t="shared" si="5"/>
        <v>3266.25</v>
      </c>
      <c r="G77">
        <f t="shared" si="5"/>
        <v>3919.5</v>
      </c>
      <c r="H77">
        <f t="shared" si="5"/>
        <v>4572.75</v>
      </c>
      <c r="I77">
        <f t="shared" si="5"/>
        <v>5226</v>
      </c>
      <c r="J77">
        <f t="shared" si="5"/>
        <v>5879.25</v>
      </c>
      <c r="K77">
        <f t="shared" si="5"/>
        <v>6532.5</v>
      </c>
      <c r="L77">
        <f t="shared" si="5"/>
        <v>7185.75</v>
      </c>
      <c r="M77">
        <f t="shared" si="5"/>
        <v>7839</v>
      </c>
      <c r="N77">
        <f t="shared" si="5"/>
        <v>8492.25</v>
      </c>
      <c r="O77">
        <f t="shared" si="5"/>
        <v>9145.5</v>
      </c>
    </row>
    <row r="78" spans="1:15">
      <c r="A78" s="40">
        <v>0.4</v>
      </c>
      <c r="B78">
        <f t="shared" si="5"/>
        <v>871</v>
      </c>
      <c r="C78">
        <f t="shared" si="5"/>
        <v>1742</v>
      </c>
      <c r="D78">
        <f t="shared" si="5"/>
        <v>2613</v>
      </c>
      <c r="E78">
        <f t="shared" si="5"/>
        <v>3484</v>
      </c>
      <c r="F78">
        <f t="shared" si="5"/>
        <v>4355</v>
      </c>
      <c r="G78">
        <f t="shared" si="5"/>
        <v>5226</v>
      </c>
      <c r="H78">
        <f t="shared" si="5"/>
        <v>6097</v>
      </c>
      <c r="I78">
        <f t="shared" si="5"/>
        <v>6968</v>
      </c>
      <c r="J78">
        <f t="shared" si="5"/>
        <v>7839</v>
      </c>
      <c r="K78">
        <f t="shared" si="5"/>
        <v>8710</v>
      </c>
      <c r="L78">
        <f t="shared" si="5"/>
        <v>9581</v>
      </c>
      <c r="M78">
        <f t="shared" si="5"/>
        <v>10452</v>
      </c>
      <c r="N78">
        <f t="shared" si="5"/>
        <v>11323</v>
      </c>
      <c r="O78">
        <f t="shared" si="5"/>
        <v>12194</v>
      </c>
    </row>
    <row r="79" spans="1:15">
      <c r="A79" s="40">
        <v>0.5</v>
      </c>
      <c r="B79">
        <f t="shared" si="5"/>
        <v>1088.75</v>
      </c>
      <c r="C79">
        <f t="shared" si="5"/>
        <v>2177.5</v>
      </c>
      <c r="D79">
        <f t="shared" si="5"/>
        <v>3266.25</v>
      </c>
      <c r="E79">
        <f t="shared" si="5"/>
        <v>4355</v>
      </c>
      <c r="F79">
        <f t="shared" si="5"/>
        <v>5443.75</v>
      </c>
      <c r="G79">
        <f t="shared" si="5"/>
        <v>6532.5</v>
      </c>
      <c r="H79">
        <f t="shared" si="5"/>
        <v>7621.25</v>
      </c>
      <c r="I79">
        <f t="shared" si="5"/>
        <v>8710</v>
      </c>
      <c r="J79">
        <f t="shared" si="5"/>
        <v>9798.75</v>
      </c>
      <c r="K79">
        <f t="shared" si="5"/>
        <v>10887.5</v>
      </c>
      <c r="L79">
        <f t="shared" si="5"/>
        <v>11976.25</v>
      </c>
      <c r="M79">
        <f t="shared" si="5"/>
        <v>13065</v>
      </c>
      <c r="N79">
        <f t="shared" si="5"/>
        <v>14153.75</v>
      </c>
      <c r="O79">
        <f t="shared" si="5"/>
        <v>15242.5</v>
      </c>
    </row>
    <row r="80" spans="1:15">
      <c r="A80" s="40">
        <v>0.6</v>
      </c>
      <c r="B80">
        <f t="shared" si="5"/>
        <v>1306.5</v>
      </c>
      <c r="C80">
        <f t="shared" si="5"/>
        <v>2613</v>
      </c>
      <c r="D80">
        <f t="shared" si="5"/>
        <v>3919.5</v>
      </c>
      <c r="E80">
        <f t="shared" si="5"/>
        <v>5226</v>
      </c>
      <c r="F80">
        <f t="shared" si="5"/>
        <v>6532.5</v>
      </c>
      <c r="G80">
        <f t="shared" si="5"/>
        <v>7839</v>
      </c>
      <c r="H80">
        <f t="shared" si="5"/>
        <v>9145.5</v>
      </c>
      <c r="I80">
        <f t="shared" si="5"/>
        <v>10452</v>
      </c>
      <c r="J80">
        <f t="shared" si="5"/>
        <v>11758.5</v>
      </c>
      <c r="K80">
        <f t="shared" si="5"/>
        <v>13065</v>
      </c>
      <c r="L80">
        <f t="shared" si="5"/>
        <v>14371.5</v>
      </c>
      <c r="M80">
        <f t="shared" si="5"/>
        <v>15678</v>
      </c>
      <c r="N80">
        <f t="shared" si="5"/>
        <v>16984.5</v>
      </c>
      <c r="O80">
        <f t="shared" si="5"/>
        <v>18291</v>
      </c>
    </row>
    <row r="81" spans="1:15">
      <c r="A81" s="40">
        <v>0.7</v>
      </c>
      <c r="B81">
        <f t="shared" si="5"/>
        <v>1524.25</v>
      </c>
      <c r="C81">
        <f t="shared" si="5"/>
        <v>3048.5</v>
      </c>
      <c r="D81">
        <f t="shared" si="5"/>
        <v>4572.75</v>
      </c>
      <c r="E81">
        <f t="shared" si="5"/>
        <v>6097</v>
      </c>
      <c r="F81">
        <f t="shared" si="5"/>
        <v>7621.25</v>
      </c>
      <c r="G81">
        <f t="shared" si="5"/>
        <v>9145.5</v>
      </c>
      <c r="H81">
        <f t="shared" si="5"/>
        <v>10669.75</v>
      </c>
      <c r="I81">
        <f t="shared" si="5"/>
        <v>12194</v>
      </c>
      <c r="J81">
        <f t="shared" si="5"/>
        <v>13718.25</v>
      </c>
      <c r="K81">
        <f t="shared" si="5"/>
        <v>15242.5</v>
      </c>
      <c r="L81">
        <f t="shared" si="5"/>
        <v>16766.75</v>
      </c>
      <c r="M81">
        <f t="shared" si="5"/>
        <v>18291</v>
      </c>
      <c r="N81">
        <f t="shared" si="5"/>
        <v>19815.25</v>
      </c>
      <c r="O81">
        <f t="shared" si="5"/>
        <v>21339.5</v>
      </c>
    </row>
    <row r="82" spans="1:15">
      <c r="A82" s="40">
        <v>0.8</v>
      </c>
      <c r="B82">
        <f t="shared" si="5"/>
        <v>1742</v>
      </c>
      <c r="C82">
        <f t="shared" si="5"/>
        <v>3484</v>
      </c>
      <c r="D82">
        <f t="shared" si="5"/>
        <v>5226</v>
      </c>
      <c r="E82">
        <f t="shared" si="5"/>
        <v>6968</v>
      </c>
      <c r="F82">
        <f t="shared" si="5"/>
        <v>8710</v>
      </c>
      <c r="G82">
        <f t="shared" si="5"/>
        <v>10452</v>
      </c>
      <c r="H82">
        <f t="shared" si="5"/>
        <v>12194</v>
      </c>
      <c r="I82">
        <f t="shared" si="5"/>
        <v>13936</v>
      </c>
      <c r="J82">
        <f t="shared" si="5"/>
        <v>15678</v>
      </c>
      <c r="K82">
        <f t="shared" si="5"/>
        <v>17420</v>
      </c>
      <c r="L82">
        <f t="shared" si="5"/>
        <v>19162</v>
      </c>
      <c r="M82">
        <f t="shared" si="5"/>
        <v>20904</v>
      </c>
      <c r="N82">
        <f t="shared" si="5"/>
        <v>22646</v>
      </c>
      <c r="O82">
        <f t="shared" si="5"/>
        <v>24388</v>
      </c>
    </row>
    <row r="83" spans="1:15">
      <c r="A83" s="40">
        <v>0.9</v>
      </c>
      <c r="B83">
        <f t="shared" si="5"/>
        <v>1959.75</v>
      </c>
      <c r="C83">
        <f t="shared" si="5"/>
        <v>3919.5</v>
      </c>
      <c r="D83">
        <f t="shared" si="5"/>
        <v>5879.25</v>
      </c>
      <c r="E83">
        <f t="shared" si="5"/>
        <v>7839</v>
      </c>
      <c r="F83">
        <f t="shared" si="5"/>
        <v>9798.75</v>
      </c>
      <c r="G83">
        <f t="shared" si="5"/>
        <v>11758.5</v>
      </c>
      <c r="H83">
        <f t="shared" si="5"/>
        <v>13718.25</v>
      </c>
      <c r="I83">
        <f t="shared" si="5"/>
        <v>15678</v>
      </c>
      <c r="J83">
        <f t="shared" si="5"/>
        <v>17637.75</v>
      </c>
      <c r="K83">
        <f t="shared" si="5"/>
        <v>19597.5</v>
      </c>
      <c r="L83">
        <f t="shared" si="5"/>
        <v>21557.25</v>
      </c>
      <c r="M83">
        <f t="shared" si="5"/>
        <v>23517</v>
      </c>
      <c r="N83">
        <f t="shared" si="5"/>
        <v>25476.75</v>
      </c>
      <c r="O83">
        <f t="shared" si="5"/>
        <v>27436.5</v>
      </c>
    </row>
    <row r="84" spans="1:15">
      <c r="A84" s="40">
        <v>1</v>
      </c>
      <c r="B84">
        <f t="shared" si="5"/>
        <v>2177.5</v>
      </c>
      <c r="C84">
        <f t="shared" si="5"/>
        <v>4355</v>
      </c>
      <c r="D84">
        <f t="shared" si="5"/>
        <v>6532.5</v>
      </c>
      <c r="E84">
        <f t="shared" si="5"/>
        <v>8710</v>
      </c>
      <c r="F84">
        <f t="shared" si="5"/>
        <v>10887.5</v>
      </c>
      <c r="G84">
        <f t="shared" si="5"/>
        <v>13065</v>
      </c>
      <c r="H84">
        <f t="shared" si="5"/>
        <v>15242.5</v>
      </c>
      <c r="I84">
        <f t="shared" si="5"/>
        <v>17420</v>
      </c>
      <c r="J84">
        <f t="shared" si="5"/>
        <v>19597.5</v>
      </c>
      <c r="K84">
        <f t="shared" si="5"/>
        <v>21775</v>
      </c>
      <c r="L84">
        <f t="shared" si="5"/>
        <v>23952.5</v>
      </c>
      <c r="M84">
        <f t="shared" si="5"/>
        <v>26130</v>
      </c>
      <c r="N84">
        <f t="shared" si="5"/>
        <v>28307.5</v>
      </c>
      <c r="O84">
        <f t="shared" si="5"/>
        <v>30485</v>
      </c>
    </row>
    <row r="85" spans="11:11">
      <c r="K85" s="29"/>
    </row>
    <row r="86" spans="2:11">
      <c r="B86">
        <v>0.1</v>
      </c>
      <c r="K86" s="29"/>
    </row>
    <row r="87" spans="1:15">
      <c r="A87" s="40">
        <v>0.1</v>
      </c>
      <c r="B87" s="41">
        <f t="shared" ref="B87:O87" si="6">(((-1)*((-1)*(2*B75*$B$86+POWER($B$51,2)))+SQRT(POWER((-1)*(2*B75*$B$86+POWER($B$51,2)),2)-4*(B75+POWER($B$51,2))*((POWER($B$51,2)+B75)*POWER($B$86,2)-POWER($B$51,2)*$B$86)))/(2*(B75+POWER($B$51,2)))-$B$86)*100</f>
        <v>9.42664120205919</v>
      </c>
      <c r="C87" s="41">
        <f t="shared" si="6"/>
        <v>6.39743150231527</v>
      </c>
      <c r="D87" s="41">
        <f t="shared" si="6"/>
        <v>5.12204688148434</v>
      </c>
      <c r="E87" s="41">
        <f t="shared" si="6"/>
        <v>4.38255088517152</v>
      </c>
      <c r="F87" s="41">
        <f t="shared" si="6"/>
        <v>3.88705217157135</v>
      </c>
      <c r="G87" s="41">
        <f t="shared" si="6"/>
        <v>3.52612981579581</v>
      </c>
      <c r="H87" s="41">
        <f t="shared" si="6"/>
        <v>3.24848825737059</v>
      </c>
      <c r="I87" s="41">
        <f t="shared" si="6"/>
        <v>3.02652605008184</v>
      </c>
      <c r="J87" s="41">
        <f t="shared" si="6"/>
        <v>2.84392046170813</v>
      </c>
      <c r="K87" s="41">
        <f t="shared" si="6"/>
        <v>2.69032878858128</v>
      </c>
      <c r="L87" s="41">
        <f t="shared" si="6"/>
        <v>2.55884224057826</v>
      </c>
      <c r="M87" s="41">
        <f t="shared" si="6"/>
        <v>2.44464916026058</v>
      </c>
      <c r="N87" s="41">
        <f t="shared" si="6"/>
        <v>2.34428307301746</v>
      </c>
      <c r="O87" s="41">
        <f t="shared" si="6"/>
        <v>2.25517564839287</v>
      </c>
    </row>
    <row r="88" spans="1:15">
      <c r="A88" s="40">
        <v>0.2</v>
      </c>
      <c r="B88" s="41">
        <f t="shared" ref="B88:O88" si="7">(((-1)*((-1)*(2*B76*$B$86+POWER($B$51,2)))+SQRT(POWER((-1)*(2*B76*$B$86+POWER($B$51,2)),2)-4*(B76+POWER($B$51,2))*((POWER($B$51,2)+B76)*POWER($B$86,2)-POWER($B$51,2)*$B$86)))/(2*(B76+POWER($B$51,2)))-$B$86)*100</f>
        <v>6.39743150231527</v>
      </c>
      <c r="C88" s="41">
        <f t="shared" si="7"/>
        <v>4.38255088517152</v>
      </c>
      <c r="D88" s="41">
        <f t="shared" si="7"/>
        <v>3.52612981579581</v>
      </c>
      <c r="E88" s="41">
        <f t="shared" si="7"/>
        <v>3.02652605008184</v>
      </c>
      <c r="F88" s="41">
        <f t="shared" si="7"/>
        <v>2.69032878858128</v>
      </c>
      <c r="G88" s="41">
        <f t="shared" si="7"/>
        <v>2.44464916026058</v>
      </c>
      <c r="H88" s="41">
        <f t="shared" si="7"/>
        <v>2.25517564839287</v>
      </c>
      <c r="I88" s="41">
        <f t="shared" si="7"/>
        <v>2.10338383428357</v>
      </c>
      <c r="J88" s="41">
        <f t="shared" si="7"/>
        <v>1.97828844064998</v>
      </c>
      <c r="K88" s="41">
        <f t="shared" si="7"/>
        <v>1.87291237532833</v>
      </c>
      <c r="L88" s="41">
        <f t="shared" si="7"/>
        <v>1.78258555857265</v>
      </c>
      <c r="M88" s="41">
        <f t="shared" si="7"/>
        <v>1.70404970905844</v>
      </c>
      <c r="N88" s="41">
        <f t="shared" si="7"/>
        <v>1.63495376101165</v>
      </c>
      <c r="O88" s="41">
        <f t="shared" si="7"/>
        <v>1.57355334726397</v>
      </c>
    </row>
    <row r="89" spans="1:15">
      <c r="A89" s="40">
        <v>0.3</v>
      </c>
      <c r="B89" s="41">
        <f t="shared" ref="B89:O89" si="8">(((-1)*((-1)*(2*B77*$B$86+POWER($B$51,2)))+SQRT(POWER((-1)*(2*B77*$B$86+POWER($B$51,2)),2)-4*(B77+POWER($B$51,2))*((POWER($B$51,2)+B77)*POWER($B$86,2)-POWER($B$51,2)*$B$86)))/(2*(B77+POWER($B$51,2)))-$B$86)*100</f>
        <v>5.12204688148434</v>
      </c>
      <c r="C89" s="41">
        <f t="shared" si="8"/>
        <v>3.52612981579581</v>
      </c>
      <c r="D89" s="41">
        <f t="shared" si="8"/>
        <v>2.84392046170813</v>
      </c>
      <c r="E89" s="41">
        <f t="shared" si="8"/>
        <v>2.44464916026058</v>
      </c>
      <c r="F89" s="41">
        <f t="shared" si="8"/>
        <v>2.17537857753105</v>
      </c>
      <c r="G89" s="41">
        <f t="shared" si="8"/>
        <v>1.97828844064998</v>
      </c>
      <c r="H89" s="41">
        <f t="shared" si="8"/>
        <v>1.82609732156576</v>
      </c>
      <c r="I89" s="41">
        <f t="shared" si="8"/>
        <v>1.70404970905844</v>
      </c>
      <c r="J89" s="41">
        <f t="shared" si="8"/>
        <v>1.60338258702087</v>
      </c>
      <c r="K89" s="41">
        <f t="shared" si="8"/>
        <v>1.51852353255336</v>
      </c>
      <c r="L89" s="41">
        <f t="shared" si="8"/>
        <v>1.44573882026734</v>
      </c>
      <c r="M89" s="41">
        <f t="shared" si="8"/>
        <v>1.38242112751218</v>
      </c>
      <c r="N89" s="41">
        <f t="shared" si="8"/>
        <v>1.32668762276098</v>
      </c>
      <c r="O89" s="41">
        <f t="shared" si="8"/>
        <v>1.27714037212975</v>
      </c>
    </row>
    <row r="90" spans="1:15">
      <c r="A90" s="40">
        <v>0.4</v>
      </c>
      <c r="B90" s="41">
        <f t="shared" ref="B90:O90" si="9">(((-1)*((-1)*(2*B78*$B$86+POWER($B$51,2)))+SQRT(POWER((-1)*(2*B78*$B$86+POWER($B$51,2)),2)-4*(B78+POWER($B$51,2))*((POWER($B$51,2)+B78)*POWER($B$86,2)-POWER($B$51,2)*$B$86)))/(2*(B78+POWER($B$51,2)))-$B$86)*100</f>
        <v>4.38255088517152</v>
      </c>
      <c r="C90" s="41">
        <f t="shared" si="9"/>
        <v>3.02652605008184</v>
      </c>
      <c r="D90" s="41">
        <f t="shared" si="9"/>
        <v>2.44464916026058</v>
      </c>
      <c r="E90" s="41">
        <f t="shared" si="9"/>
        <v>2.10338383428357</v>
      </c>
      <c r="F90" s="41">
        <f t="shared" si="9"/>
        <v>1.87291237532833</v>
      </c>
      <c r="G90" s="41">
        <f t="shared" si="9"/>
        <v>1.70404970905844</v>
      </c>
      <c r="H90" s="41">
        <f t="shared" si="9"/>
        <v>1.57355334726397</v>
      </c>
      <c r="I90" s="41">
        <f t="shared" si="9"/>
        <v>1.46883761421459</v>
      </c>
      <c r="J90" s="41">
        <f t="shared" si="9"/>
        <v>1.38242112751218</v>
      </c>
      <c r="K90" s="41">
        <f t="shared" si="9"/>
        <v>1.30954277972847</v>
      </c>
      <c r="L90" s="41">
        <f t="shared" si="9"/>
        <v>1.24701036882382</v>
      </c>
      <c r="M90" s="41">
        <f t="shared" si="9"/>
        <v>1.19259347010913</v>
      </c>
      <c r="N90" s="41">
        <f t="shared" si="9"/>
        <v>1.14468062844074</v>
      </c>
      <c r="O90" s="41">
        <f t="shared" si="9"/>
        <v>1.1020748755572</v>
      </c>
    </row>
    <row r="91" spans="1:15">
      <c r="A91" s="40">
        <v>0.5</v>
      </c>
      <c r="B91" s="41">
        <f t="shared" ref="B91:O91" si="10">(((-1)*((-1)*(2*B79*$B$86+POWER($B$51,2)))+SQRT(POWER((-1)*(2*B79*$B$86+POWER($B$51,2)),2)-4*(B79+POWER($B$51,2))*((POWER($B$51,2)+B79)*POWER($B$86,2)-POWER($B$51,2)*$B$86)))/(2*(B79+POWER($B$51,2)))-$B$86)*100</f>
        <v>3.88705217157135</v>
      </c>
      <c r="C91" s="41">
        <f t="shared" si="10"/>
        <v>2.69032878858128</v>
      </c>
      <c r="D91" s="41">
        <f t="shared" si="10"/>
        <v>2.17537857753105</v>
      </c>
      <c r="E91" s="41">
        <f t="shared" si="10"/>
        <v>1.87291237532833</v>
      </c>
      <c r="F91" s="41">
        <f t="shared" si="10"/>
        <v>1.66844238804368</v>
      </c>
      <c r="G91" s="41">
        <f t="shared" si="10"/>
        <v>1.51852353255336</v>
      </c>
      <c r="H91" s="41">
        <f t="shared" si="10"/>
        <v>1.4026031483851</v>
      </c>
      <c r="I91" s="41">
        <f t="shared" si="10"/>
        <v>1.30954277972847</v>
      </c>
      <c r="J91" s="41">
        <f t="shared" si="10"/>
        <v>1.23271691253049</v>
      </c>
      <c r="K91" s="41">
        <f t="shared" si="10"/>
        <v>1.16790679521675</v>
      </c>
      <c r="L91" s="41">
        <f t="shared" si="10"/>
        <v>1.11228255210938</v>
      </c>
      <c r="M91" s="41">
        <f t="shared" si="10"/>
        <v>1.06386613291866</v>
      </c>
      <c r="N91" s="41">
        <f t="shared" si="10"/>
        <v>1.02122792393309</v>
      </c>
      <c r="O91" s="41">
        <f t="shared" si="10"/>
        <v>0.983305700963034</v>
      </c>
    </row>
    <row r="92" spans="1:15">
      <c r="A92" s="40">
        <v>0.6</v>
      </c>
      <c r="B92" s="41">
        <f t="shared" ref="B92:O92" si="11">(((-1)*((-1)*(2*B80*$B$86+POWER($B$51,2)))+SQRT(POWER((-1)*(2*B80*$B$86+POWER($B$51,2)),2)-4*(B80+POWER($B$51,2))*((POWER($B$51,2)+B80)*POWER($B$86,2)-POWER($B$51,2)*$B$86)))/(2*(B80+POWER($B$51,2)))-$B$86)*100</f>
        <v>3.52612981579581</v>
      </c>
      <c r="C92" s="41">
        <f t="shared" si="11"/>
        <v>2.44464916026058</v>
      </c>
      <c r="D92" s="41">
        <f t="shared" si="11"/>
        <v>1.97828844064998</v>
      </c>
      <c r="E92" s="41">
        <f t="shared" si="11"/>
        <v>1.70404970905844</v>
      </c>
      <c r="F92" s="41">
        <f t="shared" si="11"/>
        <v>1.51852353255336</v>
      </c>
      <c r="G92" s="41">
        <f t="shared" si="11"/>
        <v>1.38242112751218</v>
      </c>
      <c r="H92" s="41">
        <f t="shared" si="11"/>
        <v>1.27714037212975</v>
      </c>
      <c r="I92" s="41">
        <f t="shared" si="11"/>
        <v>1.19259347010913</v>
      </c>
      <c r="J92" s="41">
        <f t="shared" si="11"/>
        <v>1.1227768349091</v>
      </c>
      <c r="K92" s="41">
        <f t="shared" si="11"/>
        <v>1.06386613291866</v>
      </c>
      <c r="L92" s="41">
        <f t="shared" si="11"/>
        <v>1.01329515963468</v>
      </c>
      <c r="M92" s="41">
        <f t="shared" si="11"/>
        <v>0.96926962873705</v>
      </c>
      <c r="N92" s="41">
        <f t="shared" si="11"/>
        <v>0.930492400339107</v>
      </c>
      <c r="O92" s="41">
        <f t="shared" si="11"/>
        <v>0.895999457739879</v>
      </c>
    </row>
    <row r="93" spans="1:15">
      <c r="A93" s="40">
        <v>0.7</v>
      </c>
      <c r="B93" s="41">
        <f t="shared" ref="B93:O93" si="12">(((-1)*((-1)*(2*B81*$B$86+POWER($B$51,2)))+SQRT(POWER((-1)*(2*B81*$B$86+POWER($B$51,2)),2)-4*(B81+POWER($B$51,2))*((POWER($B$51,2)+B81)*POWER($B$86,2)-POWER($B$51,2)*$B$86)))/(2*(B81+POWER($B$51,2)))-$B$86)*100</f>
        <v>3.24848825737059</v>
      </c>
      <c r="C93" s="41">
        <f t="shared" si="12"/>
        <v>2.25517564839287</v>
      </c>
      <c r="D93" s="41">
        <f t="shared" si="12"/>
        <v>1.82609732156576</v>
      </c>
      <c r="E93" s="41">
        <f t="shared" si="12"/>
        <v>1.57355334726397</v>
      </c>
      <c r="F93" s="41">
        <f t="shared" si="12"/>
        <v>1.40260314838511</v>
      </c>
      <c r="G93" s="41">
        <f t="shared" si="12"/>
        <v>1.27714037212975</v>
      </c>
      <c r="H93" s="41">
        <f t="shared" si="12"/>
        <v>1.18005815959965</v>
      </c>
      <c r="I93" s="41">
        <f t="shared" si="12"/>
        <v>1.1020748755572</v>
      </c>
      <c r="J93" s="41">
        <f t="shared" si="12"/>
        <v>1.03766448582339</v>
      </c>
      <c r="K93" s="41">
        <f t="shared" si="12"/>
        <v>0.983305700963057</v>
      </c>
      <c r="L93" s="41">
        <f t="shared" si="12"/>
        <v>0.936635010201799</v>
      </c>
      <c r="M93" s="41">
        <f t="shared" si="12"/>
        <v>0.895999457739879</v>
      </c>
      <c r="N93" s="41">
        <f t="shared" si="12"/>
        <v>0.860203828411625</v>
      </c>
      <c r="O93" s="41">
        <f t="shared" si="12"/>
        <v>0.828359692753849</v>
      </c>
    </row>
    <row r="94" spans="1:15">
      <c r="A94" s="40">
        <v>0.8</v>
      </c>
      <c r="B94" s="41">
        <f t="shared" ref="B94:O94" si="13">(((-1)*((-1)*(2*B82*$B$86+POWER($B$51,2)))+SQRT(POWER((-1)*(2*B82*$B$86+POWER($B$51,2)),2)-4*(B82+POWER($B$51,2))*((POWER($B$51,2)+B82)*POWER($B$86,2)-POWER($B$51,2)*$B$86)))/(2*(B82+POWER($B$51,2)))-$B$86)*100</f>
        <v>3.02652605008184</v>
      </c>
      <c r="C94" s="41">
        <f t="shared" si="13"/>
        <v>2.10338383428357</v>
      </c>
      <c r="D94" s="41">
        <f t="shared" si="13"/>
        <v>1.70404970905844</v>
      </c>
      <c r="E94" s="41">
        <f t="shared" si="13"/>
        <v>1.46883761421459</v>
      </c>
      <c r="F94" s="41">
        <f t="shared" si="13"/>
        <v>1.30954277972847</v>
      </c>
      <c r="G94" s="41">
        <f t="shared" si="13"/>
        <v>1.19259347010913</v>
      </c>
      <c r="H94" s="41">
        <f t="shared" si="13"/>
        <v>1.1020748755572</v>
      </c>
      <c r="I94" s="41">
        <f t="shared" si="13"/>
        <v>1.02934852968353</v>
      </c>
      <c r="J94" s="41">
        <f t="shared" si="13"/>
        <v>0.96926962873705</v>
      </c>
      <c r="K94" s="41">
        <f t="shared" si="13"/>
        <v>0.91855892566368</v>
      </c>
      <c r="L94" s="41">
        <f t="shared" si="13"/>
        <v>0.875014871217557</v>
      </c>
      <c r="M94" s="41">
        <f t="shared" si="13"/>
        <v>0.837097480980702</v>
      </c>
      <c r="N94" s="41">
        <f t="shared" si="13"/>
        <v>0.803693038946766</v>
      </c>
      <c r="O94" s="41">
        <f t="shared" si="13"/>
        <v>0.773973572740469</v>
      </c>
    </row>
    <row r="95" spans="1:15">
      <c r="A95" s="40">
        <v>0.9</v>
      </c>
      <c r="B95" s="41">
        <f t="shared" ref="B95:O95" si="14">(((-1)*((-1)*(2*B83*$B$86+POWER($B$51,2)))+SQRT(POWER((-1)*(2*B83*$B$86+POWER($B$51,2)),2)-4*(B83+POWER($B$51,2))*((POWER($B$51,2)+B83)*POWER($B$86,2)-POWER($B$51,2)*$B$86)))/(2*(B83+POWER($B$51,2)))-$B$86)*100</f>
        <v>2.84392046170813</v>
      </c>
      <c r="C95" s="41">
        <f t="shared" si="14"/>
        <v>1.97828844064998</v>
      </c>
      <c r="D95" s="41">
        <f t="shared" si="14"/>
        <v>1.60338258702087</v>
      </c>
      <c r="E95" s="41">
        <f t="shared" si="14"/>
        <v>1.38242112751218</v>
      </c>
      <c r="F95" s="41">
        <f t="shared" si="14"/>
        <v>1.23271691253049</v>
      </c>
      <c r="G95" s="41">
        <f t="shared" si="14"/>
        <v>1.1227768349091</v>
      </c>
      <c r="H95" s="41">
        <f t="shared" si="14"/>
        <v>1.03766448582339</v>
      </c>
      <c r="I95" s="41">
        <f t="shared" si="14"/>
        <v>0.96926962873705</v>
      </c>
      <c r="J95" s="41">
        <f t="shared" si="14"/>
        <v>0.912760721158223</v>
      </c>
      <c r="K95" s="41">
        <f t="shared" si="14"/>
        <v>0.865057488941717</v>
      </c>
      <c r="L95" s="41">
        <f t="shared" si="14"/>
        <v>0.824091572341032</v>
      </c>
      <c r="M95" s="41">
        <f t="shared" si="14"/>
        <v>0.788415918001685</v>
      </c>
      <c r="N95" s="41">
        <f t="shared" si="14"/>
        <v>0.756983869870482</v>
      </c>
      <c r="O95" s="41">
        <f t="shared" si="14"/>
        <v>0.729017213417565</v>
      </c>
    </row>
    <row r="96" spans="1:15">
      <c r="A96" s="40">
        <v>1</v>
      </c>
      <c r="B96" s="41">
        <f t="shared" ref="B96:O96" si="15">(((-1)*((-1)*(2*B84*$B$86+POWER($B$51,2)))+SQRT(POWER((-1)*(2*B84*$B$86+POWER($B$51,2)),2)-4*(B84+POWER($B$51,2))*((POWER($B$51,2)+B84)*POWER($B$86,2)-POWER($B$51,2)*$B$86)))/(2*(B84+POWER($B$51,2)))-$B$86)*100</f>
        <v>2.69032878858128</v>
      </c>
      <c r="C96" s="41">
        <f t="shared" si="15"/>
        <v>1.87291237532833</v>
      </c>
      <c r="D96" s="41">
        <f t="shared" si="15"/>
        <v>1.51852353255336</v>
      </c>
      <c r="E96" s="41">
        <f t="shared" si="15"/>
        <v>1.30954277972847</v>
      </c>
      <c r="F96" s="41">
        <f t="shared" si="15"/>
        <v>1.16790679521675</v>
      </c>
      <c r="G96" s="41">
        <f t="shared" si="15"/>
        <v>1.06386613291866</v>
      </c>
      <c r="H96" s="41">
        <f t="shared" si="15"/>
        <v>0.983305700963034</v>
      </c>
      <c r="I96" s="41">
        <f t="shared" si="15"/>
        <v>0.91855892566368</v>
      </c>
      <c r="J96" s="41">
        <f t="shared" si="15"/>
        <v>0.865057488941717</v>
      </c>
      <c r="K96" s="41">
        <f t="shared" si="15"/>
        <v>0.819888368188712</v>
      </c>
      <c r="L96" s="41">
        <f t="shared" si="15"/>
        <v>0.781095193563774</v>
      </c>
      <c r="M96" s="41">
        <f t="shared" si="15"/>
        <v>0.747309071659875</v>
      </c>
      <c r="N96" s="41">
        <f t="shared" si="15"/>
        <v>0.717539760402347</v>
      </c>
      <c r="O96" s="41">
        <f t="shared" si="15"/>
        <v>0.691050912437825</v>
      </c>
    </row>
    <row r="99" spans="1:1">
      <c r="A99" s="40"/>
    </row>
    <row r="100" spans="2:11">
      <c r="B100">
        <v>0.5</v>
      </c>
      <c r="K100" s="29"/>
    </row>
    <row r="101" spans="1:15">
      <c r="A101" s="40">
        <v>0.1</v>
      </c>
      <c r="B101" s="41">
        <f t="shared" ref="B101:O101" si="16">(((-1)*((-1)*(2*B75*$B$100+POWER($B$51,2)))+SQRT(POWER((-1)*(2*B75*$B$100+POWER($B$51,2)),2)-4*(B75+POWER($B$51,2))*((POWER($B$51,2)+B75)*POWER($B$100,2)-POWER($B$51,2)*$B$100)))/(2*(B75+POWER($B$51,2)))-$B$100)*100</f>
        <v>13.1892581933192</v>
      </c>
      <c r="C101" s="41">
        <f t="shared" si="16"/>
        <v>9.40840560037632</v>
      </c>
      <c r="D101" s="41">
        <f t="shared" si="16"/>
        <v>7.70469814979465</v>
      </c>
      <c r="E101" s="41">
        <f t="shared" si="16"/>
        <v>6.68238875735352</v>
      </c>
      <c r="F101" s="41">
        <f t="shared" si="16"/>
        <v>5.98225526403378</v>
      </c>
      <c r="G101" s="41">
        <f t="shared" si="16"/>
        <v>5.4642871024814</v>
      </c>
      <c r="H101" s="41">
        <f t="shared" si="16"/>
        <v>5.06110610102299</v>
      </c>
      <c r="I101" s="41">
        <f t="shared" si="16"/>
        <v>4.73574781497932</v>
      </c>
      <c r="J101" s="41">
        <f t="shared" si="16"/>
        <v>4.46601889485079</v>
      </c>
      <c r="K101" s="41">
        <f t="shared" si="16"/>
        <v>4.23768283823546</v>
      </c>
      <c r="L101" s="41">
        <f t="shared" si="16"/>
        <v>4.04113183672504</v>
      </c>
      <c r="M101" s="41">
        <f t="shared" si="16"/>
        <v>3.86961581662794</v>
      </c>
      <c r="N101" s="41">
        <f t="shared" si="16"/>
        <v>3.71823492593758</v>
      </c>
      <c r="O101" s="41">
        <f t="shared" si="16"/>
        <v>3.58333470615928</v>
      </c>
    </row>
    <row r="102" spans="1:15">
      <c r="A102" s="40">
        <v>0.2</v>
      </c>
      <c r="B102" s="41">
        <f t="shared" ref="B102:O102" si="17">(((-1)*((-1)*(2*B76*$B$100+POWER($B$51,2)))+SQRT(POWER((-1)*(2*B76*$B$100+POWER($B$51,2)),2)-4*(B76+POWER($B$51,2))*((POWER($B$51,2)+B76)*POWER($B$100,2)-POWER($B$51,2)*$B$100)))/(2*(B76+POWER($B$51,2)))-$B$100)*100</f>
        <v>9.40840560037632</v>
      </c>
      <c r="C102" s="41">
        <f t="shared" si="17"/>
        <v>6.68238875735352</v>
      </c>
      <c r="D102" s="41">
        <f t="shared" si="17"/>
        <v>5.4642871024814</v>
      </c>
      <c r="E102" s="41">
        <f t="shared" si="17"/>
        <v>4.73574781497932</v>
      </c>
      <c r="F102" s="41">
        <f t="shared" si="17"/>
        <v>4.23768283823546</v>
      </c>
      <c r="G102" s="41">
        <f t="shared" si="17"/>
        <v>3.86961581662794</v>
      </c>
      <c r="H102" s="41">
        <f t="shared" si="17"/>
        <v>3.58333470615928</v>
      </c>
      <c r="I102" s="41">
        <f t="shared" si="17"/>
        <v>3.35244081513835</v>
      </c>
      <c r="J102" s="41">
        <f t="shared" si="17"/>
        <v>3.16110628352177</v>
      </c>
      <c r="K102" s="41">
        <f t="shared" si="17"/>
        <v>2.99918844620772</v>
      </c>
      <c r="L102" s="41">
        <f t="shared" si="17"/>
        <v>2.8598478520923</v>
      </c>
      <c r="M102" s="41">
        <f t="shared" si="17"/>
        <v>2.73828249461622</v>
      </c>
      <c r="N102" s="41">
        <f t="shared" si="17"/>
        <v>2.63100847947446</v>
      </c>
      <c r="O102" s="41">
        <f t="shared" si="17"/>
        <v>2.53542857445803</v>
      </c>
    </row>
    <row r="103" spans="1:15">
      <c r="A103" s="40">
        <v>0.3</v>
      </c>
      <c r="B103" s="41">
        <f t="shared" ref="B103:O103" si="18">(((-1)*((-1)*(2*B77*$B$100+POWER($B$51,2)))+SQRT(POWER((-1)*(2*B77*$B$100+POWER($B$51,2)),2)-4*(B77+POWER($B$51,2))*((POWER($B$51,2)+B77)*POWER($B$100,2)-POWER($B$51,2)*$B$100)))/(2*(B77+POWER($B$51,2)))-$B$100)*100</f>
        <v>7.70469814979465</v>
      </c>
      <c r="C103" s="41">
        <f t="shared" si="18"/>
        <v>5.4642871024814</v>
      </c>
      <c r="D103" s="41">
        <f t="shared" si="18"/>
        <v>4.46601889485079</v>
      </c>
      <c r="E103" s="41">
        <f t="shared" si="18"/>
        <v>3.86961581662794</v>
      </c>
      <c r="F103" s="41">
        <f t="shared" si="18"/>
        <v>3.46212659300388</v>
      </c>
      <c r="G103" s="41">
        <f t="shared" si="18"/>
        <v>3.16110628352177</v>
      </c>
      <c r="H103" s="41">
        <f t="shared" si="18"/>
        <v>2.92703360256237</v>
      </c>
      <c r="I103" s="41">
        <f t="shared" si="18"/>
        <v>2.73828249461622</v>
      </c>
      <c r="J103" s="41">
        <f t="shared" si="18"/>
        <v>2.58189260911338</v>
      </c>
      <c r="K103" s="41">
        <f t="shared" si="18"/>
        <v>2.44956169300207</v>
      </c>
      <c r="L103" s="41">
        <f t="shared" si="18"/>
        <v>2.33569284671434</v>
      </c>
      <c r="M103" s="41">
        <f t="shared" si="18"/>
        <v>2.23635731881717</v>
      </c>
      <c r="N103" s="41">
        <f t="shared" si="18"/>
        <v>2.14870527775382</v>
      </c>
      <c r="O103" s="41">
        <f t="shared" si="18"/>
        <v>2.07061250049098</v>
      </c>
    </row>
    <row r="104" spans="1:15">
      <c r="A104" s="40">
        <v>0.4</v>
      </c>
      <c r="B104" s="41">
        <f t="shared" ref="B104:O104" si="19">(((-1)*((-1)*(2*B78*$B$100+POWER($B$51,2)))+SQRT(POWER((-1)*(2*B78*$B$100+POWER($B$51,2)),2)-4*(B78+POWER($B$51,2))*((POWER($B$51,2)+B78)*POWER($B$100,2)-POWER($B$51,2)*$B$100)))/(2*(B78+POWER($B$51,2)))-$B$100)*100</f>
        <v>6.68238875735352</v>
      </c>
      <c r="C104" s="41">
        <f t="shared" si="19"/>
        <v>4.73574781497932</v>
      </c>
      <c r="D104" s="41">
        <f t="shared" si="19"/>
        <v>3.86961581662794</v>
      </c>
      <c r="E104" s="41">
        <f t="shared" si="19"/>
        <v>3.35244081513835</v>
      </c>
      <c r="F104" s="41">
        <f t="shared" si="19"/>
        <v>2.99918844620772</v>
      </c>
      <c r="G104" s="41">
        <f t="shared" si="19"/>
        <v>2.73828249461622</v>
      </c>
      <c r="H104" s="41">
        <f t="shared" si="19"/>
        <v>2.53542857445803</v>
      </c>
      <c r="I104" s="41">
        <f t="shared" si="19"/>
        <v>2.37186686252682</v>
      </c>
      <c r="J104" s="41">
        <f t="shared" si="19"/>
        <v>2.23635731881717</v>
      </c>
      <c r="K104" s="41">
        <f t="shared" si="19"/>
        <v>2.12170095199217</v>
      </c>
      <c r="L104" s="41">
        <f t="shared" si="19"/>
        <v>2.02304527562918</v>
      </c>
      <c r="M104" s="41">
        <f t="shared" si="19"/>
        <v>1.93698445089793</v>
      </c>
      <c r="N104" s="41">
        <f t="shared" si="19"/>
        <v>1.86104817661116</v>
      </c>
      <c r="O104" s="41">
        <f t="shared" si="19"/>
        <v>1.79339526381301</v>
      </c>
    </row>
    <row r="105" spans="1:15">
      <c r="A105" s="40">
        <v>0.5</v>
      </c>
      <c r="B105" s="41">
        <f t="shared" ref="B105:O105" si="20">(((-1)*((-1)*(2*B79*$B$100+POWER($B$51,2)))+SQRT(POWER((-1)*(2*B79*$B$100+POWER($B$51,2)),2)-4*(B79+POWER($B$51,2))*((POWER($B$51,2)+B79)*POWER($B$100,2)-POWER($B$51,2)*$B$100)))/(2*(B79+POWER($B$51,2)))-$B$100)*100</f>
        <v>5.98225526403378</v>
      </c>
      <c r="C105" s="41">
        <f t="shared" si="20"/>
        <v>4.23768283823546</v>
      </c>
      <c r="D105" s="41">
        <f t="shared" si="20"/>
        <v>3.46212659300388</v>
      </c>
      <c r="E105" s="41">
        <f t="shared" si="20"/>
        <v>2.99918844620772</v>
      </c>
      <c r="F105" s="41">
        <f t="shared" si="20"/>
        <v>2.68303842630747</v>
      </c>
      <c r="G105" s="41">
        <f t="shared" si="20"/>
        <v>2.44956169300207</v>
      </c>
      <c r="H105" s="41">
        <f t="shared" si="20"/>
        <v>2.2680478748719</v>
      </c>
      <c r="I105" s="41">
        <f t="shared" si="20"/>
        <v>2.12170095199217</v>
      </c>
      <c r="J105" s="41">
        <f t="shared" si="20"/>
        <v>2.00045890241466</v>
      </c>
      <c r="K105" s="41">
        <f t="shared" si="20"/>
        <v>1.89787790063466</v>
      </c>
      <c r="L105" s="41">
        <f t="shared" si="20"/>
        <v>1.8096148338631</v>
      </c>
      <c r="M105" s="41">
        <f t="shared" si="20"/>
        <v>1.73262157906721</v>
      </c>
      <c r="N105" s="41">
        <f t="shared" si="20"/>
        <v>1.66468740982335</v>
      </c>
      <c r="O105" s="41">
        <f t="shared" si="20"/>
        <v>1.60416467990863</v>
      </c>
    </row>
    <row r="106" spans="1:15">
      <c r="A106" s="40">
        <v>0.6</v>
      </c>
      <c r="B106" s="41">
        <f t="shared" ref="B106:O106" si="21">(((-1)*((-1)*(2*B80*$B$100+POWER($B$51,2)))+SQRT(POWER((-1)*(2*B80*$B$100+POWER($B$51,2)),2)-4*(B80+POWER($B$51,2))*((POWER($B$51,2)+B80)*POWER($B$100,2)-POWER($B$51,2)*$B$100)))/(2*(B80+POWER($B$51,2)))-$B$100)*100</f>
        <v>5.4642871024814</v>
      </c>
      <c r="C106" s="41">
        <f t="shared" si="21"/>
        <v>3.86961581662794</v>
      </c>
      <c r="D106" s="41">
        <f t="shared" si="21"/>
        <v>3.16110628352177</v>
      </c>
      <c r="E106" s="41">
        <f t="shared" si="21"/>
        <v>2.73828249461622</v>
      </c>
      <c r="F106" s="41">
        <f t="shared" si="21"/>
        <v>2.44956169300207</v>
      </c>
      <c r="G106" s="41">
        <f t="shared" si="21"/>
        <v>2.23635731881717</v>
      </c>
      <c r="H106" s="41">
        <f t="shared" si="21"/>
        <v>2.07061250049098</v>
      </c>
      <c r="I106" s="41">
        <f t="shared" si="21"/>
        <v>1.93698445089793</v>
      </c>
      <c r="J106" s="41">
        <f t="shared" si="21"/>
        <v>1.82628258913807</v>
      </c>
      <c r="K106" s="41">
        <f t="shared" si="21"/>
        <v>1.73262157906721</v>
      </c>
      <c r="L106" s="41">
        <f t="shared" si="21"/>
        <v>1.65203494277345</v>
      </c>
      <c r="M106" s="41">
        <f t="shared" si="21"/>
        <v>1.58173901185515</v>
      </c>
      <c r="N106" s="41">
        <f t="shared" si="21"/>
        <v>1.51971493437906</v>
      </c>
      <c r="O106" s="41">
        <f t="shared" si="21"/>
        <v>1.46445811249464</v>
      </c>
    </row>
    <row r="107" spans="1:15">
      <c r="A107" s="40">
        <v>0.7</v>
      </c>
      <c r="B107" s="41">
        <f t="shared" ref="B107:O107" si="22">(((-1)*((-1)*(2*B81*$B$100+POWER($B$51,2)))+SQRT(POWER((-1)*(2*B81*$B$100+POWER($B$51,2)),2)-4*(B81+POWER($B$51,2))*((POWER($B$51,2)+B81)*POWER($B$100,2)-POWER($B$51,2)*$B$100)))/(2*(B81+POWER($B$51,2)))-$B$100)*100</f>
        <v>5.06110610102299</v>
      </c>
      <c r="C107" s="41">
        <f t="shared" si="22"/>
        <v>3.58333470615928</v>
      </c>
      <c r="D107" s="41">
        <f t="shared" si="22"/>
        <v>2.92703360256237</v>
      </c>
      <c r="E107" s="41">
        <f t="shared" si="22"/>
        <v>2.53542857445803</v>
      </c>
      <c r="F107" s="41">
        <f t="shared" si="22"/>
        <v>2.2680478748719</v>
      </c>
      <c r="G107" s="41">
        <f t="shared" si="22"/>
        <v>2.07061250049098</v>
      </c>
      <c r="H107" s="41">
        <f t="shared" si="22"/>
        <v>1.9171320979828</v>
      </c>
      <c r="I107" s="41">
        <f t="shared" si="22"/>
        <v>1.79339526381301</v>
      </c>
      <c r="J107" s="41">
        <f t="shared" si="22"/>
        <v>1.69088969706663</v>
      </c>
      <c r="K107" s="41">
        <f t="shared" si="22"/>
        <v>1.60416467990863</v>
      </c>
      <c r="L107" s="41">
        <f t="shared" si="22"/>
        <v>1.52954679197826</v>
      </c>
      <c r="M107" s="41">
        <f t="shared" si="22"/>
        <v>1.46445811249464</v>
      </c>
      <c r="N107" s="41">
        <f t="shared" si="22"/>
        <v>1.40702905552007</v>
      </c>
      <c r="O107" s="41">
        <f t="shared" si="22"/>
        <v>1.35586629705601</v>
      </c>
    </row>
    <row r="108" spans="1:15">
      <c r="A108" s="40">
        <v>0.8</v>
      </c>
      <c r="B108" s="41">
        <f t="shared" ref="B108:O108" si="23">(((-1)*((-1)*(2*B82*$B$100+POWER($B$51,2)))+SQRT(POWER((-1)*(2*B82*$B$100+POWER($B$51,2)),2)-4*(B82+POWER($B$51,2))*((POWER($B$51,2)+B82)*POWER($B$100,2)-POWER($B$51,2)*$B$100)))/(2*(B82+POWER($B$51,2)))-$B$100)*100</f>
        <v>4.73574781497932</v>
      </c>
      <c r="C108" s="41">
        <f t="shared" si="23"/>
        <v>3.35244081513835</v>
      </c>
      <c r="D108" s="41">
        <f t="shared" si="23"/>
        <v>2.73828249461622</v>
      </c>
      <c r="E108" s="41">
        <f t="shared" si="23"/>
        <v>2.37186686252682</v>
      </c>
      <c r="F108" s="41">
        <f t="shared" si="23"/>
        <v>2.12170095199217</v>
      </c>
      <c r="G108" s="41">
        <f t="shared" si="23"/>
        <v>1.93698445089793</v>
      </c>
      <c r="H108" s="41">
        <f t="shared" si="23"/>
        <v>1.79339526381301</v>
      </c>
      <c r="I108" s="41">
        <f t="shared" si="23"/>
        <v>1.67763510694021</v>
      </c>
      <c r="J108" s="41">
        <f t="shared" si="23"/>
        <v>1.58173901185515</v>
      </c>
      <c r="K108" s="41">
        <f t="shared" si="23"/>
        <v>1.5006069265506</v>
      </c>
      <c r="L108" s="41">
        <f t="shared" si="23"/>
        <v>1.43080185601848</v>
      </c>
      <c r="M108" s="41">
        <f t="shared" si="23"/>
        <v>1.36991185360675</v>
      </c>
      <c r="N108" s="41">
        <f t="shared" si="23"/>
        <v>1.31618773636795</v>
      </c>
      <c r="O108" s="41">
        <f t="shared" si="23"/>
        <v>1.26832593250776</v>
      </c>
    </row>
    <row r="109" spans="1:15">
      <c r="A109" s="40">
        <v>0.9</v>
      </c>
      <c r="B109" s="41">
        <f t="shared" ref="B109:O109" si="24">(((-1)*((-1)*(2*B83*$B$100+POWER($B$51,2)))+SQRT(POWER((-1)*(2*B83*$B$100+POWER($B$51,2)),2)-4*(B83+POWER($B$51,2))*((POWER($B$51,2)+B83)*POWER($B$100,2)-POWER($B$51,2)*$B$100)))/(2*(B83+POWER($B$51,2)))-$B$100)*100</f>
        <v>4.46601889485079</v>
      </c>
      <c r="C109" s="41">
        <f t="shared" si="24"/>
        <v>3.16110628352177</v>
      </c>
      <c r="D109" s="41">
        <f t="shared" si="24"/>
        <v>2.58189260911338</v>
      </c>
      <c r="E109" s="41">
        <f t="shared" si="24"/>
        <v>2.23635731881717</v>
      </c>
      <c r="F109" s="41">
        <f t="shared" si="24"/>
        <v>2.00045890241466</v>
      </c>
      <c r="G109" s="41">
        <f t="shared" si="24"/>
        <v>1.82628258913807</v>
      </c>
      <c r="H109" s="41">
        <f t="shared" si="24"/>
        <v>1.69088969706663</v>
      </c>
      <c r="I109" s="41">
        <f t="shared" si="24"/>
        <v>1.58173901185515</v>
      </c>
      <c r="J109" s="41">
        <f t="shared" si="24"/>
        <v>1.49131929936754</v>
      </c>
      <c r="K109" s="41">
        <f t="shared" si="24"/>
        <v>1.41482117781383</v>
      </c>
      <c r="L109" s="41">
        <f t="shared" si="24"/>
        <v>1.34900361216053</v>
      </c>
      <c r="M109" s="41">
        <f t="shared" si="24"/>
        <v>1.29159221400386</v>
      </c>
      <c r="N109" s="41">
        <f t="shared" si="24"/>
        <v>1.24093758447953</v>
      </c>
      <c r="O109" s="41">
        <f t="shared" si="24"/>
        <v>1.19581053082587</v>
      </c>
    </row>
    <row r="110" spans="1:15">
      <c r="A110" s="40">
        <v>1</v>
      </c>
      <c r="B110" s="41">
        <f t="shared" ref="B110:O110" si="25">(((-1)*((-1)*(2*B84*$B$100+POWER($B$51,2)))+SQRT(POWER((-1)*(2*B84*$B$100+POWER($B$51,2)),2)-4*(B84+POWER($B$51,2))*((POWER($B$51,2)+B84)*POWER($B$100,2)-POWER($B$51,2)*$B$100)))/(2*(B84+POWER($B$51,2)))-$B$100)*100</f>
        <v>4.23768283823546</v>
      </c>
      <c r="C110" s="41">
        <f t="shared" si="25"/>
        <v>2.99918844620772</v>
      </c>
      <c r="D110" s="41">
        <f t="shared" si="25"/>
        <v>2.44956169300207</v>
      </c>
      <c r="E110" s="41">
        <f t="shared" si="25"/>
        <v>2.12170095199217</v>
      </c>
      <c r="F110" s="41">
        <f t="shared" si="25"/>
        <v>1.89787790063466</v>
      </c>
      <c r="G110" s="41">
        <f t="shared" si="25"/>
        <v>1.73262157906721</v>
      </c>
      <c r="H110" s="41">
        <f t="shared" si="25"/>
        <v>1.60416467990863</v>
      </c>
      <c r="I110" s="41">
        <f t="shared" si="25"/>
        <v>1.5006069265506</v>
      </c>
      <c r="J110" s="41">
        <f t="shared" si="25"/>
        <v>1.41482117781383</v>
      </c>
      <c r="K110" s="41">
        <f t="shared" si="25"/>
        <v>1.34224408934349</v>
      </c>
      <c r="L110" s="41">
        <f t="shared" si="25"/>
        <v>1.27980048602525</v>
      </c>
      <c r="M110" s="41">
        <f t="shared" si="25"/>
        <v>1.22533240261125</v>
      </c>
      <c r="N110" s="41">
        <f t="shared" si="25"/>
        <v>1.1772748896216</v>
      </c>
      <c r="O110" s="41">
        <f t="shared" si="25"/>
        <v>1.1344617007239</v>
      </c>
    </row>
    <row r="114" spans="2:2">
      <c r="B114" t="s">
        <v>62</v>
      </c>
    </row>
    <row r="115" spans="2:2">
      <c r="B115" t="s">
        <v>63</v>
      </c>
    </row>
    <row r="117" spans="2:15">
      <c r="B117" t="s">
        <v>48</v>
      </c>
      <c r="C117" t="s">
        <v>49</v>
      </c>
      <c r="D117" t="s">
        <v>50</v>
      </c>
      <c r="E117" t="s">
        <v>51</v>
      </c>
      <c r="F117" t="s">
        <v>52</v>
      </c>
      <c r="G117" t="s">
        <v>53</v>
      </c>
      <c r="H117" t="s">
        <v>54</v>
      </c>
      <c r="I117" t="s">
        <v>55</v>
      </c>
      <c r="J117" t="s">
        <v>56</v>
      </c>
      <c r="K117" t="s">
        <v>57</v>
      </c>
      <c r="L117" t="s">
        <v>58</v>
      </c>
      <c r="M117" t="s">
        <v>59</v>
      </c>
      <c r="N117" t="s">
        <v>60</v>
      </c>
      <c r="O117" t="s">
        <v>61</v>
      </c>
    </row>
    <row r="118" spans="1:15">
      <c r="A118" s="40">
        <v>0.1</v>
      </c>
      <c r="B118" t="str">
        <f t="shared" ref="B118:O118" si="26">_xlfn.CONCAT(ROUND(B87,2),$B$114,$B$115,ROUND(B101,2),$B$114)</f>
        <v>9.43p.p - 13.19p.p</v>
      </c>
      <c r="C118" t="str">
        <f t="shared" si="26"/>
        <v>6.4p.p - 9.41p.p</v>
      </c>
      <c r="D118" t="str">
        <f t="shared" si="26"/>
        <v>5.12p.p - 7.7p.p</v>
      </c>
      <c r="E118" t="str">
        <f t="shared" si="26"/>
        <v>4.38p.p - 6.68p.p</v>
      </c>
      <c r="F118" t="str">
        <f t="shared" si="26"/>
        <v>3.89p.p - 5.98p.p</v>
      </c>
      <c r="G118" t="str">
        <f t="shared" si="26"/>
        <v>3.53p.p - 5.46p.p</v>
      </c>
      <c r="H118" t="str">
        <f t="shared" si="26"/>
        <v>3.25p.p - 5.06p.p</v>
      </c>
      <c r="I118" t="str">
        <f t="shared" si="26"/>
        <v>3.03p.p - 4.74p.p</v>
      </c>
      <c r="J118" t="str">
        <f t="shared" si="26"/>
        <v>2.84p.p - 4.47p.p</v>
      </c>
      <c r="K118" t="str">
        <f t="shared" si="26"/>
        <v>2.69p.p - 4.24p.p</v>
      </c>
      <c r="L118" t="str">
        <f t="shared" si="26"/>
        <v>2.56p.p - 4.04p.p</v>
      </c>
      <c r="M118" t="str">
        <f t="shared" si="26"/>
        <v>2.44p.p - 3.87p.p</v>
      </c>
      <c r="N118" t="str">
        <f t="shared" si="26"/>
        <v>2.34p.p - 3.72p.p</v>
      </c>
      <c r="O118" t="str">
        <f t="shared" si="26"/>
        <v>2.26p.p - 3.58p.p</v>
      </c>
    </row>
    <row r="119" spans="1:15">
      <c r="A119" s="40">
        <v>0.2</v>
      </c>
      <c r="B119" t="str">
        <f t="shared" ref="B119:O119" si="27">_xlfn.CONCAT(ROUND(B88,2),$B$114,$B$115,ROUND(B102,2),$B$114)</f>
        <v>6.4p.p - 9.41p.p</v>
      </c>
      <c r="C119" t="str">
        <f t="shared" si="27"/>
        <v>4.38p.p - 6.68p.p</v>
      </c>
      <c r="D119" t="str">
        <f t="shared" si="27"/>
        <v>3.53p.p - 5.46p.p</v>
      </c>
      <c r="E119" t="str">
        <f t="shared" si="27"/>
        <v>3.03p.p - 4.74p.p</v>
      </c>
      <c r="F119" t="str">
        <f t="shared" si="27"/>
        <v>2.69p.p - 4.24p.p</v>
      </c>
      <c r="G119" t="str">
        <f t="shared" si="27"/>
        <v>2.44p.p - 3.87p.p</v>
      </c>
      <c r="H119" t="str">
        <f t="shared" si="27"/>
        <v>2.26p.p - 3.58p.p</v>
      </c>
      <c r="I119" t="str">
        <f t="shared" si="27"/>
        <v>2.1p.p - 3.35p.p</v>
      </c>
      <c r="J119" t="str">
        <f t="shared" si="27"/>
        <v>1.98p.p - 3.16p.p</v>
      </c>
      <c r="K119" t="str">
        <f t="shared" si="27"/>
        <v>1.87p.p - 3p.p</v>
      </c>
      <c r="L119" t="str">
        <f t="shared" si="27"/>
        <v>1.78p.p - 2.86p.p</v>
      </c>
      <c r="M119" t="str">
        <f t="shared" si="27"/>
        <v>1.7p.p - 2.74p.p</v>
      </c>
      <c r="N119" t="str">
        <f t="shared" si="27"/>
        <v>1.63p.p - 2.63p.p</v>
      </c>
      <c r="O119" t="str">
        <f t="shared" si="27"/>
        <v>1.57p.p - 2.54p.p</v>
      </c>
    </row>
    <row r="120" spans="1:15">
      <c r="A120" s="40">
        <v>0.3</v>
      </c>
      <c r="B120" t="str">
        <f t="shared" ref="B120:O120" si="28">_xlfn.CONCAT(ROUND(B89,2),$B$114,$B$115,ROUND(B103,2),$B$114)</f>
        <v>5.12p.p - 7.7p.p</v>
      </c>
      <c r="C120" t="str">
        <f t="shared" si="28"/>
        <v>3.53p.p - 5.46p.p</v>
      </c>
      <c r="D120" t="str">
        <f t="shared" si="28"/>
        <v>2.84p.p - 4.47p.p</v>
      </c>
      <c r="E120" t="str">
        <f t="shared" si="28"/>
        <v>2.44p.p - 3.87p.p</v>
      </c>
      <c r="F120" t="str">
        <f t="shared" si="28"/>
        <v>2.18p.p - 3.46p.p</v>
      </c>
      <c r="G120" t="str">
        <f t="shared" si="28"/>
        <v>1.98p.p - 3.16p.p</v>
      </c>
      <c r="H120" t="str">
        <f t="shared" si="28"/>
        <v>1.83p.p - 2.93p.p</v>
      </c>
      <c r="I120" t="str">
        <f t="shared" si="28"/>
        <v>1.7p.p - 2.74p.p</v>
      </c>
      <c r="J120" t="str">
        <f t="shared" si="28"/>
        <v>1.6p.p - 2.58p.p</v>
      </c>
      <c r="K120" t="str">
        <f t="shared" si="28"/>
        <v>1.52p.p - 2.45p.p</v>
      </c>
      <c r="L120" t="str">
        <f t="shared" si="28"/>
        <v>1.45p.p - 2.34p.p</v>
      </c>
      <c r="M120" t="str">
        <f t="shared" si="28"/>
        <v>1.38p.p - 2.24p.p</v>
      </c>
      <c r="N120" t="str">
        <f t="shared" si="28"/>
        <v>1.33p.p - 2.15p.p</v>
      </c>
      <c r="O120" t="str">
        <f t="shared" si="28"/>
        <v>1.28p.p - 2.07p.p</v>
      </c>
    </row>
    <row r="121" spans="1:15">
      <c r="A121" s="40">
        <v>0.4</v>
      </c>
      <c r="B121" t="str">
        <f t="shared" ref="B121:O121" si="29">_xlfn.CONCAT(ROUND(B90,2),$B$114,$B$115,ROUND(B104,2),$B$114)</f>
        <v>4.38p.p - 6.68p.p</v>
      </c>
      <c r="C121" t="str">
        <f t="shared" si="29"/>
        <v>3.03p.p - 4.74p.p</v>
      </c>
      <c r="D121" t="str">
        <f t="shared" si="29"/>
        <v>2.44p.p - 3.87p.p</v>
      </c>
      <c r="E121" t="str">
        <f t="shared" si="29"/>
        <v>2.1p.p - 3.35p.p</v>
      </c>
      <c r="F121" t="str">
        <f t="shared" si="29"/>
        <v>1.87p.p - 3p.p</v>
      </c>
      <c r="G121" t="str">
        <f t="shared" si="29"/>
        <v>1.7p.p - 2.74p.p</v>
      </c>
      <c r="H121" t="str">
        <f t="shared" si="29"/>
        <v>1.57p.p - 2.54p.p</v>
      </c>
      <c r="I121" t="str">
        <f t="shared" si="29"/>
        <v>1.47p.p - 2.37p.p</v>
      </c>
      <c r="J121" t="str">
        <f t="shared" si="29"/>
        <v>1.38p.p - 2.24p.p</v>
      </c>
      <c r="K121" t="str">
        <f t="shared" si="29"/>
        <v>1.31p.p - 2.12p.p</v>
      </c>
      <c r="L121" t="str">
        <f t="shared" si="29"/>
        <v>1.25p.p - 2.02p.p</v>
      </c>
      <c r="M121" t="str">
        <f t="shared" si="29"/>
        <v>1.19p.p - 1.94p.p</v>
      </c>
      <c r="N121" t="str">
        <f t="shared" si="29"/>
        <v>1.14p.p - 1.86p.p</v>
      </c>
      <c r="O121" t="str">
        <f t="shared" si="29"/>
        <v>1.1p.p - 1.79p.p</v>
      </c>
    </row>
    <row r="122" spans="1:15">
      <c r="A122" s="40">
        <v>0.5</v>
      </c>
      <c r="B122" t="str">
        <f t="shared" ref="B122:O122" si="30">_xlfn.CONCAT(ROUND(B91,2),$B$114,$B$115,ROUND(B105,2),$B$114)</f>
        <v>3.89p.p - 5.98p.p</v>
      </c>
      <c r="C122" t="str">
        <f t="shared" si="30"/>
        <v>2.69p.p - 4.24p.p</v>
      </c>
      <c r="D122" t="str">
        <f t="shared" si="30"/>
        <v>2.18p.p - 3.46p.p</v>
      </c>
      <c r="E122" t="str">
        <f t="shared" si="30"/>
        <v>1.87p.p - 3p.p</v>
      </c>
      <c r="F122" t="str">
        <f t="shared" si="30"/>
        <v>1.67p.p - 2.68p.p</v>
      </c>
      <c r="G122" t="str">
        <f t="shared" si="30"/>
        <v>1.52p.p - 2.45p.p</v>
      </c>
      <c r="H122" t="str">
        <f t="shared" si="30"/>
        <v>1.4p.p - 2.27p.p</v>
      </c>
      <c r="I122" t="str">
        <f t="shared" si="30"/>
        <v>1.31p.p - 2.12p.p</v>
      </c>
      <c r="J122" t="str">
        <f t="shared" si="30"/>
        <v>1.23p.p - 2p.p</v>
      </c>
      <c r="K122" t="str">
        <f t="shared" si="30"/>
        <v>1.17p.p - 1.9p.p</v>
      </c>
      <c r="L122" t="str">
        <f t="shared" si="30"/>
        <v>1.11p.p - 1.81p.p</v>
      </c>
      <c r="M122" t="str">
        <f t="shared" si="30"/>
        <v>1.06p.p - 1.73p.p</v>
      </c>
      <c r="N122" t="str">
        <f t="shared" si="30"/>
        <v>1.02p.p - 1.66p.p</v>
      </c>
      <c r="O122" t="str">
        <f t="shared" si="30"/>
        <v>0.98p.p - 1.6p.p</v>
      </c>
    </row>
    <row r="123" spans="1:15">
      <c r="A123" s="40">
        <v>0.6</v>
      </c>
      <c r="B123" t="str">
        <f t="shared" ref="B123:O123" si="31">_xlfn.CONCAT(ROUND(B92,2),$B$114,$B$115,ROUND(B106,2),$B$114)</f>
        <v>3.53p.p - 5.46p.p</v>
      </c>
      <c r="C123" t="str">
        <f t="shared" si="31"/>
        <v>2.44p.p - 3.87p.p</v>
      </c>
      <c r="D123" t="str">
        <f t="shared" si="31"/>
        <v>1.98p.p - 3.16p.p</v>
      </c>
      <c r="E123" t="str">
        <f t="shared" si="31"/>
        <v>1.7p.p - 2.74p.p</v>
      </c>
      <c r="F123" t="str">
        <f t="shared" si="31"/>
        <v>1.52p.p - 2.45p.p</v>
      </c>
      <c r="G123" t="str">
        <f t="shared" si="31"/>
        <v>1.38p.p - 2.24p.p</v>
      </c>
      <c r="H123" t="str">
        <f t="shared" si="31"/>
        <v>1.28p.p - 2.07p.p</v>
      </c>
      <c r="I123" t="str">
        <f t="shared" si="31"/>
        <v>1.19p.p - 1.94p.p</v>
      </c>
      <c r="J123" t="str">
        <f t="shared" si="31"/>
        <v>1.12p.p - 1.83p.p</v>
      </c>
      <c r="K123" t="str">
        <f t="shared" si="31"/>
        <v>1.06p.p - 1.73p.p</v>
      </c>
      <c r="L123" t="str">
        <f t="shared" si="31"/>
        <v>1.01p.p - 1.65p.p</v>
      </c>
      <c r="M123" t="str">
        <f t="shared" si="31"/>
        <v>0.97p.p - 1.58p.p</v>
      </c>
      <c r="N123" t="str">
        <f t="shared" si="31"/>
        <v>0.93p.p - 1.52p.p</v>
      </c>
      <c r="O123" t="str">
        <f t="shared" si="31"/>
        <v>0.9p.p - 1.46p.p</v>
      </c>
    </row>
    <row r="124" spans="1:15">
      <c r="A124" s="40">
        <v>0.7</v>
      </c>
      <c r="B124" t="str">
        <f t="shared" ref="B124:O124" si="32">_xlfn.CONCAT(ROUND(B93,2),$B$114,$B$115,ROUND(B107,2),$B$114)</f>
        <v>3.25p.p - 5.06p.p</v>
      </c>
      <c r="C124" t="str">
        <f t="shared" si="32"/>
        <v>2.26p.p - 3.58p.p</v>
      </c>
      <c r="D124" t="str">
        <f t="shared" si="32"/>
        <v>1.83p.p - 2.93p.p</v>
      </c>
      <c r="E124" t="str">
        <f t="shared" si="32"/>
        <v>1.57p.p - 2.54p.p</v>
      </c>
      <c r="F124" t="str">
        <f t="shared" si="32"/>
        <v>1.4p.p - 2.27p.p</v>
      </c>
      <c r="G124" t="str">
        <f t="shared" si="32"/>
        <v>1.28p.p - 2.07p.p</v>
      </c>
      <c r="H124" t="str">
        <f t="shared" si="32"/>
        <v>1.18p.p - 1.92p.p</v>
      </c>
      <c r="I124" t="str">
        <f t="shared" si="32"/>
        <v>1.1p.p - 1.79p.p</v>
      </c>
      <c r="J124" t="str">
        <f t="shared" si="32"/>
        <v>1.04p.p - 1.69p.p</v>
      </c>
      <c r="K124" t="str">
        <f t="shared" si="32"/>
        <v>0.98p.p - 1.6p.p</v>
      </c>
      <c r="L124" t="str">
        <f t="shared" si="32"/>
        <v>0.94p.p - 1.53p.p</v>
      </c>
      <c r="M124" t="str">
        <f t="shared" si="32"/>
        <v>0.9p.p - 1.46p.p</v>
      </c>
      <c r="N124" t="str">
        <f t="shared" si="32"/>
        <v>0.86p.p - 1.41p.p</v>
      </c>
      <c r="O124" t="str">
        <f t="shared" si="32"/>
        <v>0.83p.p - 1.36p.p</v>
      </c>
    </row>
    <row r="125" spans="1:15">
      <c r="A125" s="40">
        <v>0.8</v>
      </c>
      <c r="B125" t="str">
        <f t="shared" ref="B125:O125" si="33">_xlfn.CONCAT(ROUND(B94,2),$B$114,$B$115,ROUND(B108,2),$B$114)</f>
        <v>3.03p.p - 4.74p.p</v>
      </c>
      <c r="C125" t="str">
        <f t="shared" si="33"/>
        <v>2.1p.p - 3.35p.p</v>
      </c>
      <c r="D125" t="str">
        <f t="shared" si="33"/>
        <v>1.7p.p - 2.74p.p</v>
      </c>
      <c r="E125" t="str">
        <f t="shared" si="33"/>
        <v>1.47p.p - 2.37p.p</v>
      </c>
      <c r="F125" t="str">
        <f t="shared" si="33"/>
        <v>1.31p.p - 2.12p.p</v>
      </c>
      <c r="G125" t="str">
        <f t="shared" si="33"/>
        <v>1.19p.p - 1.94p.p</v>
      </c>
      <c r="H125" t="str">
        <f t="shared" si="33"/>
        <v>1.1p.p - 1.79p.p</v>
      </c>
      <c r="I125" t="str">
        <f t="shared" si="33"/>
        <v>1.03p.p - 1.68p.p</v>
      </c>
      <c r="J125" t="str">
        <f t="shared" si="33"/>
        <v>0.97p.p - 1.58p.p</v>
      </c>
      <c r="K125" t="str">
        <f t="shared" si="33"/>
        <v>0.92p.p - 1.5p.p</v>
      </c>
      <c r="L125" t="str">
        <f t="shared" si="33"/>
        <v>0.88p.p - 1.43p.p</v>
      </c>
      <c r="M125" t="str">
        <f t="shared" si="33"/>
        <v>0.84p.p - 1.37p.p</v>
      </c>
      <c r="N125" t="str">
        <f t="shared" si="33"/>
        <v>0.8p.p - 1.32p.p</v>
      </c>
      <c r="O125" t="str">
        <f t="shared" si="33"/>
        <v>0.77p.p - 1.27p.p</v>
      </c>
    </row>
    <row r="126" spans="1:15">
      <c r="A126" s="40">
        <v>0.9</v>
      </c>
      <c r="B126" t="str">
        <f t="shared" ref="B126:O126" si="34">_xlfn.CONCAT(ROUND(B95,2),$B$114,$B$115,ROUND(B109,2),$B$114)</f>
        <v>2.84p.p - 4.47p.p</v>
      </c>
      <c r="C126" t="str">
        <f t="shared" si="34"/>
        <v>1.98p.p - 3.16p.p</v>
      </c>
      <c r="D126" t="str">
        <f t="shared" si="34"/>
        <v>1.6p.p - 2.58p.p</v>
      </c>
      <c r="E126" t="str">
        <f t="shared" si="34"/>
        <v>1.38p.p - 2.24p.p</v>
      </c>
      <c r="F126" t="str">
        <f t="shared" si="34"/>
        <v>1.23p.p - 2p.p</v>
      </c>
      <c r="G126" t="str">
        <f t="shared" si="34"/>
        <v>1.12p.p - 1.83p.p</v>
      </c>
      <c r="H126" t="str">
        <f t="shared" si="34"/>
        <v>1.04p.p - 1.69p.p</v>
      </c>
      <c r="I126" t="str">
        <f t="shared" si="34"/>
        <v>0.97p.p - 1.58p.p</v>
      </c>
      <c r="J126" t="str">
        <f t="shared" si="34"/>
        <v>0.91p.p - 1.49p.p</v>
      </c>
      <c r="K126" t="str">
        <f t="shared" si="34"/>
        <v>0.87p.p - 1.41p.p</v>
      </c>
      <c r="L126" t="str">
        <f t="shared" si="34"/>
        <v>0.82p.p - 1.35p.p</v>
      </c>
      <c r="M126" t="str">
        <f t="shared" si="34"/>
        <v>0.79p.p - 1.29p.p</v>
      </c>
      <c r="N126" t="str">
        <f t="shared" si="34"/>
        <v>0.76p.p - 1.24p.p</v>
      </c>
      <c r="O126" t="str">
        <f t="shared" si="34"/>
        <v>0.73p.p - 1.2p.p</v>
      </c>
    </row>
    <row r="127" spans="1:15">
      <c r="A127" s="40">
        <v>1</v>
      </c>
      <c r="B127" t="str">
        <f t="shared" ref="B127:O127" si="35">_xlfn.CONCAT(ROUND(B96,2),$B$114,$B$115,ROUND(B110,2),$B$114)</f>
        <v>2.69p.p - 4.24p.p</v>
      </c>
      <c r="C127" t="str">
        <f t="shared" si="35"/>
        <v>1.87p.p - 3p.p</v>
      </c>
      <c r="D127" t="str">
        <f t="shared" si="35"/>
        <v>1.52p.p - 2.45p.p</v>
      </c>
      <c r="E127" t="str">
        <f t="shared" si="35"/>
        <v>1.31p.p - 2.12p.p</v>
      </c>
      <c r="F127" t="str">
        <f t="shared" si="35"/>
        <v>1.17p.p - 1.9p.p</v>
      </c>
      <c r="G127" t="str">
        <f t="shared" si="35"/>
        <v>1.06p.p - 1.73p.p</v>
      </c>
      <c r="H127" t="str">
        <f t="shared" si="35"/>
        <v>0.98p.p - 1.6p.p</v>
      </c>
      <c r="I127" t="str">
        <f t="shared" si="35"/>
        <v>0.92p.p - 1.5p.p</v>
      </c>
      <c r="J127" t="str">
        <f t="shared" si="35"/>
        <v>0.87p.p - 1.41p.p</v>
      </c>
      <c r="K127" t="str">
        <f t="shared" si="35"/>
        <v>0.82p.p - 1.34p.p</v>
      </c>
      <c r="L127" t="str">
        <f t="shared" si="35"/>
        <v>0.78p.p - 1.28p.p</v>
      </c>
      <c r="M127" t="str">
        <f t="shared" si="35"/>
        <v>0.75p.p - 1.23p.p</v>
      </c>
      <c r="N127" t="str">
        <f t="shared" si="35"/>
        <v>0.72p.p - 1.18p.p</v>
      </c>
      <c r="O127" t="str">
        <f t="shared" si="35"/>
        <v>0.69p.p - 1.13p.p</v>
      </c>
    </row>
    <row r="131" spans="2:15">
      <c r="B131" t="s">
        <v>48</v>
      </c>
      <c r="C131" t="s">
        <v>49</v>
      </c>
      <c r="D131" t="s">
        <v>50</v>
      </c>
      <c r="E131" t="s">
        <v>51</v>
      </c>
      <c r="F131" t="s">
        <v>52</v>
      </c>
      <c r="G131" t="s">
        <v>53</v>
      </c>
      <c r="H131" t="s">
        <v>54</v>
      </c>
      <c r="I131" t="s">
        <v>55</v>
      </c>
      <c r="J131" t="s">
        <v>56</v>
      </c>
      <c r="K131" t="s">
        <v>57</v>
      </c>
      <c r="L131" t="s">
        <v>58</v>
      </c>
      <c r="M131" t="s">
        <v>59</v>
      </c>
      <c r="N131" t="s">
        <v>60</v>
      </c>
      <c r="O131" t="s">
        <v>61</v>
      </c>
    </row>
    <row r="132" spans="1:15">
      <c r="A132">
        <v>0.1</v>
      </c>
      <c r="B132" t="s">
        <v>64</v>
      </c>
      <c r="C132" t="s">
        <v>65</v>
      </c>
      <c r="D132" t="s">
        <v>66</v>
      </c>
      <c r="E132" t="s">
        <v>67</v>
      </c>
      <c r="F132" t="s">
        <v>68</v>
      </c>
      <c r="G132" t="s">
        <v>69</v>
      </c>
      <c r="H132" t="s">
        <v>70</v>
      </c>
      <c r="I132" t="s">
        <v>71</v>
      </c>
      <c r="J132" t="s">
        <v>72</v>
      </c>
      <c r="K132" t="s">
        <v>73</v>
      </c>
      <c r="L132" t="s">
        <v>74</v>
      </c>
      <c r="M132" t="s">
        <v>75</v>
      </c>
      <c r="N132" t="s">
        <v>76</v>
      </c>
      <c r="O132" t="s">
        <v>77</v>
      </c>
    </row>
    <row r="133" spans="1:15">
      <c r="A133">
        <v>0.2</v>
      </c>
      <c r="B133" t="s">
        <v>65</v>
      </c>
      <c r="C133" t="s">
        <v>67</v>
      </c>
      <c r="D133" t="s">
        <v>69</v>
      </c>
      <c r="E133" t="s">
        <v>71</v>
      </c>
      <c r="F133" t="s">
        <v>73</v>
      </c>
      <c r="G133" t="s">
        <v>75</v>
      </c>
      <c r="H133" t="s">
        <v>77</v>
      </c>
      <c r="I133" t="s">
        <v>78</v>
      </c>
      <c r="J133" t="s">
        <v>79</v>
      </c>
      <c r="K133" t="s">
        <v>80</v>
      </c>
      <c r="L133" t="s">
        <v>81</v>
      </c>
      <c r="M133" t="s">
        <v>82</v>
      </c>
      <c r="N133" t="s">
        <v>83</v>
      </c>
      <c r="O133" t="s">
        <v>84</v>
      </c>
    </row>
    <row r="134" spans="1:15">
      <c r="A134">
        <v>0.3</v>
      </c>
      <c r="B134" t="s">
        <v>66</v>
      </c>
      <c r="C134" t="s">
        <v>69</v>
      </c>
      <c r="D134" t="s">
        <v>72</v>
      </c>
      <c r="E134" t="s">
        <v>75</v>
      </c>
      <c r="F134" t="s">
        <v>85</v>
      </c>
      <c r="G134" t="s">
        <v>79</v>
      </c>
      <c r="H134" t="s">
        <v>86</v>
      </c>
      <c r="I134" t="s">
        <v>82</v>
      </c>
      <c r="J134" t="s">
        <v>87</v>
      </c>
      <c r="K134" t="s">
        <v>88</v>
      </c>
      <c r="L134" t="s">
        <v>89</v>
      </c>
      <c r="M134" t="s">
        <v>90</v>
      </c>
      <c r="N134" t="s">
        <v>91</v>
      </c>
      <c r="O134" t="s">
        <v>92</v>
      </c>
    </row>
    <row r="135" spans="1:15">
      <c r="A135">
        <v>0.4</v>
      </c>
      <c r="B135" t="s">
        <v>67</v>
      </c>
      <c r="C135" t="s">
        <v>71</v>
      </c>
      <c r="D135" t="s">
        <v>75</v>
      </c>
      <c r="E135" t="s">
        <v>78</v>
      </c>
      <c r="F135" t="s">
        <v>80</v>
      </c>
      <c r="G135" t="s">
        <v>82</v>
      </c>
      <c r="H135" t="s">
        <v>84</v>
      </c>
      <c r="I135" t="s">
        <v>93</v>
      </c>
      <c r="J135" t="s">
        <v>90</v>
      </c>
      <c r="K135" t="s">
        <v>94</v>
      </c>
      <c r="L135" t="s">
        <v>95</v>
      </c>
      <c r="M135" t="s">
        <v>96</v>
      </c>
      <c r="N135" t="s">
        <v>97</v>
      </c>
      <c r="O135" t="s">
        <v>98</v>
      </c>
    </row>
    <row r="136" spans="1:15">
      <c r="A136">
        <v>0.5</v>
      </c>
      <c r="B136" t="s">
        <v>68</v>
      </c>
      <c r="C136" t="s">
        <v>73</v>
      </c>
      <c r="D136" t="s">
        <v>85</v>
      </c>
      <c r="E136" t="s">
        <v>80</v>
      </c>
      <c r="F136" t="s">
        <v>99</v>
      </c>
      <c r="G136" t="s">
        <v>88</v>
      </c>
      <c r="H136" t="s">
        <v>100</v>
      </c>
      <c r="I136" t="s">
        <v>94</v>
      </c>
      <c r="J136" t="s">
        <v>101</v>
      </c>
      <c r="K136" t="s">
        <v>102</v>
      </c>
      <c r="L136" t="s">
        <v>103</v>
      </c>
      <c r="M136" t="s">
        <v>104</v>
      </c>
      <c r="N136" t="s">
        <v>105</v>
      </c>
      <c r="O136" t="s">
        <v>106</v>
      </c>
    </row>
    <row r="137" spans="1:15">
      <c r="A137">
        <v>0.6</v>
      </c>
      <c r="B137" t="s">
        <v>69</v>
      </c>
      <c r="C137" t="s">
        <v>75</v>
      </c>
      <c r="D137" t="s">
        <v>79</v>
      </c>
      <c r="E137" t="s">
        <v>82</v>
      </c>
      <c r="F137" t="s">
        <v>88</v>
      </c>
      <c r="G137" t="s">
        <v>90</v>
      </c>
      <c r="H137" t="s">
        <v>92</v>
      </c>
      <c r="I137" t="s">
        <v>96</v>
      </c>
      <c r="J137" t="s">
        <v>107</v>
      </c>
      <c r="K137" t="s">
        <v>104</v>
      </c>
      <c r="L137" t="s">
        <v>108</v>
      </c>
      <c r="M137" t="s">
        <v>109</v>
      </c>
      <c r="N137" t="s">
        <v>110</v>
      </c>
      <c r="O137" t="s">
        <v>111</v>
      </c>
    </row>
    <row r="138" spans="1:15">
      <c r="A138">
        <v>0.7</v>
      </c>
      <c r="B138" t="s">
        <v>70</v>
      </c>
      <c r="C138" t="s">
        <v>77</v>
      </c>
      <c r="D138" t="s">
        <v>86</v>
      </c>
      <c r="E138" t="s">
        <v>84</v>
      </c>
      <c r="F138" t="s">
        <v>100</v>
      </c>
      <c r="G138" t="s">
        <v>92</v>
      </c>
      <c r="H138" t="s">
        <v>112</v>
      </c>
      <c r="I138" t="s">
        <v>98</v>
      </c>
      <c r="J138" t="s">
        <v>113</v>
      </c>
      <c r="K138" t="s">
        <v>106</v>
      </c>
      <c r="L138" t="s">
        <v>114</v>
      </c>
      <c r="M138" t="s">
        <v>111</v>
      </c>
      <c r="N138" t="s">
        <v>115</v>
      </c>
      <c r="O138" t="s">
        <v>116</v>
      </c>
    </row>
    <row r="139" spans="1:15">
      <c r="A139">
        <v>0.8</v>
      </c>
      <c r="B139" t="s">
        <v>71</v>
      </c>
      <c r="C139" t="s">
        <v>78</v>
      </c>
      <c r="D139" t="s">
        <v>82</v>
      </c>
      <c r="E139" t="s">
        <v>93</v>
      </c>
      <c r="F139" t="s">
        <v>94</v>
      </c>
      <c r="G139" t="s">
        <v>96</v>
      </c>
      <c r="H139" t="s">
        <v>98</v>
      </c>
      <c r="I139" t="s">
        <v>117</v>
      </c>
      <c r="J139" t="s">
        <v>109</v>
      </c>
      <c r="K139" t="s">
        <v>118</v>
      </c>
      <c r="L139" t="s">
        <v>119</v>
      </c>
      <c r="M139" t="s">
        <v>120</v>
      </c>
      <c r="N139" t="s">
        <v>121</v>
      </c>
      <c r="O139" t="s">
        <v>122</v>
      </c>
    </row>
    <row r="140" spans="1:15">
      <c r="A140">
        <v>0.9</v>
      </c>
      <c r="B140" t="s">
        <v>72</v>
      </c>
      <c r="C140" t="s">
        <v>79</v>
      </c>
      <c r="D140" t="s">
        <v>87</v>
      </c>
      <c r="E140" t="s">
        <v>90</v>
      </c>
      <c r="F140" t="s">
        <v>101</v>
      </c>
      <c r="G140" t="s">
        <v>107</v>
      </c>
      <c r="H140" t="s">
        <v>113</v>
      </c>
      <c r="I140" t="s">
        <v>109</v>
      </c>
      <c r="J140" t="s">
        <v>123</v>
      </c>
      <c r="K140" t="s">
        <v>124</v>
      </c>
      <c r="L140" t="s">
        <v>125</v>
      </c>
      <c r="M140" t="s">
        <v>126</v>
      </c>
      <c r="N140" t="s">
        <v>127</v>
      </c>
      <c r="O140" t="s">
        <v>128</v>
      </c>
    </row>
    <row r="141" spans="1:15">
      <c r="A141">
        <v>1</v>
      </c>
      <c r="B141" t="s">
        <v>73</v>
      </c>
      <c r="C141" t="s">
        <v>80</v>
      </c>
      <c r="D141" t="s">
        <v>88</v>
      </c>
      <c r="E141" t="s">
        <v>94</v>
      </c>
      <c r="F141" t="s">
        <v>102</v>
      </c>
      <c r="G141" t="s">
        <v>104</v>
      </c>
      <c r="H141" t="s">
        <v>106</v>
      </c>
      <c r="I141" t="s">
        <v>118</v>
      </c>
      <c r="J141" t="s">
        <v>124</v>
      </c>
      <c r="K141" t="s">
        <v>129</v>
      </c>
      <c r="L141" t="s">
        <v>130</v>
      </c>
      <c r="M141" t="s">
        <v>131</v>
      </c>
      <c r="N141" t="s">
        <v>132</v>
      </c>
      <c r="O141" t="s">
        <v>133</v>
      </c>
    </row>
    <row r="144" spans="2:11">
      <c r="B144" s="42">
        <v>0.1</v>
      </c>
      <c r="C144" s="42">
        <v>0.2</v>
      </c>
      <c r="D144" s="42">
        <v>0.3</v>
      </c>
      <c r="E144" s="42">
        <v>0.4</v>
      </c>
      <c r="F144" s="42">
        <v>0.5</v>
      </c>
      <c r="G144" s="42">
        <v>0.6</v>
      </c>
      <c r="H144" s="42">
        <v>0.7</v>
      </c>
      <c r="I144" s="42">
        <v>0.8</v>
      </c>
      <c r="J144" s="42">
        <v>0.9</v>
      </c>
      <c r="K144" s="42">
        <v>1</v>
      </c>
    </row>
    <row r="145" spans="1:11">
      <c r="A145" t="s">
        <v>48</v>
      </c>
      <c r="B145" t="s">
        <v>64</v>
      </c>
      <c r="C145" t="s">
        <v>65</v>
      </c>
      <c r="D145" t="s">
        <v>66</v>
      </c>
      <c r="E145" t="s">
        <v>67</v>
      </c>
      <c r="F145" t="s">
        <v>68</v>
      </c>
      <c r="G145" t="s">
        <v>69</v>
      </c>
      <c r="H145" t="s">
        <v>70</v>
      </c>
      <c r="I145" t="s">
        <v>71</v>
      </c>
      <c r="J145" t="s">
        <v>72</v>
      </c>
      <c r="K145" t="s">
        <v>73</v>
      </c>
    </row>
    <row r="146" spans="1:11">
      <c r="A146" t="s">
        <v>49</v>
      </c>
      <c r="B146" t="s">
        <v>65</v>
      </c>
      <c r="C146" t="s">
        <v>67</v>
      </c>
      <c r="D146" t="s">
        <v>69</v>
      </c>
      <c r="E146" t="s">
        <v>71</v>
      </c>
      <c r="F146" t="s">
        <v>73</v>
      </c>
      <c r="G146" t="s">
        <v>75</v>
      </c>
      <c r="H146" t="s">
        <v>77</v>
      </c>
      <c r="I146" t="s">
        <v>78</v>
      </c>
      <c r="J146" t="s">
        <v>79</v>
      </c>
      <c r="K146" t="s">
        <v>80</v>
      </c>
    </row>
    <row r="147" spans="1:11">
      <c r="A147" t="s">
        <v>50</v>
      </c>
      <c r="B147" t="s">
        <v>66</v>
      </c>
      <c r="C147" t="s">
        <v>69</v>
      </c>
      <c r="D147" t="s">
        <v>72</v>
      </c>
      <c r="E147" t="s">
        <v>75</v>
      </c>
      <c r="F147" t="s">
        <v>85</v>
      </c>
      <c r="G147" t="s">
        <v>79</v>
      </c>
      <c r="H147" t="s">
        <v>86</v>
      </c>
      <c r="I147" t="s">
        <v>82</v>
      </c>
      <c r="J147" t="s">
        <v>87</v>
      </c>
      <c r="K147" t="s">
        <v>88</v>
      </c>
    </row>
    <row r="148" spans="1:11">
      <c r="A148" t="s">
        <v>51</v>
      </c>
      <c r="B148" t="s">
        <v>67</v>
      </c>
      <c r="C148" t="s">
        <v>71</v>
      </c>
      <c r="D148" t="s">
        <v>75</v>
      </c>
      <c r="E148" t="s">
        <v>78</v>
      </c>
      <c r="F148" t="s">
        <v>80</v>
      </c>
      <c r="G148" t="s">
        <v>82</v>
      </c>
      <c r="H148" t="s">
        <v>84</v>
      </c>
      <c r="I148" t="s">
        <v>93</v>
      </c>
      <c r="J148" t="s">
        <v>90</v>
      </c>
      <c r="K148" t="s">
        <v>94</v>
      </c>
    </row>
    <row r="149" spans="1:11">
      <c r="A149" t="s">
        <v>52</v>
      </c>
      <c r="B149" t="s">
        <v>68</v>
      </c>
      <c r="C149" t="s">
        <v>73</v>
      </c>
      <c r="D149" t="s">
        <v>85</v>
      </c>
      <c r="E149" t="s">
        <v>80</v>
      </c>
      <c r="F149" t="s">
        <v>99</v>
      </c>
      <c r="G149" t="s">
        <v>88</v>
      </c>
      <c r="H149" t="s">
        <v>100</v>
      </c>
      <c r="I149" t="s">
        <v>94</v>
      </c>
      <c r="J149" t="s">
        <v>101</v>
      </c>
      <c r="K149" t="s">
        <v>102</v>
      </c>
    </row>
    <row r="150" spans="1:11">
      <c r="A150" t="s">
        <v>53</v>
      </c>
      <c r="B150" t="s">
        <v>69</v>
      </c>
      <c r="C150" t="s">
        <v>75</v>
      </c>
      <c r="D150" t="s">
        <v>79</v>
      </c>
      <c r="E150" t="s">
        <v>82</v>
      </c>
      <c r="F150" t="s">
        <v>88</v>
      </c>
      <c r="G150" t="s">
        <v>90</v>
      </c>
      <c r="H150" t="s">
        <v>92</v>
      </c>
      <c r="I150" t="s">
        <v>96</v>
      </c>
      <c r="J150" t="s">
        <v>107</v>
      </c>
      <c r="K150" t="s">
        <v>104</v>
      </c>
    </row>
    <row r="151" spans="1:11">
      <c r="A151" t="s">
        <v>54</v>
      </c>
      <c r="B151" t="s">
        <v>70</v>
      </c>
      <c r="C151" t="s">
        <v>77</v>
      </c>
      <c r="D151" t="s">
        <v>86</v>
      </c>
      <c r="E151" t="s">
        <v>84</v>
      </c>
      <c r="F151" t="s">
        <v>100</v>
      </c>
      <c r="G151" t="s">
        <v>92</v>
      </c>
      <c r="H151" t="s">
        <v>112</v>
      </c>
      <c r="I151" t="s">
        <v>98</v>
      </c>
      <c r="J151" t="s">
        <v>113</v>
      </c>
      <c r="K151" t="s">
        <v>106</v>
      </c>
    </row>
    <row r="152" spans="1:11">
      <c r="A152" t="s">
        <v>55</v>
      </c>
      <c r="B152" t="s">
        <v>71</v>
      </c>
      <c r="C152" t="s">
        <v>78</v>
      </c>
      <c r="D152" t="s">
        <v>82</v>
      </c>
      <c r="E152" t="s">
        <v>93</v>
      </c>
      <c r="F152" t="s">
        <v>94</v>
      </c>
      <c r="G152" t="s">
        <v>96</v>
      </c>
      <c r="H152" t="s">
        <v>98</v>
      </c>
      <c r="I152" t="s">
        <v>117</v>
      </c>
      <c r="J152" t="s">
        <v>109</v>
      </c>
      <c r="K152" t="s">
        <v>118</v>
      </c>
    </row>
    <row r="153" spans="1:11">
      <c r="A153" t="s">
        <v>56</v>
      </c>
      <c r="B153" t="s">
        <v>72</v>
      </c>
      <c r="C153" t="s">
        <v>79</v>
      </c>
      <c r="D153" t="s">
        <v>87</v>
      </c>
      <c r="E153" t="s">
        <v>90</v>
      </c>
      <c r="F153" t="s">
        <v>101</v>
      </c>
      <c r="G153" t="s">
        <v>107</v>
      </c>
      <c r="H153" t="s">
        <v>113</v>
      </c>
      <c r="I153" t="s">
        <v>109</v>
      </c>
      <c r="J153" t="s">
        <v>123</v>
      </c>
      <c r="K153" t="s">
        <v>124</v>
      </c>
    </row>
    <row r="154" spans="1:11">
      <c r="A154" t="s">
        <v>57</v>
      </c>
      <c r="B154" t="s">
        <v>73</v>
      </c>
      <c r="C154" t="s">
        <v>80</v>
      </c>
      <c r="D154" t="s">
        <v>88</v>
      </c>
      <c r="E154" t="s">
        <v>94</v>
      </c>
      <c r="F154" t="s">
        <v>102</v>
      </c>
      <c r="G154" t="s">
        <v>104</v>
      </c>
      <c r="H154" t="s">
        <v>106</v>
      </c>
      <c r="I154" t="s">
        <v>118</v>
      </c>
      <c r="J154" t="s">
        <v>124</v>
      </c>
      <c r="K154" t="s">
        <v>129</v>
      </c>
    </row>
    <row r="155" spans="1:11">
      <c r="A155" t="s">
        <v>58</v>
      </c>
      <c r="B155" t="s">
        <v>74</v>
      </c>
      <c r="C155" t="s">
        <v>81</v>
      </c>
      <c r="D155" t="s">
        <v>89</v>
      </c>
      <c r="E155" t="s">
        <v>95</v>
      </c>
      <c r="F155" t="s">
        <v>103</v>
      </c>
      <c r="G155" t="s">
        <v>108</v>
      </c>
      <c r="H155" t="s">
        <v>114</v>
      </c>
      <c r="I155" t="s">
        <v>119</v>
      </c>
      <c r="J155" t="s">
        <v>125</v>
      </c>
      <c r="K155" t="s">
        <v>130</v>
      </c>
    </row>
    <row r="156" spans="1:11">
      <c r="A156" t="s">
        <v>59</v>
      </c>
      <c r="B156" t="s">
        <v>75</v>
      </c>
      <c r="C156" t="s">
        <v>82</v>
      </c>
      <c r="D156" t="s">
        <v>90</v>
      </c>
      <c r="E156" t="s">
        <v>96</v>
      </c>
      <c r="F156" t="s">
        <v>104</v>
      </c>
      <c r="G156" t="s">
        <v>109</v>
      </c>
      <c r="H156" t="s">
        <v>111</v>
      </c>
      <c r="I156" t="s">
        <v>120</v>
      </c>
      <c r="J156" t="s">
        <v>126</v>
      </c>
      <c r="K156" t="s">
        <v>131</v>
      </c>
    </row>
    <row r="157" spans="1:11">
      <c r="A157" t="s">
        <v>60</v>
      </c>
      <c r="B157" t="s">
        <v>76</v>
      </c>
      <c r="C157" t="s">
        <v>83</v>
      </c>
      <c r="D157" t="s">
        <v>91</v>
      </c>
      <c r="E157" t="s">
        <v>97</v>
      </c>
      <c r="F157" t="s">
        <v>105</v>
      </c>
      <c r="G157" t="s">
        <v>110</v>
      </c>
      <c r="H157" t="s">
        <v>115</v>
      </c>
      <c r="I157" t="s">
        <v>121</v>
      </c>
      <c r="J157" t="s">
        <v>127</v>
      </c>
      <c r="K157" t="s">
        <v>132</v>
      </c>
    </row>
    <row r="158" spans="1:11">
      <c r="A158" t="s">
        <v>61</v>
      </c>
      <c r="B158" t="s">
        <v>77</v>
      </c>
      <c r="C158" t="s">
        <v>84</v>
      </c>
      <c r="D158" t="s">
        <v>92</v>
      </c>
      <c r="E158" t="s">
        <v>98</v>
      </c>
      <c r="F158" t="s">
        <v>106</v>
      </c>
      <c r="G158" t="s">
        <v>111</v>
      </c>
      <c r="H158" t="s">
        <v>116</v>
      </c>
      <c r="I158" t="s">
        <v>122</v>
      </c>
      <c r="J158" t="s">
        <v>128</v>
      </c>
      <c r="K158" t="s">
        <v>133</v>
      </c>
    </row>
  </sheetData>
  <mergeCells count="3">
    <mergeCell ref="A1:I1"/>
    <mergeCell ref="A39:E39"/>
    <mergeCell ref="A48:E4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2"/>
  <sheetViews>
    <sheetView topLeftCell="A40" workbookViewId="0">
      <selection activeCell="P84" sqref="P84"/>
    </sheetView>
  </sheetViews>
  <sheetFormatPr defaultColWidth="11" defaultRowHeight="16.8"/>
  <cols>
    <col min="1" max="1" width="19.5" customWidth="1"/>
    <col min="4" max="4" width="18.1634615384615" customWidth="1"/>
    <col min="7" max="7" width="10" customWidth="1"/>
    <col min="8" max="9" width="17.1634615384615" customWidth="1"/>
    <col min="14" max="14" width="12.5" customWidth="1"/>
    <col min="15" max="15" width="22" customWidth="1"/>
    <col min="16" max="16" width="18.1634615384615" customWidth="1"/>
    <col min="17" max="17" width="28.5" customWidth="1"/>
    <col min="20" max="21" width="12.5" customWidth="1"/>
  </cols>
  <sheetData>
    <row r="1" ht="13" customHeight="1" spans="1:11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</row>
    <row r="2" spans="1:13">
      <c r="A2" s="2">
        <v>1</v>
      </c>
      <c r="B2" s="2" t="s">
        <v>145</v>
      </c>
      <c r="C2" s="2" t="s">
        <v>146</v>
      </c>
      <c r="D2" s="2">
        <v>3787102</v>
      </c>
      <c r="E2" s="2">
        <v>0</v>
      </c>
      <c r="F2" s="2">
        <v>0</v>
      </c>
      <c r="G2" s="2">
        <v>0</v>
      </c>
      <c r="H2" s="2" t="s">
        <v>145</v>
      </c>
      <c r="I2" s="2" t="s">
        <v>145</v>
      </c>
      <c r="J2" s="2" t="s">
        <v>145</v>
      </c>
      <c r="K2" s="2">
        <v>0</v>
      </c>
      <c r="L2" s="1" t="e">
        <f>K2/J2</f>
        <v>#VALUE!</v>
      </c>
      <c r="M2" s="1"/>
    </row>
    <row r="3" spans="1:13">
      <c r="A3" s="2">
        <v>2</v>
      </c>
      <c r="B3" s="12">
        <v>44670</v>
      </c>
      <c r="C3" s="2" t="s">
        <v>146</v>
      </c>
      <c r="D3" s="2">
        <v>57485</v>
      </c>
      <c r="E3" s="2">
        <v>57485</v>
      </c>
      <c r="F3" s="2">
        <v>78300</v>
      </c>
      <c r="G3" s="2">
        <v>78300</v>
      </c>
      <c r="H3" s="2">
        <v>0.758850574712643</v>
      </c>
      <c r="I3" s="2">
        <v>0.884125159642401</v>
      </c>
      <c r="J3" s="2">
        <v>1126096916</v>
      </c>
      <c r="K3" s="2">
        <v>635074105</v>
      </c>
      <c r="L3" s="1">
        <f t="shared" ref="L3:L35" si="0">K3/J3</f>
        <v>0.563960433579591</v>
      </c>
      <c r="M3" s="2"/>
    </row>
    <row r="4" spans="1:13">
      <c r="A4" s="2">
        <v>3</v>
      </c>
      <c r="B4" s="12">
        <v>44671</v>
      </c>
      <c r="C4" s="2" t="s">
        <v>146</v>
      </c>
      <c r="D4" s="2">
        <v>86283</v>
      </c>
      <c r="E4" s="2">
        <v>86283</v>
      </c>
      <c r="F4" s="2">
        <v>112821</v>
      </c>
      <c r="G4" s="2">
        <v>112821</v>
      </c>
      <c r="H4" s="2">
        <v>0.756977867595571</v>
      </c>
      <c r="I4" s="2">
        <v>0.880013472669095</v>
      </c>
      <c r="J4" s="2">
        <v>1561532431</v>
      </c>
      <c r="K4" s="2">
        <v>877797121</v>
      </c>
      <c r="L4" s="1">
        <f t="shared" si="0"/>
        <v>0.562138258273548</v>
      </c>
      <c r="M4" s="2"/>
    </row>
    <row r="5" spans="1:12">
      <c r="A5" s="2">
        <v>4</v>
      </c>
      <c r="B5" s="12">
        <v>44672</v>
      </c>
      <c r="C5" s="2" t="s">
        <v>146</v>
      </c>
      <c r="D5" s="2">
        <v>87619</v>
      </c>
      <c r="E5" s="2">
        <v>87619</v>
      </c>
      <c r="F5" s="2">
        <v>114527</v>
      </c>
      <c r="G5" s="2">
        <v>114527</v>
      </c>
      <c r="H5" s="2">
        <v>0.759034987382887</v>
      </c>
      <c r="I5" s="2">
        <v>0.880953836213294</v>
      </c>
      <c r="J5" s="2">
        <v>1574250935</v>
      </c>
      <c r="K5" s="2">
        <v>893709075</v>
      </c>
      <c r="L5" s="1">
        <f t="shared" si="0"/>
        <v>0.567704331711259</v>
      </c>
    </row>
    <row r="6" spans="1:12">
      <c r="A6" s="2">
        <v>5</v>
      </c>
      <c r="B6" s="12">
        <v>44673</v>
      </c>
      <c r="C6" s="2" t="s">
        <v>146</v>
      </c>
      <c r="D6" s="2">
        <v>91210</v>
      </c>
      <c r="E6" s="2">
        <v>91210</v>
      </c>
      <c r="F6" s="2">
        <v>119949</v>
      </c>
      <c r="G6" s="2">
        <v>119949</v>
      </c>
      <c r="H6" s="2">
        <v>0.753753678646758</v>
      </c>
      <c r="I6" s="2">
        <v>0.875563781273708</v>
      </c>
      <c r="J6" s="2">
        <v>1648284513</v>
      </c>
      <c r="K6" s="2">
        <v>930700487</v>
      </c>
      <c r="L6" s="1">
        <f t="shared" si="0"/>
        <v>0.564647959535855</v>
      </c>
    </row>
    <row r="7" spans="1:12">
      <c r="A7" s="2">
        <v>6</v>
      </c>
      <c r="B7" s="12">
        <v>44674</v>
      </c>
      <c r="C7" s="2" t="s">
        <v>146</v>
      </c>
      <c r="D7" s="2">
        <v>86122</v>
      </c>
      <c r="E7" s="2">
        <v>86122</v>
      </c>
      <c r="F7" s="2">
        <v>112254</v>
      </c>
      <c r="G7" s="2">
        <v>112254</v>
      </c>
      <c r="H7" s="2">
        <v>0.758734655335221</v>
      </c>
      <c r="I7" s="2">
        <v>0.879398506957435</v>
      </c>
      <c r="J7" s="2">
        <v>1442947248</v>
      </c>
      <c r="K7" s="2">
        <v>853603071</v>
      </c>
      <c r="L7" s="1">
        <f t="shared" si="0"/>
        <v>0.591569145845864</v>
      </c>
    </row>
    <row r="8" spans="1:12">
      <c r="A8" s="2">
        <v>7</v>
      </c>
      <c r="B8" s="12">
        <v>44675</v>
      </c>
      <c r="C8" s="2" t="s">
        <v>146</v>
      </c>
      <c r="D8" s="2">
        <v>78730</v>
      </c>
      <c r="E8" s="2">
        <v>78730</v>
      </c>
      <c r="F8" s="2">
        <v>102172</v>
      </c>
      <c r="G8" s="2">
        <v>102172</v>
      </c>
      <c r="H8" s="2">
        <v>0.752994949692675</v>
      </c>
      <c r="I8" s="2">
        <v>0.878910073209881</v>
      </c>
      <c r="J8" s="2">
        <v>1401620143</v>
      </c>
      <c r="K8" s="2">
        <v>772287646</v>
      </c>
      <c r="L8" s="1">
        <f t="shared" si="0"/>
        <v>0.550996395033972</v>
      </c>
    </row>
    <row r="9" spans="1:12">
      <c r="A9" s="2">
        <v>8</v>
      </c>
      <c r="B9" s="12">
        <v>44676</v>
      </c>
      <c r="C9" s="2" t="s">
        <v>146</v>
      </c>
      <c r="D9" s="2">
        <v>93136</v>
      </c>
      <c r="E9" s="2">
        <v>93136</v>
      </c>
      <c r="F9" s="2">
        <v>123914</v>
      </c>
      <c r="G9" s="2">
        <v>123914</v>
      </c>
      <c r="H9" s="2">
        <v>0.743572154881611</v>
      </c>
      <c r="I9" s="2">
        <v>0.86296140871895</v>
      </c>
      <c r="J9" s="2">
        <v>1671528033</v>
      </c>
      <c r="K9" s="2">
        <v>961913968</v>
      </c>
      <c r="L9" s="1">
        <f t="shared" si="0"/>
        <v>0.575469838979362</v>
      </c>
    </row>
    <row r="10" spans="1:12">
      <c r="A10" s="2">
        <v>9</v>
      </c>
      <c r="B10" s="12">
        <v>44677</v>
      </c>
      <c r="C10" s="2" t="s">
        <v>146</v>
      </c>
      <c r="D10" s="2">
        <v>95493</v>
      </c>
      <c r="E10" s="2">
        <v>95493</v>
      </c>
      <c r="F10" s="2">
        <v>128192</v>
      </c>
      <c r="G10" s="2">
        <v>128192</v>
      </c>
      <c r="H10" s="2">
        <v>0.734476410384423</v>
      </c>
      <c r="I10" s="2">
        <v>0.853937843235147</v>
      </c>
      <c r="J10" s="2">
        <v>1782396776</v>
      </c>
      <c r="K10" s="2">
        <v>999600451</v>
      </c>
      <c r="L10" s="1">
        <f t="shared" si="0"/>
        <v>0.560818143557953</v>
      </c>
    </row>
    <row r="11" spans="1:12">
      <c r="A11" s="2">
        <v>10</v>
      </c>
      <c r="B11" s="12">
        <v>44678</v>
      </c>
      <c r="C11" s="2" t="s">
        <v>146</v>
      </c>
      <c r="D11" s="2">
        <v>97008</v>
      </c>
      <c r="E11" s="2">
        <v>97008</v>
      </c>
      <c r="F11" s="2">
        <v>130232</v>
      </c>
      <c r="G11" s="2">
        <v>130232</v>
      </c>
      <c r="H11" s="2">
        <v>0.732884390933104</v>
      </c>
      <c r="I11" s="2">
        <v>0.852440260458259</v>
      </c>
      <c r="J11" s="2">
        <v>1793898135</v>
      </c>
      <c r="K11" s="2">
        <v>1010977197</v>
      </c>
      <c r="L11" s="1">
        <f t="shared" si="0"/>
        <v>0.563564439515959</v>
      </c>
    </row>
    <row r="12" spans="1:12">
      <c r="A12" s="2">
        <v>11</v>
      </c>
      <c r="B12" s="12">
        <v>44679</v>
      </c>
      <c r="C12" s="2" t="s">
        <v>146</v>
      </c>
      <c r="D12" s="2">
        <v>101554</v>
      </c>
      <c r="E12" s="2">
        <v>101554</v>
      </c>
      <c r="F12" s="2">
        <v>136547</v>
      </c>
      <c r="G12" s="2">
        <v>136547</v>
      </c>
      <c r="H12" s="2">
        <v>0.736251986495492</v>
      </c>
      <c r="I12" s="2">
        <v>0.855536921353087</v>
      </c>
      <c r="J12" s="2">
        <v>1832791309</v>
      </c>
      <c r="K12" s="2">
        <v>1063587156</v>
      </c>
      <c r="L12" s="1">
        <f t="shared" si="0"/>
        <v>0.580310017172828</v>
      </c>
    </row>
    <row r="13" spans="1:12">
      <c r="A13" s="2">
        <v>12</v>
      </c>
      <c r="B13" s="12">
        <v>44680</v>
      </c>
      <c r="C13" s="2" t="s">
        <v>146</v>
      </c>
      <c r="D13" s="2">
        <v>113953</v>
      </c>
      <c r="E13" s="2">
        <v>113953</v>
      </c>
      <c r="F13" s="2">
        <v>158878</v>
      </c>
      <c r="G13" s="2">
        <v>158878</v>
      </c>
      <c r="H13" s="2">
        <v>0.704320296076234</v>
      </c>
      <c r="I13" s="2">
        <v>0.819937310389103</v>
      </c>
      <c r="J13" s="2">
        <v>2077008626</v>
      </c>
      <c r="K13" s="2">
        <v>1196993960</v>
      </c>
      <c r="L13" s="1">
        <f t="shared" si="0"/>
        <v>0.576306686941992</v>
      </c>
    </row>
    <row r="14" spans="1:12">
      <c r="A14" s="2">
        <v>13</v>
      </c>
      <c r="B14" s="12">
        <v>44681</v>
      </c>
      <c r="C14" s="2" t="s">
        <v>146</v>
      </c>
      <c r="D14" s="2">
        <v>103003</v>
      </c>
      <c r="E14" s="2">
        <v>103003</v>
      </c>
      <c r="F14" s="2">
        <v>140549</v>
      </c>
      <c r="G14" s="2">
        <v>140549</v>
      </c>
      <c r="H14" s="2">
        <v>0.71921536261375</v>
      </c>
      <c r="I14" s="2">
        <v>0.836996350027392</v>
      </c>
      <c r="J14" s="2">
        <v>1794562092</v>
      </c>
      <c r="K14" s="2">
        <v>1058540560</v>
      </c>
      <c r="L14" s="1">
        <f t="shared" si="0"/>
        <v>0.58986009161727</v>
      </c>
    </row>
    <row r="15" spans="1:12">
      <c r="A15" s="2">
        <v>14</v>
      </c>
      <c r="B15" s="12">
        <v>44682</v>
      </c>
      <c r="C15" s="2" t="s">
        <v>146</v>
      </c>
      <c r="D15" s="2">
        <v>56319</v>
      </c>
      <c r="E15" s="2">
        <v>56319</v>
      </c>
      <c r="F15" s="2">
        <v>74185</v>
      </c>
      <c r="G15" s="2">
        <v>74185</v>
      </c>
      <c r="H15" s="2">
        <v>0.710116600390914</v>
      </c>
      <c r="I15" s="2">
        <v>0.838794904630316</v>
      </c>
      <c r="J15" s="2">
        <v>959771538</v>
      </c>
      <c r="K15" s="2">
        <v>519378201</v>
      </c>
      <c r="L15" s="1">
        <f t="shared" si="0"/>
        <v>0.541147742391169</v>
      </c>
    </row>
    <row r="16" spans="1:12">
      <c r="A16" s="2">
        <v>15</v>
      </c>
      <c r="B16" s="12">
        <v>44683</v>
      </c>
      <c r="C16" s="2" t="s">
        <v>146</v>
      </c>
      <c r="D16" s="2">
        <v>59609</v>
      </c>
      <c r="E16" s="2">
        <v>59609</v>
      </c>
      <c r="F16" s="2">
        <v>77445</v>
      </c>
      <c r="G16" s="2">
        <v>77445</v>
      </c>
      <c r="H16" s="2">
        <v>0.73821421654077</v>
      </c>
      <c r="I16" s="2">
        <v>0.863890502937568</v>
      </c>
      <c r="J16" s="2">
        <v>1017361758</v>
      </c>
      <c r="K16" s="2">
        <v>558905355</v>
      </c>
      <c r="L16" s="1">
        <f t="shared" si="0"/>
        <v>0.549367371640482</v>
      </c>
    </row>
    <row r="17" spans="1:12">
      <c r="A17" s="2">
        <v>16</v>
      </c>
      <c r="B17" s="12">
        <v>44684</v>
      </c>
      <c r="C17" s="2" t="s">
        <v>146</v>
      </c>
      <c r="D17" s="2">
        <v>70103</v>
      </c>
      <c r="E17" s="2">
        <v>70103</v>
      </c>
      <c r="F17" s="2">
        <v>90167</v>
      </c>
      <c r="G17" s="2">
        <v>90167</v>
      </c>
      <c r="H17" s="2">
        <v>0.76318386993024</v>
      </c>
      <c r="I17" s="2">
        <v>0.881198221078665</v>
      </c>
      <c r="J17" s="2">
        <v>1151167588</v>
      </c>
      <c r="K17" s="2">
        <v>679403765</v>
      </c>
      <c r="L17" s="1">
        <f t="shared" si="0"/>
        <v>0.590186669675415</v>
      </c>
    </row>
    <row r="18" spans="1:16">
      <c r="A18" s="2">
        <v>17</v>
      </c>
      <c r="B18" s="12">
        <v>44685</v>
      </c>
      <c r="C18" s="2" t="s">
        <v>146</v>
      </c>
      <c r="D18" s="2">
        <v>78856</v>
      </c>
      <c r="E18" s="2">
        <v>78856</v>
      </c>
      <c r="F18" s="2">
        <v>101560</v>
      </c>
      <c r="G18" s="2">
        <v>101560</v>
      </c>
      <c r="H18" s="2">
        <v>0.770844820795588</v>
      </c>
      <c r="I18" s="2">
        <v>0.881538007089405</v>
      </c>
      <c r="J18" s="2">
        <v>1307062230</v>
      </c>
      <c r="K18" s="2">
        <v>774869156</v>
      </c>
      <c r="L18" s="1">
        <f t="shared" si="0"/>
        <v>0.592832642712046</v>
      </c>
      <c r="P18" s="19"/>
    </row>
    <row r="19" spans="1:12">
      <c r="A19" s="2">
        <v>18</v>
      </c>
      <c r="B19" s="2" t="s">
        <v>145</v>
      </c>
      <c r="C19" s="2" t="s">
        <v>147</v>
      </c>
      <c r="D19" s="2">
        <v>1261349</v>
      </c>
      <c r="E19" s="2">
        <v>0</v>
      </c>
      <c r="F19" s="2">
        <v>0</v>
      </c>
      <c r="G19" s="2">
        <v>0</v>
      </c>
      <c r="H19" s="2" t="s">
        <v>145</v>
      </c>
      <c r="I19" s="2" t="s">
        <v>145</v>
      </c>
      <c r="J19" s="2" t="s">
        <v>145</v>
      </c>
      <c r="K19" s="2">
        <v>0</v>
      </c>
      <c r="L19" s="1" t="e">
        <f t="shared" si="0"/>
        <v>#VALUE!</v>
      </c>
    </row>
    <row r="20" spans="1:12">
      <c r="A20" s="2">
        <v>19</v>
      </c>
      <c r="B20" s="12">
        <v>44670</v>
      </c>
      <c r="C20" s="2" t="s">
        <v>147</v>
      </c>
      <c r="D20" s="2">
        <v>19040</v>
      </c>
      <c r="E20" s="2">
        <v>19040</v>
      </c>
      <c r="F20" s="2">
        <v>26032</v>
      </c>
      <c r="G20" s="2">
        <v>26032</v>
      </c>
      <c r="H20" s="2">
        <v>0.754417639827904</v>
      </c>
      <c r="I20" s="2">
        <v>0.880032267977873</v>
      </c>
      <c r="J20" s="2">
        <v>376135970</v>
      </c>
      <c r="K20" s="2">
        <v>211206016</v>
      </c>
      <c r="L20" s="1">
        <f t="shared" si="0"/>
        <v>0.561515071265319</v>
      </c>
    </row>
    <row r="21" spans="1:13">
      <c r="A21" s="2">
        <v>20</v>
      </c>
      <c r="B21" s="12">
        <v>44671</v>
      </c>
      <c r="C21" s="2" t="s">
        <v>147</v>
      </c>
      <c r="D21" s="2">
        <v>29130</v>
      </c>
      <c r="E21" s="2">
        <v>29130</v>
      </c>
      <c r="F21" s="2">
        <v>38823</v>
      </c>
      <c r="G21" s="2">
        <v>38823</v>
      </c>
      <c r="H21" s="2">
        <v>0.742575277541663</v>
      </c>
      <c r="I21" s="2">
        <v>0.864590577750302</v>
      </c>
      <c r="J21" s="2">
        <v>546018079</v>
      </c>
      <c r="K21" s="2">
        <v>300924004</v>
      </c>
      <c r="L21" s="1">
        <f t="shared" si="0"/>
        <v>0.551124615784013</v>
      </c>
      <c r="M21" s="1"/>
    </row>
    <row r="22" spans="1:13">
      <c r="A22" s="2">
        <v>21</v>
      </c>
      <c r="B22" s="12">
        <v>44672</v>
      </c>
      <c r="C22" s="2" t="s">
        <v>147</v>
      </c>
      <c r="D22" s="2">
        <v>28956</v>
      </c>
      <c r="E22" s="2">
        <v>28956</v>
      </c>
      <c r="F22" s="2">
        <v>38503</v>
      </c>
      <c r="G22" s="2">
        <v>38503</v>
      </c>
      <c r="H22" s="2">
        <v>0.744902994571851</v>
      </c>
      <c r="I22" s="2">
        <v>0.868088200919408</v>
      </c>
      <c r="J22" s="2">
        <v>525850311</v>
      </c>
      <c r="K22" s="2">
        <v>296717594</v>
      </c>
      <c r="L22" s="1">
        <f t="shared" si="0"/>
        <v>0.564262467461011</v>
      </c>
      <c r="M22" s="2"/>
    </row>
    <row r="23" spans="1:12">
      <c r="A23" s="2">
        <v>22</v>
      </c>
      <c r="B23" s="12">
        <v>44673</v>
      </c>
      <c r="C23" s="2" t="s">
        <v>147</v>
      </c>
      <c r="D23" s="2">
        <v>30462</v>
      </c>
      <c r="E23" s="2">
        <v>30462</v>
      </c>
      <c r="F23" s="2">
        <v>40304</v>
      </c>
      <c r="G23" s="2">
        <v>40304</v>
      </c>
      <c r="H23" s="2">
        <v>0.745509130607383</v>
      </c>
      <c r="I23" s="2">
        <v>0.864554386661373</v>
      </c>
      <c r="J23" s="2">
        <v>542609688</v>
      </c>
      <c r="K23" s="2">
        <v>310339384</v>
      </c>
      <c r="L23" s="1">
        <f t="shared" si="0"/>
        <v>0.571938523884225</v>
      </c>
    </row>
    <row r="24" spans="1:12">
      <c r="A24" s="2">
        <v>23</v>
      </c>
      <c r="B24" s="12">
        <v>44674</v>
      </c>
      <c r="C24" s="2" t="s">
        <v>147</v>
      </c>
      <c r="D24" s="2">
        <v>28444</v>
      </c>
      <c r="E24" s="2">
        <v>28444</v>
      </c>
      <c r="F24" s="2">
        <v>37288</v>
      </c>
      <c r="G24" s="2">
        <v>37288</v>
      </c>
      <c r="H24" s="2">
        <v>0.752708646213259</v>
      </c>
      <c r="I24" s="2">
        <v>0.869502252735464</v>
      </c>
      <c r="J24" s="2">
        <v>484270710</v>
      </c>
      <c r="K24" s="2">
        <v>283789394</v>
      </c>
      <c r="L24" s="1">
        <f t="shared" si="0"/>
        <v>0.586013954880732</v>
      </c>
    </row>
    <row r="25" spans="1:12">
      <c r="A25" s="2">
        <v>24</v>
      </c>
      <c r="B25" s="12">
        <v>44675</v>
      </c>
      <c r="C25" s="2" t="s">
        <v>147</v>
      </c>
      <c r="D25" s="2">
        <v>26208</v>
      </c>
      <c r="E25" s="2">
        <v>26208</v>
      </c>
      <c r="F25" s="2">
        <v>34247</v>
      </c>
      <c r="G25" s="2">
        <v>34247</v>
      </c>
      <c r="H25" s="2">
        <v>0.746196747160335</v>
      </c>
      <c r="I25" s="2">
        <v>0.86947761847753</v>
      </c>
      <c r="J25" s="2">
        <v>461768996</v>
      </c>
      <c r="K25" s="2">
        <v>258584314</v>
      </c>
      <c r="L25" s="1">
        <f t="shared" si="0"/>
        <v>0.559986305360354</v>
      </c>
    </row>
    <row r="26" spans="1:12">
      <c r="A26" s="2">
        <v>25</v>
      </c>
      <c r="B26" s="12">
        <v>44676</v>
      </c>
      <c r="C26" s="2" t="s">
        <v>147</v>
      </c>
      <c r="D26" s="2">
        <v>30770</v>
      </c>
      <c r="E26" s="2">
        <v>30770</v>
      </c>
      <c r="F26" s="2">
        <v>41423</v>
      </c>
      <c r="G26" s="2">
        <v>41423</v>
      </c>
      <c r="H26" s="2">
        <v>0.736064505226565</v>
      </c>
      <c r="I26" s="2">
        <v>0.852159428336914</v>
      </c>
      <c r="J26" s="2">
        <v>554448745</v>
      </c>
      <c r="K26" s="2">
        <v>317888359</v>
      </c>
      <c r="L26" s="1">
        <f t="shared" si="0"/>
        <v>0.573341290546162</v>
      </c>
    </row>
    <row r="27" spans="1:12">
      <c r="A27" s="2">
        <v>26</v>
      </c>
      <c r="B27" s="12">
        <v>44677</v>
      </c>
      <c r="C27" s="2" t="s">
        <v>147</v>
      </c>
      <c r="D27" s="2">
        <v>31957</v>
      </c>
      <c r="E27" s="2">
        <v>31957</v>
      </c>
      <c r="F27" s="2">
        <v>43303</v>
      </c>
      <c r="G27" s="2">
        <v>43303</v>
      </c>
      <c r="H27" s="2">
        <v>0.726300718195044</v>
      </c>
      <c r="I27" s="2">
        <v>0.844883726300718</v>
      </c>
      <c r="J27" s="2">
        <v>589872958</v>
      </c>
      <c r="K27" s="2">
        <v>331354275</v>
      </c>
      <c r="L27" s="1">
        <f t="shared" si="0"/>
        <v>0.561738371807171</v>
      </c>
    </row>
    <row r="28" spans="1:12">
      <c r="A28" s="2">
        <v>27</v>
      </c>
      <c r="B28" s="12">
        <v>44678</v>
      </c>
      <c r="C28" s="2" t="s">
        <v>147</v>
      </c>
      <c r="D28" s="2">
        <v>32586</v>
      </c>
      <c r="E28" s="2">
        <v>32586</v>
      </c>
      <c r="F28" s="2">
        <v>43869</v>
      </c>
      <c r="G28" s="2">
        <v>43869</v>
      </c>
      <c r="H28" s="2">
        <v>0.731997538124871</v>
      </c>
      <c r="I28" s="2">
        <v>0.846041623925779</v>
      </c>
      <c r="J28" s="2">
        <v>597402439</v>
      </c>
      <c r="K28" s="2">
        <v>336584263</v>
      </c>
      <c r="L28" s="1">
        <f t="shared" si="0"/>
        <v>0.563412937455383</v>
      </c>
    </row>
    <row r="29" spans="1:12">
      <c r="A29" s="2">
        <v>28</v>
      </c>
      <c r="B29" s="12">
        <v>44679</v>
      </c>
      <c r="C29" s="2" t="s">
        <v>147</v>
      </c>
      <c r="D29" s="2">
        <v>33858</v>
      </c>
      <c r="E29" s="2">
        <v>33858</v>
      </c>
      <c r="F29" s="2">
        <v>45807</v>
      </c>
      <c r="G29" s="2">
        <v>45807</v>
      </c>
      <c r="H29" s="2">
        <v>0.732180671076473</v>
      </c>
      <c r="I29" s="2">
        <v>0.84827646429585</v>
      </c>
      <c r="J29" s="2">
        <v>601502880</v>
      </c>
      <c r="K29" s="2">
        <v>358195794</v>
      </c>
      <c r="L29" s="1">
        <f t="shared" si="0"/>
        <v>0.595501378148015</v>
      </c>
    </row>
    <row r="30" spans="1:12">
      <c r="A30" s="2">
        <v>29</v>
      </c>
      <c r="B30" s="12">
        <v>44680</v>
      </c>
      <c r="C30" s="2" t="s">
        <v>147</v>
      </c>
      <c r="D30" s="2">
        <v>37858</v>
      </c>
      <c r="E30" s="2">
        <v>37858</v>
      </c>
      <c r="F30" s="2">
        <v>53727</v>
      </c>
      <c r="G30" s="2">
        <v>53727</v>
      </c>
      <c r="H30" s="2">
        <v>0.690937517449327</v>
      </c>
      <c r="I30" s="2">
        <v>0.800863625365272</v>
      </c>
      <c r="J30" s="2">
        <v>692058862</v>
      </c>
      <c r="K30" s="2">
        <v>399349411</v>
      </c>
      <c r="L30" s="1">
        <f t="shared" si="0"/>
        <v>0.577045440681027</v>
      </c>
    </row>
    <row r="31" spans="1:12">
      <c r="A31" s="2">
        <v>30</v>
      </c>
      <c r="B31" s="12">
        <v>44681</v>
      </c>
      <c r="C31" s="2" t="s">
        <v>147</v>
      </c>
      <c r="D31" s="2">
        <v>33964</v>
      </c>
      <c r="E31" s="2">
        <v>33964</v>
      </c>
      <c r="F31" s="2">
        <v>47179</v>
      </c>
      <c r="G31" s="2">
        <v>47179</v>
      </c>
      <c r="H31" s="2">
        <v>0.709807329532207</v>
      </c>
      <c r="I31" s="2">
        <v>0.823014476779923</v>
      </c>
      <c r="J31" s="2">
        <v>579900266</v>
      </c>
      <c r="K31" s="2">
        <v>341532818</v>
      </c>
      <c r="L31" s="1">
        <f t="shared" si="0"/>
        <v>0.588950959370658</v>
      </c>
    </row>
    <row r="32" spans="1:12">
      <c r="A32" s="2">
        <v>31</v>
      </c>
      <c r="B32" s="12">
        <v>44682</v>
      </c>
      <c r="C32" s="2" t="s">
        <v>147</v>
      </c>
      <c r="D32" s="2">
        <v>18431</v>
      </c>
      <c r="E32" s="2">
        <v>18431</v>
      </c>
      <c r="F32" s="2">
        <v>24624</v>
      </c>
      <c r="G32" s="2">
        <v>24624</v>
      </c>
      <c r="H32" s="2">
        <v>0.699195906432748</v>
      </c>
      <c r="I32" s="2">
        <v>0.827891487979207</v>
      </c>
      <c r="J32" s="2">
        <v>322660689</v>
      </c>
      <c r="K32" s="2">
        <v>172198926</v>
      </c>
      <c r="L32" s="1">
        <f t="shared" si="0"/>
        <v>0.533684244379705</v>
      </c>
    </row>
    <row r="33" spans="1:12">
      <c r="A33" s="2">
        <v>32</v>
      </c>
      <c r="B33" s="12">
        <v>44683</v>
      </c>
      <c r="C33" s="2" t="s">
        <v>147</v>
      </c>
      <c r="D33" s="2">
        <v>19880</v>
      </c>
      <c r="E33" s="2">
        <v>19880</v>
      </c>
      <c r="F33" s="2">
        <v>25850</v>
      </c>
      <c r="G33" s="2">
        <v>25850</v>
      </c>
      <c r="H33" s="2">
        <v>0.739458413926499</v>
      </c>
      <c r="I33" s="2">
        <v>0.858762088974855</v>
      </c>
      <c r="J33" s="2">
        <v>317145209</v>
      </c>
      <c r="K33" s="2">
        <v>185749477</v>
      </c>
      <c r="L33" s="1">
        <f t="shared" si="0"/>
        <v>0.58569220574289</v>
      </c>
    </row>
    <row r="34" spans="1:12">
      <c r="A34" s="2">
        <v>33</v>
      </c>
      <c r="B34" s="12">
        <v>44684</v>
      </c>
      <c r="C34" s="2" t="s">
        <v>147</v>
      </c>
      <c r="D34" s="2">
        <v>23477</v>
      </c>
      <c r="E34" s="2">
        <v>23477</v>
      </c>
      <c r="F34" s="2">
        <v>30034</v>
      </c>
      <c r="G34" s="2">
        <v>30034</v>
      </c>
      <c r="H34" s="2">
        <v>0.765299327428913</v>
      </c>
      <c r="I34" s="2">
        <v>0.878837317706599</v>
      </c>
      <c r="J34" s="2">
        <v>392095837</v>
      </c>
      <c r="K34" s="2">
        <v>227510411</v>
      </c>
      <c r="L34" s="1">
        <f t="shared" si="0"/>
        <v>0.580241842761519</v>
      </c>
    </row>
    <row r="35" spans="1:12">
      <c r="A35" s="2">
        <v>34</v>
      </c>
      <c r="B35" s="12">
        <v>44685</v>
      </c>
      <c r="C35" s="2" t="s">
        <v>147</v>
      </c>
      <c r="D35" s="2">
        <v>26119</v>
      </c>
      <c r="E35" s="2">
        <v>26119</v>
      </c>
      <c r="F35" s="2">
        <v>33820</v>
      </c>
      <c r="G35" s="2">
        <v>33820</v>
      </c>
      <c r="H35" s="2">
        <v>0.765227675931401</v>
      </c>
      <c r="I35" s="2">
        <v>0.876611472501478</v>
      </c>
      <c r="J35" s="2">
        <v>424818260</v>
      </c>
      <c r="K35" s="2">
        <v>253824061</v>
      </c>
      <c r="L35" s="1">
        <f t="shared" si="0"/>
        <v>0.597488584883333</v>
      </c>
    </row>
    <row r="36" ht="17.6" spans="1:10">
      <c r="A36" s="13"/>
      <c r="B36" s="2"/>
      <c r="C36" s="14"/>
      <c r="D36" s="14"/>
      <c r="E36" s="14"/>
      <c r="F36" s="18"/>
      <c r="G36" s="15"/>
      <c r="H36" s="15"/>
      <c r="J36" s="18"/>
    </row>
    <row r="37" ht="17.6" spans="1:10">
      <c r="A37" s="13"/>
      <c r="B37" s="2"/>
      <c r="C37" s="14"/>
      <c r="D37" s="14"/>
      <c r="E37" s="14"/>
      <c r="F37" s="18"/>
      <c r="G37" s="15"/>
      <c r="H37" s="15"/>
      <c r="J37" s="18"/>
    </row>
    <row r="38" ht="17.6" spans="1:10">
      <c r="A38" s="13"/>
      <c r="B38" s="2"/>
      <c r="C38" s="14"/>
      <c r="D38" s="14"/>
      <c r="E38" s="14"/>
      <c r="F38" s="18"/>
      <c r="H38" s="15"/>
      <c r="J38" s="18"/>
    </row>
    <row r="39" ht="17.6" spans="1:22">
      <c r="A39" s="13"/>
      <c r="B39" s="2">
        <v>5</v>
      </c>
      <c r="C39" s="14"/>
      <c r="D39" s="14"/>
      <c r="F39" s="2"/>
      <c r="G39" s="2">
        <v>7</v>
      </c>
      <c r="H39" s="2"/>
      <c r="K39" s="2"/>
      <c r="L39" s="2">
        <v>8</v>
      </c>
      <c r="M39" s="2"/>
      <c r="P39" s="2"/>
      <c r="Q39" s="2"/>
      <c r="R39" s="2"/>
      <c r="S39" s="2"/>
      <c r="T39" s="2"/>
      <c r="U39" s="2"/>
      <c r="V39" s="2"/>
    </row>
    <row r="40" ht="17.6" spans="1:21">
      <c r="A40" s="13" t="s">
        <v>148</v>
      </c>
      <c r="B40" s="2"/>
      <c r="C40" s="14"/>
      <c r="D40" s="14"/>
      <c r="F40" s="13" t="s">
        <v>17</v>
      </c>
      <c r="G40" s="2"/>
      <c r="H40" s="14"/>
      <c r="K40" s="13" t="s">
        <v>149</v>
      </c>
      <c r="L40" s="2"/>
      <c r="M40" s="14"/>
      <c r="P40" s="13" t="s">
        <v>150</v>
      </c>
      <c r="Q40" s="2"/>
      <c r="R40" s="14"/>
      <c r="T40" s="2"/>
      <c r="U40" s="14"/>
    </row>
    <row r="41" ht="17.6" spans="1:23">
      <c r="A41" s="13"/>
      <c r="B41" s="2" t="s">
        <v>151</v>
      </c>
      <c r="C41" s="14" t="s">
        <v>20</v>
      </c>
      <c r="D41" s="14"/>
      <c r="F41" s="13"/>
      <c r="G41" s="2" t="s">
        <v>151</v>
      </c>
      <c r="H41" s="14" t="s">
        <v>20</v>
      </c>
      <c r="I41" s="14" t="s">
        <v>152</v>
      </c>
      <c r="K41" s="13"/>
      <c r="L41" s="2" t="s">
        <v>151</v>
      </c>
      <c r="M41" s="14" t="s">
        <v>20</v>
      </c>
      <c r="N41" s="14" t="s">
        <v>152</v>
      </c>
      <c r="P41" s="13"/>
      <c r="Q41" s="2" t="s">
        <v>151</v>
      </c>
      <c r="R41" s="14" t="s">
        <v>20</v>
      </c>
      <c r="S41" s="14" t="s">
        <v>152</v>
      </c>
      <c r="V41" s="2"/>
      <c r="W41" s="14"/>
    </row>
    <row r="42" spans="1:21">
      <c r="A42" s="12">
        <v>44670</v>
      </c>
      <c r="B42" s="2">
        <f>VLOOKUP(A42,$B$3:$K$18,$B$39,0)</f>
        <v>78300</v>
      </c>
      <c r="C42" s="2">
        <f>VLOOKUP(A42,$B$20:$K$35,$B$39,0)</f>
        <v>26032</v>
      </c>
      <c r="D42" s="14"/>
      <c r="F42" s="12">
        <v>44670</v>
      </c>
      <c r="G42" s="2">
        <f t="shared" ref="G42:G57" si="1">VLOOKUP(F42,$B$3:$K$18,$G$39,0)</f>
        <v>0.758850574712643</v>
      </c>
      <c r="H42" s="2">
        <f t="shared" ref="H42:H57" si="2">VLOOKUP(F42,$B$20:$K$35,$G$39,0)</f>
        <v>0.754417639827904</v>
      </c>
      <c r="I42" s="7">
        <f>G42-H42</f>
        <v>0.00443293488473895</v>
      </c>
      <c r="K42" s="12">
        <v>44670</v>
      </c>
      <c r="L42" s="2">
        <f t="shared" ref="L42:L57" si="3">VLOOKUP(K42,$B$3:$K$18,$L$39,0)</f>
        <v>0.884125159642401</v>
      </c>
      <c r="M42" s="2">
        <f t="shared" ref="M42:M57" si="4">VLOOKUP(K42,$B$20:$K$35,$L$39,0)</f>
        <v>0.880032267977873</v>
      </c>
      <c r="N42" s="7">
        <f>L42-M42</f>
        <v>0.00409289166452798</v>
      </c>
      <c r="P42" s="12">
        <v>44670</v>
      </c>
      <c r="Q42" s="2">
        <f t="shared" ref="Q42:Q57" si="5">L3</f>
        <v>0.563960433579591</v>
      </c>
      <c r="R42" s="2">
        <f t="shared" ref="R42:R57" si="6">L20</f>
        <v>0.561515071265319</v>
      </c>
      <c r="S42" s="7">
        <f>Q42-R42</f>
        <v>0.0024453623142715</v>
      </c>
      <c r="T42" s="2"/>
      <c r="U42" s="2"/>
    </row>
    <row r="43" spans="1:21">
      <c r="A43" s="12">
        <v>44671</v>
      </c>
      <c r="B43" s="2">
        <f t="shared" ref="B43:B57" si="7">VLOOKUP(A43,$B$3:$K$18,$B$39,0)</f>
        <v>112821</v>
      </c>
      <c r="C43" s="2">
        <f t="shared" ref="C43:C57" si="8">VLOOKUP(A43,$B$20:$K$35,$B$39,0)</f>
        <v>38823</v>
      </c>
      <c r="D43" s="14"/>
      <c r="F43" s="12">
        <v>44671</v>
      </c>
      <c r="G43" s="2">
        <f t="shared" si="1"/>
        <v>0.756977867595571</v>
      </c>
      <c r="H43" s="2">
        <f t="shared" si="2"/>
        <v>0.742575277541663</v>
      </c>
      <c r="I43" s="7">
        <f t="shared" ref="I43:I57" si="9">G43-H43</f>
        <v>0.014402590053908</v>
      </c>
      <c r="K43" s="12">
        <v>44671</v>
      </c>
      <c r="L43" s="2">
        <f t="shared" si="3"/>
        <v>0.880013472669095</v>
      </c>
      <c r="M43" s="2">
        <f t="shared" si="4"/>
        <v>0.864590577750302</v>
      </c>
      <c r="N43" s="7">
        <f t="shared" ref="N43:N57" si="10">L43-M43</f>
        <v>0.015422894918793</v>
      </c>
      <c r="P43" s="12">
        <v>44671</v>
      </c>
      <c r="Q43" s="2">
        <f t="shared" si="5"/>
        <v>0.562138258273548</v>
      </c>
      <c r="R43" s="2">
        <f t="shared" si="6"/>
        <v>0.551124615784013</v>
      </c>
      <c r="S43" s="7">
        <f t="shared" ref="S43:S57" si="11">Q43-R43</f>
        <v>0.0110136424895352</v>
      </c>
      <c r="T43" s="2"/>
      <c r="U43" s="2"/>
    </row>
    <row r="44" spans="1:21">
      <c r="A44" s="12">
        <v>44672</v>
      </c>
      <c r="B44" s="2">
        <f t="shared" si="7"/>
        <v>114527</v>
      </c>
      <c r="C44" s="2">
        <f t="shared" si="8"/>
        <v>38503</v>
      </c>
      <c r="D44" s="15"/>
      <c r="F44" s="12">
        <v>44672</v>
      </c>
      <c r="G44" s="2">
        <f t="shared" si="1"/>
        <v>0.759034987382887</v>
      </c>
      <c r="H44" s="2">
        <f t="shared" si="2"/>
        <v>0.744902994571851</v>
      </c>
      <c r="I44" s="7">
        <f t="shared" si="9"/>
        <v>0.0141319928110359</v>
      </c>
      <c r="K44" s="12">
        <v>44672</v>
      </c>
      <c r="L44" s="2">
        <f t="shared" si="3"/>
        <v>0.880953836213294</v>
      </c>
      <c r="M44" s="2">
        <f t="shared" si="4"/>
        <v>0.868088200919408</v>
      </c>
      <c r="N44" s="7">
        <f t="shared" si="10"/>
        <v>0.0128656352938861</v>
      </c>
      <c r="P44" s="12">
        <v>44672</v>
      </c>
      <c r="Q44" s="2">
        <f t="shared" si="5"/>
        <v>0.567704331711259</v>
      </c>
      <c r="R44" s="2">
        <f t="shared" si="6"/>
        <v>0.564262467461011</v>
      </c>
      <c r="S44" s="7">
        <f t="shared" si="11"/>
        <v>0.00344186425024828</v>
      </c>
      <c r="T44" s="2"/>
      <c r="U44" s="2"/>
    </row>
    <row r="45" spans="1:21">
      <c r="A45" s="12">
        <v>44673</v>
      </c>
      <c r="B45" s="2">
        <f t="shared" si="7"/>
        <v>119949</v>
      </c>
      <c r="C45" s="2">
        <f t="shared" si="8"/>
        <v>40304</v>
      </c>
      <c r="D45" s="15"/>
      <c r="F45" s="12">
        <v>44673</v>
      </c>
      <c r="G45" s="2">
        <f t="shared" si="1"/>
        <v>0.753753678646758</v>
      </c>
      <c r="H45" s="2">
        <f t="shared" si="2"/>
        <v>0.745509130607383</v>
      </c>
      <c r="I45" s="7">
        <f t="shared" si="9"/>
        <v>0.00824454803937502</v>
      </c>
      <c r="K45" s="12">
        <v>44673</v>
      </c>
      <c r="L45" s="2">
        <f t="shared" si="3"/>
        <v>0.875563781273708</v>
      </c>
      <c r="M45" s="2">
        <f t="shared" si="4"/>
        <v>0.864554386661373</v>
      </c>
      <c r="N45" s="7">
        <f t="shared" si="10"/>
        <v>0.0110093946123351</v>
      </c>
      <c r="P45" s="12">
        <v>44673</v>
      </c>
      <c r="Q45" s="2">
        <f t="shared" si="5"/>
        <v>0.564647959535855</v>
      </c>
      <c r="R45" s="2">
        <f t="shared" si="6"/>
        <v>0.571938523884225</v>
      </c>
      <c r="S45" s="7">
        <f t="shared" si="11"/>
        <v>-0.00729056434837061</v>
      </c>
      <c r="T45" s="2"/>
      <c r="U45" s="2"/>
    </row>
    <row r="46" spans="1:21">
      <c r="A46" s="12">
        <v>44674</v>
      </c>
      <c r="B46" s="2">
        <f t="shared" si="7"/>
        <v>112254</v>
      </c>
      <c r="C46" s="2">
        <f t="shared" si="8"/>
        <v>37288</v>
      </c>
      <c r="D46" s="16"/>
      <c r="F46" s="12">
        <v>44674</v>
      </c>
      <c r="G46" s="2">
        <f t="shared" si="1"/>
        <v>0.758734655335221</v>
      </c>
      <c r="H46" s="2">
        <f t="shared" si="2"/>
        <v>0.752708646213259</v>
      </c>
      <c r="I46" s="7">
        <f t="shared" si="9"/>
        <v>0.00602600912196205</v>
      </c>
      <c r="K46" s="12">
        <v>44674</v>
      </c>
      <c r="L46" s="2">
        <f t="shared" si="3"/>
        <v>0.879398506957435</v>
      </c>
      <c r="M46" s="2">
        <f t="shared" si="4"/>
        <v>0.869502252735464</v>
      </c>
      <c r="N46" s="7">
        <f t="shared" si="10"/>
        <v>0.00989625422197105</v>
      </c>
      <c r="P46" s="12">
        <v>44674</v>
      </c>
      <c r="Q46" s="2">
        <f t="shared" si="5"/>
        <v>0.591569145845864</v>
      </c>
      <c r="R46" s="2">
        <f t="shared" si="6"/>
        <v>0.586013954880732</v>
      </c>
      <c r="S46" s="7">
        <f t="shared" si="11"/>
        <v>0.00555519096513202</v>
      </c>
      <c r="T46" s="2"/>
      <c r="U46" s="2"/>
    </row>
    <row r="47" spans="1:21">
      <c r="A47" s="12">
        <v>44675</v>
      </c>
      <c r="B47" s="2">
        <f t="shared" si="7"/>
        <v>102172</v>
      </c>
      <c r="C47" s="2">
        <f t="shared" si="8"/>
        <v>34247</v>
      </c>
      <c r="D47" s="14"/>
      <c r="F47" s="12">
        <v>44675</v>
      </c>
      <c r="G47" s="2">
        <f t="shared" si="1"/>
        <v>0.752994949692675</v>
      </c>
      <c r="H47" s="2">
        <f t="shared" si="2"/>
        <v>0.746196747160335</v>
      </c>
      <c r="I47" s="7">
        <f t="shared" si="9"/>
        <v>0.00679820253233998</v>
      </c>
      <c r="K47" s="12">
        <v>44675</v>
      </c>
      <c r="L47" s="2">
        <f t="shared" si="3"/>
        <v>0.878910073209881</v>
      </c>
      <c r="M47" s="2">
        <f t="shared" si="4"/>
        <v>0.86947761847753</v>
      </c>
      <c r="N47" s="7">
        <f t="shared" si="10"/>
        <v>0.00943245473235099</v>
      </c>
      <c r="P47" s="12">
        <v>44675</v>
      </c>
      <c r="Q47" s="2">
        <f t="shared" si="5"/>
        <v>0.550996395033972</v>
      </c>
      <c r="R47" s="2">
        <f t="shared" si="6"/>
        <v>0.559986305360354</v>
      </c>
      <c r="S47" s="7">
        <f t="shared" si="11"/>
        <v>-0.00898991032638197</v>
      </c>
      <c r="T47" s="2"/>
      <c r="U47" s="2"/>
    </row>
    <row r="48" spans="1:21">
      <c r="A48" s="12">
        <v>44676</v>
      </c>
      <c r="B48" s="2">
        <f t="shared" si="7"/>
        <v>123914</v>
      </c>
      <c r="C48" s="2">
        <f t="shared" si="8"/>
        <v>41423</v>
      </c>
      <c r="D48" s="14"/>
      <c r="F48" s="12">
        <v>44676</v>
      </c>
      <c r="G48" s="2">
        <f t="shared" si="1"/>
        <v>0.743572154881611</v>
      </c>
      <c r="H48" s="2">
        <f t="shared" si="2"/>
        <v>0.736064505226565</v>
      </c>
      <c r="I48" s="7">
        <f t="shared" si="9"/>
        <v>0.00750764965504602</v>
      </c>
      <c r="K48" s="12">
        <v>44676</v>
      </c>
      <c r="L48" s="2">
        <f t="shared" si="3"/>
        <v>0.86296140871895</v>
      </c>
      <c r="M48" s="2">
        <f t="shared" si="4"/>
        <v>0.852159428336914</v>
      </c>
      <c r="N48" s="7">
        <f t="shared" si="10"/>
        <v>0.0108019803820359</v>
      </c>
      <c r="P48" s="12">
        <v>44676</v>
      </c>
      <c r="Q48" s="2">
        <f t="shared" si="5"/>
        <v>0.575469838979362</v>
      </c>
      <c r="R48" s="2">
        <f t="shared" si="6"/>
        <v>0.573341290546162</v>
      </c>
      <c r="S48" s="7">
        <f t="shared" si="11"/>
        <v>0.00212854843319998</v>
      </c>
      <c r="T48" s="2"/>
      <c r="U48" s="2"/>
    </row>
    <row r="49" spans="1:21">
      <c r="A49" s="12">
        <v>44677</v>
      </c>
      <c r="B49" s="2">
        <f t="shared" si="7"/>
        <v>128192</v>
      </c>
      <c r="C49" s="2">
        <f t="shared" si="8"/>
        <v>43303</v>
      </c>
      <c r="D49" s="14"/>
      <c r="F49" s="12">
        <v>44677</v>
      </c>
      <c r="G49" s="2">
        <f t="shared" si="1"/>
        <v>0.734476410384423</v>
      </c>
      <c r="H49" s="2">
        <f t="shared" si="2"/>
        <v>0.726300718195044</v>
      </c>
      <c r="I49" s="7">
        <f t="shared" si="9"/>
        <v>0.00817569218937897</v>
      </c>
      <c r="K49" s="12">
        <v>44677</v>
      </c>
      <c r="L49" s="2">
        <f t="shared" si="3"/>
        <v>0.853937843235147</v>
      </c>
      <c r="M49" s="2">
        <f t="shared" si="4"/>
        <v>0.844883726300718</v>
      </c>
      <c r="N49" s="7">
        <f t="shared" si="10"/>
        <v>0.00905411693442904</v>
      </c>
      <c r="P49" s="12">
        <v>44677</v>
      </c>
      <c r="Q49" s="2">
        <f t="shared" si="5"/>
        <v>0.560818143557953</v>
      </c>
      <c r="R49" s="2">
        <f t="shared" si="6"/>
        <v>0.561738371807171</v>
      </c>
      <c r="S49" s="7">
        <f t="shared" si="11"/>
        <v>-0.00092022824921878</v>
      </c>
      <c r="T49" s="2"/>
      <c r="U49" s="2"/>
    </row>
    <row r="50" spans="1:21">
      <c r="A50" s="12">
        <v>44678</v>
      </c>
      <c r="B50" s="2">
        <f t="shared" si="7"/>
        <v>130232</v>
      </c>
      <c r="C50" s="2">
        <f t="shared" si="8"/>
        <v>43869</v>
      </c>
      <c r="D50" s="14"/>
      <c r="F50" s="12">
        <v>44678</v>
      </c>
      <c r="G50" s="2">
        <f t="shared" si="1"/>
        <v>0.732884390933104</v>
      </c>
      <c r="H50" s="2">
        <f t="shared" si="2"/>
        <v>0.731997538124871</v>
      </c>
      <c r="I50" s="7">
        <f t="shared" si="9"/>
        <v>0.000886852808232974</v>
      </c>
      <c r="K50" s="12">
        <v>44678</v>
      </c>
      <c r="L50" s="2">
        <f t="shared" si="3"/>
        <v>0.852440260458259</v>
      </c>
      <c r="M50" s="2">
        <f t="shared" si="4"/>
        <v>0.846041623925779</v>
      </c>
      <c r="N50" s="7">
        <f t="shared" si="10"/>
        <v>0.00639863653248007</v>
      </c>
      <c r="P50" s="12">
        <v>44678</v>
      </c>
      <c r="Q50" s="2">
        <f t="shared" si="5"/>
        <v>0.563564439515959</v>
      </c>
      <c r="R50" s="2">
        <f t="shared" si="6"/>
        <v>0.563412937455383</v>
      </c>
      <c r="S50" s="7">
        <f t="shared" si="11"/>
        <v>0.000151502060576902</v>
      </c>
      <c r="T50" s="2"/>
      <c r="U50" s="2"/>
    </row>
    <row r="51" spans="1:21">
      <c r="A51" s="12">
        <v>44679</v>
      </c>
      <c r="B51" s="2">
        <f t="shared" si="7"/>
        <v>136547</v>
      </c>
      <c r="C51" s="2">
        <f t="shared" si="8"/>
        <v>45807</v>
      </c>
      <c r="D51" s="14"/>
      <c r="F51" s="12">
        <v>44679</v>
      </c>
      <c r="G51" s="2">
        <f t="shared" si="1"/>
        <v>0.736251986495492</v>
      </c>
      <c r="H51" s="2">
        <f t="shared" si="2"/>
        <v>0.732180671076473</v>
      </c>
      <c r="I51" s="7">
        <f t="shared" si="9"/>
        <v>0.00407131541901895</v>
      </c>
      <c r="K51" s="12">
        <v>44679</v>
      </c>
      <c r="L51" s="2">
        <f t="shared" si="3"/>
        <v>0.855536921353087</v>
      </c>
      <c r="M51" s="2">
        <f t="shared" si="4"/>
        <v>0.84827646429585</v>
      </c>
      <c r="N51" s="7">
        <f t="shared" si="10"/>
        <v>0.00726045705723699</v>
      </c>
      <c r="P51" s="12">
        <v>44679</v>
      </c>
      <c r="Q51" s="2">
        <f t="shared" si="5"/>
        <v>0.580310017172828</v>
      </c>
      <c r="R51" s="2">
        <f t="shared" si="6"/>
        <v>0.595501378148015</v>
      </c>
      <c r="S51" s="7">
        <f t="shared" si="11"/>
        <v>-0.0151913609751868</v>
      </c>
      <c r="T51" s="2"/>
      <c r="U51" s="2"/>
    </row>
    <row r="52" spans="1:21">
      <c r="A52" s="12">
        <v>44680</v>
      </c>
      <c r="B52" s="2">
        <f t="shared" si="7"/>
        <v>158878</v>
      </c>
      <c r="C52" s="2">
        <f t="shared" si="8"/>
        <v>53727</v>
      </c>
      <c r="D52" s="14"/>
      <c r="F52" s="12">
        <v>44680</v>
      </c>
      <c r="G52" s="2">
        <f t="shared" si="1"/>
        <v>0.704320296076234</v>
      </c>
      <c r="H52" s="2">
        <f t="shared" si="2"/>
        <v>0.690937517449327</v>
      </c>
      <c r="I52" s="7">
        <f t="shared" si="9"/>
        <v>0.0133827786269071</v>
      </c>
      <c r="K52" s="12">
        <v>44680</v>
      </c>
      <c r="L52" s="2">
        <f t="shared" si="3"/>
        <v>0.819937310389103</v>
      </c>
      <c r="M52" s="2">
        <f t="shared" si="4"/>
        <v>0.800863625365272</v>
      </c>
      <c r="N52" s="7">
        <f t="shared" si="10"/>
        <v>0.019073685023831</v>
      </c>
      <c r="P52" s="12">
        <v>44680</v>
      </c>
      <c r="Q52" s="2">
        <f t="shared" si="5"/>
        <v>0.576306686941992</v>
      </c>
      <c r="R52" s="2">
        <f t="shared" si="6"/>
        <v>0.577045440681027</v>
      </c>
      <c r="S52" s="7">
        <f t="shared" si="11"/>
        <v>-0.000738753739034426</v>
      </c>
      <c r="T52" s="2"/>
      <c r="U52" s="2"/>
    </row>
    <row r="53" spans="1:21">
      <c r="A53" s="12">
        <v>44681</v>
      </c>
      <c r="B53" s="2">
        <f t="shared" si="7"/>
        <v>140549</v>
      </c>
      <c r="C53" s="2">
        <f t="shared" si="8"/>
        <v>47179</v>
      </c>
      <c r="D53" s="14"/>
      <c r="F53" s="12">
        <v>44681</v>
      </c>
      <c r="G53" s="2">
        <f t="shared" si="1"/>
        <v>0.71921536261375</v>
      </c>
      <c r="H53" s="2">
        <f t="shared" si="2"/>
        <v>0.709807329532207</v>
      </c>
      <c r="I53" s="7">
        <f t="shared" si="9"/>
        <v>0.00940803308154292</v>
      </c>
      <c r="K53" s="12">
        <v>44681</v>
      </c>
      <c r="L53" s="2">
        <f t="shared" si="3"/>
        <v>0.836996350027392</v>
      </c>
      <c r="M53" s="2">
        <f t="shared" si="4"/>
        <v>0.823014476779923</v>
      </c>
      <c r="N53" s="7">
        <f t="shared" si="10"/>
        <v>0.013981873247469</v>
      </c>
      <c r="P53" s="12">
        <v>44681</v>
      </c>
      <c r="Q53" s="2">
        <f t="shared" si="5"/>
        <v>0.58986009161727</v>
      </c>
      <c r="R53" s="2">
        <f t="shared" si="6"/>
        <v>0.588950959370658</v>
      </c>
      <c r="S53" s="7">
        <f t="shared" si="11"/>
        <v>0.00090913224661171</v>
      </c>
      <c r="T53" s="2"/>
      <c r="U53" s="2"/>
    </row>
    <row r="54" spans="1:21">
      <c r="A54" s="12">
        <v>44682</v>
      </c>
      <c r="B54" s="2">
        <f t="shared" si="7"/>
        <v>74185</v>
      </c>
      <c r="C54" s="2">
        <f t="shared" si="8"/>
        <v>24624</v>
      </c>
      <c r="D54" s="14"/>
      <c r="F54" s="12">
        <v>44682</v>
      </c>
      <c r="G54" s="2">
        <f t="shared" si="1"/>
        <v>0.710116600390914</v>
      </c>
      <c r="H54" s="2">
        <f t="shared" si="2"/>
        <v>0.699195906432748</v>
      </c>
      <c r="I54" s="7">
        <f t="shared" si="9"/>
        <v>0.010920693958166</v>
      </c>
      <c r="K54" s="12">
        <v>44682</v>
      </c>
      <c r="L54" s="2">
        <f t="shared" si="3"/>
        <v>0.838794904630316</v>
      </c>
      <c r="M54" s="2">
        <f t="shared" si="4"/>
        <v>0.827891487979207</v>
      </c>
      <c r="N54" s="7">
        <f t="shared" si="10"/>
        <v>0.0109034166511091</v>
      </c>
      <c r="P54" s="12">
        <v>44682</v>
      </c>
      <c r="Q54" s="2">
        <f t="shared" si="5"/>
        <v>0.541147742391169</v>
      </c>
      <c r="R54" s="2">
        <f t="shared" si="6"/>
        <v>0.533684244379705</v>
      </c>
      <c r="S54" s="7">
        <f t="shared" si="11"/>
        <v>0.00746349801146384</v>
      </c>
      <c r="T54" s="2"/>
      <c r="U54" s="2"/>
    </row>
    <row r="55" spans="1:21">
      <c r="A55" s="12">
        <v>44683</v>
      </c>
      <c r="B55" s="2">
        <f t="shared" si="7"/>
        <v>77445</v>
      </c>
      <c r="C55" s="2">
        <f t="shared" si="8"/>
        <v>25850</v>
      </c>
      <c r="D55" s="14"/>
      <c r="F55" s="12">
        <v>44683</v>
      </c>
      <c r="G55" s="2">
        <f t="shared" si="1"/>
        <v>0.73821421654077</v>
      </c>
      <c r="H55" s="2">
        <f t="shared" si="2"/>
        <v>0.739458413926499</v>
      </c>
      <c r="I55" s="7">
        <f t="shared" si="9"/>
        <v>-0.00124419738572901</v>
      </c>
      <c r="K55" s="12">
        <v>44683</v>
      </c>
      <c r="L55" s="2">
        <f t="shared" si="3"/>
        <v>0.863890502937568</v>
      </c>
      <c r="M55" s="2">
        <f t="shared" si="4"/>
        <v>0.858762088974855</v>
      </c>
      <c r="N55" s="7">
        <f t="shared" si="10"/>
        <v>0.00512841396271302</v>
      </c>
      <c r="P55" s="12">
        <v>44683</v>
      </c>
      <c r="Q55" s="2">
        <f t="shared" si="5"/>
        <v>0.549367371640482</v>
      </c>
      <c r="R55" s="2">
        <f t="shared" si="6"/>
        <v>0.58569220574289</v>
      </c>
      <c r="S55" s="7">
        <f t="shared" si="11"/>
        <v>-0.0363248341024086</v>
      </c>
      <c r="T55" s="2"/>
      <c r="U55" s="2"/>
    </row>
    <row r="56" spans="1:21">
      <c r="A56" s="12">
        <v>44684</v>
      </c>
      <c r="B56" s="2">
        <f t="shared" si="7"/>
        <v>90167</v>
      </c>
      <c r="C56" s="2">
        <f t="shared" si="8"/>
        <v>30034</v>
      </c>
      <c r="D56" s="15"/>
      <c r="F56" s="12">
        <v>44684</v>
      </c>
      <c r="G56" s="2">
        <f t="shared" si="1"/>
        <v>0.76318386993024</v>
      </c>
      <c r="H56" s="2">
        <f t="shared" si="2"/>
        <v>0.765299327428913</v>
      </c>
      <c r="I56" s="7">
        <f t="shared" si="9"/>
        <v>-0.00211545749867303</v>
      </c>
      <c r="K56" s="12">
        <v>44684</v>
      </c>
      <c r="L56" s="2">
        <f t="shared" si="3"/>
        <v>0.881198221078665</v>
      </c>
      <c r="M56" s="2">
        <f t="shared" si="4"/>
        <v>0.878837317706599</v>
      </c>
      <c r="N56" s="7">
        <f t="shared" si="10"/>
        <v>0.00236090337206596</v>
      </c>
      <c r="P56" s="12">
        <v>44684</v>
      </c>
      <c r="Q56" s="2">
        <f t="shared" si="5"/>
        <v>0.590186669675415</v>
      </c>
      <c r="R56" s="2">
        <f t="shared" si="6"/>
        <v>0.580241842761519</v>
      </c>
      <c r="S56" s="7">
        <f t="shared" si="11"/>
        <v>0.0099448269138962</v>
      </c>
      <c r="T56" s="2"/>
      <c r="U56" s="2"/>
    </row>
    <row r="57" spans="1:21">
      <c r="A57" s="12">
        <v>44685</v>
      </c>
      <c r="B57" s="2">
        <f t="shared" si="7"/>
        <v>101560</v>
      </c>
      <c r="C57" s="2">
        <f t="shared" si="8"/>
        <v>33820</v>
      </c>
      <c r="D57" s="15"/>
      <c r="F57" s="12">
        <v>44685</v>
      </c>
      <c r="G57" s="2">
        <f t="shared" si="1"/>
        <v>0.770844820795588</v>
      </c>
      <c r="H57" s="2">
        <f t="shared" si="2"/>
        <v>0.765227675931401</v>
      </c>
      <c r="I57" s="7">
        <f t="shared" si="9"/>
        <v>0.00561714486418707</v>
      </c>
      <c r="K57" s="12">
        <v>44685</v>
      </c>
      <c r="L57" s="2">
        <f t="shared" si="3"/>
        <v>0.881538007089405</v>
      </c>
      <c r="M57" s="2">
        <f t="shared" si="4"/>
        <v>0.876611472501478</v>
      </c>
      <c r="N57" s="7">
        <f t="shared" si="10"/>
        <v>0.00492653458792702</v>
      </c>
      <c r="P57" s="12">
        <v>44685</v>
      </c>
      <c r="Q57" s="2">
        <f t="shared" si="5"/>
        <v>0.592832642712046</v>
      </c>
      <c r="R57" s="2">
        <f t="shared" si="6"/>
        <v>0.597488584883333</v>
      </c>
      <c r="S57" s="7">
        <f t="shared" si="11"/>
        <v>-0.00465594217128751</v>
      </c>
      <c r="T57" s="2"/>
      <c r="U57" s="2"/>
    </row>
    <row r="58" spans="3:10">
      <c r="C58" s="15"/>
      <c r="D58" s="15"/>
      <c r="E58" s="15"/>
      <c r="F58" s="18"/>
      <c r="G58" s="15"/>
      <c r="H58" s="15"/>
      <c r="J58" s="18"/>
    </row>
    <row r="59" spans="3:10">
      <c r="C59" s="15"/>
      <c r="D59" s="15"/>
      <c r="E59" s="15"/>
      <c r="F59" s="18"/>
      <c r="H59" s="15"/>
      <c r="J59" s="18"/>
    </row>
    <row r="60" ht="17.6" spans="1:10">
      <c r="A60" s="17"/>
      <c r="B60" s="1"/>
      <c r="C60" s="16"/>
      <c r="D60" s="16"/>
      <c r="E60" s="15"/>
      <c r="F60" s="18"/>
      <c r="G60" s="15"/>
      <c r="H60" s="15"/>
      <c r="J60" s="18"/>
    </row>
    <row r="61" ht="17.6" spans="1:10">
      <c r="A61" s="13"/>
      <c r="B61" s="2"/>
      <c r="C61" s="14"/>
      <c r="D61" s="14"/>
      <c r="E61" s="15"/>
      <c r="F61" s="18"/>
      <c r="G61" s="15"/>
      <c r="H61" s="15"/>
      <c r="J61" s="18"/>
    </row>
    <row r="62" ht="17.6" spans="1:10">
      <c r="A62" s="13"/>
      <c r="B62" s="2"/>
      <c r="C62" s="14"/>
      <c r="D62" s="14"/>
      <c r="E62" s="15"/>
      <c r="F62" s="18"/>
      <c r="H62" s="15"/>
      <c r="J62" s="18"/>
    </row>
    <row r="63" ht="17.6" spans="1:10">
      <c r="A63" s="13"/>
      <c r="B63" s="2"/>
      <c r="C63" s="14"/>
      <c r="D63" s="14"/>
      <c r="E63" s="15"/>
      <c r="F63" s="18"/>
      <c r="G63" s="15"/>
      <c r="H63" s="15"/>
      <c r="J63" s="18"/>
    </row>
    <row r="64" ht="17.6" spans="1:10">
      <c r="A64" s="13"/>
      <c r="B64" s="2"/>
      <c r="C64" s="14"/>
      <c r="D64" s="14"/>
      <c r="E64" s="15"/>
      <c r="F64" s="18"/>
      <c r="G64" s="15"/>
      <c r="H64" s="15"/>
      <c r="J64" s="18"/>
    </row>
    <row r="65" ht="17.6" spans="1:10">
      <c r="A65" s="13"/>
      <c r="B65" s="2"/>
      <c r="C65" s="14"/>
      <c r="D65" s="14"/>
      <c r="E65" s="15"/>
      <c r="F65" s="18"/>
      <c r="H65" s="15"/>
      <c r="J65" s="18"/>
    </row>
    <row r="66" ht="17.6" spans="1:10">
      <c r="A66" s="13"/>
      <c r="B66" s="2"/>
      <c r="C66" s="14"/>
      <c r="D66" s="14"/>
      <c r="E66" s="15"/>
      <c r="F66" s="18"/>
      <c r="G66" s="15"/>
      <c r="H66" s="15"/>
      <c r="J66" s="18"/>
    </row>
    <row r="67" ht="17.6" spans="1:10">
      <c r="A67" s="13"/>
      <c r="B67" s="2"/>
      <c r="C67" s="14"/>
      <c r="D67" s="14"/>
      <c r="E67" s="15"/>
      <c r="F67" s="18"/>
      <c r="H67" s="15"/>
      <c r="J67" s="18"/>
    </row>
    <row r="68" ht="17.6" spans="1:10">
      <c r="A68" s="13"/>
      <c r="B68" s="2"/>
      <c r="C68" s="14"/>
      <c r="D68" s="14"/>
      <c r="E68" s="15"/>
      <c r="F68" s="18"/>
      <c r="G68" s="15"/>
      <c r="H68" s="15"/>
      <c r="J68" s="18"/>
    </row>
    <row r="69" spans="3:10">
      <c r="C69" s="15"/>
      <c r="D69" s="15"/>
      <c r="E69" s="15"/>
      <c r="F69" s="18"/>
      <c r="G69" s="15"/>
      <c r="H69" s="15"/>
      <c r="J69" s="18"/>
    </row>
    <row r="70" spans="3:10">
      <c r="C70" s="15"/>
      <c r="D70" s="15"/>
      <c r="E70" s="15"/>
      <c r="F70" s="18"/>
      <c r="H70" s="15"/>
      <c r="J70" s="18"/>
    </row>
    <row r="71" spans="3:10">
      <c r="C71" s="15"/>
      <c r="D71" s="15"/>
      <c r="E71" s="15"/>
      <c r="F71" s="18"/>
      <c r="J71" s="18"/>
    </row>
    <row r="72" spans="3:10">
      <c r="C72" s="15"/>
      <c r="D72" s="15"/>
      <c r="E72" s="15"/>
      <c r="F72" s="18"/>
      <c r="G72" s="15"/>
      <c r="H72" s="15"/>
      <c r="J72" s="18"/>
    </row>
    <row r="73" ht="17.6" spans="1:10">
      <c r="A73" s="17"/>
      <c r="B73" s="1"/>
      <c r="C73" s="16"/>
      <c r="D73" s="16"/>
      <c r="E73" s="16"/>
      <c r="F73" s="18"/>
      <c r="H73" s="16"/>
      <c r="I73" s="1"/>
      <c r="J73" s="21"/>
    </row>
    <row r="74" ht="13" customHeight="1" spans="1:10">
      <c r="A74" s="13"/>
      <c r="B74" s="2"/>
      <c r="C74" s="14"/>
      <c r="D74" s="14"/>
      <c r="E74" s="14"/>
      <c r="F74" s="18"/>
      <c r="H74" s="14"/>
      <c r="I74" s="2"/>
      <c r="J74" s="20"/>
    </row>
    <row r="75" ht="17.6" spans="1:10">
      <c r="A75" s="13"/>
      <c r="B75" s="2"/>
      <c r="C75" s="14"/>
      <c r="D75" s="14"/>
      <c r="E75" s="14"/>
      <c r="F75" s="18"/>
      <c r="G75" s="15"/>
      <c r="H75" s="14"/>
      <c r="I75" s="2"/>
      <c r="J75" s="20"/>
    </row>
    <row r="76" ht="17.6" spans="1:10">
      <c r="A76" s="13"/>
      <c r="B76" s="2"/>
      <c r="C76" s="14"/>
      <c r="D76" s="14"/>
      <c r="E76" s="14"/>
      <c r="F76" s="18"/>
      <c r="H76" s="14"/>
      <c r="I76" s="2"/>
      <c r="J76" s="20"/>
    </row>
    <row r="77" ht="17.6" spans="1:10">
      <c r="A77" s="13"/>
      <c r="B77" s="2"/>
      <c r="C77" s="14"/>
      <c r="D77" s="14"/>
      <c r="E77" s="14"/>
      <c r="F77" s="18"/>
      <c r="G77" s="15"/>
      <c r="H77" s="14"/>
      <c r="I77" s="2"/>
      <c r="J77" s="20"/>
    </row>
    <row r="78" ht="17.6" spans="1:10">
      <c r="A78" s="13"/>
      <c r="B78" s="2"/>
      <c r="C78" s="14"/>
      <c r="D78" s="14"/>
      <c r="E78" s="14"/>
      <c r="F78" s="18"/>
      <c r="G78" s="15"/>
      <c r="H78" s="15"/>
      <c r="J78" s="18"/>
    </row>
    <row r="79" ht="17.6" spans="1:10">
      <c r="A79" s="13"/>
      <c r="B79" s="2"/>
      <c r="C79" s="14"/>
      <c r="D79" s="14"/>
      <c r="E79" s="14"/>
      <c r="F79" s="18"/>
      <c r="J79" s="18"/>
    </row>
    <row r="80" ht="17.6" spans="1:10">
      <c r="A80" s="13"/>
      <c r="B80" s="2"/>
      <c r="C80" s="14"/>
      <c r="D80" s="14"/>
      <c r="E80" s="14"/>
      <c r="F80" s="18"/>
      <c r="G80" s="15"/>
      <c r="H80" s="15"/>
      <c r="J80" s="18"/>
    </row>
    <row r="81" ht="17.6" spans="1:10">
      <c r="A81" s="13"/>
      <c r="B81" s="2"/>
      <c r="C81" s="14"/>
      <c r="D81" s="14"/>
      <c r="E81" s="14"/>
      <c r="F81" s="18"/>
      <c r="H81" s="15"/>
      <c r="J81" s="18"/>
    </row>
    <row r="82" spans="3:10">
      <c r="C82" s="15"/>
      <c r="D82" s="15"/>
      <c r="E82" s="15"/>
      <c r="F82" s="18"/>
      <c r="H82" s="15"/>
      <c r="J82" s="18"/>
    </row>
    <row r="83" spans="3:10">
      <c r="C83" s="15"/>
      <c r="D83" s="15"/>
      <c r="F83" s="18"/>
      <c r="J83" s="18"/>
    </row>
    <row r="84" ht="17.6" spans="1:10">
      <c r="A84" s="17"/>
      <c r="B84" s="1"/>
      <c r="C84" s="16"/>
      <c r="D84" s="16"/>
      <c r="E84" s="16"/>
      <c r="F84" s="21"/>
      <c r="H84" s="15"/>
      <c r="J84" s="18"/>
    </row>
    <row r="85" spans="1:10">
      <c r="A85" s="1" t="s">
        <v>134</v>
      </c>
      <c r="B85" s="1" t="s">
        <v>135</v>
      </c>
      <c r="C85" s="1" t="s">
        <v>136</v>
      </c>
      <c r="D85" s="1" t="s">
        <v>139</v>
      </c>
      <c r="E85" s="1" t="s">
        <v>153</v>
      </c>
      <c r="F85" s="1" t="s">
        <v>154</v>
      </c>
      <c r="G85" s="1" t="s">
        <v>155</v>
      </c>
      <c r="H85" s="1" t="s">
        <v>156</v>
      </c>
      <c r="I85" s="1" t="s">
        <v>157</v>
      </c>
      <c r="J85" s="18" t="s">
        <v>15</v>
      </c>
    </row>
    <row r="86" spans="1:10">
      <c r="A86" s="2">
        <v>1</v>
      </c>
      <c r="B86" s="12">
        <v>44670</v>
      </c>
      <c r="C86" s="2" t="s">
        <v>146</v>
      </c>
      <c r="D86" s="2">
        <v>78300</v>
      </c>
      <c r="E86" s="2">
        <v>81709</v>
      </c>
      <c r="F86" s="2">
        <v>22315</v>
      </c>
      <c r="G86" s="2">
        <v>12357</v>
      </c>
      <c r="H86" s="2">
        <v>71751</v>
      </c>
      <c r="I86" s="2">
        <v>2505</v>
      </c>
      <c r="J86" s="18">
        <f>G86/H86</f>
        <v>0.172220596228624</v>
      </c>
    </row>
    <row r="87" spans="1:10">
      <c r="A87" s="2">
        <v>2</v>
      </c>
      <c r="B87" s="12">
        <v>44671</v>
      </c>
      <c r="C87" s="2" t="s">
        <v>146</v>
      </c>
      <c r="D87" s="2">
        <v>112931</v>
      </c>
      <c r="E87" s="2">
        <v>117597</v>
      </c>
      <c r="F87" s="2">
        <v>32171</v>
      </c>
      <c r="G87" s="2">
        <v>17322</v>
      </c>
      <c r="H87" s="2">
        <v>102748</v>
      </c>
      <c r="I87" s="2">
        <v>3783</v>
      </c>
      <c r="J87" s="18">
        <f t="shared" ref="J87:J117" si="12">G87/H87</f>
        <v>0.168587223108966</v>
      </c>
    </row>
    <row r="88" spans="1:10">
      <c r="A88" s="2">
        <v>3</v>
      </c>
      <c r="B88" s="12">
        <v>44672</v>
      </c>
      <c r="C88" s="2" t="s">
        <v>146</v>
      </c>
      <c r="D88" s="2">
        <v>114622</v>
      </c>
      <c r="E88" s="2">
        <v>119277</v>
      </c>
      <c r="F88" s="2">
        <v>32350</v>
      </c>
      <c r="G88" s="2">
        <v>17406</v>
      </c>
      <c r="H88" s="2">
        <v>104333</v>
      </c>
      <c r="I88" s="2">
        <v>3708</v>
      </c>
      <c r="J88" s="18">
        <f t="shared" si="12"/>
        <v>0.166831203933559</v>
      </c>
    </row>
    <row r="89" spans="1:10">
      <c r="A89" s="2">
        <v>4</v>
      </c>
      <c r="B89" s="12">
        <v>44673</v>
      </c>
      <c r="C89" s="2" t="s">
        <v>146</v>
      </c>
      <c r="D89" s="2">
        <v>120067</v>
      </c>
      <c r="E89" s="2">
        <v>124953</v>
      </c>
      <c r="F89" s="2">
        <v>34555</v>
      </c>
      <c r="G89" s="2">
        <v>18174</v>
      </c>
      <c r="H89" s="2">
        <v>108572</v>
      </c>
      <c r="I89" s="2">
        <v>3966</v>
      </c>
      <c r="J89" s="18">
        <f t="shared" si="12"/>
        <v>0.167391224256714</v>
      </c>
    </row>
    <row r="90" spans="1:10">
      <c r="A90" s="2">
        <v>5</v>
      </c>
      <c r="B90" s="12">
        <v>44674</v>
      </c>
      <c r="C90" s="2" t="s">
        <v>146</v>
      </c>
      <c r="D90" s="2">
        <v>112417</v>
      </c>
      <c r="E90" s="2">
        <v>116895</v>
      </c>
      <c r="F90" s="2">
        <v>31675</v>
      </c>
      <c r="G90" s="2">
        <v>16867</v>
      </c>
      <c r="H90" s="2">
        <v>102087</v>
      </c>
      <c r="I90" s="2">
        <v>3503</v>
      </c>
      <c r="J90" s="18">
        <f t="shared" si="12"/>
        <v>0.165221820603995</v>
      </c>
    </row>
    <row r="91" spans="1:10">
      <c r="A91" s="2">
        <v>6</v>
      </c>
      <c r="B91" s="12">
        <v>44675</v>
      </c>
      <c r="C91" s="2" t="s">
        <v>146</v>
      </c>
      <c r="D91" s="2">
        <v>102274</v>
      </c>
      <c r="E91" s="2">
        <v>106636</v>
      </c>
      <c r="F91" s="2">
        <v>29692</v>
      </c>
      <c r="G91" s="2">
        <v>16108</v>
      </c>
      <c r="H91" s="2">
        <v>93052</v>
      </c>
      <c r="I91" s="2">
        <v>3433</v>
      </c>
      <c r="J91" s="18">
        <f t="shared" si="12"/>
        <v>0.173107509779478</v>
      </c>
    </row>
    <row r="92" spans="1:10">
      <c r="A92" s="2">
        <v>7</v>
      </c>
      <c r="B92" s="12">
        <v>44676</v>
      </c>
      <c r="C92" s="2" t="s">
        <v>146</v>
      </c>
      <c r="D92" s="2">
        <v>124030</v>
      </c>
      <c r="E92" s="2">
        <v>128902</v>
      </c>
      <c r="F92" s="2">
        <v>36756</v>
      </c>
      <c r="G92" s="2">
        <v>18291</v>
      </c>
      <c r="H92" s="2">
        <v>110437</v>
      </c>
      <c r="I92" s="2">
        <v>4410</v>
      </c>
      <c r="J92" s="18">
        <f t="shared" si="12"/>
        <v>0.165623839836287</v>
      </c>
    </row>
    <row r="93" spans="1:10">
      <c r="A93" s="2">
        <v>8</v>
      </c>
      <c r="B93" s="12">
        <v>44677</v>
      </c>
      <c r="C93" s="2" t="s">
        <v>146</v>
      </c>
      <c r="D93" s="2">
        <v>128321</v>
      </c>
      <c r="E93" s="2">
        <v>133471</v>
      </c>
      <c r="F93" s="2">
        <v>39299</v>
      </c>
      <c r="G93" s="2">
        <v>19025</v>
      </c>
      <c r="H93" s="2">
        <v>113197</v>
      </c>
      <c r="I93" s="2">
        <v>4726</v>
      </c>
      <c r="J93" s="18">
        <f t="shared" si="12"/>
        <v>0.168069825172045</v>
      </c>
    </row>
    <row r="94" spans="1:10">
      <c r="A94" s="2">
        <v>9</v>
      </c>
      <c r="B94" s="12">
        <v>44678</v>
      </c>
      <c r="C94" s="2" t="s">
        <v>146</v>
      </c>
      <c r="D94" s="2">
        <v>130383</v>
      </c>
      <c r="E94" s="2">
        <v>135619</v>
      </c>
      <c r="F94" s="2">
        <v>40169</v>
      </c>
      <c r="G94" s="2">
        <v>19298</v>
      </c>
      <c r="H94" s="2">
        <v>114748</v>
      </c>
      <c r="I94" s="2">
        <v>5045</v>
      </c>
      <c r="J94" s="18">
        <f t="shared" si="12"/>
        <v>0.168177223132429</v>
      </c>
    </row>
    <row r="95" spans="1:10">
      <c r="A95" s="2">
        <v>10</v>
      </c>
      <c r="B95" s="12">
        <v>44679</v>
      </c>
      <c r="C95" s="2" t="s">
        <v>146</v>
      </c>
      <c r="D95" s="2">
        <v>136683</v>
      </c>
      <c r="E95" s="2">
        <v>142266</v>
      </c>
      <c r="F95" s="2">
        <v>41724</v>
      </c>
      <c r="G95" s="2">
        <v>20317</v>
      </c>
      <c r="H95" s="2">
        <v>120859</v>
      </c>
      <c r="I95" s="2">
        <v>4452</v>
      </c>
      <c r="J95" s="18">
        <f t="shared" si="12"/>
        <v>0.168104981838341</v>
      </c>
    </row>
    <row r="96" spans="1:10">
      <c r="A96" s="2">
        <v>11</v>
      </c>
      <c r="B96" s="12">
        <v>44680</v>
      </c>
      <c r="C96" s="2" t="s">
        <v>146</v>
      </c>
      <c r="D96" s="2">
        <v>159029</v>
      </c>
      <c r="E96" s="2">
        <v>165416</v>
      </c>
      <c r="F96" s="2">
        <v>53528</v>
      </c>
      <c r="G96" s="2">
        <v>22778</v>
      </c>
      <c r="H96" s="2">
        <v>134666</v>
      </c>
      <c r="I96" s="2">
        <v>5666</v>
      </c>
      <c r="J96" s="18">
        <f t="shared" si="12"/>
        <v>0.169144401704959</v>
      </c>
    </row>
    <row r="97" spans="1:10">
      <c r="A97" s="2">
        <v>12</v>
      </c>
      <c r="B97" s="12">
        <v>44681</v>
      </c>
      <c r="C97" s="2" t="s">
        <v>146</v>
      </c>
      <c r="D97" s="2">
        <v>140735</v>
      </c>
      <c r="E97" s="2">
        <v>146370</v>
      </c>
      <c r="F97" s="2">
        <v>45249</v>
      </c>
      <c r="G97" s="2">
        <v>20506</v>
      </c>
      <c r="H97" s="2">
        <v>121627</v>
      </c>
      <c r="I97" s="2">
        <v>4533</v>
      </c>
      <c r="J97" s="18">
        <f t="shared" si="12"/>
        <v>0.168597433135735</v>
      </c>
    </row>
    <row r="98" spans="1:10">
      <c r="A98" s="2">
        <v>13</v>
      </c>
      <c r="B98" s="12">
        <v>44682</v>
      </c>
      <c r="C98" s="2" t="s">
        <v>146</v>
      </c>
      <c r="D98" s="2">
        <v>74319</v>
      </c>
      <c r="E98" s="2">
        <v>77315</v>
      </c>
      <c r="F98" s="2">
        <v>24615</v>
      </c>
      <c r="G98" s="2">
        <v>11630</v>
      </c>
      <c r="H98" s="2">
        <v>64330</v>
      </c>
      <c r="I98" s="2">
        <v>2682</v>
      </c>
      <c r="J98" s="18">
        <f t="shared" si="12"/>
        <v>0.180786569252293</v>
      </c>
    </row>
    <row r="99" spans="1:10">
      <c r="A99" s="2">
        <v>14</v>
      </c>
      <c r="B99" s="12">
        <v>44683</v>
      </c>
      <c r="C99" s="2" t="s">
        <v>146</v>
      </c>
      <c r="D99" s="2">
        <v>77526</v>
      </c>
      <c r="E99" s="2">
        <v>80576</v>
      </c>
      <c r="F99" s="2">
        <v>23410</v>
      </c>
      <c r="G99" s="2">
        <v>11890</v>
      </c>
      <c r="H99" s="2">
        <v>69056</v>
      </c>
      <c r="I99" s="2">
        <v>2426</v>
      </c>
      <c r="J99" s="18">
        <f t="shared" si="12"/>
        <v>0.172179101019462</v>
      </c>
    </row>
    <row r="100" spans="1:10">
      <c r="A100" s="2">
        <v>15</v>
      </c>
      <c r="B100" s="12">
        <v>44684</v>
      </c>
      <c r="C100" s="2" t="s">
        <v>146</v>
      </c>
      <c r="D100" s="2">
        <v>90260</v>
      </c>
      <c r="E100" s="2">
        <v>93707</v>
      </c>
      <c r="F100" s="2">
        <v>24875</v>
      </c>
      <c r="G100" s="2">
        <v>13159</v>
      </c>
      <c r="H100" s="2">
        <v>81977</v>
      </c>
      <c r="I100" s="2">
        <v>2583</v>
      </c>
      <c r="J100" s="18">
        <f t="shared" si="12"/>
        <v>0.16052063383632</v>
      </c>
    </row>
    <row r="101" spans="1:10">
      <c r="A101" s="2">
        <v>16</v>
      </c>
      <c r="B101" s="12">
        <v>44685</v>
      </c>
      <c r="C101" s="2" t="s">
        <v>146</v>
      </c>
      <c r="D101" s="2">
        <v>101654</v>
      </c>
      <c r="E101" s="2">
        <v>105284</v>
      </c>
      <c r="F101" s="2">
        <v>26567</v>
      </c>
      <c r="G101" s="2">
        <v>13907</v>
      </c>
      <c r="H101" s="2">
        <v>92217</v>
      </c>
      <c r="I101" s="2">
        <v>2889</v>
      </c>
      <c r="J101" s="18">
        <f t="shared" si="12"/>
        <v>0.15080733487318</v>
      </c>
    </row>
    <row r="102" spans="1:10">
      <c r="A102" s="2">
        <v>17</v>
      </c>
      <c r="B102" s="12">
        <v>44670</v>
      </c>
      <c r="C102" s="2" t="s">
        <v>147</v>
      </c>
      <c r="D102" s="2">
        <v>26032</v>
      </c>
      <c r="E102" s="2">
        <v>27141</v>
      </c>
      <c r="F102" s="2">
        <v>7508</v>
      </c>
      <c r="G102" s="2">
        <v>4077</v>
      </c>
      <c r="H102" s="2">
        <v>23710</v>
      </c>
      <c r="I102" s="2">
        <v>862</v>
      </c>
      <c r="J102" s="18">
        <f t="shared" si="12"/>
        <v>0.171952762547448</v>
      </c>
    </row>
    <row r="103" spans="1:10">
      <c r="A103" s="2">
        <v>18</v>
      </c>
      <c r="B103" s="12">
        <v>44671</v>
      </c>
      <c r="C103" s="2" t="s">
        <v>147</v>
      </c>
      <c r="D103" s="2">
        <v>38851</v>
      </c>
      <c r="E103" s="2">
        <v>40367</v>
      </c>
      <c r="F103" s="2">
        <v>11531</v>
      </c>
      <c r="G103" s="2">
        <v>5793</v>
      </c>
      <c r="H103" s="2">
        <v>34629</v>
      </c>
      <c r="I103" s="2">
        <v>1225</v>
      </c>
      <c r="J103" s="18">
        <f t="shared" si="12"/>
        <v>0.167287533570129</v>
      </c>
    </row>
    <row r="104" spans="1:10">
      <c r="A104" s="2">
        <v>19</v>
      </c>
      <c r="B104" s="12">
        <v>44672</v>
      </c>
      <c r="C104" s="2" t="s">
        <v>147</v>
      </c>
      <c r="D104" s="2">
        <v>38541</v>
      </c>
      <c r="E104" s="2">
        <v>40103</v>
      </c>
      <c r="F104" s="2">
        <v>11420</v>
      </c>
      <c r="G104" s="2">
        <v>5849</v>
      </c>
      <c r="H104" s="2">
        <v>34532</v>
      </c>
      <c r="I104" s="2">
        <v>1276</v>
      </c>
      <c r="J104" s="18">
        <f t="shared" si="12"/>
        <v>0.169379126607205</v>
      </c>
    </row>
    <row r="105" spans="1:10">
      <c r="A105" s="2">
        <v>20</v>
      </c>
      <c r="B105" s="12">
        <v>44673</v>
      </c>
      <c r="C105" s="2" t="s">
        <v>147</v>
      </c>
      <c r="D105" s="2">
        <v>40335</v>
      </c>
      <c r="E105" s="2">
        <v>41938</v>
      </c>
      <c r="F105" s="2">
        <v>11894</v>
      </c>
      <c r="G105" s="2">
        <v>5948</v>
      </c>
      <c r="H105" s="2">
        <v>35992</v>
      </c>
      <c r="I105" s="2">
        <v>1345</v>
      </c>
      <c r="J105" s="18">
        <f t="shared" si="12"/>
        <v>0.165258946432541</v>
      </c>
    </row>
    <row r="106" spans="1:10">
      <c r="A106" s="2">
        <v>21</v>
      </c>
      <c r="B106" s="12">
        <v>44674</v>
      </c>
      <c r="C106" s="2" t="s">
        <v>147</v>
      </c>
      <c r="D106" s="2">
        <v>37347</v>
      </c>
      <c r="E106" s="2">
        <v>38764</v>
      </c>
      <c r="F106" s="2">
        <v>10678</v>
      </c>
      <c r="G106" s="2">
        <v>5378</v>
      </c>
      <c r="H106" s="2">
        <v>33464</v>
      </c>
      <c r="I106" s="2">
        <v>1091</v>
      </c>
      <c r="J106" s="18">
        <f t="shared" si="12"/>
        <v>0.160710016734401</v>
      </c>
    </row>
    <row r="107" spans="1:10">
      <c r="A107" s="2">
        <v>22</v>
      </c>
      <c r="B107" s="12">
        <v>44675</v>
      </c>
      <c r="C107" s="2" t="s">
        <v>147</v>
      </c>
      <c r="D107" s="2">
        <v>34284</v>
      </c>
      <c r="E107" s="2">
        <v>35656</v>
      </c>
      <c r="F107" s="2">
        <v>10098</v>
      </c>
      <c r="G107" s="2">
        <v>5164</v>
      </c>
      <c r="H107" s="2">
        <v>30722</v>
      </c>
      <c r="I107" s="2">
        <v>1201</v>
      </c>
      <c r="J107" s="18">
        <f t="shared" si="12"/>
        <v>0.168088015103183</v>
      </c>
    </row>
    <row r="108" spans="1:10">
      <c r="A108" s="2">
        <v>23</v>
      </c>
      <c r="B108" s="12">
        <v>44676</v>
      </c>
      <c r="C108" s="2" t="s">
        <v>147</v>
      </c>
      <c r="D108" s="2">
        <v>41463</v>
      </c>
      <c r="E108" s="2">
        <v>43077</v>
      </c>
      <c r="F108" s="2">
        <v>12588</v>
      </c>
      <c r="G108" s="2">
        <v>5922</v>
      </c>
      <c r="H108" s="2">
        <v>36411</v>
      </c>
      <c r="I108" s="2">
        <v>1471</v>
      </c>
      <c r="J108" s="18">
        <f t="shared" si="12"/>
        <v>0.162643157287633</v>
      </c>
    </row>
    <row r="109" spans="1:10">
      <c r="A109" s="2">
        <v>24</v>
      </c>
      <c r="B109" s="12">
        <v>44677</v>
      </c>
      <c r="C109" s="2" t="s">
        <v>147</v>
      </c>
      <c r="D109" s="2">
        <v>43352</v>
      </c>
      <c r="E109" s="2">
        <v>45020</v>
      </c>
      <c r="F109" s="2">
        <v>13564</v>
      </c>
      <c r="G109" s="2">
        <v>6320</v>
      </c>
      <c r="H109" s="2">
        <v>37776</v>
      </c>
      <c r="I109" s="2">
        <v>1592</v>
      </c>
      <c r="J109" s="18">
        <f t="shared" si="12"/>
        <v>0.167301990681914</v>
      </c>
    </row>
    <row r="110" spans="1:10">
      <c r="A110" s="2">
        <v>25</v>
      </c>
      <c r="B110" s="12">
        <v>44678</v>
      </c>
      <c r="C110" s="2" t="s">
        <v>147</v>
      </c>
      <c r="D110" s="2">
        <v>43907</v>
      </c>
      <c r="E110" s="2">
        <v>45574</v>
      </c>
      <c r="F110" s="2">
        <v>13469</v>
      </c>
      <c r="G110" s="2">
        <v>6190</v>
      </c>
      <c r="H110" s="2">
        <v>38295</v>
      </c>
      <c r="I110" s="2">
        <v>1531</v>
      </c>
      <c r="J110" s="18">
        <f t="shared" si="12"/>
        <v>0.161639900770336</v>
      </c>
    </row>
    <row r="111" spans="1:10">
      <c r="A111" s="2">
        <v>26</v>
      </c>
      <c r="B111" s="12">
        <v>44679</v>
      </c>
      <c r="C111" s="2" t="s">
        <v>147</v>
      </c>
      <c r="D111" s="2">
        <v>45859</v>
      </c>
      <c r="E111" s="2">
        <v>47574</v>
      </c>
      <c r="F111" s="2">
        <v>14033</v>
      </c>
      <c r="G111" s="2">
        <v>6519</v>
      </c>
      <c r="H111" s="2">
        <v>40060</v>
      </c>
      <c r="I111" s="2">
        <v>1496</v>
      </c>
      <c r="J111" s="18">
        <f t="shared" si="12"/>
        <v>0.162730903644533</v>
      </c>
    </row>
    <row r="112" spans="1:10">
      <c r="A112" s="2">
        <v>27</v>
      </c>
      <c r="B112" s="12">
        <v>44680</v>
      </c>
      <c r="C112" s="2" t="s">
        <v>147</v>
      </c>
      <c r="D112" s="2">
        <v>53771</v>
      </c>
      <c r="E112" s="2">
        <v>55851</v>
      </c>
      <c r="F112" s="2">
        <v>18719</v>
      </c>
      <c r="G112" s="2">
        <v>7292</v>
      </c>
      <c r="H112" s="2">
        <v>44424</v>
      </c>
      <c r="I112" s="2">
        <v>1888</v>
      </c>
      <c r="J112" s="18">
        <f t="shared" si="12"/>
        <v>0.164145506933189</v>
      </c>
    </row>
    <row r="113" spans="1:10">
      <c r="A113" s="2">
        <v>28</v>
      </c>
      <c r="B113" s="12">
        <v>44681</v>
      </c>
      <c r="C113" s="2" t="s">
        <v>147</v>
      </c>
      <c r="D113" s="2">
        <v>47224</v>
      </c>
      <c r="E113" s="2">
        <v>48993</v>
      </c>
      <c r="F113" s="2">
        <v>15509</v>
      </c>
      <c r="G113" s="2">
        <v>6533</v>
      </c>
      <c r="H113" s="2">
        <v>40017</v>
      </c>
      <c r="I113" s="2">
        <v>1494</v>
      </c>
      <c r="J113" s="18">
        <f t="shared" si="12"/>
        <v>0.163255616363046</v>
      </c>
    </row>
    <row r="114" spans="1:10">
      <c r="A114" s="2">
        <v>29</v>
      </c>
      <c r="B114" s="12">
        <v>44682</v>
      </c>
      <c r="C114" s="2" t="s">
        <v>147</v>
      </c>
      <c r="D114" s="2">
        <v>24662</v>
      </c>
      <c r="E114" s="2">
        <v>25694</v>
      </c>
      <c r="F114" s="2">
        <v>8472</v>
      </c>
      <c r="G114" s="2">
        <v>3846</v>
      </c>
      <c r="H114" s="2">
        <v>21068</v>
      </c>
      <c r="I114" s="2">
        <v>824</v>
      </c>
      <c r="J114" s="18">
        <f t="shared" si="12"/>
        <v>0.182551737231821</v>
      </c>
    </row>
    <row r="115" spans="1:10">
      <c r="A115" s="2">
        <v>30</v>
      </c>
      <c r="B115" s="12">
        <v>44683</v>
      </c>
      <c r="C115" s="2" t="s">
        <v>147</v>
      </c>
      <c r="D115" s="2">
        <v>25878</v>
      </c>
      <c r="E115" s="2">
        <v>26883</v>
      </c>
      <c r="F115" s="2">
        <v>7768</v>
      </c>
      <c r="G115" s="2">
        <v>3801</v>
      </c>
      <c r="H115" s="2">
        <v>22916</v>
      </c>
      <c r="I115" s="2">
        <v>721</v>
      </c>
      <c r="J115" s="18">
        <f t="shared" si="12"/>
        <v>0.165866643393262</v>
      </c>
    </row>
    <row r="116" spans="1:10">
      <c r="A116" s="2">
        <v>31</v>
      </c>
      <c r="B116" s="12">
        <v>44684</v>
      </c>
      <c r="C116" s="2" t="s">
        <v>147</v>
      </c>
      <c r="D116" s="2">
        <v>30078</v>
      </c>
      <c r="E116" s="2">
        <v>31165</v>
      </c>
      <c r="F116" s="2">
        <v>8171</v>
      </c>
      <c r="G116" s="2">
        <v>4157</v>
      </c>
      <c r="H116" s="2">
        <v>27145</v>
      </c>
      <c r="I116" s="2">
        <v>764</v>
      </c>
      <c r="J116" s="18">
        <f t="shared" si="12"/>
        <v>0.153140541536195</v>
      </c>
    </row>
    <row r="117" spans="1:10">
      <c r="A117" s="2">
        <v>32</v>
      </c>
      <c r="B117" s="12">
        <v>44685</v>
      </c>
      <c r="C117" s="2" t="s">
        <v>147</v>
      </c>
      <c r="D117" s="2">
        <v>33847</v>
      </c>
      <c r="E117" s="2">
        <v>35110</v>
      </c>
      <c r="F117" s="2">
        <v>9080</v>
      </c>
      <c r="G117" s="2">
        <v>4653</v>
      </c>
      <c r="H117" s="2">
        <v>30540</v>
      </c>
      <c r="I117" s="2">
        <v>932</v>
      </c>
      <c r="J117" s="18">
        <f t="shared" si="12"/>
        <v>0.152357563850688</v>
      </c>
    </row>
    <row r="118" spans="3:10">
      <c r="C118" s="15"/>
      <c r="D118" s="15"/>
      <c r="F118" s="18"/>
      <c r="H118" s="15"/>
      <c r="J118" s="18"/>
    </row>
    <row r="119" spans="3:10">
      <c r="C119" s="15"/>
      <c r="D119" s="15"/>
      <c r="F119" s="18"/>
      <c r="J119" s="18"/>
    </row>
    <row r="120" spans="3:10">
      <c r="C120" s="15"/>
      <c r="D120" s="15"/>
      <c r="F120" s="18"/>
      <c r="J120" s="18"/>
    </row>
    <row r="121" ht="17.6" spans="1:10">
      <c r="A121" s="13" t="s">
        <v>15</v>
      </c>
      <c r="B121" s="2"/>
      <c r="C121" s="14"/>
      <c r="D121" s="16"/>
      <c r="E121" s="1"/>
      <c r="F121" s="21"/>
      <c r="G121" s="1"/>
      <c r="H121" s="15"/>
      <c r="J121" s="18"/>
    </row>
    <row r="122" ht="17.6" spans="1:10">
      <c r="A122" s="13"/>
      <c r="B122" s="2" t="s">
        <v>151</v>
      </c>
      <c r="C122" s="14" t="s">
        <v>20</v>
      </c>
      <c r="D122" s="14" t="s">
        <v>152</v>
      </c>
      <c r="E122" s="2"/>
      <c r="F122" s="20"/>
      <c r="G122" s="2"/>
      <c r="J122" s="18"/>
    </row>
    <row r="123" spans="1:10">
      <c r="A123" s="12">
        <v>44670</v>
      </c>
      <c r="B123" s="20">
        <f>J86</f>
        <v>0.172220596228624</v>
      </c>
      <c r="C123" s="20">
        <f>J102</f>
        <v>0.171952762547448</v>
      </c>
      <c r="D123" s="6">
        <f>B123-C123</f>
        <v>0.000267833681175639</v>
      </c>
      <c r="E123" s="2"/>
      <c r="F123" s="20"/>
      <c r="G123" s="2"/>
      <c r="H123" s="15"/>
      <c r="J123" s="18"/>
    </row>
    <row r="124" spans="1:10">
      <c r="A124" s="12">
        <v>44671</v>
      </c>
      <c r="B124" s="20">
        <f t="shared" ref="B124:B138" si="13">J87</f>
        <v>0.168587223108966</v>
      </c>
      <c r="C124" s="20">
        <f t="shared" ref="C124:C138" si="14">J103</f>
        <v>0.167287533570129</v>
      </c>
      <c r="D124" s="6">
        <f t="shared" ref="D124:D138" si="15">B124-C124</f>
        <v>0.00129968953883655</v>
      </c>
      <c r="E124" s="2"/>
      <c r="F124" s="20"/>
      <c r="G124" s="2"/>
      <c r="H124" s="15"/>
      <c r="J124" s="18"/>
    </row>
    <row r="125" spans="1:10">
      <c r="A125" s="12">
        <v>44672</v>
      </c>
      <c r="B125" s="20">
        <f t="shared" si="13"/>
        <v>0.166831203933559</v>
      </c>
      <c r="C125" s="20">
        <f t="shared" si="14"/>
        <v>0.169379126607205</v>
      </c>
      <c r="D125" s="6">
        <f t="shared" si="15"/>
        <v>-0.00254792267364604</v>
      </c>
      <c r="E125" s="2"/>
      <c r="F125" s="20"/>
      <c r="G125" s="2"/>
      <c r="J125" s="18"/>
    </row>
    <row r="126" spans="1:10">
      <c r="A126" s="12">
        <v>44673</v>
      </c>
      <c r="B126" s="20">
        <f t="shared" si="13"/>
        <v>0.167391224256714</v>
      </c>
      <c r="C126" s="20">
        <f t="shared" si="14"/>
        <v>0.165258946432541</v>
      </c>
      <c r="D126" s="6">
        <f t="shared" si="15"/>
        <v>0.00213227782417386</v>
      </c>
      <c r="E126" s="2"/>
      <c r="F126" s="20"/>
      <c r="G126" s="2"/>
      <c r="J126" s="18"/>
    </row>
    <row r="127" spans="1:7">
      <c r="A127" s="12">
        <v>44674</v>
      </c>
      <c r="B127" s="20">
        <f t="shared" si="13"/>
        <v>0.165221820603995</v>
      </c>
      <c r="C127" s="20">
        <f t="shared" si="14"/>
        <v>0.160710016734401</v>
      </c>
      <c r="D127" s="6">
        <f t="shared" si="15"/>
        <v>0.00451180386959349</v>
      </c>
      <c r="E127" s="2"/>
      <c r="F127" s="20"/>
      <c r="G127" s="2"/>
    </row>
    <row r="128" spans="1:10">
      <c r="A128" s="12">
        <v>44675</v>
      </c>
      <c r="B128" s="20">
        <f t="shared" si="13"/>
        <v>0.173107509779478</v>
      </c>
      <c r="C128" s="20">
        <f t="shared" si="14"/>
        <v>0.168088015103183</v>
      </c>
      <c r="D128" s="6">
        <f t="shared" si="15"/>
        <v>0.00501949467629476</v>
      </c>
      <c r="E128" s="2"/>
      <c r="F128" s="20"/>
      <c r="G128" s="2"/>
      <c r="J128" s="18"/>
    </row>
    <row r="129" spans="1:10">
      <c r="A129" s="12">
        <v>44676</v>
      </c>
      <c r="B129" s="20">
        <f t="shared" si="13"/>
        <v>0.165623839836287</v>
      </c>
      <c r="C129" s="20">
        <f t="shared" si="14"/>
        <v>0.162643157287633</v>
      </c>
      <c r="D129" s="6">
        <f t="shared" si="15"/>
        <v>0.00298068254865391</v>
      </c>
      <c r="E129" s="2"/>
      <c r="F129" s="20"/>
      <c r="G129" s="2"/>
      <c r="H129" s="15"/>
      <c r="J129" s="18"/>
    </row>
    <row r="130" spans="1:10">
      <c r="A130" s="12">
        <v>44677</v>
      </c>
      <c r="B130" s="20">
        <f t="shared" si="13"/>
        <v>0.168069825172045</v>
      </c>
      <c r="C130" s="20">
        <f t="shared" si="14"/>
        <v>0.167301990681914</v>
      </c>
      <c r="D130" s="6">
        <f t="shared" si="15"/>
        <v>0.000767834490130737</v>
      </c>
      <c r="E130" s="2"/>
      <c r="F130" s="20"/>
      <c r="G130" s="2"/>
      <c r="J130" s="18"/>
    </row>
    <row r="131" spans="1:10">
      <c r="A131" s="12">
        <v>44678</v>
      </c>
      <c r="B131" s="20">
        <f t="shared" si="13"/>
        <v>0.168177223132429</v>
      </c>
      <c r="C131" s="20">
        <f t="shared" si="14"/>
        <v>0.161639900770336</v>
      </c>
      <c r="D131" s="6">
        <f t="shared" si="15"/>
        <v>0.00653732236209378</v>
      </c>
      <c r="E131" s="2"/>
      <c r="F131" s="20"/>
      <c r="G131" s="2"/>
      <c r="J131" s="18"/>
    </row>
    <row r="132" spans="1:10">
      <c r="A132" s="12">
        <v>44679</v>
      </c>
      <c r="B132" s="20">
        <f t="shared" si="13"/>
        <v>0.168104981838341</v>
      </c>
      <c r="C132" s="20">
        <f t="shared" si="14"/>
        <v>0.162730903644533</v>
      </c>
      <c r="D132" s="6">
        <f t="shared" si="15"/>
        <v>0.00537407819380736</v>
      </c>
      <c r="E132" s="2"/>
      <c r="F132" s="20"/>
      <c r="G132" s="2"/>
      <c r="H132" s="15"/>
      <c r="J132" s="18"/>
    </row>
    <row r="133" spans="1:10">
      <c r="A133" s="12">
        <v>44680</v>
      </c>
      <c r="B133" s="20">
        <f t="shared" si="13"/>
        <v>0.169144401704959</v>
      </c>
      <c r="C133" s="20">
        <f t="shared" si="14"/>
        <v>0.164145506933189</v>
      </c>
      <c r="D133" s="6">
        <f t="shared" si="15"/>
        <v>0.00499889477176965</v>
      </c>
      <c r="E133" s="2"/>
      <c r="F133" s="20"/>
      <c r="G133" s="2"/>
      <c r="J133" s="18"/>
    </row>
    <row r="134" spans="1:10">
      <c r="A134" s="12">
        <v>44681</v>
      </c>
      <c r="B134" s="20">
        <f t="shared" si="13"/>
        <v>0.168597433135735</v>
      </c>
      <c r="C134" s="20">
        <f t="shared" si="14"/>
        <v>0.163255616363046</v>
      </c>
      <c r="D134" s="6">
        <f t="shared" si="15"/>
        <v>0.00534181677268897</v>
      </c>
      <c r="E134" s="2"/>
      <c r="F134" s="20"/>
      <c r="G134" s="2"/>
      <c r="J134" s="18"/>
    </row>
    <row r="135" spans="1:10">
      <c r="A135" s="12">
        <v>44682</v>
      </c>
      <c r="B135" s="20">
        <f t="shared" si="13"/>
        <v>0.180786569252293</v>
      </c>
      <c r="C135" s="20">
        <f t="shared" si="14"/>
        <v>0.182551737231821</v>
      </c>
      <c r="D135" s="6">
        <f t="shared" si="15"/>
        <v>-0.00176516797952792</v>
      </c>
      <c r="E135" s="2"/>
      <c r="F135" s="20"/>
      <c r="G135" s="2"/>
      <c r="H135" s="15"/>
      <c r="J135" s="18"/>
    </row>
    <row r="136" spans="1:10">
      <c r="A136" s="12">
        <v>44683</v>
      </c>
      <c r="B136" s="20">
        <f t="shared" si="13"/>
        <v>0.172179101019462</v>
      </c>
      <c r="C136" s="20">
        <f t="shared" si="14"/>
        <v>0.165866643393262</v>
      </c>
      <c r="D136" s="6">
        <f t="shared" si="15"/>
        <v>0.00631245762620011</v>
      </c>
      <c r="E136" s="2"/>
      <c r="F136" s="20"/>
      <c r="G136" s="2"/>
      <c r="J136" s="18"/>
    </row>
    <row r="137" spans="1:10">
      <c r="A137" s="12">
        <v>44684</v>
      </c>
      <c r="B137" s="20">
        <f t="shared" si="13"/>
        <v>0.16052063383632</v>
      </c>
      <c r="C137" s="20">
        <f t="shared" si="14"/>
        <v>0.153140541536195</v>
      </c>
      <c r="D137" s="6">
        <f t="shared" si="15"/>
        <v>0.00738009230012543</v>
      </c>
      <c r="E137" s="2"/>
      <c r="F137" s="20"/>
      <c r="G137" s="2"/>
      <c r="J137" s="18"/>
    </row>
    <row r="138" spans="1:10">
      <c r="A138" s="12">
        <v>44685</v>
      </c>
      <c r="B138" s="20">
        <f t="shared" si="13"/>
        <v>0.15080733487318</v>
      </c>
      <c r="C138" s="20">
        <f t="shared" si="14"/>
        <v>0.152357563850688</v>
      </c>
      <c r="D138" s="6">
        <f t="shared" si="15"/>
        <v>-0.00155022897750806</v>
      </c>
      <c r="E138" s="2"/>
      <c r="F138" s="20"/>
      <c r="G138" s="2"/>
      <c r="H138" s="15"/>
      <c r="J138" s="18"/>
    </row>
    <row r="139" ht="17.6" spans="1:10">
      <c r="A139" s="13"/>
      <c r="B139" s="2"/>
      <c r="C139" s="14"/>
      <c r="D139" s="14"/>
      <c r="E139" s="2"/>
      <c r="F139" s="20"/>
      <c r="G139" s="2"/>
      <c r="J139" s="18"/>
    </row>
    <row r="140" ht="17.6" spans="1:10">
      <c r="A140" s="13"/>
      <c r="B140" s="2"/>
      <c r="C140" s="14"/>
      <c r="D140" s="14"/>
      <c r="E140" s="2"/>
      <c r="F140" s="20"/>
      <c r="G140" s="2"/>
      <c r="H140" s="15"/>
      <c r="J140" s="18"/>
    </row>
    <row r="141" ht="17.6" spans="1:10">
      <c r="A141" s="13"/>
      <c r="B141" s="2"/>
      <c r="C141" s="14"/>
      <c r="D141" s="14"/>
      <c r="E141" s="2"/>
      <c r="F141" s="20"/>
      <c r="G141" s="2"/>
      <c r="H141" s="15"/>
      <c r="J141" s="18"/>
    </row>
    <row r="142" ht="17.6" spans="1:10">
      <c r="A142" s="13"/>
      <c r="B142" s="2"/>
      <c r="C142" s="14"/>
      <c r="D142" s="14"/>
      <c r="E142" s="2"/>
      <c r="F142" s="20"/>
      <c r="G142" s="2"/>
      <c r="H142" s="15"/>
      <c r="J142" s="18"/>
    </row>
    <row r="143" ht="17.6" spans="1:10">
      <c r="A143" s="13"/>
      <c r="B143" s="2"/>
      <c r="C143" s="14"/>
      <c r="D143" s="14"/>
      <c r="E143" s="2"/>
      <c r="F143" s="20"/>
      <c r="G143" s="2"/>
      <c r="H143" s="15"/>
      <c r="J143" s="18"/>
    </row>
    <row r="144" ht="17.6" spans="1:10">
      <c r="A144" s="13"/>
      <c r="B144" s="2"/>
      <c r="C144" s="14"/>
      <c r="D144" s="14"/>
      <c r="E144" s="2"/>
      <c r="F144" s="20"/>
      <c r="G144" s="2"/>
      <c r="H144" s="15"/>
      <c r="J144" s="18"/>
    </row>
    <row r="145" ht="17.6" spans="1:10">
      <c r="A145" s="13"/>
      <c r="B145" s="2"/>
      <c r="C145" s="14"/>
      <c r="D145" s="14"/>
      <c r="E145" s="2"/>
      <c r="F145" s="20"/>
      <c r="G145" s="2"/>
      <c r="J145" s="18"/>
    </row>
    <row r="146" ht="17.6" spans="1:10">
      <c r="A146" s="13"/>
      <c r="B146" s="2"/>
      <c r="C146" s="14"/>
      <c r="D146" s="14"/>
      <c r="E146" s="2"/>
      <c r="F146" s="20"/>
      <c r="G146" s="2"/>
      <c r="H146" s="15"/>
      <c r="J146" s="18"/>
    </row>
    <row r="147" ht="17.6" spans="1:10">
      <c r="A147" s="13"/>
      <c r="B147" s="2"/>
      <c r="C147" s="14"/>
      <c r="D147" s="14"/>
      <c r="E147" s="2"/>
      <c r="F147" s="20"/>
      <c r="G147" s="2"/>
      <c r="J147" s="18"/>
    </row>
    <row r="148" ht="17.6" spans="1:10">
      <c r="A148" s="13"/>
      <c r="B148" s="2"/>
      <c r="C148" s="14"/>
      <c r="D148" s="14"/>
      <c r="E148" s="2"/>
      <c r="F148" s="20"/>
      <c r="G148" s="2"/>
      <c r="H148" s="15"/>
      <c r="J148" s="18"/>
    </row>
    <row r="149" ht="17.6" spans="1:10">
      <c r="A149" s="13"/>
      <c r="B149" s="2"/>
      <c r="C149" s="14"/>
      <c r="D149" s="14"/>
      <c r="E149" s="2"/>
      <c r="F149" s="20"/>
      <c r="G149" s="2"/>
      <c r="J149" s="18"/>
    </row>
    <row r="150" ht="17.6" spans="1:10">
      <c r="A150" s="13"/>
      <c r="C150" s="14"/>
      <c r="D150" s="14"/>
      <c r="E150" s="2"/>
      <c r="F150" s="20"/>
      <c r="G150" s="2"/>
      <c r="J150" s="18"/>
    </row>
    <row r="151" ht="17.6" spans="1:10">
      <c r="A151" s="13"/>
      <c r="C151" s="14"/>
      <c r="D151" s="14"/>
      <c r="E151" s="2"/>
      <c r="F151" s="20"/>
      <c r="G151" s="2"/>
      <c r="J151" s="18"/>
    </row>
    <row r="152" ht="17.6" spans="1:10">
      <c r="A152" s="13"/>
      <c r="C152" s="14"/>
      <c r="D152" s="14"/>
      <c r="E152" s="2"/>
      <c r="F152" s="20"/>
      <c r="G152" s="2"/>
      <c r="H152" s="15"/>
      <c r="J152" s="18"/>
    </row>
    <row r="153" ht="17.6" spans="1:7">
      <c r="A153" s="13"/>
      <c r="C153" s="14"/>
      <c r="D153" s="14"/>
      <c r="E153" s="2"/>
      <c r="F153" s="20"/>
      <c r="G153" s="2"/>
    </row>
    <row r="154" ht="17.6" spans="1:10">
      <c r="A154" s="13"/>
      <c r="C154" s="14"/>
      <c r="D154" s="14"/>
      <c r="E154" s="2"/>
      <c r="F154" s="20"/>
      <c r="G154" s="2"/>
      <c r="H154" s="15"/>
      <c r="J154" s="18"/>
    </row>
    <row r="155" ht="17.6" spans="1:10">
      <c r="A155" s="13"/>
      <c r="C155" s="14"/>
      <c r="D155" s="14"/>
      <c r="E155" s="2"/>
      <c r="F155" s="20"/>
      <c r="G155" s="2"/>
      <c r="J155" s="18"/>
    </row>
    <row r="156" ht="17.6" spans="1:10">
      <c r="A156" s="13"/>
      <c r="C156" s="14"/>
      <c r="D156" s="14"/>
      <c r="E156" s="2"/>
      <c r="F156" s="20"/>
      <c r="G156" s="2"/>
      <c r="H156" s="15"/>
      <c r="J156" s="18"/>
    </row>
    <row r="157" ht="17.6" spans="1:10">
      <c r="A157" s="13"/>
      <c r="C157" s="14"/>
      <c r="D157" s="14"/>
      <c r="E157" s="2"/>
      <c r="F157" s="20"/>
      <c r="G157" s="2"/>
      <c r="J157" s="18"/>
    </row>
    <row r="158" ht="17.6" spans="1:10">
      <c r="A158" s="13"/>
      <c r="C158" s="14"/>
      <c r="D158" s="14"/>
      <c r="E158" s="2"/>
      <c r="F158" s="20"/>
      <c r="G158" s="2"/>
      <c r="J158" s="18"/>
    </row>
    <row r="159" ht="17.6" spans="1:10">
      <c r="A159" s="13"/>
      <c r="C159" s="14"/>
      <c r="D159" s="14"/>
      <c r="E159" s="2"/>
      <c r="F159" s="20"/>
      <c r="G159" s="2"/>
      <c r="J159" s="18"/>
    </row>
    <row r="160" ht="17.6" spans="1:10">
      <c r="A160" s="13"/>
      <c r="C160" s="14"/>
      <c r="D160" s="14"/>
      <c r="E160" s="2"/>
      <c r="F160" s="20"/>
      <c r="G160" s="2"/>
      <c r="J160" s="18"/>
    </row>
    <row r="161" ht="17.6" spans="1:10">
      <c r="A161" s="13"/>
      <c r="C161" s="14"/>
      <c r="D161" s="14"/>
      <c r="E161" s="2"/>
      <c r="F161" s="20"/>
      <c r="G161" s="2"/>
      <c r="J161" s="18"/>
    </row>
    <row r="162" ht="17.6" spans="1:10">
      <c r="A162" s="13"/>
      <c r="C162" s="14"/>
      <c r="D162" s="14"/>
      <c r="E162" s="2"/>
      <c r="F162" s="20"/>
      <c r="G162" s="2"/>
      <c r="J162" s="18"/>
    </row>
    <row r="163" ht="17.6" spans="1:10">
      <c r="A163" s="13"/>
      <c r="C163" s="14"/>
      <c r="D163" s="14"/>
      <c r="E163" s="2"/>
      <c r="F163" s="20"/>
      <c r="G163" s="2"/>
      <c r="J163" s="18"/>
    </row>
    <row r="164" spans="3:10">
      <c r="C164" s="15"/>
      <c r="D164" s="15"/>
      <c r="F164" s="18"/>
      <c r="J164" s="18"/>
    </row>
    <row r="165" spans="3:10">
      <c r="C165" s="15"/>
      <c r="D165" s="15"/>
      <c r="F165" s="18"/>
      <c r="J165" s="18"/>
    </row>
    <row r="166" spans="3:10">
      <c r="C166" s="15"/>
      <c r="D166" s="15"/>
      <c r="F166" s="18"/>
      <c r="J166" s="18"/>
    </row>
    <row r="167" spans="3:10">
      <c r="C167" s="15"/>
      <c r="D167" s="15"/>
      <c r="F167" s="18"/>
      <c r="J167" s="18"/>
    </row>
    <row r="168" spans="3:10">
      <c r="C168" s="15"/>
      <c r="D168" s="15"/>
      <c r="F168" s="18"/>
      <c r="J168" s="18"/>
    </row>
    <row r="169" spans="3:10">
      <c r="C169" s="15"/>
      <c r="D169" s="15"/>
      <c r="F169" s="18"/>
      <c r="H169" s="15"/>
      <c r="J169" s="18"/>
    </row>
    <row r="170" spans="3:10">
      <c r="C170" s="15"/>
      <c r="D170" s="15"/>
      <c r="F170" s="18"/>
      <c r="J170" s="18"/>
    </row>
    <row r="171" spans="3:6">
      <c r="C171" s="15"/>
      <c r="D171" s="15"/>
      <c r="F171" s="18"/>
    </row>
    <row r="172" spans="3:10">
      <c r="C172" s="15"/>
      <c r="D172" s="15"/>
      <c r="F172" s="18"/>
      <c r="J172" s="18"/>
    </row>
    <row r="173" spans="3:10">
      <c r="C173" s="15"/>
      <c r="D173" s="15"/>
      <c r="F173" s="18"/>
      <c r="J173" s="18"/>
    </row>
    <row r="174" spans="3:10">
      <c r="C174" s="15"/>
      <c r="D174" s="15"/>
      <c r="F174" s="18"/>
      <c r="J174" s="18"/>
    </row>
    <row r="175" spans="3:10">
      <c r="C175" s="15"/>
      <c r="D175" s="15"/>
      <c r="F175" s="18"/>
      <c r="J175" s="18"/>
    </row>
    <row r="176" spans="3:10">
      <c r="C176" s="15"/>
      <c r="D176" s="15"/>
      <c r="F176" s="18"/>
      <c r="J176" s="18"/>
    </row>
    <row r="177" spans="3:6">
      <c r="C177" s="15"/>
      <c r="D177" s="15"/>
      <c r="F177" s="18"/>
    </row>
    <row r="178" spans="3:10">
      <c r="C178" s="15"/>
      <c r="D178" s="15"/>
      <c r="F178" s="18"/>
      <c r="J178" s="18"/>
    </row>
    <row r="179" spans="3:10">
      <c r="C179" s="15"/>
      <c r="D179" s="15"/>
      <c r="F179" s="18"/>
      <c r="J179" s="18"/>
    </row>
    <row r="180" spans="3:10">
      <c r="C180" s="15"/>
      <c r="D180" s="15"/>
      <c r="F180" s="18"/>
      <c r="J180" s="18"/>
    </row>
    <row r="181" spans="3:10">
      <c r="C181" s="15"/>
      <c r="D181" s="15"/>
      <c r="F181" s="18"/>
      <c r="J181" s="18"/>
    </row>
    <row r="182" spans="3:6">
      <c r="C182" s="15"/>
      <c r="D182" s="15"/>
      <c r="F182" s="18"/>
    </row>
    <row r="183" spans="3:6">
      <c r="C183" s="15"/>
      <c r="D183" s="15"/>
      <c r="F183" s="18"/>
    </row>
    <row r="184" spans="3:10">
      <c r="C184" s="15"/>
      <c r="D184" s="15"/>
      <c r="F184" s="18"/>
      <c r="J184" s="18"/>
    </row>
    <row r="185" spans="3:10">
      <c r="C185" s="15"/>
      <c r="D185" s="15"/>
      <c r="F185" s="18"/>
      <c r="J185" s="18"/>
    </row>
    <row r="186" spans="3:6">
      <c r="C186" s="15"/>
      <c r="D186" s="15"/>
      <c r="F186" s="18"/>
    </row>
    <row r="187" spans="3:10">
      <c r="C187" s="15"/>
      <c r="D187" s="15"/>
      <c r="F187" s="18"/>
      <c r="J187" s="18"/>
    </row>
    <row r="188" spans="3:6">
      <c r="C188" s="15"/>
      <c r="D188" s="15"/>
      <c r="F188" s="18"/>
    </row>
    <row r="189" spans="3:10">
      <c r="C189" s="15"/>
      <c r="D189" s="15"/>
      <c r="F189" s="18"/>
      <c r="J189" s="18"/>
    </row>
    <row r="190" spans="3:6">
      <c r="C190" s="15"/>
      <c r="D190" s="15"/>
      <c r="F190" s="18"/>
    </row>
    <row r="191" spans="3:10">
      <c r="C191" s="15"/>
      <c r="D191" s="15"/>
      <c r="F191" s="18"/>
      <c r="J191" s="18"/>
    </row>
    <row r="192" spans="3:10">
      <c r="C192" s="15"/>
      <c r="D192" s="15"/>
      <c r="F192" s="18"/>
      <c r="J192" s="18"/>
    </row>
    <row r="193" spans="3:10">
      <c r="C193" s="15"/>
      <c r="D193" s="15"/>
      <c r="F193" s="18"/>
      <c r="J193" s="18"/>
    </row>
    <row r="194" spans="3:10">
      <c r="C194" s="15"/>
      <c r="D194" s="15"/>
      <c r="F194" s="18"/>
      <c r="J194" s="18"/>
    </row>
    <row r="195" spans="3:10">
      <c r="C195" s="15"/>
      <c r="D195" s="15"/>
      <c r="F195" s="18"/>
      <c r="J195" s="18"/>
    </row>
    <row r="196" spans="3:6">
      <c r="C196" s="15"/>
      <c r="D196" s="15"/>
      <c r="F196" s="18"/>
    </row>
    <row r="197" spans="3:10">
      <c r="C197" s="15"/>
      <c r="D197" s="15"/>
      <c r="F197" s="18"/>
      <c r="J197" s="18"/>
    </row>
    <row r="198" spans="3:10">
      <c r="C198" s="15"/>
      <c r="D198" s="15"/>
      <c r="F198" s="18"/>
      <c r="J198" s="18"/>
    </row>
    <row r="199" spans="3:10">
      <c r="C199" s="15"/>
      <c r="D199" s="15"/>
      <c r="F199" s="18"/>
      <c r="J199" s="18"/>
    </row>
    <row r="200" spans="3:10">
      <c r="C200" s="15"/>
      <c r="D200" s="15"/>
      <c r="F200" s="18"/>
      <c r="J200" s="18"/>
    </row>
    <row r="201" spans="3:10">
      <c r="C201" s="15"/>
      <c r="D201" s="15"/>
      <c r="F201" s="18"/>
      <c r="J201" s="18"/>
    </row>
    <row r="202" spans="3:10">
      <c r="C202" s="15"/>
      <c r="D202" s="15"/>
      <c r="F202" s="18"/>
      <c r="J202" s="18"/>
    </row>
    <row r="203" spans="3:6">
      <c r="C203" s="15"/>
      <c r="D203" s="15"/>
      <c r="F203" s="18"/>
    </row>
    <row r="204" spans="3:10">
      <c r="C204" s="15"/>
      <c r="D204" s="15"/>
      <c r="F204" s="18"/>
      <c r="J204" s="18"/>
    </row>
    <row r="205" spans="3:6">
      <c r="C205" s="15"/>
      <c r="D205" s="15"/>
      <c r="F205" s="18"/>
    </row>
    <row r="206" spans="3:6">
      <c r="C206" s="15"/>
      <c r="D206" s="15"/>
      <c r="F206" s="18"/>
    </row>
    <row r="207" spans="3:6">
      <c r="C207" s="15"/>
      <c r="D207" s="15"/>
      <c r="F207" s="18"/>
    </row>
    <row r="208" spans="3:6">
      <c r="C208" s="15"/>
      <c r="D208" s="15"/>
      <c r="F208" s="18"/>
    </row>
    <row r="209" spans="3:6">
      <c r="C209" s="15"/>
      <c r="D209" s="15"/>
      <c r="F209" s="18"/>
    </row>
    <row r="210" spans="3:6">
      <c r="C210" s="15"/>
      <c r="D210" s="15"/>
      <c r="F210" s="18"/>
    </row>
    <row r="211" spans="3:6">
      <c r="C211" s="15"/>
      <c r="D211" s="15"/>
      <c r="F211" s="18"/>
    </row>
    <row r="212" spans="3:6">
      <c r="C212" s="15"/>
      <c r="D212" s="15"/>
      <c r="F212" s="18"/>
    </row>
    <row r="213" spans="3:6">
      <c r="C213" s="15"/>
      <c r="D213" s="15"/>
      <c r="F213" s="18"/>
    </row>
    <row r="214" spans="3:6">
      <c r="C214" s="15"/>
      <c r="D214" s="15"/>
      <c r="F214" s="18"/>
    </row>
    <row r="215" spans="3:6">
      <c r="C215" s="15"/>
      <c r="D215" s="15"/>
      <c r="F215" s="18"/>
    </row>
    <row r="216" spans="3:6">
      <c r="C216" s="15"/>
      <c r="D216" s="15"/>
      <c r="F216" s="18"/>
    </row>
    <row r="217" spans="3:6">
      <c r="C217" s="15"/>
      <c r="D217" s="15"/>
      <c r="F217" s="18"/>
    </row>
    <row r="218" spans="3:6">
      <c r="C218" s="15"/>
      <c r="D218" s="15"/>
      <c r="F218" s="18"/>
    </row>
    <row r="219" spans="3:6">
      <c r="C219" s="15"/>
      <c r="D219" s="15"/>
      <c r="F219" s="18"/>
    </row>
    <row r="220" spans="3:6">
      <c r="C220" s="15"/>
      <c r="D220" s="15"/>
      <c r="F220" s="18"/>
    </row>
    <row r="221" spans="3:6">
      <c r="C221" s="15"/>
      <c r="D221" s="15"/>
      <c r="F221" s="18"/>
    </row>
    <row r="222" spans="3:6">
      <c r="C222" s="15"/>
      <c r="D222" s="15"/>
      <c r="F222" s="18"/>
    </row>
    <row r="223" spans="3:6">
      <c r="C223" s="15"/>
      <c r="D223" s="15"/>
      <c r="F223" s="18"/>
    </row>
    <row r="224" spans="3:6">
      <c r="C224" s="15"/>
      <c r="D224" s="15"/>
      <c r="F224" s="18"/>
    </row>
    <row r="225" spans="3:6">
      <c r="C225" s="15"/>
      <c r="D225" s="15"/>
      <c r="F225" s="18"/>
    </row>
    <row r="226" spans="3:6">
      <c r="C226" s="15"/>
      <c r="D226" s="15"/>
      <c r="F226" s="18"/>
    </row>
    <row r="227" spans="3:6">
      <c r="C227" s="15"/>
      <c r="D227" s="15"/>
      <c r="F227" s="18"/>
    </row>
    <row r="228" spans="3:6">
      <c r="C228" s="15"/>
      <c r="D228" s="15"/>
      <c r="F228" s="18"/>
    </row>
    <row r="229" spans="3:6">
      <c r="C229" s="15"/>
      <c r="D229" s="15"/>
      <c r="F229" s="18"/>
    </row>
    <row r="230" spans="3:6">
      <c r="C230" s="15"/>
      <c r="D230" s="15"/>
      <c r="F230" s="18"/>
    </row>
    <row r="231" spans="3:6">
      <c r="C231" s="15"/>
      <c r="D231" s="15"/>
      <c r="F231" s="18"/>
    </row>
    <row r="232" spans="3:6">
      <c r="C232" s="15"/>
      <c r="D232" s="15"/>
      <c r="F232" s="18"/>
    </row>
    <row r="233" spans="3:6">
      <c r="C233" s="15"/>
      <c r="D233" s="15"/>
      <c r="F233" s="18"/>
    </row>
    <row r="234" spans="3:6">
      <c r="C234" s="15"/>
      <c r="D234" s="15"/>
      <c r="F234" s="18"/>
    </row>
    <row r="235" spans="3:6">
      <c r="C235" s="15"/>
      <c r="D235" s="15"/>
      <c r="F235" s="18"/>
    </row>
    <row r="236" spans="3:6">
      <c r="C236" s="15"/>
      <c r="D236" s="15"/>
      <c r="F236" s="18"/>
    </row>
    <row r="237" spans="4:6">
      <c r="D237" s="15"/>
      <c r="F237" s="18"/>
    </row>
    <row r="238" spans="3:6">
      <c r="C238" s="15"/>
      <c r="D238" s="15"/>
      <c r="F238" s="18"/>
    </row>
    <row r="239" spans="3:6">
      <c r="C239" s="15"/>
      <c r="D239" s="15"/>
      <c r="F239" s="18"/>
    </row>
    <row r="240" spans="3:6">
      <c r="C240" s="15"/>
      <c r="D240" s="15"/>
      <c r="F240" s="18"/>
    </row>
    <row r="241" spans="3:6">
      <c r="C241" s="15"/>
      <c r="D241" s="15"/>
      <c r="F241" s="18"/>
    </row>
    <row r="242" spans="3:6">
      <c r="C242" s="15"/>
      <c r="D242" s="15"/>
      <c r="F242" s="18"/>
    </row>
    <row r="243" spans="3:6">
      <c r="C243" s="15"/>
      <c r="D243" s="15"/>
      <c r="F243" s="18"/>
    </row>
    <row r="244" spans="3:6">
      <c r="C244" s="15"/>
      <c r="D244" s="15"/>
      <c r="F244" s="18"/>
    </row>
    <row r="245" spans="4:6">
      <c r="D245" s="15"/>
      <c r="F245" s="18"/>
    </row>
    <row r="246" spans="4:6">
      <c r="D246" s="15"/>
      <c r="F246" s="18"/>
    </row>
    <row r="247" spans="4:6">
      <c r="D247" s="15"/>
      <c r="F247" s="18"/>
    </row>
    <row r="248" spans="4:6">
      <c r="D248" s="15"/>
      <c r="F248" s="18"/>
    </row>
    <row r="249" spans="4:6">
      <c r="D249" s="15"/>
      <c r="F249" s="18"/>
    </row>
    <row r="250" spans="4:6">
      <c r="D250" s="15"/>
      <c r="F250" s="18"/>
    </row>
    <row r="251" spans="4:6">
      <c r="D251" s="15"/>
      <c r="F251" s="18"/>
    </row>
    <row r="252" spans="4:6">
      <c r="D252" s="15"/>
      <c r="F252" s="18"/>
    </row>
    <row r="253" spans="4:6">
      <c r="D253" s="15"/>
      <c r="F253" s="18"/>
    </row>
    <row r="254" spans="3:6">
      <c r="C254" s="15"/>
      <c r="D254" s="15"/>
      <c r="F254" s="18"/>
    </row>
    <row r="255" spans="4:6">
      <c r="D255" s="15"/>
      <c r="F255" s="18"/>
    </row>
    <row r="256" spans="4:6">
      <c r="D256" s="15"/>
      <c r="F256" s="18"/>
    </row>
    <row r="257" spans="4:6">
      <c r="D257" s="15"/>
      <c r="F257" s="18"/>
    </row>
    <row r="258" spans="4:6">
      <c r="D258" s="15"/>
      <c r="F258" s="18"/>
    </row>
    <row r="259" spans="4:6">
      <c r="D259" s="15"/>
      <c r="F259" s="18"/>
    </row>
    <row r="260" spans="4:6">
      <c r="D260" s="15"/>
      <c r="F260" s="18"/>
    </row>
    <row r="261" spans="4:6">
      <c r="D261" s="15"/>
      <c r="F261" s="18"/>
    </row>
    <row r="262" spans="4:6">
      <c r="D262" s="15"/>
      <c r="F262" s="18"/>
    </row>
    <row r="263" spans="4:6">
      <c r="D263" s="15"/>
      <c r="F263" s="18"/>
    </row>
    <row r="264" spans="4:6">
      <c r="D264" s="15"/>
      <c r="F264" s="18"/>
    </row>
    <row r="265" spans="6:6">
      <c r="F265" s="18"/>
    </row>
    <row r="266" spans="6:6">
      <c r="F266" s="18"/>
    </row>
    <row r="267" spans="6:6">
      <c r="F267" s="18"/>
    </row>
    <row r="268" spans="6:6">
      <c r="F268" s="18"/>
    </row>
    <row r="269" spans="6:6">
      <c r="F269" s="18"/>
    </row>
    <row r="270" spans="6:6">
      <c r="F270" s="18"/>
    </row>
    <row r="271" spans="6:6">
      <c r="F271" s="18"/>
    </row>
    <row r="272" spans="6:6">
      <c r="F272" s="18"/>
    </row>
    <row r="273" spans="6:6">
      <c r="F273" s="18"/>
    </row>
    <row r="274" spans="6:6">
      <c r="F274" s="18"/>
    </row>
    <row r="275" spans="6:6">
      <c r="F275" s="18"/>
    </row>
    <row r="276" spans="6:6">
      <c r="F276" s="18"/>
    </row>
    <row r="277" spans="6:6">
      <c r="F277" s="18"/>
    </row>
    <row r="278" spans="6:6">
      <c r="F278" s="18"/>
    </row>
    <row r="279" spans="6:6">
      <c r="F279" s="18"/>
    </row>
    <row r="280" spans="6:6">
      <c r="F280" s="18"/>
    </row>
    <row r="281" spans="6:6">
      <c r="F281" s="18"/>
    </row>
    <row r="282" spans="6:6">
      <c r="F282" s="18"/>
    </row>
    <row r="283" spans="6:6">
      <c r="F283" s="18"/>
    </row>
    <row r="284" spans="6:6">
      <c r="F284" s="18"/>
    </row>
    <row r="285" spans="6:6">
      <c r="F285" s="18"/>
    </row>
    <row r="286" spans="6:6">
      <c r="F286" s="18"/>
    </row>
    <row r="287" spans="6:6">
      <c r="F287" s="18"/>
    </row>
    <row r="288" spans="6:6">
      <c r="F288" s="18"/>
    </row>
    <row r="289" spans="6:6">
      <c r="F289" s="18"/>
    </row>
    <row r="290" spans="6:6">
      <c r="F290" s="18"/>
    </row>
    <row r="291" spans="6:6">
      <c r="F291" s="18"/>
    </row>
    <row r="292" spans="6:6">
      <c r="F292" s="18"/>
    </row>
    <row r="293" spans="6:6">
      <c r="F293" s="18"/>
    </row>
    <row r="294" spans="6:6">
      <c r="F294" s="18"/>
    </row>
    <row r="295" spans="6:6">
      <c r="F295" s="18"/>
    </row>
    <row r="296" spans="6:6">
      <c r="F296" s="18"/>
    </row>
    <row r="297" spans="6:6">
      <c r="F297" s="18"/>
    </row>
    <row r="298" spans="6:6">
      <c r="F298" s="18"/>
    </row>
    <row r="299" spans="6:6">
      <c r="F299" s="18"/>
    </row>
    <row r="300" spans="6:6">
      <c r="F300" s="18"/>
    </row>
    <row r="301" spans="6:6">
      <c r="F301" s="18"/>
    </row>
    <row r="302" spans="6:6">
      <c r="F302" s="18"/>
    </row>
    <row r="303" spans="6:6">
      <c r="F303" s="18"/>
    </row>
    <row r="304" spans="6:6">
      <c r="F304" s="18"/>
    </row>
    <row r="305" spans="6:6">
      <c r="F305" s="18"/>
    </row>
    <row r="306" spans="6:6">
      <c r="F306" s="18"/>
    </row>
    <row r="307" spans="6:6">
      <c r="F307" s="18"/>
    </row>
    <row r="308" spans="6:6">
      <c r="F308" s="18"/>
    </row>
    <row r="309" spans="6:6">
      <c r="F309" s="18"/>
    </row>
    <row r="310" spans="6:6">
      <c r="F310" s="18"/>
    </row>
    <row r="311" spans="6:6">
      <c r="F311" s="18"/>
    </row>
    <row r="312" spans="6:6">
      <c r="F312" s="18"/>
    </row>
    <row r="313" spans="6:6">
      <c r="F313" s="18"/>
    </row>
    <row r="314" spans="6:6">
      <c r="F314" s="18"/>
    </row>
    <row r="315" spans="6:6">
      <c r="F315" s="18"/>
    </row>
    <row r="316" spans="6:6">
      <c r="F316" s="18"/>
    </row>
    <row r="317" spans="6:6">
      <c r="F317" s="18"/>
    </row>
    <row r="318" spans="6:6">
      <c r="F318" s="18"/>
    </row>
    <row r="319" spans="6:6">
      <c r="F319" s="18"/>
    </row>
    <row r="320" spans="6:6">
      <c r="F320" s="18"/>
    </row>
    <row r="321" spans="6:6">
      <c r="F321" s="18"/>
    </row>
    <row r="322" spans="6:6">
      <c r="F322" s="18"/>
    </row>
    <row r="323" spans="6:6">
      <c r="F323" s="18"/>
    </row>
    <row r="324" spans="6:6">
      <c r="F324" s="18"/>
    </row>
    <row r="325" spans="6:6">
      <c r="F325" s="18"/>
    </row>
    <row r="326" spans="6:6">
      <c r="F326" s="18"/>
    </row>
    <row r="327" spans="6:6">
      <c r="F327" s="18"/>
    </row>
    <row r="328" spans="6:6">
      <c r="F328" s="18"/>
    </row>
    <row r="329" spans="6:6">
      <c r="F329" s="18"/>
    </row>
    <row r="330" spans="6:6">
      <c r="F330" s="18"/>
    </row>
    <row r="331" spans="6:6">
      <c r="F331" s="18"/>
    </row>
    <row r="332" spans="6:6">
      <c r="F332" s="18"/>
    </row>
    <row r="333" spans="6:6">
      <c r="F333" s="18"/>
    </row>
    <row r="334" spans="6:6">
      <c r="F334" s="18"/>
    </row>
    <row r="335" spans="6:6">
      <c r="F335" s="18"/>
    </row>
    <row r="336" spans="6:6">
      <c r="F336" s="18"/>
    </row>
    <row r="337" spans="6:6">
      <c r="F337" s="18"/>
    </row>
    <row r="338" spans="6:6">
      <c r="F338" s="18"/>
    </row>
    <row r="339" spans="6:6">
      <c r="F339" s="18"/>
    </row>
    <row r="340" spans="6:6">
      <c r="F340" s="18"/>
    </row>
    <row r="341" spans="6:6">
      <c r="F341" s="18"/>
    </row>
    <row r="342" spans="6:6">
      <c r="F342" s="18"/>
    </row>
    <row r="343" spans="6:6">
      <c r="F343" s="18"/>
    </row>
    <row r="344" spans="6:6">
      <c r="F344" s="18"/>
    </row>
    <row r="345" spans="6:6">
      <c r="F345" s="18"/>
    </row>
    <row r="346" spans="6:6">
      <c r="F346" s="18"/>
    </row>
    <row r="347" spans="6:6">
      <c r="F347" s="18"/>
    </row>
    <row r="348" spans="6:6">
      <c r="F348" s="18"/>
    </row>
    <row r="349" spans="6:6">
      <c r="F349" s="18"/>
    </row>
    <row r="350" spans="6:6">
      <c r="F350" s="18"/>
    </row>
    <row r="351" spans="6:6">
      <c r="F351" s="18"/>
    </row>
    <row r="352" spans="6:6">
      <c r="F352" s="18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workbookViewId="0">
      <selection activeCell="A34" sqref="A34"/>
    </sheetView>
  </sheetViews>
  <sheetFormatPr defaultColWidth="11" defaultRowHeight="16.8"/>
  <cols>
    <col min="1" max="1" width="29.8365384615385" customWidth="1"/>
    <col min="2" max="2" width="12" customWidth="1"/>
    <col min="3" max="3" width="32" customWidth="1"/>
    <col min="4" max="4" width="11" customWidth="1"/>
    <col min="5" max="5" width="12" customWidth="1"/>
    <col min="6" max="6" width="22" customWidth="1"/>
    <col min="7" max="7" width="17.5" customWidth="1"/>
    <col min="8" max="8" width="16.3365384615385" customWidth="1"/>
  </cols>
  <sheetData>
    <row r="1" spans="1:9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</row>
    <row r="2" spans="1:9">
      <c r="A2" t="s">
        <v>158</v>
      </c>
      <c r="B2" t="s">
        <v>159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</row>
    <row r="3" spans="1:9">
      <c r="A3" t="s">
        <v>158</v>
      </c>
      <c r="B3" t="s">
        <v>159</v>
      </c>
      <c r="C3" t="s">
        <v>160</v>
      </c>
      <c r="E3" t="s">
        <v>162</v>
      </c>
      <c r="F3" t="s">
        <v>163</v>
      </c>
      <c r="G3" t="s">
        <v>164</v>
      </c>
      <c r="H3" t="s">
        <v>165</v>
      </c>
      <c r="I3" t="s">
        <v>166</v>
      </c>
    </row>
    <row r="4" spans="1:9">
      <c r="A4" t="s">
        <v>158</v>
      </c>
      <c r="B4" t="s">
        <v>159</v>
      </c>
      <c r="C4" t="s">
        <v>160</v>
      </c>
      <c r="D4" t="s">
        <v>161</v>
      </c>
      <c r="F4" t="s">
        <v>163</v>
      </c>
      <c r="G4" t="s">
        <v>164</v>
      </c>
      <c r="H4" t="s">
        <v>165</v>
      </c>
      <c r="I4" t="s">
        <v>166</v>
      </c>
    </row>
    <row r="5" spans="1:9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G5" t="s">
        <v>164</v>
      </c>
      <c r="H5" t="s">
        <v>165</v>
      </c>
      <c r="I5" t="s">
        <v>166</v>
      </c>
    </row>
    <row r="6" spans="1:9">
      <c r="A6" t="s">
        <v>158</v>
      </c>
      <c r="B6" t="s">
        <v>159</v>
      </c>
      <c r="C6" t="s">
        <v>160</v>
      </c>
      <c r="D6" t="s">
        <v>161</v>
      </c>
      <c r="E6" t="s">
        <v>162</v>
      </c>
      <c r="F6" t="s">
        <v>163</v>
      </c>
      <c r="H6" t="s">
        <v>165</v>
      </c>
      <c r="I6" t="s">
        <v>166</v>
      </c>
    </row>
    <row r="7" spans="1:9">
      <c r="A7" t="s">
        <v>158</v>
      </c>
      <c r="B7" t="s">
        <v>159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I7" t="s">
        <v>166</v>
      </c>
    </row>
    <row r="8" spans="1:9">
      <c r="A8" t="s">
        <v>158</v>
      </c>
      <c r="D8" t="s">
        <v>161</v>
      </c>
      <c r="E8" t="s">
        <v>162</v>
      </c>
      <c r="F8" t="s">
        <v>163</v>
      </c>
      <c r="G8" t="s">
        <v>164</v>
      </c>
      <c r="H8" t="s">
        <v>165</v>
      </c>
      <c r="I8" t="s">
        <v>166</v>
      </c>
    </row>
    <row r="9" spans="1:9">
      <c r="A9" t="s">
        <v>158</v>
      </c>
      <c r="B9" t="s">
        <v>159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</row>
    <row r="10" spans="1:9">
      <c r="A10" t="s">
        <v>158</v>
      </c>
      <c r="B10" t="s">
        <v>159</v>
      </c>
      <c r="C10" t="s">
        <v>160</v>
      </c>
      <c r="F10" t="s">
        <v>163</v>
      </c>
      <c r="G10" t="s">
        <v>164</v>
      </c>
      <c r="H10" t="s">
        <v>165</v>
      </c>
      <c r="I10" t="s">
        <v>166</v>
      </c>
    </row>
    <row r="11" spans="1:9">
      <c r="A11" t="s">
        <v>158</v>
      </c>
      <c r="B11" t="s">
        <v>159</v>
      </c>
      <c r="C11" t="s">
        <v>160</v>
      </c>
      <c r="D11" t="s">
        <v>161</v>
      </c>
      <c r="G11" t="s">
        <v>164</v>
      </c>
      <c r="H11" t="s">
        <v>165</v>
      </c>
      <c r="I11" t="s">
        <v>166</v>
      </c>
    </row>
    <row r="12" spans="1:9">
      <c r="A12" t="s">
        <v>158</v>
      </c>
      <c r="B12" t="s">
        <v>159</v>
      </c>
      <c r="C12" t="s">
        <v>160</v>
      </c>
      <c r="D12" t="s">
        <v>161</v>
      </c>
      <c r="E12" t="s">
        <v>162</v>
      </c>
      <c r="H12" t="s">
        <v>165</v>
      </c>
      <c r="I12" t="s">
        <v>166</v>
      </c>
    </row>
    <row r="13" spans="1:9">
      <c r="A13" t="s">
        <v>158</v>
      </c>
      <c r="B13" t="s">
        <v>159</v>
      </c>
      <c r="C13" t="s">
        <v>160</v>
      </c>
      <c r="D13" t="s">
        <v>161</v>
      </c>
      <c r="E13" t="s">
        <v>162</v>
      </c>
      <c r="F13" t="s">
        <v>163</v>
      </c>
      <c r="I13" t="s">
        <v>166</v>
      </c>
    </row>
    <row r="14" spans="1:9">
      <c r="A14" t="s">
        <v>158</v>
      </c>
      <c r="C14" t="s">
        <v>160</v>
      </c>
      <c r="E14" t="s">
        <v>162</v>
      </c>
      <c r="F14" t="s">
        <v>163</v>
      </c>
      <c r="G14" t="s">
        <v>164</v>
      </c>
      <c r="H14" t="s">
        <v>165</v>
      </c>
      <c r="I14" t="s">
        <v>166</v>
      </c>
    </row>
    <row r="15" spans="1:9">
      <c r="A15" t="s">
        <v>158</v>
      </c>
      <c r="B15" t="s">
        <v>159</v>
      </c>
      <c r="D15" t="s">
        <v>161</v>
      </c>
      <c r="F15" t="s">
        <v>163</v>
      </c>
      <c r="G15" t="s">
        <v>164</v>
      </c>
      <c r="H15" t="s">
        <v>165</v>
      </c>
      <c r="I15" t="s">
        <v>166</v>
      </c>
    </row>
    <row r="16" spans="1:9">
      <c r="A16" t="s">
        <v>158</v>
      </c>
      <c r="B16" t="s">
        <v>159</v>
      </c>
      <c r="C16" t="s">
        <v>160</v>
      </c>
      <c r="E16" t="s">
        <v>162</v>
      </c>
      <c r="G16" t="s">
        <v>164</v>
      </c>
      <c r="H16" t="s">
        <v>165</v>
      </c>
      <c r="I16" t="s">
        <v>166</v>
      </c>
    </row>
    <row r="17" spans="1:9">
      <c r="A17" t="s">
        <v>158</v>
      </c>
      <c r="B17" t="s">
        <v>159</v>
      </c>
      <c r="C17" t="s">
        <v>160</v>
      </c>
      <c r="D17" t="s">
        <v>161</v>
      </c>
      <c r="F17" t="s">
        <v>163</v>
      </c>
      <c r="H17" t="s">
        <v>165</v>
      </c>
      <c r="I17" t="s">
        <v>166</v>
      </c>
    </row>
    <row r="18" spans="1:9">
      <c r="A18" t="s">
        <v>158</v>
      </c>
      <c r="B18" t="s">
        <v>159</v>
      </c>
      <c r="C18" t="s">
        <v>160</v>
      </c>
      <c r="D18" t="s">
        <v>161</v>
      </c>
      <c r="E18" t="s">
        <v>162</v>
      </c>
      <c r="G18" t="s">
        <v>164</v>
      </c>
      <c r="I18" t="s">
        <v>166</v>
      </c>
    </row>
    <row r="19" spans="1:9">
      <c r="A19" t="s">
        <v>158</v>
      </c>
      <c r="C19" t="s">
        <v>160</v>
      </c>
      <c r="D19" t="s">
        <v>161</v>
      </c>
      <c r="F19" t="s">
        <v>163</v>
      </c>
      <c r="G19" t="s">
        <v>164</v>
      </c>
      <c r="H19" t="s">
        <v>165</v>
      </c>
      <c r="I19" t="s">
        <v>166</v>
      </c>
    </row>
    <row r="20" spans="1:9">
      <c r="A20" t="s">
        <v>158</v>
      </c>
      <c r="B20" t="s">
        <v>159</v>
      </c>
      <c r="D20" t="s">
        <v>161</v>
      </c>
      <c r="E20" t="s">
        <v>162</v>
      </c>
      <c r="G20" t="s">
        <v>164</v>
      </c>
      <c r="H20" t="s">
        <v>165</v>
      </c>
      <c r="I20" t="s">
        <v>166</v>
      </c>
    </row>
    <row r="21" spans="1:9">
      <c r="A21" t="s">
        <v>158</v>
      </c>
      <c r="B21" t="s">
        <v>159</v>
      </c>
      <c r="C21" t="s">
        <v>160</v>
      </c>
      <c r="E21" t="s">
        <v>162</v>
      </c>
      <c r="F21" t="s">
        <v>163</v>
      </c>
      <c r="H21" t="s">
        <v>165</v>
      </c>
      <c r="I21" t="s">
        <v>166</v>
      </c>
    </row>
    <row r="22" spans="1:9">
      <c r="A22" t="s">
        <v>158</v>
      </c>
      <c r="B22" t="s">
        <v>159</v>
      </c>
      <c r="C22" t="s">
        <v>160</v>
      </c>
      <c r="D22" t="s">
        <v>161</v>
      </c>
      <c r="F22" t="s">
        <v>163</v>
      </c>
      <c r="G22" t="s">
        <v>164</v>
      </c>
      <c r="I22" t="s">
        <v>166</v>
      </c>
    </row>
    <row r="23" spans="1:9">
      <c r="A23" t="s">
        <v>158</v>
      </c>
      <c r="C23" t="s">
        <v>160</v>
      </c>
      <c r="D23" t="s">
        <v>161</v>
      </c>
      <c r="E23" t="s">
        <v>162</v>
      </c>
      <c r="G23" t="s">
        <v>164</v>
      </c>
      <c r="H23" t="s">
        <v>165</v>
      </c>
      <c r="I23" t="s">
        <v>166</v>
      </c>
    </row>
    <row r="24" spans="1:9">
      <c r="A24" t="s">
        <v>158</v>
      </c>
      <c r="B24" t="s">
        <v>159</v>
      </c>
      <c r="D24" t="s">
        <v>161</v>
      </c>
      <c r="E24" t="s">
        <v>162</v>
      </c>
      <c r="F24" t="s">
        <v>163</v>
      </c>
      <c r="H24" t="s">
        <v>165</v>
      </c>
      <c r="I24" t="s">
        <v>166</v>
      </c>
    </row>
    <row r="25" spans="1:9">
      <c r="A25" t="s">
        <v>158</v>
      </c>
      <c r="B25" t="s">
        <v>159</v>
      </c>
      <c r="C25" t="s">
        <v>160</v>
      </c>
      <c r="E25" t="s">
        <v>162</v>
      </c>
      <c r="F25" t="s">
        <v>163</v>
      </c>
      <c r="G25" t="s">
        <v>164</v>
      </c>
      <c r="I25" t="s">
        <v>166</v>
      </c>
    </row>
    <row r="26" spans="1:9">
      <c r="A26" t="s">
        <v>158</v>
      </c>
      <c r="C26" t="s">
        <v>160</v>
      </c>
      <c r="D26" t="s">
        <v>161</v>
      </c>
      <c r="E26" t="s">
        <v>162</v>
      </c>
      <c r="F26" t="s">
        <v>163</v>
      </c>
      <c r="H26" t="s">
        <v>165</v>
      </c>
      <c r="I26" t="s">
        <v>166</v>
      </c>
    </row>
    <row r="27" spans="1:9">
      <c r="A27" t="s">
        <v>158</v>
      </c>
      <c r="B27" t="s">
        <v>159</v>
      </c>
      <c r="D27" t="s">
        <v>161</v>
      </c>
      <c r="E27" t="s">
        <v>162</v>
      </c>
      <c r="F27" t="s">
        <v>163</v>
      </c>
      <c r="G27" t="s">
        <v>164</v>
      </c>
      <c r="I27" t="s">
        <v>166</v>
      </c>
    </row>
    <row r="28" spans="1:9">
      <c r="A28" t="s">
        <v>158</v>
      </c>
      <c r="C28" t="s">
        <v>160</v>
      </c>
      <c r="D28" t="s">
        <v>161</v>
      </c>
      <c r="E28" t="s">
        <v>162</v>
      </c>
      <c r="F28" t="s">
        <v>163</v>
      </c>
      <c r="G28" t="s">
        <v>164</v>
      </c>
      <c r="I28" t="s">
        <v>166</v>
      </c>
    </row>
    <row r="29" spans="1:9">
      <c r="A29" t="s">
        <v>158</v>
      </c>
      <c r="E29" t="s">
        <v>162</v>
      </c>
      <c r="F29" t="s">
        <v>163</v>
      </c>
      <c r="G29" t="s">
        <v>164</v>
      </c>
      <c r="H29" t="s">
        <v>165</v>
      </c>
      <c r="I29" t="s">
        <v>166</v>
      </c>
    </row>
    <row r="30" spans="1:9">
      <c r="A30" t="s">
        <v>158</v>
      </c>
      <c r="B30" t="s">
        <v>159</v>
      </c>
      <c r="F30" t="s">
        <v>163</v>
      </c>
      <c r="G30" t="s">
        <v>164</v>
      </c>
      <c r="H30" t="s">
        <v>165</v>
      </c>
      <c r="I30" t="s">
        <v>166</v>
      </c>
    </row>
    <row r="31" spans="1:9">
      <c r="A31" t="s">
        <v>158</v>
      </c>
      <c r="B31" t="s">
        <v>159</v>
      </c>
      <c r="C31" t="s">
        <v>160</v>
      </c>
      <c r="G31" t="s">
        <v>164</v>
      </c>
      <c r="H31" t="s">
        <v>165</v>
      </c>
      <c r="I31" t="s">
        <v>166</v>
      </c>
    </row>
    <row r="32" spans="1:9">
      <c r="A32" t="s">
        <v>158</v>
      </c>
      <c r="B32" t="s">
        <v>159</v>
      </c>
      <c r="C32" t="s">
        <v>160</v>
      </c>
      <c r="D32" t="s">
        <v>161</v>
      </c>
      <c r="H32" t="s">
        <v>165</v>
      </c>
      <c r="I32" t="s">
        <v>166</v>
      </c>
    </row>
    <row r="33" spans="1:9">
      <c r="A33" t="s">
        <v>158</v>
      </c>
      <c r="B33" t="s">
        <v>159</v>
      </c>
      <c r="C33" t="s">
        <v>160</v>
      </c>
      <c r="D33" t="s">
        <v>161</v>
      </c>
      <c r="E33" t="s">
        <v>162</v>
      </c>
      <c r="I33" t="s">
        <v>166</v>
      </c>
    </row>
    <row r="34" spans="1:9">
      <c r="A34" t="s">
        <v>158</v>
      </c>
      <c r="C34" t="s">
        <v>160</v>
      </c>
      <c r="F34" t="s">
        <v>163</v>
      </c>
      <c r="G34" t="s">
        <v>164</v>
      </c>
      <c r="H34" t="s">
        <v>165</v>
      </c>
      <c r="I34" t="s">
        <v>166</v>
      </c>
    </row>
    <row r="35" spans="1:9">
      <c r="A35" t="s">
        <v>158</v>
      </c>
      <c r="B35" t="s">
        <v>159</v>
      </c>
      <c r="D35" t="s">
        <v>161</v>
      </c>
      <c r="G35" t="s">
        <v>164</v>
      </c>
      <c r="H35" t="s">
        <v>165</v>
      </c>
      <c r="I35" t="s">
        <v>166</v>
      </c>
    </row>
    <row r="36" spans="1:9">
      <c r="A36" t="s">
        <v>158</v>
      </c>
      <c r="B36" t="s">
        <v>159</v>
      </c>
      <c r="C36" t="s">
        <v>160</v>
      </c>
      <c r="D36" t="s">
        <v>161</v>
      </c>
      <c r="E36" t="s">
        <v>162</v>
      </c>
      <c r="F36" t="s">
        <v>163</v>
      </c>
      <c r="G36" t="s">
        <v>164</v>
      </c>
      <c r="H36" t="s">
        <v>165</v>
      </c>
      <c r="I36" t="s">
        <v>166</v>
      </c>
    </row>
    <row r="37" spans="1:9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  <c r="G37" t="s">
        <v>164</v>
      </c>
      <c r="H37" t="s">
        <v>165</v>
      </c>
      <c r="I37" t="s">
        <v>166</v>
      </c>
    </row>
    <row r="38" spans="1:9">
      <c r="A38" t="s">
        <v>158</v>
      </c>
      <c r="B38" t="s">
        <v>159</v>
      </c>
      <c r="C38" t="s">
        <v>160</v>
      </c>
      <c r="D38" t="s">
        <v>161</v>
      </c>
      <c r="E38" t="s">
        <v>162</v>
      </c>
      <c r="F38" t="s">
        <v>163</v>
      </c>
      <c r="G38" t="s">
        <v>164</v>
      </c>
      <c r="H38" t="s">
        <v>165</v>
      </c>
      <c r="I38" t="s">
        <v>166</v>
      </c>
    </row>
    <row r="39" spans="1:9">
      <c r="A39" t="s">
        <v>158</v>
      </c>
      <c r="B39" t="s">
        <v>159</v>
      </c>
      <c r="C39" t="s">
        <v>160</v>
      </c>
      <c r="D39" t="s">
        <v>161</v>
      </c>
      <c r="E39" t="s">
        <v>162</v>
      </c>
      <c r="F39" t="s">
        <v>163</v>
      </c>
      <c r="G39" t="s">
        <v>164</v>
      </c>
      <c r="H39" t="s">
        <v>165</v>
      </c>
      <c r="I39" t="s">
        <v>166</v>
      </c>
    </row>
    <row r="40" spans="1:9">
      <c r="A40" t="s">
        <v>158</v>
      </c>
      <c r="B40" t="s">
        <v>159</v>
      </c>
      <c r="C40" t="s">
        <v>160</v>
      </c>
      <c r="D40" t="s">
        <v>161</v>
      </c>
      <c r="E40" t="s">
        <v>162</v>
      </c>
      <c r="F40" t="s">
        <v>163</v>
      </c>
      <c r="G40" t="s">
        <v>164</v>
      </c>
      <c r="H40" t="s">
        <v>165</v>
      </c>
      <c r="I40" t="s">
        <v>166</v>
      </c>
    </row>
    <row r="41" spans="1:9">
      <c r="A41" t="s">
        <v>158</v>
      </c>
      <c r="B41" t="s">
        <v>159</v>
      </c>
      <c r="C41" t="s">
        <v>160</v>
      </c>
      <c r="D41" t="s">
        <v>161</v>
      </c>
      <c r="E41" t="s">
        <v>162</v>
      </c>
      <c r="F41" t="s">
        <v>163</v>
      </c>
      <c r="G41" t="s">
        <v>164</v>
      </c>
      <c r="H41" t="s">
        <v>165</v>
      </c>
      <c r="I41" t="s">
        <v>166</v>
      </c>
    </row>
    <row r="42" spans="1:9">
      <c r="A42" t="s">
        <v>158</v>
      </c>
      <c r="B42" t="s">
        <v>159</v>
      </c>
      <c r="C42" t="s">
        <v>160</v>
      </c>
      <c r="D42" t="s">
        <v>161</v>
      </c>
      <c r="E42" t="s">
        <v>162</v>
      </c>
      <c r="F42" t="s">
        <v>163</v>
      </c>
      <c r="G42" t="s">
        <v>164</v>
      </c>
      <c r="H42" t="s">
        <v>165</v>
      </c>
      <c r="I42" t="s">
        <v>166</v>
      </c>
    </row>
    <row r="43" spans="1:9">
      <c r="A43" t="s">
        <v>158</v>
      </c>
      <c r="B43" t="s">
        <v>159</v>
      </c>
      <c r="C43" t="s">
        <v>160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166</v>
      </c>
    </row>
    <row r="44" spans="1:9">
      <c r="A44" t="s">
        <v>158</v>
      </c>
      <c r="B44" t="s">
        <v>159</v>
      </c>
      <c r="C44" t="s">
        <v>160</v>
      </c>
      <c r="D44" t="s">
        <v>161</v>
      </c>
      <c r="E44" t="s">
        <v>162</v>
      </c>
      <c r="F44" t="s">
        <v>163</v>
      </c>
      <c r="G44" t="s">
        <v>164</v>
      </c>
      <c r="H44" t="s">
        <v>165</v>
      </c>
      <c r="I44" t="s">
        <v>166</v>
      </c>
    </row>
    <row r="45" spans="1:9">
      <c r="A45" t="s">
        <v>158</v>
      </c>
      <c r="B45" t="s">
        <v>159</v>
      </c>
      <c r="C45" t="s">
        <v>160</v>
      </c>
      <c r="D45" t="s">
        <v>161</v>
      </c>
      <c r="E45" t="s">
        <v>162</v>
      </c>
      <c r="F45" t="s">
        <v>163</v>
      </c>
      <c r="G45" t="s">
        <v>164</v>
      </c>
      <c r="H45" t="s">
        <v>165</v>
      </c>
      <c r="I45" t="s">
        <v>166</v>
      </c>
    </row>
    <row r="46" spans="1:9">
      <c r="A46" t="s">
        <v>158</v>
      </c>
      <c r="B46" t="s">
        <v>159</v>
      </c>
      <c r="C46" t="s">
        <v>160</v>
      </c>
      <c r="D46" t="s">
        <v>161</v>
      </c>
      <c r="E46" t="s">
        <v>162</v>
      </c>
      <c r="F46" t="s">
        <v>163</v>
      </c>
      <c r="G46" t="s">
        <v>164</v>
      </c>
      <c r="H46" t="s">
        <v>165</v>
      </c>
      <c r="I46" t="s">
        <v>166</v>
      </c>
    </row>
    <row r="47" spans="1:9">
      <c r="A47" t="s">
        <v>158</v>
      </c>
      <c r="B47" t="s">
        <v>159</v>
      </c>
      <c r="C47" t="s">
        <v>160</v>
      </c>
      <c r="D47" t="s">
        <v>161</v>
      </c>
      <c r="E47" t="s">
        <v>162</v>
      </c>
      <c r="F47" t="s">
        <v>163</v>
      </c>
      <c r="G47" t="s">
        <v>164</v>
      </c>
      <c r="H47" t="s">
        <v>165</v>
      </c>
      <c r="I47" t="s">
        <v>166</v>
      </c>
    </row>
    <row r="48" spans="1:9">
      <c r="A48" t="s">
        <v>158</v>
      </c>
      <c r="B48" t="s">
        <v>159</v>
      </c>
      <c r="C48" t="s">
        <v>160</v>
      </c>
      <c r="D48" t="s">
        <v>161</v>
      </c>
      <c r="E48" t="s">
        <v>162</v>
      </c>
      <c r="F48" t="s">
        <v>163</v>
      </c>
      <c r="G48" t="s">
        <v>164</v>
      </c>
      <c r="H48" t="s">
        <v>165</v>
      </c>
      <c r="I48" t="s">
        <v>166</v>
      </c>
    </row>
    <row r="49" spans="1:9">
      <c r="A49" t="s">
        <v>158</v>
      </c>
      <c r="B49" t="s">
        <v>159</v>
      </c>
      <c r="C49" t="s">
        <v>160</v>
      </c>
      <c r="D49" t="s">
        <v>161</v>
      </c>
      <c r="E49" t="s">
        <v>162</v>
      </c>
      <c r="F49" t="s">
        <v>163</v>
      </c>
      <c r="G49" t="s">
        <v>164</v>
      </c>
      <c r="H49" t="s">
        <v>165</v>
      </c>
      <c r="I49" t="s">
        <v>166</v>
      </c>
    </row>
    <row r="50" spans="1:9">
      <c r="A50" t="s">
        <v>158</v>
      </c>
      <c r="B50" t="s">
        <v>159</v>
      </c>
      <c r="C50" t="s">
        <v>160</v>
      </c>
      <c r="D50" t="s">
        <v>161</v>
      </c>
      <c r="E50" t="s">
        <v>162</v>
      </c>
      <c r="F50" t="s">
        <v>163</v>
      </c>
      <c r="G50" t="s">
        <v>164</v>
      </c>
      <c r="H50" t="s">
        <v>165</v>
      </c>
      <c r="I50" t="s">
        <v>166</v>
      </c>
    </row>
    <row r="51" spans="1:9">
      <c r="A51" t="s">
        <v>158</v>
      </c>
      <c r="B51" t="s">
        <v>159</v>
      </c>
      <c r="C51" t="s">
        <v>160</v>
      </c>
      <c r="D51" t="s">
        <v>161</v>
      </c>
      <c r="E51" t="s">
        <v>162</v>
      </c>
      <c r="F51" t="s">
        <v>163</v>
      </c>
      <c r="G51" t="s">
        <v>164</v>
      </c>
      <c r="H51" t="s">
        <v>165</v>
      </c>
      <c r="I51" t="s">
        <v>166</v>
      </c>
    </row>
    <row r="52" spans="1:9">
      <c r="A52" t="s">
        <v>158</v>
      </c>
      <c r="B52" t="s">
        <v>159</v>
      </c>
      <c r="C52" t="s">
        <v>160</v>
      </c>
      <c r="D52" t="s">
        <v>161</v>
      </c>
      <c r="E52" t="s">
        <v>162</v>
      </c>
      <c r="F52" t="s">
        <v>163</v>
      </c>
      <c r="G52" t="s">
        <v>164</v>
      </c>
      <c r="H52" t="s">
        <v>165</v>
      </c>
      <c r="I52" t="s">
        <v>166</v>
      </c>
    </row>
    <row r="53" spans="1:9">
      <c r="A53" t="s">
        <v>158</v>
      </c>
      <c r="B53" t="s">
        <v>159</v>
      </c>
      <c r="C53" t="s">
        <v>160</v>
      </c>
      <c r="D53" t="s">
        <v>161</v>
      </c>
      <c r="E53" t="s">
        <v>162</v>
      </c>
      <c r="F53" t="s">
        <v>163</v>
      </c>
      <c r="G53" t="s">
        <v>164</v>
      </c>
      <c r="H53" t="s">
        <v>165</v>
      </c>
      <c r="I53" t="s">
        <v>166</v>
      </c>
    </row>
    <row r="54" spans="1:9">
      <c r="A54" t="s">
        <v>158</v>
      </c>
      <c r="B54" t="s">
        <v>159</v>
      </c>
      <c r="C54" t="s">
        <v>160</v>
      </c>
      <c r="D54" t="s">
        <v>161</v>
      </c>
      <c r="E54" t="s">
        <v>162</v>
      </c>
      <c r="F54" t="s">
        <v>163</v>
      </c>
      <c r="G54" t="s">
        <v>164</v>
      </c>
      <c r="H54" t="s">
        <v>165</v>
      </c>
      <c r="I54" t="s">
        <v>166</v>
      </c>
    </row>
    <row r="55" spans="1:9">
      <c r="A55" t="s">
        <v>158</v>
      </c>
      <c r="B55" t="s">
        <v>159</v>
      </c>
      <c r="C55" t="s">
        <v>160</v>
      </c>
      <c r="D55" t="s">
        <v>161</v>
      </c>
      <c r="E55" t="s">
        <v>162</v>
      </c>
      <c r="F55" t="s">
        <v>163</v>
      </c>
      <c r="G55" t="s">
        <v>164</v>
      </c>
      <c r="H55" t="s">
        <v>165</v>
      </c>
      <c r="I55" t="s">
        <v>166</v>
      </c>
    </row>
    <row r="56" spans="1:9">
      <c r="A56" t="s">
        <v>158</v>
      </c>
      <c r="B56" t="s">
        <v>159</v>
      </c>
      <c r="C56" t="s">
        <v>160</v>
      </c>
      <c r="D56" t="s">
        <v>161</v>
      </c>
      <c r="E56" t="s">
        <v>162</v>
      </c>
      <c r="F56" t="s">
        <v>163</v>
      </c>
      <c r="G56" t="s">
        <v>164</v>
      </c>
      <c r="H56" t="s">
        <v>165</v>
      </c>
      <c r="I56" t="s">
        <v>166</v>
      </c>
    </row>
    <row r="57" spans="1:9">
      <c r="A57" t="s">
        <v>158</v>
      </c>
      <c r="B57" t="s">
        <v>159</v>
      </c>
      <c r="C57" t="s">
        <v>160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</row>
    <row r="58" spans="1:9">
      <c r="A58" t="s">
        <v>158</v>
      </c>
      <c r="B58" t="s">
        <v>159</v>
      </c>
      <c r="C58" t="s">
        <v>160</v>
      </c>
      <c r="D58" t="s">
        <v>161</v>
      </c>
      <c r="E58" t="s">
        <v>162</v>
      </c>
      <c r="F58" t="s">
        <v>163</v>
      </c>
      <c r="G58" t="s">
        <v>164</v>
      </c>
      <c r="H58" t="s">
        <v>165</v>
      </c>
      <c r="I58" t="s">
        <v>166</v>
      </c>
    </row>
    <row r="59" spans="1:9">
      <c r="A59" t="s">
        <v>158</v>
      </c>
      <c r="B59" t="s">
        <v>159</v>
      </c>
      <c r="C59" t="s">
        <v>160</v>
      </c>
      <c r="D59" t="s">
        <v>161</v>
      </c>
      <c r="E59" t="s">
        <v>162</v>
      </c>
      <c r="F59" t="s">
        <v>163</v>
      </c>
      <c r="G59" t="s">
        <v>164</v>
      </c>
      <c r="H59" t="s">
        <v>165</v>
      </c>
      <c r="I59" t="s">
        <v>166</v>
      </c>
    </row>
    <row r="60" spans="1:9">
      <c r="A60" t="s">
        <v>158</v>
      </c>
      <c r="B60" t="s">
        <v>159</v>
      </c>
      <c r="C60" t="s">
        <v>160</v>
      </c>
      <c r="D60" t="s">
        <v>161</v>
      </c>
      <c r="E60" t="s">
        <v>162</v>
      </c>
      <c r="F60" t="s">
        <v>163</v>
      </c>
      <c r="G60" t="s">
        <v>164</v>
      </c>
      <c r="H60" t="s">
        <v>165</v>
      </c>
      <c r="I60" t="s">
        <v>166</v>
      </c>
    </row>
    <row r="61" spans="1:9">
      <c r="A61" t="s">
        <v>158</v>
      </c>
      <c r="B61" t="s">
        <v>159</v>
      </c>
      <c r="C61" t="s">
        <v>160</v>
      </c>
      <c r="D61" t="s">
        <v>161</v>
      </c>
      <c r="E61" t="s">
        <v>162</v>
      </c>
      <c r="F61" t="s">
        <v>163</v>
      </c>
      <c r="G61" t="s">
        <v>164</v>
      </c>
      <c r="H61" t="s">
        <v>165</v>
      </c>
      <c r="I61" t="s">
        <v>166</v>
      </c>
    </row>
    <row r="62" spans="1:9">
      <c r="A62" t="s">
        <v>158</v>
      </c>
      <c r="B62" t="s">
        <v>159</v>
      </c>
      <c r="C62" t="s">
        <v>160</v>
      </c>
      <c r="D62" t="s">
        <v>161</v>
      </c>
      <c r="E62" t="s">
        <v>162</v>
      </c>
      <c r="F62" t="s">
        <v>163</v>
      </c>
      <c r="G62" t="s">
        <v>164</v>
      </c>
      <c r="H62" t="s">
        <v>165</v>
      </c>
      <c r="I62" t="s">
        <v>166</v>
      </c>
    </row>
    <row r="63" spans="1:9">
      <c r="A63" t="s">
        <v>158</v>
      </c>
      <c r="B63" t="s">
        <v>159</v>
      </c>
      <c r="C63" t="s">
        <v>160</v>
      </c>
      <c r="D63" t="s">
        <v>161</v>
      </c>
      <c r="E63" t="s">
        <v>162</v>
      </c>
      <c r="F63" t="s">
        <v>163</v>
      </c>
      <c r="G63" t="s">
        <v>164</v>
      </c>
      <c r="H63" t="s">
        <v>165</v>
      </c>
      <c r="I63" t="s">
        <v>166</v>
      </c>
    </row>
    <row r="64" spans="1:9">
      <c r="A64" t="s">
        <v>158</v>
      </c>
      <c r="B64" t="s">
        <v>159</v>
      </c>
      <c r="C64" t="s">
        <v>160</v>
      </c>
      <c r="D64" t="s">
        <v>161</v>
      </c>
      <c r="E64" t="s">
        <v>162</v>
      </c>
      <c r="F64" t="s">
        <v>163</v>
      </c>
      <c r="G64" t="s">
        <v>164</v>
      </c>
      <c r="H64" t="s">
        <v>165</v>
      </c>
      <c r="I64" t="s">
        <v>166</v>
      </c>
    </row>
    <row r="65" spans="1:9">
      <c r="A65" t="s">
        <v>158</v>
      </c>
      <c r="B65" t="s">
        <v>159</v>
      </c>
      <c r="C65" t="s">
        <v>160</v>
      </c>
      <c r="D65" t="s">
        <v>161</v>
      </c>
      <c r="E65" t="s">
        <v>162</v>
      </c>
      <c r="F65" t="s">
        <v>163</v>
      </c>
      <c r="G65" t="s">
        <v>164</v>
      </c>
      <c r="H65" t="s">
        <v>165</v>
      </c>
      <c r="I65" t="s">
        <v>166</v>
      </c>
    </row>
    <row r="66" spans="1:9">
      <c r="A66" t="s">
        <v>158</v>
      </c>
      <c r="B66" t="s">
        <v>159</v>
      </c>
      <c r="C66" t="s">
        <v>160</v>
      </c>
      <c r="D66" t="s">
        <v>161</v>
      </c>
      <c r="E66" t="s">
        <v>162</v>
      </c>
      <c r="F66" t="s">
        <v>163</v>
      </c>
      <c r="G66" t="s">
        <v>164</v>
      </c>
      <c r="H66" t="s">
        <v>165</v>
      </c>
      <c r="I66" t="s">
        <v>166</v>
      </c>
    </row>
    <row r="67" spans="1:9">
      <c r="A67" t="s">
        <v>158</v>
      </c>
      <c r="B67" t="s">
        <v>159</v>
      </c>
      <c r="C67" t="s">
        <v>160</v>
      </c>
      <c r="D67" t="s">
        <v>161</v>
      </c>
      <c r="E67" t="s">
        <v>162</v>
      </c>
      <c r="F67" t="s">
        <v>163</v>
      </c>
      <c r="G67" t="s">
        <v>164</v>
      </c>
      <c r="H67" t="s">
        <v>165</v>
      </c>
      <c r="I67" t="s">
        <v>166</v>
      </c>
    </row>
    <row r="68" spans="1:9">
      <c r="A68" t="s">
        <v>158</v>
      </c>
      <c r="B68" t="s">
        <v>159</v>
      </c>
      <c r="C68" t="s">
        <v>160</v>
      </c>
      <c r="D68" t="s">
        <v>161</v>
      </c>
      <c r="E68" t="s">
        <v>162</v>
      </c>
      <c r="F68" t="s">
        <v>163</v>
      </c>
      <c r="G68" t="s">
        <v>164</v>
      </c>
      <c r="H68" t="s">
        <v>165</v>
      </c>
      <c r="I68" t="s">
        <v>166</v>
      </c>
    </row>
    <row r="69" spans="1:9">
      <c r="A69" t="s">
        <v>158</v>
      </c>
      <c r="B69" t="s">
        <v>159</v>
      </c>
      <c r="C69" t="s">
        <v>160</v>
      </c>
      <c r="D69" t="s">
        <v>161</v>
      </c>
      <c r="E69" t="s">
        <v>162</v>
      </c>
      <c r="F69" t="s">
        <v>163</v>
      </c>
      <c r="G69" t="s">
        <v>164</v>
      </c>
      <c r="H69" t="s">
        <v>165</v>
      </c>
      <c r="I69" t="s">
        <v>166</v>
      </c>
    </row>
    <row r="70" spans="1:9">
      <c r="A70" t="s">
        <v>158</v>
      </c>
      <c r="B70" t="s">
        <v>159</v>
      </c>
      <c r="C70" t="s">
        <v>160</v>
      </c>
      <c r="D70" t="s">
        <v>161</v>
      </c>
      <c r="E70" t="s">
        <v>162</v>
      </c>
      <c r="F70" t="s">
        <v>163</v>
      </c>
      <c r="G70" t="s">
        <v>164</v>
      </c>
      <c r="H70" t="s">
        <v>165</v>
      </c>
      <c r="I70" t="s">
        <v>166</v>
      </c>
    </row>
    <row r="71" spans="1:9">
      <c r="A71" t="s">
        <v>158</v>
      </c>
      <c r="B71" t="s">
        <v>159</v>
      </c>
      <c r="C71" t="s">
        <v>160</v>
      </c>
      <c r="D71" t="s">
        <v>161</v>
      </c>
      <c r="E71" t="s">
        <v>162</v>
      </c>
      <c r="F71" t="s">
        <v>163</v>
      </c>
      <c r="G71" t="s">
        <v>164</v>
      </c>
      <c r="H71" t="s">
        <v>165</v>
      </c>
      <c r="I71" t="s">
        <v>166</v>
      </c>
    </row>
    <row r="72" spans="1:9">
      <c r="A72" t="s">
        <v>158</v>
      </c>
      <c r="B72" t="s">
        <v>159</v>
      </c>
      <c r="C72" t="s">
        <v>160</v>
      </c>
      <c r="D72" t="s">
        <v>161</v>
      </c>
      <c r="E72" t="s">
        <v>162</v>
      </c>
      <c r="F72" t="s">
        <v>163</v>
      </c>
      <c r="G72" t="s">
        <v>164</v>
      </c>
      <c r="H72" t="s">
        <v>165</v>
      </c>
      <c r="I72" t="s">
        <v>166</v>
      </c>
    </row>
    <row r="73" spans="1:9">
      <c r="A73" t="s">
        <v>158</v>
      </c>
      <c r="B73" t="s">
        <v>159</v>
      </c>
      <c r="C73" t="s">
        <v>160</v>
      </c>
      <c r="D73" t="s">
        <v>161</v>
      </c>
      <c r="E73" t="s">
        <v>162</v>
      </c>
      <c r="F73" t="s">
        <v>163</v>
      </c>
      <c r="G73" t="s">
        <v>164</v>
      </c>
      <c r="H73" t="s">
        <v>165</v>
      </c>
      <c r="I73" t="s">
        <v>166</v>
      </c>
    </row>
    <row r="74" spans="1:9">
      <c r="A74" t="s">
        <v>158</v>
      </c>
      <c r="B74" t="s">
        <v>159</v>
      </c>
      <c r="C74" t="s">
        <v>160</v>
      </c>
      <c r="D74" t="s">
        <v>161</v>
      </c>
      <c r="E74" t="s">
        <v>162</v>
      </c>
      <c r="F74" t="s">
        <v>163</v>
      </c>
      <c r="G74" t="s">
        <v>164</v>
      </c>
      <c r="H74" t="s">
        <v>165</v>
      </c>
      <c r="I74" t="s">
        <v>166</v>
      </c>
    </row>
    <row r="75" spans="1:9">
      <c r="A75" t="s">
        <v>158</v>
      </c>
      <c r="B75" t="s">
        <v>159</v>
      </c>
      <c r="C75" t="s">
        <v>160</v>
      </c>
      <c r="D75" t="s">
        <v>161</v>
      </c>
      <c r="E75" t="s">
        <v>162</v>
      </c>
      <c r="F75" t="s">
        <v>163</v>
      </c>
      <c r="G75" t="s">
        <v>164</v>
      </c>
      <c r="H75" t="s">
        <v>165</v>
      </c>
      <c r="I75" t="s">
        <v>166</v>
      </c>
    </row>
    <row r="76" spans="1:9">
      <c r="A76" t="s">
        <v>158</v>
      </c>
      <c r="B76" t="s">
        <v>159</v>
      </c>
      <c r="C76" t="s">
        <v>160</v>
      </c>
      <c r="D76" t="s">
        <v>161</v>
      </c>
      <c r="E76" t="s">
        <v>162</v>
      </c>
      <c r="F76" t="s">
        <v>163</v>
      </c>
      <c r="G76" t="s">
        <v>164</v>
      </c>
      <c r="H76" t="s">
        <v>165</v>
      </c>
      <c r="I76" t="s">
        <v>166</v>
      </c>
    </row>
    <row r="77" spans="1:9">
      <c r="A77" t="s">
        <v>158</v>
      </c>
      <c r="B77" t="s">
        <v>159</v>
      </c>
      <c r="C77" t="s">
        <v>160</v>
      </c>
      <c r="D77" t="s">
        <v>161</v>
      </c>
      <c r="E77" t="s">
        <v>162</v>
      </c>
      <c r="F77" t="s">
        <v>163</v>
      </c>
      <c r="G77" t="s">
        <v>164</v>
      </c>
      <c r="H77" t="s">
        <v>165</v>
      </c>
      <c r="I77" t="s">
        <v>166</v>
      </c>
    </row>
    <row r="78" spans="1:9">
      <c r="A78" t="s">
        <v>158</v>
      </c>
      <c r="B78" t="s">
        <v>159</v>
      </c>
      <c r="C78" t="s">
        <v>160</v>
      </c>
      <c r="D78" t="s">
        <v>161</v>
      </c>
      <c r="E78" t="s">
        <v>162</v>
      </c>
      <c r="F78" t="s">
        <v>163</v>
      </c>
      <c r="G78" t="s">
        <v>164</v>
      </c>
      <c r="H78" t="s">
        <v>165</v>
      </c>
      <c r="I78" t="s">
        <v>166</v>
      </c>
    </row>
    <row r="79" spans="1:9">
      <c r="A79" t="s">
        <v>158</v>
      </c>
      <c r="B79" t="s">
        <v>159</v>
      </c>
      <c r="C79" t="s">
        <v>160</v>
      </c>
      <c r="D79" t="s">
        <v>161</v>
      </c>
      <c r="E79" t="s">
        <v>162</v>
      </c>
      <c r="F79" t="s">
        <v>163</v>
      </c>
      <c r="G79" t="s">
        <v>164</v>
      </c>
      <c r="H79" t="s">
        <v>165</v>
      </c>
      <c r="I79" t="s">
        <v>166</v>
      </c>
    </row>
    <row r="80" spans="1:9">
      <c r="A80" t="s">
        <v>158</v>
      </c>
      <c r="B80" t="s">
        <v>159</v>
      </c>
      <c r="C80" t="s">
        <v>160</v>
      </c>
      <c r="D80" t="s">
        <v>161</v>
      </c>
      <c r="E80" t="s">
        <v>162</v>
      </c>
      <c r="F80" t="s">
        <v>163</v>
      </c>
      <c r="G80" t="s">
        <v>164</v>
      </c>
      <c r="H80" t="s">
        <v>165</v>
      </c>
      <c r="I80" t="s">
        <v>166</v>
      </c>
    </row>
    <row r="81" spans="1:9">
      <c r="A81" t="s">
        <v>158</v>
      </c>
      <c r="B81" t="s">
        <v>159</v>
      </c>
      <c r="C81" t="s">
        <v>160</v>
      </c>
      <c r="D81" t="s">
        <v>161</v>
      </c>
      <c r="E81" t="s">
        <v>162</v>
      </c>
      <c r="F81" t="s">
        <v>163</v>
      </c>
      <c r="G81" t="s">
        <v>164</v>
      </c>
      <c r="H81" t="s">
        <v>165</v>
      </c>
      <c r="I81" t="s">
        <v>166</v>
      </c>
    </row>
    <row r="82" spans="1:9">
      <c r="A82" t="s">
        <v>158</v>
      </c>
      <c r="B82" t="s">
        <v>159</v>
      </c>
      <c r="C82" t="s">
        <v>160</v>
      </c>
      <c r="D82" t="s">
        <v>161</v>
      </c>
      <c r="E82" t="s">
        <v>162</v>
      </c>
      <c r="F82" t="s">
        <v>163</v>
      </c>
      <c r="G82" t="s">
        <v>164</v>
      </c>
      <c r="H82" t="s">
        <v>165</v>
      </c>
      <c r="I82" t="s">
        <v>166</v>
      </c>
    </row>
    <row r="83" spans="1:9">
      <c r="A83" t="s">
        <v>158</v>
      </c>
      <c r="B83" t="s">
        <v>159</v>
      </c>
      <c r="C83" t="s">
        <v>160</v>
      </c>
      <c r="D83" t="s">
        <v>161</v>
      </c>
      <c r="E83" t="s">
        <v>162</v>
      </c>
      <c r="F83" t="s">
        <v>163</v>
      </c>
      <c r="G83" t="s">
        <v>164</v>
      </c>
      <c r="H83" t="s">
        <v>165</v>
      </c>
      <c r="I83" t="s">
        <v>166</v>
      </c>
    </row>
    <row r="84" spans="1:9">
      <c r="A84" t="s">
        <v>158</v>
      </c>
      <c r="B84" t="s">
        <v>159</v>
      </c>
      <c r="C84" t="s">
        <v>160</v>
      </c>
      <c r="D84" t="s">
        <v>161</v>
      </c>
      <c r="E84" t="s">
        <v>162</v>
      </c>
      <c r="F84" t="s">
        <v>163</v>
      </c>
      <c r="G84" t="s">
        <v>164</v>
      </c>
      <c r="H84" t="s">
        <v>165</v>
      </c>
      <c r="I84" t="s">
        <v>166</v>
      </c>
    </row>
    <row r="85" spans="1:9">
      <c r="A85" t="s">
        <v>158</v>
      </c>
      <c r="B85" t="s">
        <v>159</v>
      </c>
      <c r="C85" t="s">
        <v>160</v>
      </c>
      <c r="D85" t="s">
        <v>161</v>
      </c>
      <c r="E85" t="s">
        <v>162</v>
      </c>
      <c r="F85" t="s">
        <v>163</v>
      </c>
      <c r="G85" t="s">
        <v>164</v>
      </c>
      <c r="H85" t="s">
        <v>165</v>
      </c>
      <c r="I85" t="s">
        <v>166</v>
      </c>
    </row>
    <row r="86" spans="1:9">
      <c r="A86" t="s">
        <v>158</v>
      </c>
      <c r="B86" t="s">
        <v>159</v>
      </c>
      <c r="C86" t="s">
        <v>160</v>
      </c>
      <c r="D86" t="s">
        <v>161</v>
      </c>
      <c r="E86" t="s">
        <v>162</v>
      </c>
      <c r="F86" t="s">
        <v>163</v>
      </c>
      <c r="G86" t="s">
        <v>164</v>
      </c>
      <c r="H86" t="s">
        <v>165</v>
      </c>
      <c r="I86" t="s">
        <v>166</v>
      </c>
    </row>
    <row r="87" spans="1:9">
      <c r="A87" t="s">
        <v>158</v>
      </c>
      <c r="B87" t="s">
        <v>159</v>
      </c>
      <c r="C87" t="s">
        <v>160</v>
      </c>
      <c r="D87" t="s">
        <v>161</v>
      </c>
      <c r="E87" t="s">
        <v>162</v>
      </c>
      <c r="F87" t="s">
        <v>163</v>
      </c>
      <c r="G87" t="s">
        <v>164</v>
      </c>
      <c r="H87" t="s">
        <v>165</v>
      </c>
      <c r="I87" t="s">
        <v>166</v>
      </c>
    </row>
    <row r="88" spans="1:9">
      <c r="A88" t="s">
        <v>158</v>
      </c>
      <c r="B88" t="s">
        <v>159</v>
      </c>
      <c r="C88" t="s">
        <v>160</v>
      </c>
      <c r="D88" t="s">
        <v>161</v>
      </c>
      <c r="E88" t="s">
        <v>162</v>
      </c>
      <c r="F88" t="s">
        <v>163</v>
      </c>
      <c r="G88" t="s">
        <v>164</v>
      </c>
      <c r="H88" t="s">
        <v>165</v>
      </c>
      <c r="I88" t="s">
        <v>166</v>
      </c>
    </row>
    <row r="89" spans="1:9">
      <c r="A89" t="s">
        <v>158</v>
      </c>
      <c r="B89" t="s">
        <v>159</v>
      </c>
      <c r="C89" t="s">
        <v>160</v>
      </c>
      <c r="D89" t="s">
        <v>161</v>
      </c>
      <c r="E89" t="s">
        <v>162</v>
      </c>
      <c r="F89" t="s">
        <v>163</v>
      </c>
      <c r="G89" t="s">
        <v>164</v>
      </c>
      <c r="H89" t="s">
        <v>165</v>
      </c>
      <c r="I89" t="s">
        <v>166</v>
      </c>
    </row>
    <row r="90" spans="1:9">
      <c r="A90" t="s">
        <v>158</v>
      </c>
      <c r="B90" t="s">
        <v>159</v>
      </c>
      <c r="C90" t="s">
        <v>160</v>
      </c>
      <c r="D90" t="s">
        <v>161</v>
      </c>
      <c r="E90" t="s">
        <v>162</v>
      </c>
      <c r="F90" t="s">
        <v>163</v>
      </c>
      <c r="G90" t="s">
        <v>164</v>
      </c>
      <c r="H90" t="s">
        <v>165</v>
      </c>
      <c r="I90" t="s">
        <v>166</v>
      </c>
    </row>
    <row r="91" spans="1:9">
      <c r="A91" t="s">
        <v>158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</row>
    <row r="92" spans="1:9">
      <c r="A92" t="s">
        <v>158</v>
      </c>
      <c r="B92" t="s">
        <v>159</v>
      </c>
      <c r="C92" t="s">
        <v>160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</row>
    <row r="93" spans="1:9">
      <c r="A93" t="s">
        <v>158</v>
      </c>
      <c r="B93" t="s">
        <v>159</v>
      </c>
      <c r="C93" t="s">
        <v>160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</row>
    <row r="94" spans="1:9">
      <c r="A94" t="s">
        <v>158</v>
      </c>
      <c r="B94" t="s">
        <v>159</v>
      </c>
      <c r="C94" t="s">
        <v>160</v>
      </c>
      <c r="D94" t="s">
        <v>161</v>
      </c>
      <c r="E94" t="s">
        <v>162</v>
      </c>
      <c r="F94" t="s">
        <v>163</v>
      </c>
      <c r="G94" t="s">
        <v>164</v>
      </c>
      <c r="H94" t="s">
        <v>165</v>
      </c>
      <c r="I94" t="s">
        <v>166</v>
      </c>
    </row>
    <row r="95" spans="1:9">
      <c r="A95" t="s">
        <v>158</v>
      </c>
      <c r="B95" t="s">
        <v>159</v>
      </c>
      <c r="C95" t="s">
        <v>160</v>
      </c>
      <c r="D95" t="s">
        <v>161</v>
      </c>
      <c r="E95" t="s">
        <v>162</v>
      </c>
      <c r="F95" t="s">
        <v>163</v>
      </c>
      <c r="G95" t="s">
        <v>164</v>
      </c>
      <c r="H95" t="s">
        <v>165</v>
      </c>
      <c r="I95" t="s">
        <v>166</v>
      </c>
    </row>
    <row r="96" spans="1:9">
      <c r="A96" t="s">
        <v>158</v>
      </c>
      <c r="B96" t="s">
        <v>159</v>
      </c>
      <c r="C96" t="s">
        <v>160</v>
      </c>
      <c r="D96" t="s">
        <v>161</v>
      </c>
      <c r="E96" t="s">
        <v>162</v>
      </c>
      <c r="F96" t="s">
        <v>163</v>
      </c>
      <c r="G96" t="s">
        <v>164</v>
      </c>
      <c r="H96" t="s">
        <v>165</v>
      </c>
      <c r="I96" t="s">
        <v>166</v>
      </c>
    </row>
    <row r="97" spans="1:9">
      <c r="A97" t="s">
        <v>158</v>
      </c>
      <c r="B97" t="s">
        <v>159</v>
      </c>
      <c r="C97" t="s">
        <v>160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</row>
    <row r="98" spans="1:9">
      <c r="A98" t="s">
        <v>158</v>
      </c>
      <c r="B98" t="s">
        <v>159</v>
      </c>
      <c r="C98" t="s">
        <v>160</v>
      </c>
      <c r="D98" t="s">
        <v>161</v>
      </c>
      <c r="E98" t="s">
        <v>162</v>
      </c>
      <c r="F98" t="s">
        <v>163</v>
      </c>
      <c r="G98" t="s">
        <v>164</v>
      </c>
      <c r="H98" t="s">
        <v>165</v>
      </c>
      <c r="I98" t="s">
        <v>166</v>
      </c>
    </row>
    <row r="99" spans="1:9">
      <c r="A99" t="s">
        <v>158</v>
      </c>
      <c r="B99" t="s">
        <v>159</v>
      </c>
      <c r="C99" t="s">
        <v>160</v>
      </c>
      <c r="D99" t="s">
        <v>161</v>
      </c>
      <c r="E99" t="s">
        <v>162</v>
      </c>
      <c r="F99" t="s">
        <v>163</v>
      </c>
      <c r="G99" t="s">
        <v>164</v>
      </c>
      <c r="H99" t="s">
        <v>165</v>
      </c>
      <c r="I99" t="s">
        <v>166</v>
      </c>
    </row>
    <row r="100" spans="1:9">
      <c r="A100" t="s">
        <v>158</v>
      </c>
      <c r="B100" t="s">
        <v>159</v>
      </c>
      <c r="C100" t="s">
        <v>160</v>
      </c>
      <c r="D100" t="s">
        <v>161</v>
      </c>
      <c r="E100" t="s">
        <v>162</v>
      </c>
      <c r="F100" t="s">
        <v>163</v>
      </c>
      <c r="G100" t="s">
        <v>164</v>
      </c>
      <c r="H100" t="s">
        <v>165</v>
      </c>
      <c r="I100" t="s">
        <v>166</v>
      </c>
    </row>
    <row r="101" spans="1:9">
      <c r="A101" t="s">
        <v>158</v>
      </c>
      <c r="B101" t="s">
        <v>159</v>
      </c>
      <c r="C101" t="s">
        <v>160</v>
      </c>
      <c r="D101" t="s">
        <v>161</v>
      </c>
      <c r="E101" t="s">
        <v>162</v>
      </c>
      <c r="F101" t="s">
        <v>163</v>
      </c>
      <c r="G101" t="s">
        <v>164</v>
      </c>
      <c r="H101" t="s">
        <v>165</v>
      </c>
      <c r="I101" t="s">
        <v>166</v>
      </c>
    </row>
    <row r="102" spans="1:9">
      <c r="A102" t="s">
        <v>158</v>
      </c>
      <c r="B102" t="s">
        <v>159</v>
      </c>
      <c r="C102" t="s">
        <v>160</v>
      </c>
      <c r="D102" t="s">
        <v>161</v>
      </c>
      <c r="E102" t="s">
        <v>162</v>
      </c>
      <c r="F102" t="s">
        <v>163</v>
      </c>
      <c r="G102" t="s">
        <v>164</v>
      </c>
      <c r="H102" t="s">
        <v>165</v>
      </c>
      <c r="I102" t="s">
        <v>166</v>
      </c>
    </row>
    <row r="103" spans="1:9">
      <c r="A103" t="s">
        <v>158</v>
      </c>
      <c r="B103" t="s">
        <v>159</v>
      </c>
      <c r="C103" t="s">
        <v>160</v>
      </c>
      <c r="D103" t="s">
        <v>161</v>
      </c>
      <c r="E103" t="s">
        <v>162</v>
      </c>
      <c r="F103" t="s">
        <v>163</v>
      </c>
      <c r="G103" t="s">
        <v>164</v>
      </c>
      <c r="H103" t="s">
        <v>165</v>
      </c>
      <c r="I103" t="s">
        <v>166</v>
      </c>
    </row>
    <row r="104" spans="1:9">
      <c r="A104" t="s">
        <v>158</v>
      </c>
      <c r="B104" t="s">
        <v>159</v>
      </c>
      <c r="C104" t="s">
        <v>160</v>
      </c>
      <c r="D104" t="s">
        <v>161</v>
      </c>
      <c r="E104" t="s">
        <v>162</v>
      </c>
      <c r="F104" t="s">
        <v>163</v>
      </c>
      <c r="G104" t="s">
        <v>164</v>
      </c>
      <c r="H104" t="s">
        <v>165</v>
      </c>
      <c r="I104" t="s">
        <v>166</v>
      </c>
    </row>
    <row r="105" spans="1:9">
      <c r="A105" t="s">
        <v>158</v>
      </c>
      <c r="B105" t="s">
        <v>159</v>
      </c>
      <c r="C105" t="s">
        <v>160</v>
      </c>
      <c r="D105" t="s">
        <v>161</v>
      </c>
      <c r="E105" t="s">
        <v>162</v>
      </c>
      <c r="F105" t="s">
        <v>163</v>
      </c>
      <c r="G105" t="s">
        <v>164</v>
      </c>
      <c r="H105" t="s">
        <v>165</v>
      </c>
      <c r="I105" t="s">
        <v>166</v>
      </c>
    </row>
    <row r="106" spans="1:9">
      <c r="A106" t="s">
        <v>158</v>
      </c>
      <c r="B106" t="s">
        <v>159</v>
      </c>
      <c r="C106" t="s">
        <v>160</v>
      </c>
      <c r="D106" t="s">
        <v>161</v>
      </c>
      <c r="E106" t="s">
        <v>162</v>
      </c>
      <c r="F106" t="s">
        <v>163</v>
      </c>
      <c r="G106" t="s">
        <v>164</v>
      </c>
      <c r="H106" t="s">
        <v>165</v>
      </c>
      <c r="I106" t="s">
        <v>166</v>
      </c>
    </row>
    <row r="107" spans="1:9">
      <c r="A107" t="s">
        <v>158</v>
      </c>
      <c r="B107" t="s">
        <v>159</v>
      </c>
      <c r="C107" t="s">
        <v>160</v>
      </c>
      <c r="D107" t="s">
        <v>161</v>
      </c>
      <c r="E107" t="s">
        <v>162</v>
      </c>
      <c r="F107" t="s">
        <v>163</v>
      </c>
      <c r="G107" t="s">
        <v>164</v>
      </c>
      <c r="H107" t="s">
        <v>165</v>
      </c>
      <c r="I107" t="s">
        <v>166</v>
      </c>
    </row>
    <row r="108" spans="1:9">
      <c r="A108" t="s">
        <v>158</v>
      </c>
      <c r="B108" t="s">
        <v>159</v>
      </c>
      <c r="C108" t="s">
        <v>160</v>
      </c>
      <c r="D108" t="s">
        <v>161</v>
      </c>
      <c r="E108" t="s">
        <v>162</v>
      </c>
      <c r="F108" t="s">
        <v>163</v>
      </c>
      <c r="G108" t="s">
        <v>164</v>
      </c>
      <c r="H108" t="s">
        <v>165</v>
      </c>
      <c r="I108" t="s">
        <v>166</v>
      </c>
    </row>
    <row r="109" spans="1:9">
      <c r="A109" t="s">
        <v>158</v>
      </c>
      <c r="B109" t="s">
        <v>159</v>
      </c>
      <c r="C109" t="s">
        <v>160</v>
      </c>
      <c r="D109" t="s">
        <v>161</v>
      </c>
      <c r="E109" t="s">
        <v>162</v>
      </c>
      <c r="F109" t="s">
        <v>163</v>
      </c>
      <c r="G109" t="s">
        <v>164</v>
      </c>
      <c r="H109" t="s">
        <v>165</v>
      </c>
      <c r="I109" t="s">
        <v>166</v>
      </c>
    </row>
    <row r="110" spans="1:9">
      <c r="A110" t="s">
        <v>158</v>
      </c>
      <c r="B110" t="s">
        <v>159</v>
      </c>
      <c r="C110" t="s">
        <v>160</v>
      </c>
      <c r="D110" t="s">
        <v>161</v>
      </c>
      <c r="E110" t="s">
        <v>162</v>
      </c>
      <c r="F110" t="s">
        <v>163</v>
      </c>
      <c r="G110" t="s">
        <v>164</v>
      </c>
      <c r="H110" t="s">
        <v>165</v>
      </c>
      <c r="I110" t="s">
        <v>166</v>
      </c>
    </row>
    <row r="111" spans="1:9">
      <c r="A111" t="s">
        <v>158</v>
      </c>
      <c r="B111" t="s">
        <v>159</v>
      </c>
      <c r="C111" t="s">
        <v>160</v>
      </c>
      <c r="D111" t="s">
        <v>161</v>
      </c>
      <c r="E111" t="s">
        <v>162</v>
      </c>
      <c r="F111" t="s">
        <v>163</v>
      </c>
      <c r="G111" t="s">
        <v>164</v>
      </c>
      <c r="H111" t="s">
        <v>165</v>
      </c>
      <c r="I111" t="s">
        <v>166</v>
      </c>
    </row>
    <row r="112" spans="1:9">
      <c r="A112" t="s">
        <v>158</v>
      </c>
      <c r="B112" t="s">
        <v>159</v>
      </c>
      <c r="C112" t="s">
        <v>160</v>
      </c>
      <c r="D112" t="s">
        <v>161</v>
      </c>
      <c r="E112" t="s">
        <v>162</v>
      </c>
      <c r="F112" t="s">
        <v>163</v>
      </c>
      <c r="G112" t="s">
        <v>164</v>
      </c>
      <c r="H112" t="s">
        <v>165</v>
      </c>
      <c r="I112" t="s">
        <v>166</v>
      </c>
    </row>
    <row r="113" spans="1:9">
      <c r="A113" t="s">
        <v>158</v>
      </c>
      <c r="B113" t="s">
        <v>159</v>
      </c>
      <c r="C113" t="s">
        <v>160</v>
      </c>
      <c r="D113" t="s">
        <v>161</v>
      </c>
      <c r="E113" t="s">
        <v>162</v>
      </c>
      <c r="F113" t="s">
        <v>163</v>
      </c>
      <c r="G113" t="s">
        <v>164</v>
      </c>
      <c r="H113" t="s">
        <v>165</v>
      </c>
      <c r="I113" t="s">
        <v>166</v>
      </c>
    </row>
    <row r="114" spans="1:9">
      <c r="A114" t="s">
        <v>158</v>
      </c>
      <c r="B114" t="s">
        <v>159</v>
      </c>
      <c r="C114" t="s">
        <v>160</v>
      </c>
      <c r="D114" t="s">
        <v>161</v>
      </c>
      <c r="E114" t="s">
        <v>162</v>
      </c>
      <c r="F114" t="s">
        <v>163</v>
      </c>
      <c r="G114" t="s">
        <v>164</v>
      </c>
      <c r="H114" t="s">
        <v>165</v>
      </c>
      <c r="I114" t="s">
        <v>166</v>
      </c>
    </row>
    <row r="115" spans="1:9">
      <c r="A115" t="s">
        <v>158</v>
      </c>
      <c r="B115" t="s">
        <v>159</v>
      </c>
      <c r="C115" t="s">
        <v>160</v>
      </c>
      <c r="D115" t="s">
        <v>161</v>
      </c>
      <c r="E115" t="s">
        <v>162</v>
      </c>
      <c r="F115" t="s">
        <v>163</v>
      </c>
      <c r="G115" t="s">
        <v>164</v>
      </c>
      <c r="H115" t="s">
        <v>165</v>
      </c>
      <c r="I115" t="s">
        <v>166</v>
      </c>
    </row>
    <row r="116" spans="1:9">
      <c r="A116" t="s">
        <v>158</v>
      </c>
      <c r="B116" t="s">
        <v>159</v>
      </c>
      <c r="C116" t="s">
        <v>160</v>
      </c>
      <c r="D116" t="s">
        <v>161</v>
      </c>
      <c r="E116" t="s">
        <v>162</v>
      </c>
      <c r="F116" t="s">
        <v>163</v>
      </c>
      <c r="G116" t="s">
        <v>164</v>
      </c>
      <c r="H116" t="s">
        <v>165</v>
      </c>
      <c r="I116" t="s">
        <v>166</v>
      </c>
    </row>
    <row r="117" spans="1:9">
      <c r="A117" t="s">
        <v>158</v>
      </c>
      <c r="B117" t="s">
        <v>159</v>
      </c>
      <c r="C117" t="s">
        <v>160</v>
      </c>
      <c r="D117" t="s">
        <v>161</v>
      </c>
      <c r="E117" t="s">
        <v>162</v>
      </c>
      <c r="F117" t="s">
        <v>163</v>
      </c>
      <c r="G117" t="s">
        <v>164</v>
      </c>
      <c r="H117" t="s">
        <v>165</v>
      </c>
      <c r="I117" t="s">
        <v>166</v>
      </c>
    </row>
    <row r="118" spans="1:9">
      <c r="A118" t="s">
        <v>158</v>
      </c>
      <c r="B118" t="s">
        <v>159</v>
      </c>
      <c r="C118" t="s">
        <v>160</v>
      </c>
      <c r="D118" t="s">
        <v>161</v>
      </c>
      <c r="E118" t="s">
        <v>162</v>
      </c>
      <c r="F118" t="s">
        <v>163</v>
      </c>
      <c r="G118" t="s">
        <v>164</v>
      </c>
      <c r="H118" t="s">
        <v>165</v>
      </c>
      <c r="I118" t="s">
        <v>166</v>
      </c>
    </row>
    <row r="119" spans="1:9">
      <c r="A119" t="s">
        <v>158</v>
      </c>
      <c r="B119" t="s">
        <v>159</v>
      </c>
      <c r="C119" t="s">
        <v>160</v>
      </c>
      <c r="D119" t="s">
        <v>161</v>
      </c>
      <c r="E119" t="s">
        <v>162</v>
      </c>
      <c r="F119" t="s">
        <v>163</v>
      </c>
      <c r="G119" t="s">
        <v>164</v>
      </c>
      <c r="H119" t="s">
        <v>165</v>
      </c>
      <c r="I119" t="s">
        <v>166</v>
      </c>
    </row>
    <row r="120" spans="1:9">
      <c r="A120" t="s">
        <v>158</v>
      </c>
      <c r="B120" t="s">
        <v>159</v>
      </c>
      <c r="C120" t="s">
        <v>160</v>
      </c>
      <c r="D120" t="s">
        <v>161</v>
      </c>
      <c r="E120" t="s">
        <v>162</v>
      </c>
      <c r="F120" t="s">
        <v>163</v>
      </c>
      <c r="G120" t="s">
        <v>164</v>
      </c>
      <c r="H120" t="s">
        <v>165</v>
      </c>
      <c r="I120" t="s">
        <v>166</v>
      </c>
    </row>
    <row r="121" spans="1:9">
      <c r="A121" t="s">
        <v>158</v>
      </c>
      <c r="B121" t="s">
        <v>159</v>
      </c>
      <c r="C121" t="s">
        <v>160</v>
      </c>
      <c r="D121" t="s">
        <v>161</v>
      </c>
      <c r="E121" t="s">
        <v>162</v>
      </c>
      <c r="F121" t="s">
        <v>163</v>
      </c>
      <c r="G121" t="s">
        <v>164</v>
      </c>
      <c r="H121" t="s">
        <v>165</v>
      </c>
      <c r="I121" t="s">
        <v>166</v>
      </c>
    </row>
    <row r="122" spans="1:9">
      <c r="A122" t="s">
        <v>158</v>
      </c>
      <c r="B122" t="s">
        <v>159</v>
      </c>
      <c r="C122" t="s">
        <v>160</v>
      </c>
      <c r="D122" t="s">
        <v>161</v>
      </c>
      <c r="E122" t="s">
        <v>162</v>
      </c>
      <c r="F122" t="s">
        <v>163</v>
      </c>
      <c r="G122" t="s">
        <v>164</v>
      </c>
      <c r="H122" t="s">
        <v>165</v>
      </c>
      <c r="I122" t="s">
        <v>166</v>
      </c>
    </row>
    <row r="123" spans="1:9">
      <c r="A123" t="s">
        <v>158</v>
      </c>
      <c r="B123" t="s">
        <v>159</v>
      </c>
      <c r="C123" t="s">
        <v>160</v>
      </c>
      <c r="D123" t="s">
        <v>161</v>
      </c>
      <c r="E123" t="s">
        <v>162</v>
      </c>
      <c r="F123" t="s">
        <v>163</v>
      </c>
      <c r="G123" t="s">
        <v>164</v>
      </c>
      <c r="H123" t="s">
        <v>165</v>
      </c>
      <c r="I123" t="s">
        <v>166</v>
      </c>
    </row>
    <row r="124" spans="1:9">
      <c r="A124" t="s">
        <v>158</v>
      </c>
      <c r="B124" t="s">
        <v>159</v>
      </c>
      <c r="C124" t="s">
        <v>160</v>
      </c>
      <c r="D124" t="s">
        <v>161</v>
      </c>
      <c r="E124" t="s">
        <v>162</v>
      </c>
      <c r="F124" t="s">
        <v>163</v>
      </c>
      <c r="G124" t="s">
        <v>164</v>
      </c>
      <c r="H124" t="s">
        <v>165</v>
      </c>
      <c r="I124" t="s">
        <v>166</v>
      </c>
    </row>
    <row r="125" spans="1:9">
      <c r="A125" t="s">
        <v>158</v>
      </c>
      <c r="B125" t="s">
        <v>159</v>
      </c>
      <c r="C125" t="s">
        <v>160</v>
      </c>
      <c r="D125" t="s">
        <v>161</v>
      </c>
      <c r="E125" t="s">
        <v>162</v>
      </c>
      <c r="F125" t="s">
        <v>163</v>
      </c>
      <c r="G125" t="s">
        <v>164</v>
      </c>
      <c r="H125" t="s">
        <v>165</v>
      </c>
      <c r="I125" t="s">
        <v>166</v>
      </c>
    </row>
    <row r="126" spans="1:9">
      <c r="A126" t="s">
        <v>158</v>
      </c>
      <c r="B126" t="s">
        <v>159</v>
      </c>
      <c r="C126" t="s">
        <v>160</v>
      </c>
      <c r="D126" t="s">
        <v>161</v>
      </c>
      <c r="E126" t="s">
        <v>162</v>
      </c>
      <c r="F126" t="s">
        <v>163</v>
      </c>
      <c r="G126" t="s">
        <v>164</v>
      </c>
      <c r="H126" t="s">
        <v>165</v>
      </c>
      <c r="I126" t="s">
        <v>166</v>
      </c>
    </row>
    <row r="127" spans="1:9">
      <c r="A127" t="s">
        <v>158</v>
      </c>
      <c r="B127" t="s">
        <v>159</v>
      </c>
      <c r="C127" t="s">
        <v>160</v>
      </c>
      <c r="D127" t="s">
        <v>161</v>
      </c>
      <c r="E127" t="s">
        <v>162</v>
      </c>
      <c r="F127" t="s">
        <v>163</v>
      </c>
      <c r="G127" t="s">
        <v>164</v>
      </c>
      <c r="H127" t="s">
        <v>165</v>
      </c>
      <c r="I127" t="s">
        <v>166</v>
      </c>
    </row>
    <row r="128" spans="1:9">
      <c r="A128" t="s">
        <v>158</v>
      </c>
      <c r="B128" t="s">
        <v>159</v>
      </c>
      <c r="C128" t="s">
        <v>160</v>
      </c>
      <c r="D128" t="s">
        <v>161</v>
      </c>
      <c r="E128" t="s">
        <v>162</v>
      </c>
      <c r="F128" t="s">
        <v>163</v>
      </c>
      <c r="G128" t="s">
        <v>164</v>
      </c>
      <c r="H128" t="s">
        <v>165</v>
      </c>
      <c r="I128" t="s">
        <v>166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30"/>
  <sheetViews>
    <sheetView topLeftCell="M1" workbookViewId="0">
      <selection activeCell="AH4" sqref="AG4:AH7"/>
    </sheetView>
  </sheetViews>
  <sheetFormatPr defaultColWidth="11" defaultRowHeight="16.8"/>
  <cols>
    <col min="18" max="18" width="32" customWidth="1"/>
  </cols>
  <sheetData>
    <row r="1" spans="9:15"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</row>
    <row r="3" spans="1:27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I3">
        <f>A3*I$1</f>
        <v>0</v>
      </c>
      <c r="J3">
        <f t="shared" ref="J3:O3" si="0">B3*J$1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R3" t="s">
        <v>158</v>
      </c>
      <c r="S3" t="str">
        <f t="shared" ref="S3:Y3" si="1">IFERROR(VLOOKUP(I3,$AG$4:$AH$10,2,0),"")</f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AA3" t="str">
        <f>_xlfn.CONCAT(R3,S3,T3,U3,V3,W3,X3,Y3,Z3)</f>
        <v>(year, quarter, month, dt,</v>
      </c>
    </row>
    <row r="4" spans="1:34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I4">
        <f t="shared" ref="I4:I67" si="2">A4*I$1</f>
        <v>0</v>
      </c>
      <c r="J4">
        <f t="shared" ref="J4:J67" si="3">B4*J$1</f>
        <v>0</v>
      </c>
      <c r="K4">
        <f t="shared" ref="K4:K67" si="4">C4*K$1</f>
        <v>0</v>
      </c>
      <c r="L4">
        <f t="shared" ref="L4:L67" si="5">D4*L$1</f>
        <v>0</v>
      </c>
      <c r="M4">
        <f t="shared" ref="M4:M67" si="6">E4*M$1</f>
        <v>0</v>
      </c>
      <c r="N4">
        <f t="shared" ref="N4:N67" si="7">F4*N$1</f>
        <v>0</v>
      </c>
      <c r="O4">
        <f t="shared" ref="O4:O67" si="8">G4*O$1</f>
        <v>7</v>
      </c>
      <c r="R4" t="s">
        <v>158</v>
      </c>
      <c r="T4" t="str">
        <f t="shared" ref="T4:T35" si="9">IFERROR(VLOOKUP(J4,$AG$4:$AH$10,2,0),"")</f>
        <v/>
      </c>
      <c r="U4" t="str">
        <f t="shared" ref="U4:U35" si="10">IFERROR(VLOOKUP(K4,$AG$4:$AH$10,2,0),"")</f>
        <v/>
      </c>
      <c r="V4" t="str">
        <f t="shared" ref="V4:V35" si="11">IFERROR(VLOOKUP(L4,$AG$4:$AH$10,2,0),"")</f>
        <v/>
      </c>
      <c r="W4" t="str">
        <f t="shared" ref="W4:W35" si="12">IFERROR(VLOOKUP(M4,$AG$4:$AH$10,2,0),"")</f>
        <v/>
      </c>
      <c r="X4" t="str">
        <f t="shared" ref="X4:X35" si="13">IFERROR(VLOOKUP(N4,$AG$4:$AH$10,2,0),"")</f>
        <v/>
      </c>
      <c r="Y4" t="str">
        <f t="shared" ref="Y4:Y35" si="14">IFERROR(VLOOKUP(O4,$AG$4:$AH$10,2,0),"")</f>
        <v>lc_route_group</v>
      </c>
      <c r="Z4" t="s">
        <v>167</v>
      </c>
      <c r="AA4" t="str">
        <f>_xlfn.CONCAT(R4,S4,T4,U4,V4,W4,X4,Y4,Z4)</f>
        <v>(year, quarter, month, dt,lc_route_group),</v>
      </c>
      <c r="AG4">
        <v>1</v>
      </c>
      <c r="AH4" t="s">
        <v>159</v>
      </c>
    </row>
    <row r="5" spans="1:34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6</v>
      </c>
      <c r="O5">
        <f t="shared" si="8"/>
        <v>0</v>
      </c>
      <c r="R5" t="s">
        <v>158</v>
      </c>
      <c r="S5" t="str">
        <f t="shared" ref="S5:S36" si="15">IFERROR(VLOOKUP(I5,$AG$4:$AH$10,2,0),"")</f>
        <v/>
      </c>
      <c r="T5" t="str">
        <f t="shared" si="9"/>
        <v/>
      </c>
      <c r="U5" t="str">
        <f t="shared" si="10"/>
        <v/>
      </c>
      <c r="V5" t="str">
        <f t="shared" si="11"/>
        <v/>
      </c>
      <c r="W5" t="str">
        <f t="shared" si="12"/>
        <v/>
      </c>
      <c r="X5" t="str">
        <f t="shared" si="13"/>
        <v>lc_price_group,</v>
      </c>
      <c r="Y5" t="str">
        <f t="shared" si="14"/>
        <v/>
      </c>
      <c r="Z5" t="s">
        <v>167</v>
      </c>
      <c r="AA5" t="str">
        <f t="shared" ref="AA5:AA68" si="16">_xlfn.CONCAT(R5,S5,T5,U5,V5,W5,X5,Y5,Z5)</f>
        <v>(year, quarter, month, dt,lc_price_group,),</v>
      </c>
      <c r="AG5">
        <v>2</v>
      </c>
      <c r="AH5" t="s">
        <v>160</v>
      </c>
    </row>
    <row r="6" spans="1:34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1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6</v>
      </c>
      <c r="O6">
        <f t="shared" si="8"/>
        <v>7</v>
      </c>
      <c r="R6" t="s">
        <v>158</v>
      </c>
      <c r="S6" t="str">
        <f t="shared" si="15"/>
        <v/>
      </c>
      <c r="T6" t="str">
        <f t="shared" si="9"/>
        <v/>
      </c>
      <c r="U6" t="str">
        <f t="shared" si="10"/>
        <v/>
      </c>
      <c r="V6" t="str">
        <f t="shared" si="11"/>
        <v/>
      </c>
      <c r="W6" t="str">
        <f t="shared" si="12"/>
        <v/>
      </c>
      <c r="X6" t="str">
        <f t="shared" si="13"/>
        <v>lc_price_group,</v>
      </c>
      <c r="Y6" t="str">
        <f t="shared" si="14"/>
        <v>lc_route_group</v>
      </c>
      <c r="Z6" t="s">
        <v>167</v>
      </c>
      <c r="AA6" t="str">
        <f t="shared" si="16"/>
        <v>(year, quarter, month, dt,lc_price_group,lc_route_group),</v>
      </c>
      <c r="AG6">
        <v>3</v>
      </c>
      <c r="AH6" t="s">
        <v>161</v>
      </c>
    </row>
    <row r="7" spans="1:34">
      <c r="A7" s="4">
        <v>0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5</v>
      </c>
      <c r="N7">
        <f t="shared" si="7"/>
        <v>0</v>
      </c>
      <c r="O7">
        <f t="shared" si="8"/>
        <v>0</v>
      </c>
      <c r="R7" t="s">
        <v>158</v>
      </c>
      <c r="S7" t="str">
        <f t="shared" si="15"/>
        <v/>
      </c>
      <c r="T7" t="str">
        <f t="shared" si="9"/>
        <v/>
      </c>
      <c r="U7" t="str">
        <f t="shared" si="10"/>
        <v/>
      </c>
      <c r="V7" t="str">
        <f t="shared" si="11"/>
        <v/>
      </c>
      <c r="W7" t="str">
        <f t="shared" si="12"/>
        <v>lc_distance_group, </v>
      </c>
      <c r="X7" t="str">
        <f t="shared" si="13"/>
        <v/>
      </c>
      <c r="Y7" t="str">
        <f t="shared" si="14"/>
        <v/>
      </c>
      <c r="Z7" t="s">
        <v>167</v>
      </c>
      <c r="AA7" t="str">
        <f t="shared" si="16"/>
        <v>(year, quarter, month, dt,lc_distance_group, ),</v>
      </c>
      <c r="AG7">
        <v>4</v>
      </c>
      <c r="AH7" t="s">
        <v>162</v>
      </c>
    </row>
    <row r="8" spans="1:34">
      <c r="A8" s="4">
        <v>0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5</v>
      </c>
      <c r="N8">
        <f t="shared" si="7"/>
        <v>0</v>
      </c>
      <c r="O8">
        <f t="shared" si="8"/>
        <v>7</v>
      </c>
      <c r="R8" t="s">
        <v>158</v>
      </c>
      <c r="S8" t="str">
        <f t="shared" si="15"/>
        <v/>
      </c>
      <c r="T8" t="str">
        <f t="shared" si="9"/>
        <v/>
      </c>
      <c r="U8" t="str">
        <f t="shared" si="10"/>
        <v/>
      </c>
      <c r="V8" t="str">
        <f t="shared" si="11"/>
        <v/>
      </c>
      <c r="W8" t="str">
        <f t="shared" si="12"/>
        <v>lc_distance_group, </v>
      </c>
      <c r="X8" t="str">
        <f t="shared" si="13"/>
        <v/>
      </c>
      <c r="Y8" t="str">
        <f t="shared" si="14"/>
        <v>lc_route_group</v>
      </c>
      <c r="Z8" t="s">
        <v>167</v>
      </c>
      <c r="AA8" t="str">
        <f t="shared" si="16"/>
        <v>(year, quarter, month, dt,lc_distance_group, lc_route_group),</v>
      </c>
      <c r="AG8">
        <v>5</v>
      </c>
      <c r="AH8" t="s">
        <v>163</v>
      </c>
    </row>
    <row r="9" spans="1:34">
      <c r="A9" s="4">
        <v>0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5</v>
      </c>
      <c r="N9">
        <f t="shared" si="7"/>
        <v>6</v>
      </c>
      <c r="O9">
        <f t="shared" si="8"/>
        <v>0</v>
      </c>
      <c r="R9" t="s">
        <v>158</v>
      </c>
      <c r="S9" t="str">
        <f t="shared" si="15"/>
        <v/>
      </c>
      <c r="T9" t="str">
        <f t="shared" si="9"/>
        <v/>
      </c>
      <c r="U9" t="str">
        <f t="shared" si="10"/>
        <v/>
      </c>
      <c r="V9" t="str">
        <f t="shared" si="11"/>
        <v/>
      </c>
      <c r="W9" t="str">
        <f t="shared" si="12"/>
        <v>lc_distance_group, </v>
      </c>
      <c r="X9" t="str">
        <f t="shared" si="13"/>
        <v>lc_price_group,</v>
      </c>
      <c r="Y9" t="str">
        <f t="shared" si="14"/>
        <v/>
      </c>
      <c r="Z9" t="s">
        <v>167</v>
      </c>
      <c r="AA9" t="str">
        <f t="shared" si="16"/>
        <v>(year, quarter, month, dt,lc_distance_group, lc_price_group,),</v>
      </c>
      <c r="AG9">
        <v>6</v>
      </c>
      <c r="AH9" t="s">
        <v>164</v>
      </c>
    </row>
    <row r="10" spans="1:34">
      <c r="A10" s="4">
        <v>0</v>
      </c>
      <c r="B10" s="4">
        <v>0</v>
      </c>
      <c r="C10" s="4">
        <v>0</v>
      </c>
      <c r="D10" s="4">
        <v>0</v>
      </c>
      <c r="E10" s="4">
        <v>1</v>
      </c>
      <c r="F10" s="4">
        <v>1</v>
      </c>
      <c r="G10" s="4"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5</v>
      </c>
      <c r="N10">
        <f t="shared" si="7"/>
        <v>6</v>
      </c>
      <c r="O10">
        <f t="shared" si="8"/>
        <v>7</v>
      </c>
      <c r="R10" t="s">
        <v>158</v>
      </c>
      <c r="S10" t="str">
        <f t="shared" si="15"/>
        <v/>
      </c>
      <c r="T10" t="str">
        <f t="shared" si="9"/>
        <v/>
      </c>
      <c r="U10" t="str">
        <f t="shared" si="10"/>
        <v/>
      </c>
      <c r="V10" t="str">
        <f t="shared" si="11"/>
        <v/>
      </c>
      <c r="W10" t="str">
        <f t="shared" si="12"/>
        <v>lc_distance_group, </v>
      </c>
      <c r="X10" t="str">
        <f t="shared" si="13"/>
        <v>lc_price_group,</v>
      </c>
      <c r="Y10" t="str">
        <f t="shared" si="14"/>
        <v>lc_route_group</v>
      </c>
      <c r="Z10" t="s">
        <v>167</v>
      </c>
      <c r="AA10" t="str">
        <f t="shared" si="16"/>
        <v>(year, quarter, month, dt,lc_distance_group, lc_price_group,lc_route_group),</v>
      </c>
      <c r="AG10">
        <v>7</v>
      </c>
      <c r="AH10" t="s">
        <v>165</v>
      </c>
    </row>
    <row r="11" spans="1:27">
      <c r="A11" s="4">
        <v>0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4</v>
      </c>
      <c r="M11">
        <f t="shared" si="6"/>
        <v>0</v>
      </c>
      <c r="N11">
        <f t="shared" si="7"/>
        <v>0</v>
      </c>
      <c r="O11">
        <f t="shared" si="8"/>
        <v>0</v>
      </c>
      <c r="R11" t="s">
        <v>158</v>
      </c>
      <c r="S11" t="str">
        <f t="shared" si="15"/>
        <v/>
      </c>
      <c r="T11" t="str">
        <f t="shared" si="9"/>
        <v/>
      </c>
      <c r="U11" t="str">
        <f t="shared" si="10"/>
        <v/>
      </c>
      <c r="V11" t="str">
        <f t="shared" si="11"/>
        <v>city_name,</v>
      </c>
      <c r="W11" t="str">
        <f t="shared" si="12"/>
        <v/>
      </c>
      <c r="X11" t="str">
        <f t="shared" si="13"/>
        <v/>
      </c>
      <c r="Y11" t="str">
        <f t="shared" si="14"/>
        <v/>
      </c>
      <c r="Z11" t="s">
        <v>167</v>
      </c>
      <c r="AA11" t="str">
        <f t="shared" si="16"/>
        <v>(year, quarter, month, dt,city_name,),</v>
      </c>
    </row>
    <row r="12" spans="1:27">
      <c r="A12" s="4">
        <v>0</v>
      </c>
      <c r="B12" s="4">
        <v>0</v>
      </c>
      <c r="C12" s="4">
        <v>0</v>
      </c>
      <c r="D12" s="4">
        <v>1</v>
      </c>
      <c r="E12" s="4">
        <v>0</v>
      </c>
      <c r="F12" s="4">
        <v>0</v>
      </c>
      <c r="G12" s="4"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4</v>
      </c>
      <c r="M12">
        <f t="shared" si="6"/>
        <v>0</v>
      </c>
      <c r="N12">
        <f t="shared" si="7"/>
        <v>0</v>
      </c>
      <c r="O12">
        <f t="shared" si="8"/>
        <v>7</v>
      </c>
      <c r="R12" t="s">
        <v>158</v>
      </c>
      <c r="S12" t="str">
        <f t="shared" si="15"/>
        <v/>
      </c>
      <c r="T12" t="str">
        <f t="shared" si="9"/>
        <v/>
      </c>
      <c r="U12" t="str">
        <f t="shared" si="10"/>
        <v/>
      </c>
      <c r="V12" t="str">
        <f t="shared" si="11"/>
        <v>city_name,</v>
      </c>
      <c r="W12" t="str">
        <f t="shared" si="12"/>
        <v/>
      </c>
      <c r="X12" t="str">
        <f t="shared" si="13"/>
        <v/>
      </c>
      <c r="Y12" t="str">
        <f t="shared" si="14"/>
        <v>lc_route_group</v>
      </c>
      <c r="Z12" t="s">
        <v>167</v>
      </c>
      <c r="AA12" t="str">
        <f t="shared" si="16"/>
        <v>(year, quarter, month, dt,city_name,lc_route_group),</v>
      </c>
    </row>
    <row r="13" spans="1:27">
      <c r="A13" s="4">
        <v>0</v>
      </c>
      <c r="B13" s="4">
        <v>0</v>
      </c>
      <c r="C13" s="4">
        <v>0</v>
      </c>
      <c r="D13" s="4">
        <v>1</v>
      </c>
      <c r="E13" s="4">
        <v>0</v>
      </c>
      <c r="F13" s="4">
        <v>1</v>
      </c>
      <c r="G13" s="4"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4</v>
      </c>
      <c r="M13">
        <f t="shared" si="6"/>
        <v>0</v>
      </c>
      <c r="N13">
        <f t="shared" si="7"/>
        <v>6</v>
      </c>
      <c r="O13">
        <f t="shared" si="8"/>
        <v>0</v>
      </c>
      <c r="R13" t="s">
        <v>158</v>
      </c>
      <c r="S13" t="str">
        <f t="shared" si="15"/>
        <v/>
      </c>
      <c r="T13" t="str">
        <f t="shared" si="9"/>
        <v/>
      </c>
      <c r="U13" t="str">
        <f t="shared" si="10"/>
        <v/>
      </c>
      <c r="V13" t="str">
        <f t="shared" si="11"/>
        <v>city_name,</v>
      </c>
      <c r="W13" t="str">
        <f t="shared" si="12"/>
        <v/>
      </c>
      <c r="X13" t="str">
        <f t="shared" si="13"/>
        <v>lc_price_group,</v>
      </c>
      <c r="Y13" t="str">
        <f t="shared" si="14"/>
        <v/>
      </c>
      <c r="Z13" t="s">
        <v>167</v>
      </c>
      <c r="AA13" t="str">
        <f t="shared" si="16"/>
        <v>(year, quarter, month, dt,city_name,lc_price_group,),</v>
      </c>
    </row>
    <row r="14" spans="1:27">
      <c r="A14" s="4">
        <v>0</v>
      </c>
      <c r="B14" s="4">
        <v>0</v>
      </c>
      <c r="C14" s="4">
        <v>0</v>
      </c>
      <c r="D14" s="4">
        <v>1</v>
      </c>
      <c r="E14" s="4">
        <v>0</v>
      </c>
      <c r="F14" s="4">
        <v>1</v>
      </c>
      <c r="G14" s="4">
        <v>1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4</v>
      </c>
      <c r="M14">
        <f t="shared" si="6"/>
        <v>0</v>
      </c>
      <c r="N14">
        <f t="shared" si="7"/>
        <v>6</v>
      </c>
      <c r="O14">
        <f t="shared" si="8"/>
        <v>7</v>
      </c>
      <c r="R14" t="s">
        <v>158</v>
      </c>
      <c r="S14" t="str">
        <f t="shared" si="15"/>
        <v/>
      </c>
      <c r="T14" t="str">
        <f t="shared" si="9"/>
        <v/>
      </c>
      <c r="U14" t="str">
        <f t="shared" si="10"/>
        <v/>
      </c>
      <c r="V14" t="str">
        <f t="shared" si="11"/>
        <v>city_name,</v>
      </c>
      <c r="W14" t="str">
        <f t="shared" si="12"/>
        <v/>
      </c>
      <c r="X14" t="str">
        <f t="shared" si="13"/>
        <v>lc_price_group,</v>
      </c>
      <c r="Y14" t="str">
        <f t="shared" si="14"/>
        <v>lc_route_group</v>
      </c>
      <c r="Z14" t="s">
        <v>167</v>
      </c>
      <c r="AA14" t="str">
        <f t="shared" si="16"/>
        <v>(year, quarter, month, dt,city_name,lc_price_group,lc_route_group),</v>
      </c>
    </row>
    <row r="15" spans="1:27">
      <c r="A15" s="4">
        <v>0</v>
      </c>
      <c r="B15" s="4">
        <v>0</v>
      </c>
      <c r="C15" s="4">
        <v>0</v>
      </c>
      <c r="D15" s="4">
        <v>1</v>
      </c>
      <c r="E15" s="4">
        <v>1</v>
      </c>
      <c r="F15" s="4">
        <v>0</v>
      </c>
      <c r="G15" s="4"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4</v>
      </c>
      <c r="M15">
        <f t="shared" si="6"/>
        <v>5</v>
      </c>
      <c r="N15">
        <f t="shared" si="7"/>
        <v>0</v>
      </c>
      <c r="O15">
        <f t="shared" si="8"/>
        <v>0</v>
      </c>
      <c r="R15" t="s">
        <v>158</v>
      </c>
      <c r="S15" t="str">
        <f t="shared" si="15"/>
        <v/>
      </c>
      <c r="T15" t="str">
        <f t="shared" si="9"/>
        <v/>
      </c>
      <c r="U15" t="str">
        <f t="shared" si="10"/>
        <v/>
      </c>
      <c r="V15" t="str">
        <f t="shared" si="11"/>
        <v>city_name,</v>
      </c>
      <c r="W15" t="str">
        <f t="shared" si="12"/>
        <v>lc_distance_group, </v>
      </c>
      <c r="X15" t="str">
        <f t="shared" si="13"/>
        <v/>
      </c>
      <c r="Y15" t="str">
        <f t="shared" si="14"/>
        <v/>
      </c>
      <c r="Z15" t="s">
        <v>167</v>
      </c>
      <c r="AA15" t="str">
        <f t="shared" si="16"/>
        <v>(year, quarter, month, dt,city_name,lc_distance_group, ),</v>
      </c>
    </row>
    <row r="16" spans="1:27">
      <c r="A16" s="4">
        <v>0</v>
      </c>
      <c r="B16" s="4">
        <v>0</v>
      </c>
      <c r="C16" s="4">
        <v>0</v>
      </c>
      <c r="D16" s="4">
        <v>1</v>
      </c>
      <c r="E16" s="4">
        <v>1</v>
      </c>
      <c r="F16" s="4">
        <v>0</v>
      </c>
      <c r="G16" s="4">
        <v>1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4</v>
      </c>
      <c r="M16">
        <f t="shared" si="6"/>
        <v>5</v>
      </c>
      <c r="N16">
        <f t="shared" si="7"/>
        <v>0</v>
      </c>
      <c r="O16">
        <f t="shared" si="8"/>
        <v>7</v>
      </c>
      <c r="R16" t="s">
        <v>158</v>
      </c>
      <c r="S16" t="str">
        <f t="shared" si="15"/>
        <v/>
      </c>
      <c r="T16" t="str">
        <f t="shared" si="9"/>
        <v/>
      </c>
      <c r="U16" t="str">
        <f t="shared" si="10"/>
        <v/>
      </c>
      <c r="V16" t="str">
        <f t="shared" si="11"/>
        <v>city_name,</v>
      </c>
      <c r="W16" t="str">
        <f t="shared" si="12"/>
        <v>lc_distance_group, </v>
      </c>
      <c r="X16" t="str">
        <f t="shared" si="13"/>
        <v/>
      </c>
      <c r="Y16" t="str">
        <f t="shared" si="14"/>
        <v>lc_route_group</v>
      </c>
      <c r="Z16" t="s">
        <v>167</v>
      </c>
      <c r="AA16" t="str">
        <f t="shared" si="16"/>
        <v>(year, quarter, month, dt,city_name,lc_distance_group, lc_route_group),</v>
      </c>
    </row>
    <row r="17" spans="1:27">
      <c r="A17" s="4">
        <v>0</v>
      </c>
      <c r="B17" s="4">
        <v>0</v>
      </c>
      <c r="C17" s="4">
        <v>0</v>
      </c>
      <c r="D17" s="4">
        <v>1</v>
      </c>
      <c r="E17" s="4">
        <v>1</v>
      </c>
      <c r="F17" s="4">
        <v>1</v>
      </c>
      <c r="G17" s="4"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4</v>
      </c>
      <c r="M17">
        <f t="shared" si="6"/>
        <v>5</v>
      </c>
      <c r="N17">
        <f t="shared" si="7"/>
        <v>6</v>
      </c>
      <c r="O17">
        <f t="shared" si="8"/>
        <v>0</v>
      </c>
      <c r="R17" t="s">
        <v>158</v>
      </c>
      <c r="S17" t="str">
        <f t="shared" si="15"/>
        <v/>
      </c>
      <c r="T17" t="str">
        <f t="shared" si="9"/>
        <v/>
      </c>
      <c r="U17" t="str">
        <f t="shared" si="10"/>
        <v/>
      </c>
      <c r="V17" t="str">
        <f t="shared" si="11"/>
        <v>city_name,</v>
      </c>
      <c r="W17" t="str">
        <f t="shared" si="12"/>
        <v>lc_distance_group, </v>
      </c>
      <c r="X17" t="str">
        <f t="shared" si="13"/>
        <v>lc_price_group,</v>
      </c>
      <c r="Y17" t="str">
        <f t="shared" si="14"/>
        <v/>
      </c>
      <c r="Z17" t="s">
        <v>167</v>
      </c>
      <c r="AA17" t="str">
        <f t="shared" si="16"/>
        <v>(year, quarter, month, dt,city_name,lc_distance_group, lc_price_group,),</v>
      </c>
    </row>
    <row r="18" spans="1:27">
      <c r="A18" s="4">
        <v>0</v>
      </c>
      <c r="B18" s="4">
        <v>0</v>
      </c>
      <c r="C18" s="4">
        <v>0</v>
      </c>
      <c r="D18" s="4">
        <v>1</v>
      </c>
      <c r="E18" s="4">
        <v>1</v>
      </c>
      <c r="F18" s="4">
        <v>1</v>
      </c>
      <c r="G18" s="4">
        <v>1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4</v>
      </c>
      <c r="M18">
        <f t="shared" si="6"/>
        <v>5</v>
      </c>
      <c r="N18">
        <f t="shared" si="7"/>
        <v>6</v>
      </c>
      <c r="O18">
        <f t="shared" si="8"/>
        <v>7</v>
      </c>
      <c r="R18" t="s">
        <v>158</v>
      </c>
      <c r="S18" t="str">
        <f t="shared" si="15"/>
        <v/>
      </c>
      <c r="T18" t="str">
        <f t="shared" si="9"/>
        <v/>
      </c>
      <c r="U18" t="str">
        <f t="shared" si="10"/>
        <v/>
      </c>
      <c r="V18" t="str">
        <f t="shared" si="11"/>
        <v>city_name,</v>
      </c>
      <c r="W18" t="str">
        <f t="shared" si="12"/>
        <v>lc_distance_group, </v>
      </c>
      <c r="X18" t="str">
        <f t="shared" si="13"/>
        <v>lc_price_group,</v>
      </c>
      <c r="Y18" t="str">
        <f t="shared" si="14"/>
        <v>lc_route_group</v>
      </c>
      <c r="Z18" t="s">
        <v>167</v>
      </c>
      <c r="AA18" t="str">
        <f t="shared" si="16"/>
        <v>(year, quarter, month, dt,city_name,lc_distance_group, lc_price_group,lc_route_group),</v>
      </c>
    </row>
    <row r="19" spans="1:27">
      <c r="A19" s="4">
        <v>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I19">
        <f t="shared" si="2"/>
        <v>0</v>
      </c>
      <c r="J19">
        <f t="shared" si="3"/>
        <v>0</v>
      </c>
      <c r="K19">
        <f t="shared" si="4"/>
        <v>3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R19" t="s">
        <v>158</v>
      </c>
      <c r="S19" t="str">
        <f t="shared" si="15"/>
        <v/>
      </c>
      <c r="T19" t="str">
        <f t="shared" si="9"/>
        <v/>
      </c>
      <c r="U19" t="str">
        <f t="shared" si="10"/>
        <v>big_area,</v>
      </c>
      <c r="V19" t="str">
        <f t="shared" si="11"/>
        <v/>
      </c>
      <c r="W19" t="str">
        <f t="shared" si="12"/>
        <v/>
      </c>
      <c r="X19" t="str">
        <f t="shared" si="13"/>
        <v/>
      </c>
      <c r="Y19" t="str">
        <f t="shared" si="14"/>
        <v/>
      </c>
      <c r="Z19" t="s">
        <v>167</v>
      </c>
      <c r="AA19" t="str">
        <f t="shared" si="16"/>
        <v>(year, quarter, month, dt,big_area,),</v>
      </c>
    </row>
    <row r="20" spans="1:27">
      <c r="A20" s="4">
        <v>0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1</v>
      </c>
      <c r="I20">
        <f t="shared" si="2"/>
        <v>0</v>
      </c>
      <c r="J20">
        <f t="shared" si="3"/>
        <v>0</v>
      </c>
      <c r="K20">
        <f t="shared" si="4"/>
        <v>3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7</v>
      </c>
      <c r="R20" t="s">
        <v>158</v>
      </c>
      <c r="S20" t="str">
        <f t="shared" si="15"/>
        <v/>
      </c>
      <c r="T20" t="str">
        <f t="shared" si="9"/>
        <v/>
      </c>
      <c r="U20" t="str">
        <f t="shared" si="10"/>
        <v>big_area,</v>
      </c>
      <c r="V20" t="str">
        <f t="shared" si="11"/>
        <v/>
      </c>
      <c r="W20" t="str">
        <f t="shared" si="12"/>
        <v/>
      </c>
      <c r="X20" t="str">
        <f t="shared" si="13"/>
        <v/>
      </c>
      <c r="Y20" t="str">
        <f t="shared" si="14"/>
        <v>lc_route_group</v>
      </c>
      <c r="Z20" t="s">
        <v>167</v>
      </c>
      <c r="AA20" t="str">
        <f t="shared" si="16"/>
        <v>(year, quarter, month, dt,big_area,lc_route_group),</v>
      </c>
    </row>
    <row r="21" spans="1:27">
      <c r="A21" s="4">
        <v>0</v>
      </c>
      <c r="B21" s="4">
        <v>0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I21">
        <f t="shared" si="2"/>
        <v>0</v>
      </c>
      <c r="J21">
        <f t="shared" si="3"/>
        <v>0</v>
      </c>
      <c r="K21">
        <f t="shared" si="4"/>
        <v>3</v>
      </c>
      <c r="L21">
        <f t="shared" si="5"/>
        <v>0</v>
      </c>
      <c r="M21">
        <f t="shared" si="6"/>
        <v>0</v>
      </c>
      <c r="N21">
        <f t="shared" si="7"/>
        <v>6</v>
      </c>
      <c r="O21">
        <f t="shared" si="8"/>
        <v>0</v>
      </c>
      <c r="R21" t="s">
        <v>158</v>
      </c>
      <c r="S21" t="str">
        <f t="shared" si="15"/>
        <v/>
      </c>
      <c r="T21" t="str">
        <f t="shared" si="9"/>
        <v/>
      </c>
      <c r="U21" t="str">
        <f t="shared" si="10"/>
        <v>big_area,</v>
      </c>
      <c r="V21" t="str">
        <f t="shared" si="11"/>
        <v/>
      </c>
      <c r="W21" t="str">
        <f t="shared" si="12"/>
        <v/>
      </c>
      <c r="X21" t="str">
        <f t="shared" si="13"/>
        <v>lc_price_group,</v>
      </c>
      <c r="Y21" t="str">
        <f t="shared" si="14"/>
        <v/>
      </c>
      <c r="Z21" t="s">
        <v>167</v>
      </c>
      <c r="AA21" t="str">
        <f t="shared" si="16"/>
        <v>(year, quarter, month, dt,big_area,lc_price_group,),</v>
      </c>
    </row>
    <row r="22" spans="1:27">
      <c r="A22" s="4">
        <v>0</v>
      </c>
      <c r="B22" s="4">
        <v>0</v>
      </c>
      <c r="C22" s="4">
        <v>1</v>
      </c>
      <c r="D22" s="4">
        <v>0</v>
      </c>
      <c r="E22" s="4">
        <v>0</v>
      </c>
      <c r="F22" s="4">
        <v>1</v>
      </c>
      <c r="G22" s="4">
        <v>1</v>
      </c>
      <c r="I22">
        <f t="shared" si="2"/>
        <v>0</v>
      </c>
      <c r="J22">
        <f t="shared" si="3"/>
        <v>0</v>
      </c>
      <c r="K22">
        <f t="shared" si="4"/>
        <v>3</v>
      </c>
      <c r="L22">
        <f t="shared" si="5"/>
        <v>0</v>
      </c>
      <c r="M22">
        <f t="shared" si="6"/>
        <v>0</v>
      </c>
      <c r="N22">
        <f t="shared" si="7"/>
        <v>6</v>
      </c>
      <c r="O22">
        <f t="shared" si="8"/>
        <v>7</v>
      </c>
      <c r="R22" t="s">
        <v>158</v>
      </c>
      <c r="S22" t="str">
        <f t="shared" si="15"/>
        <v/>
      </c>
      <c r="T22" t="str">
        <f t="shared" si="9"/>
        <v/>
      </c>
      <c r="U22" t="str">
        <f t="shared" si="10"/>
        <v>big_area,</v>
      </c>
      <c r="V22" t="str">
        <f t="shared" si="11"/>
        <v/>
      </c>
      <c r="W22" t="str">
        <f t="shared" si="12"/>
        <v/>
      </c>
      <c r="X22" t="str">
        <f t="shared" si="13"/>
        <v>lc_price_group,</v>
      </c>
      <c r="Y22" t="str">
        <f t="shared" si="14"/>
        <v>lc_route_group</v>
      </c>
      <c r="Z22" t="s">
        <v>167</v>
      </c>
      <c r="AA22" t="str">
        <f t="shared" si="16"/>
        <v>(year, quarter, month, dt,big_area,lc_price_group,lc_route_group),</v>
      </c>
    </row>
    <row r="23" spans="1:27">
      <c r="A23" s="4">
        <v>0</v>
      </c>
      <c r="B23" s="4">
        <v>0</v>
      </c>
      <c r="C23" s="4">
        <v>1</v>
      </c>
      <c r="D23" s="4">
        <v>0</v>
      </c>
      <c r="E23" s="4">
        <v>1</v>
      </c>
      <c r="F23" s="4">
        <v>0</v>
      </c>
      <c r="G23" s="4">
        <v>0</v>
      </c>
      <c r="I23">
        <f t="shared" si="2"/>
        <v>0</v>
      </c>
      <c r="J23">
        <f t="shared" si="3"/>
        <v>0</v>
      </c>
      <c r="K23">
        <f t="shared" si="4"/>
        <v>3</v>
      </c>
      <c r="L23">
        <f t="shared" si="5"/>
        <v>0</v>
      </c>
      <c r="M23">
        <f t="shared" si="6"/>
        <v>5</v>
      </c>
      <c r="N23">
        <f t="shared" si="7"/>
        <v>0</v>
      </c>
      <c r="O23">
        <f t="shared" si="8"/>
        <v>0</v>
      </c>
      <c r="R23" t="s">
        <v>158</v>
      </c>
      <c r="S23" t="str">
        <f t="shared" si="15"/>
        <v/>
      </c>
      <c r="T23" t="str">
        <f t="shared" si="9"/>
        <v/>
      </c>
      <c r="U23" t="str">
        <f t="shared" si="10"/>
        <v>big_area,</v>
      </c>
      <c r="V23" t="str">
        <f t="shared" si="11"/>
        <v/>
      </c>
      <c r="W23" t="str">
        <f t="shared" si="12"/>
        <v>lc_distance_group, </v>
      </c>
      <c r="X23" t="str">
        <f t="shared" si="13"/>
        <v/>
      </c>
      <c r="Y23" t="str">
        <f t="shared" si="14"/>
        <v/>
      </c>
      <c r="Z23" t="s">
        <v>167</v>
      </c>
      <c r="AA23" t="str">
        <f t="shared" si="16"/>
        <v>(year, quarter, month, dt,big_area,lc_distance_group, ),</v>
      </c>
    </row>
    <row r="24" spans="1:27">
      <c r="A24" s="4">
        <v>0</v>
      </c>
      <c r="B24" s="4">
        <v>0</v>
      </c>
      <c r="C24" s="4">
        <v>1</v>
      </c>
      <c r="D24" s="4">
        <v>0</v>
      </c>
      <c r="E24" s="4">
        <v>1</v>
      </c>
      <c r="F24" s="4">
        <v>0</v>
      </c>
      <c r="G24" s="4">
        <v>1</v>
      </c>
      <c r="I24">
        <f t="shared" si="2"/>
        <v>0</v>
      </c>
      <c r="J24">
        <f t="shared" si="3"/>
        <v>0</v>
      </c>
      <c r="K24">
        <f t="shared" si="4"/>
        <v>3</v>
      </c>
      <c r="L24">
        <f t="shared" si="5"/>
        <v>0</v>
      </c>
      <c r="M24">
        <f t="shared" si="6"/>
        <v>5</v>
      </c>
      <c r="N24">
        <f t="shared" si="7"/>
        <v>0</v>
      </c>
      <c r="O24">
        <f t="shared" si="8"/>
        <v>7</v>
      </c>
      <c r="R24" t="s">
        <v>158</v>
      </c>
      <c r="S24" t="str">
        <f t="shared" si="15"/>
        <v/>
      </c>
      <c r="T24" t="str">
        <f t="shared" si="9"/>
        <v/>
      </c>
      <c r="U24" t="str">
        <f t="shared" si="10"/>
        <v>big_area,</v>
      </c>
      <c r="V24" t="str">
        <f t="shared" si="11"/>
        <v/>
      </c>
      <c r="W24" t="str">
        <f t="shared" si="12"/>
        <v>lc_distance_group, </v>
      </c>
      <c r="X24" t="str">
        <f t="shared" si="13"/>
        <v/>
      </c>
      <c r="Y24" t="str">
        <f t="shared" si="14"/>
        <v>lc_route_group</v>
      </c>
      <c r="Z24" t="s">
        <v>167</v>
      </c>
      <c r="AA24" t="str">
        <f t="shared" si="16"/>
        <v>(year, quarter, month, dt,big_area,lc_distance_group, lc_route_group),</v>
      </c>
    </row>
    <row r="25" spans="1:27">
      <c r="A25" s="4">
        <v>0</v>
      </c>
      <c r="B25" s="4">
        <v>0</v>
      </c>
      <c r="C25" s="4">
        <v>1</v>
      </c>
      <c r="D25" s="4">
        <v>0</v>
      </c>
      <c r="E25" s="4">
        <v>1</v>
      </c>
      <c r="F25" s="4">
        <v>1</v>
      </c>
      <c r="G25" s="4">
        <v>0</v>
      </c>
      <c r="I25">
        <f t="shared" si="2"/>
        <v>0</v>
      </c>
      <c r="J25">
        <f t="shared" si="3"/>
        <v>0</v>
      </c>
      <c r="K25">
        <f t="shared" si="4"/>
        <v>3</v>
      </c>
      <c r="L25">
        <f t="shared" si="5"/>
        <v>0</v>
      </c>
      <c r="M25">
        <f t="shared" si="6"/>
        <v>5</v>
      </c>
      <c r="N25">
        <f t="shared" si="7"/>
        <v>6</v>
      </c>
      <c r="O25">
        <f t="shared" si="8"/>
        <v>0</v>
      </c>
      <c r="R25" t="s">
        <v>158</v>
      </c>
      <c r="S25" t="str">
        <f t="shared" si="15"/>
        <v/>
      </c>
      <c r="T25" t="str">
        <f t="shared" si="9"/>
        <v/>
      </c>
      <c r="U25" t="str">
        <f t="shared" si="10"/>
        <v>big_area,</v>
      </c>
      <c r="V25" t="str">
        <f t="shared" si="11"/>
        <v/>
      </c>
      <c r="W25" t="str">
        <f t="shared" si="12"/>
        <v>lc_distance_group, </v>
      </c>
      <c r="X25" t="str">
        <f t="shared" si="13"/>
        <v>lc_price_group,</v>
      </c>
      <c r="Y25" t="str">
        <f t="shared" si="14"/>
        <v/>
      </c>
      <c r="Z25" t="s">
        <v>167</v>
      </c>
      <c r="AA25" t="str">
        <f t="shared" si="16"/>
        <v>(year, quarter, month, dt,big_area,lc_distance_group, lc_price_group,),</v>
      </c>
    </row>
    <row r="26" spans="1:27">
      <c r="A26" s="4">
        <v>0</v>
      </c>
      <c r="B26" s="4">
        <v>0</v>
      </c>
      <c r="C26" s="4">
        <v>1</v>
      </c>
      <c r="D26" s="4">
        <v>0</v>
      </c>
      <c r="E26" s="4">
        <v>1</v>
      </c>
      <c r="F26" s="4">
        <v>1</v>
      </c>
      <c r="G26" s="4">
        <v>1</v>
      </c>
      <c r="I26">
        <f t="shared" si="2"/>
        <v>0</v>
      </c>
      <c r="J26">
        <f t="shared" si="3"/>
        <v>0</v>
      </c>
      <c r="K26">
        <f t="shared" si="4"/>
        <v>3</v>
      </c>
      <c r="L26">
        <f t="shared" si="5"/>
        <v>0</v>
      </c>
      <c r="M26">
        <f t="shared" si="6"/>
        <v>5</v>
      </c>
      <c r="N26">
        <f t="shared" si="7"/>
        <v>6</v>
      </c>
      <c r="O26">
        <f t="shared" si="8"/>
        <v>7</v>
      </c>
      <c r="R26" t="s">
        <v>158</v>
      </c>
      <c r="S26" t="str">
        <f t="shared" si="15"/>
        <v/>
      </c>
      <c r="T26" t="str">
        <f t="shared" si="9"/>
        <v/>
      </c>
      <c r="U26" t="str">
        <f t="shared" si="10"/>
        <v>big_area,</v>
      </c>
      <c r="V26" t="str">
        <f t="shared" si="11"/>
        <v/>
      </c>
      <c r="W26" t="str">
        <f t="shared" si="12"/>
        <v>lc_distance_group, </v>
      </c>
      <c r="X26" t="str">
        <f t="shared" si="13"/>
        <v>lc_price_group,</v>
      </c>
      <c r="Y26" t="str">
        <f t="shared" si="14"/>
        <v>lc_route_group</v>
      </c>
      <c r="Z26" t="s">
        <v>167</v>
      </c>
      <c r="AA26" t="str">
        <f t="shared" si="16"/>
        <v>(year, quarter, month, dt,big_area,lc_distance_group, lc_price_group,lc_route_group),</v>
      </c>
    </row>
    <row r="27" spans="1:27">
      <c r="A27" s="4">
        <v>0</v>
      </c>
      <c r="B27" s="4">
        <v>0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I27">
        <f t="shared" si="2"/>
        <v>0</v>
      </c>
      <c r="J27">
        <f t="shared" si="3"/>
        <v>0</v>
      </c>
      <c r="K27">
        <f t="shared" si="4"/>
        <v>3</v>
      </c>
      <c r="L27">
        <f t="shared" si="5"/>
        <v>4</v>
      </c>
      <c r="M27">
        <f t="shared" si="6"/>
        <v>0</v>
      </c>
      <c r="N27">
        <f t="shared" si="7"/>
        <v>0</v>
      </c>
      <c r="O27">
        <f t="shared" si="8"/>
        <v>0</v>
      </c>
      <c r="R27" t="s">
        <v>158</v>
      </c>
      <c r="S27" t="str">
        <f t="shared" si="15"/>
        <v/>
      </c>
      <c r="T27" t="str">
        <f t="shared" si="9"/>
        <v/>
      </c>
      <c r="U27" t="str">
        <f t="shared" si="10"/>
        <v>big_area,</v>
      </c>
      <c r="V27" t="str">
        <f t="shared" si="11"/>
        <v>city_name,</v>
      </c>
      <c r="W27" t="str">
        <f t="shared" si="12"/>
        <v/>
      </c>
      <c r="X27" t="str">
        <f t="shared" si="13"/>
        <v/>
      </c>
      <c r="Y27" t="str">
        <f t="shared" si="14"/>
        <v/>
      </c>
      <c r="Z27" t="s">
        <v>167</v>
      </c>
      <c r="AA27" t="str">
        <f t="shared" si="16"/>
        <v>(year, quarter, month, dt,big_area,city_name,),</v>
      </c>
    </row>
    <row r="28" spans="1:27">
      <c r="A28" s="4">
        <v>0</v>
      </c>
      <c r="B28" s="4">
        <v>0</v>
      </c>
      <c r="C28" s="4">
        <v>1</v>
      </c>
      <c r="D28" s="4">
        <v>1</v>
      </c>
      <c r="E28" s="4">
        <v>0</v>
      </c>
      <c r="F28" s="4">
        <v>0</v>
      </c>
      <c r="G28" s="4">
        <v>1</v>
      </c>
      <c r="I28">
        <f t="shared" si="2"/>
        <v>0</v>
      </c>
      <c r="J28">
        <f t="shared" si="3"/>
        <v>0</v>
      </c>
      <c r="K28">
        <f t="shared" si="4"/>
        <v>3</v>
      </c>
      <c r="L28">
        <f t="shared" si="5"/>
        <v>4</v>
      </c>
      <c r="M28">
        <f t="shared" si="6"/>
        <v>0</v>
      </c>
      <c r="N28">
        <f t="shared" si="7"/>
        <v>0</v>
      </c>
      <c r="O28">
        <f t="shared" si="8"/>
        <v>7</v>
      </c>
      <c r="R28" t="s">
        <v>158</v>
      </c>
      <c r="S28" t="str">
        <f t="shared" si="15"/>
        <v/>
      </c>
      <c r="T28" t="str">
        <f t="shared" si="9"/>
        <v/>
      </c>
      <c r="U28" t="str">
        <f t="shared" si="10"/>
        <v>big_area,</v>
      </c>
      <c r="V28" t="str">
        <f t="shared" si="11"/>
        <v>city_name,</v>
      </c>
      <c r="W28" t="str">
        <f t="shared" si="12"/>
        <v/>
      </c>
      <c r="X28" t="str">
        <f t="shared" si="13"/>
        <v/>
      </c>
      <c r="Y28" t="str">
        <f t="shared" si="14"/>
        <v>lc_route_group</v>
      </c>
      <c r="Z28" t="s">
        <v>167</v>
      </c>
      <c r="AA28" t="str">
        <f t="shared" si="16"/>
        <v>(year, quarter, month, dt,big_area,city_name,lc_route_group),</v>
      </c>
    </row>
    <row r="29" spans="1:27">
      <c r="A29" s="4">
        <v>0</v>
      </c>
      <c r="B29" s="4">
        <v>0</v>
      </c>
      <c r="C29" s="4">
        <v>1</v>
      </c>
      <c r="D29" s="4">
        <v>1</v>
      </c>
      <c r="E29" s="4">
        <v>0</v>
      </c>
      <c r="F29" s="4">
        <v>1</v>
      </c>
      <c r="G29" s="4">
        <v>0</v>
      </c>
      <c r="I29">
        <f t="shared" si="2"/>
        <v>0</v>
      </c>
      <c r="J29">
        <f t="shared" si="3"/>
        <v>0</v>
      </c>
      <c r="K29">
        <f t="shared" si="4"/>
        <v>3</v>
      </c>
      <c r="L29">
        <f t="shared" si="5"/>
        <v>4</v>
      </c>
      <c r="M29">
        <f t="shared" si="6"/>
        <v>0</v>
      </c>
      <c r="N29">
        <f t="shared" si="7"/>
        <v>6</v>
      </c>
      <c r="O29">
        <f t="shared" si="8"/>
        <v>0</v>
      </c>
      <c r="R29" t="s">
        <v>158</v>
      </c>
      <c r="S29" t="str">
        <f t="shared" si="15"/>
        <v/>
      </c>
      <c r="T29" t="str">
        <f t="shared" si="9"/>
        <v/>
      </c>
      <c r="U29" t="str">
        <f t="shared" si="10"/>
        <v>big_area,</v>
      </c>
      <c r="V29" t="str">
        <f t="shared" si="11"/>
        <v>city_name,</v>
      </c>
      <c r="W29" t="str">
        <f t="shared" si="12"/>
        <v/>
      </c>
      <c r="X29" t="str">
        <f t="shared" si="13"/>
        <v>lc_price_group,</v>
      </c>
      <c r="Y29" t="str">
        <f t="shared" si="14"/>
        <v/>
      </c>
      <c r="Z29" t="s">
        <v>167</v>
      </c>
      <c r="AA29" t="str">
        <f t="shared" si="16"/>
        <v>(year, quarter, month, dt,big_area,city_name,lc_price_group,),</v>
      </c>
    </row>
    <row r="30" spans="1:27">
      <c r="A30" s="4">
        <v>0</v>
      </c>
      <c r="B30" s="4">
        <v>0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I30">
        <f t="shared" si="2"/>
        <v>0</v>
      </c>
      <c r="J30">
        <f t="shared" si="3"/>
        <v>0</v>
      </c>
      <c r="K30">
        <f t="shared" si="4"/>
        <v>3</v>
      </c>
      <c r="L30">
        <f t="shared" si="5"/>
        <v>4</v>
      </c>
      <c r="M30">
        <f t="shared" si="6"/>
        <v>0</v>
      </c>
      <c r="N30">
        <f t="shared" si="7"/>
        <v>6</v>
      </c>
      <c r="O30">
        <f t="shared" si="8"/>
        <v>7</v>
      </c>
      <c r="R30" t="s">
        <v>158</v>
      </c>
      <c r="S30" t="str">
        <f t="shared" si="15"/>
        <v/>
      </c>
      <c r="T30" t="str">
        <f t="shared" si="9"/>
        <v/>
      </c>
      <c r="U30" t="str">
        <f t="shared" si="10"/>
        <v>big_area,</v>
      </c>
      <c r="V30" t="str">
        <f t="shared" si="11"/>
        <v>city_name,</v>
      </c>
      <c r="W30" t="str">
        <f t="shared" si="12"/>
        <v/>
      </c>
      <c r="X30" t="str">
        <f t="shared" si="13"/>
        <v>lc_price_group,</v>
      </c>
      <c r="Y30" t="str">
        <f t="shared" si="14"/>
        <v>lc_route_group</v>
      </c>
      <c r="Z30" t="s">
        <v>167</v>
      </c>
      <c r="AA30" t="str">
        <f t="shared" si="16"/>
        <v>(year, quarter, month, dt,big_area,city_name,lc_price_group,lc_route_group),</v>
      </c>
    </row>
    <row r="31" spans="1:27">
      <c r="A31" s="4">
        <v>0</v>
      </c>
      <c r="B31" s="4">
        <v>0</v>
      </c>
      <c r="C31" s="4">
        <v>1</v>
      </c>
      <c r="D31" s="4">
        <v>1</v>
      </c>
      <c r="E31" s="4">
        <v>1</v>
      </c>
      <c r="F31" s="4">
        <v>0</v>
      </c>
      <c r="G31" s="4">
        <v>0</v>
      </c>
      <c r="I31">
        <f t="shared" si="2"/>
        <v>0</v>
      </c>
      <c r="J31">
        <f t="shared" si="3"/>
        <v>0</v>
      </c>
      <c r="K31">
        <f t="shared" si="4"/>
        <v>3</v>
      </c>
      <c r="L31">
        <f t="shared" si="5"/>
        <v>4</v>
      </c>
      <c r="M31">
        <f t="shared" si="6"/>
        <v>5</v>
      </c>
      <c r="N31">
        <f t="shared" si="7"/>
        <v>0</v>
      </c>
      <c r="O31">
        <f t="shared" si="8"/>
        <v>0</v>
      </c>
      <c r="R31" t="s">
        <v>158</v>
      </c>
      <c r="S31" t="str">
        <f t="shared" si="15"/>
        <v/>
      </c>
      <c r="T31" t="str">
        <f t="shared" si="9"/>
        <v/>
      </c>
      <c r="U31" t="str">
        <f t="shared" si="10"/>
        <v>big_area,</v>
      </c>
      <c r="V31" t="str">
        <f t="shared" si="11"/>
        <v>city_name,</v>
      </c>
      <c r="W31" t="str">
        <f t="shared" si="12"/>
        <v>lc_distance_group, </v>
      </c>
      <c r="X31" t="str">
        <f t="shared" si="13"/>
        <v/>
      </c>
      <c r="Y31" t="str">
        <f t="shared" si="14"/>
        <v/>
      </c>
      <c r="Z31" t="s">
        <v>167</v>
      </c>
      <c r="AA31" t="str">
        <f t="shared" si="16"/>
        <v>(year, quarter, month, dt,big_area,city_name,lc_distance_group, ),</v>
      </c>
    </row>
    <row r="32" spans="1:27">
      <c r="A32" s="4">
        <v>0</v>
      </c>
      <c r="B32" s="4">
        <v>0</v>
      </c>
      <c r="C32" s="4">
        <v>1</v>
      </c>
      <c r="D32" s="4">
        <v>1</v>
      </c>
      <c r="E32" s="4">
        <v>1</v>
      </c>
      <c r="F32" s="4">
        <v>0</v>
      </c>
      <c r="G32" s="4">
        <v>1</v>
      </c>
      <c r="I32">
        <f t="shared" si="2"/>
        <v>0</v>
      </c>
      <c r="J32">
        <f t="shared" si="3"/>
        <v>0</v>
      </c>
      <c r="K32">
        <f t="shared" si="4"/>
        <v>3</v>
      </c>
      <c r="L32">
        <f t="shared" si="5"/>
        <v>4</v>
      </c>
      <c r="M32">
        <f t="shared" si="6"/>
        <v>5</v>
      </c>
      <c r="N32">
        <f t="shared" si="7"/>
        <v>0</v>
      </c>
      <c r="O32">
        <f t="shared" si="8"/>
        <v>7</v>
      </c>
      <c r="R32" t="s">
        <v>158</v>
      </c>
      <c r="S32" t="str">
        <f t="shared" si="15"/>
        <v/>
      </c>
      <c r="T32" t="str">
        <f t="shared" si="9"/>
        <v/>
      </c>
      <c r="U32" t="str">
        <f t="shared" si="10"/>
        <v>big_area,</v>
      </c>
      <c r="V32" t="str">
        <f t="shared" si="11"/>
        <v>city_name,</v>
      </c>
      <c r="W32" t="str">
        <f t="shared" si="12"/>
        <v>lc_distance_group, </v>
      </c>
      <c r="X32" t="str">
        <f t="shared" si="13"/>
        <v/>
      </c>
      <c r="Y32" t="str">
        <f t="shared" si="14"/>
        <v>lc_route_group</v>
      </c>
      <c r="Z32" t="s">
        <v>167</v>
      </c>
      <c r="AA32" t="str">
        <f t="shared" si="16"/>
        <v>(year, quarter, month, dt,big_area,city_name,lc_distance_group, lc_route_group),</v>
      </c>
    </row>
    <row r="33" spans="1:27">
      <c r="A33" s="4">
        <v>0</v>
      </c>
      <c r="B33" s="4">
        <v>0</v>
      </c>
      <c r="C33" s="4">
        <v>1</v>
      </c>
      <c r="D33" s="4">
        <v>1</v>
      </c>
      <c r="E33" s="4">
        <v>1</v>
      </c>
      <c r="F33" s="4">
        <v>1</v>
      </c>
      <c r="G33" s="4">
        <v>0</v>
      </c>
      <c r="I33">
        <f t="shared" si="2"/>
        <v>0</v>
      </c>
      <c r="J33">
        <f t="shared" si="3"/>
        <v>0</v>
      </c>
      <c r="K33">
        <f t="shared" si="4"/>
        <v>3</v>
      </c>
      <c r="L33">
        <f t="shared" si="5"/>
        <v>4</v>
      </c>
      <c r="M33">
        <f t="shared" si="6"/>
        <v>5</v>
      </c>
      <c r="N33">
        <f t="shared" si="7"/>
        <v>6</v>
      </c>
      <c r="O33">
        <f t="shared" si="8"/>
        <v>0</v>
      </c>
      <c r="R33" t="s">
        <v>158</v>
      </c>
      <c r="S33" t="str">
        <f t="shared" si="15"/>
        <v/>
      </c>
      <c r="T33" t="str">
        <f t="shared" si="9"/>
        <v/>
      </c>
      <c r="U33" t="str">
        <f t="shared" si="10"/>
        <v>big_area,</v>
      </c>
      <c r="V33" t="str">
        <f t="shared" si="11"/>
        <v>city_name,</v>
      </c>
      <c r="W33" t="str">
        <f t="shared" si="12"/>
        <v>lc_distance_group, </v>
      </c>
      <c r="X33" t="str">
        <f t="shared" si="13"/>
        <v>lc_price_group,</v>
      </c>
      <c r="Y33" t="str">
        <f t="shared" si="14"/>
        <v/>
      </c>
      <c r="Z33" t="s">
        <v>167</v>
      </c>
      <c r="AA33" t="str">
        <f t="shared" si="16"/>
        <v>(year, quarter, month, dt,big_area,city_name,lc_distance_group, lc_price_group,),</v>
      </c>
    </row>
    <row r="34" spans="1:27">
      <c r="A34" s="4">
        <v>0</v>
      </c>
      <c r="B34" s="4">
        <v>0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I34">
        <f t="shared" si="2"/>
        <v>0</v>
      </c>
      <c r="J34">
        <f t="shared" si="3"/>
        <v>0</v>
      </c>
      <c r="K34">
        <f t="shared" si="4"/>
        <v>3</v>
      </c>
      <c r="L34">
        <f t="shared" si="5"/>
        <v>4</v>
      </c>
      <c r="M34">
        <f t="shared" si="6"/>
        <v>5</v>
      </c>
      <c r="N34">
        <f t="shared" si="7"/>
        <v>6</v>
      </c>
      <c r="O34">
        <f t="shared" si="8"/>
        <v>7</v>
      </c>
      <c r="R34" t="s">
        <v>158</v>
      </c>
      <c r="S34" t="str">
        <f t="shared" si="15"/>
        <v/>
      </c>
      <c r="T34" t="str">
        <f t="shared" si="9"/>
        <v/>
      </c>
      <c r="U34" t="str">
        <f t="shared" si="10"/>
        <v>big_area,</v>
      </c>
      <c r="V34" t="str">
        <f t="shared" si="11"/>
        <v>city_name,</v>
      </c>
      <c r="W34" t="str">
        <f t="shared" si="12"/>
        <v>lc_distance_group, </v>
      </c>
      <c r="X34" t="str">
        <f t="shared" si="13"/>
        <v>lc_price_group,</v>
      </c>
      <c r="Y34" t="str">
        <f t="shared" si="14"/>
        <v>lc_route_group</v>
      </c>
      <c r="Z34" t="s">
        <v>167</v>
      </c>
      <c r="AA34" t="str">
        <f t="shared" si="16"/>
        <v>(year, quarter, month, dt,big_area,city_name,lc_distance_group, lc_price_group,lc_route_group),</v>
      </c>
    </row>
    <row r="35" spans="1:27">
      <c r="A35" s="4">
        <v>0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I35">
        <f t="shared" si="2"/>
        <v>0</v>
      </c>
      <c r="J35">
        <f t="shared" si="3"/>
        <v>2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R35" t="s">
        <v>158</v>
      </c>
      <c r="S35" t="str">
        <f t="shared" si="15"/>
        <v/>
      </c>
      <c r="T35" t="str">
        <f t="shared" si="9"/>
        <v>standard_order_vehicle_name,</v>
      </c>
      <c r="U35" t="str">
        <f t="shared" si="10"/>
        <v/>
      </c>
      <c r="V35" t="str">
        <f t="shared" si="11"/>
        <v/>
      </c>
      <c r="W35" t="str">
        <f t="shared" si="12"/>
        <v/>
      </c>
      <c r="X35" t="str">
        <f t="shared" si="13"/>
        <v/>
      </c>
      <c r="Y35" t="str">
        <f t="shared" si="14"/>
        <v/>
      </c>
      <c r="Z35" t="s">
        <v>167</v>
      </c>
      <c r="AA35" t="str">
        <f t="shared" si="16"/>
        <v>(year, quarter, month, dt,standard_order_vehicle_name,),</v>
      </c>
    </row>
    <row r="36" spans="1:27">
      <c r="A36" s="4">
        <v>0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I36">
        <f t="shared" si="2"/>
        <v>0</v>
      </c>
      <c r="J36">
        <f t="shared" si="3"/>
        <v>2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7</v>
      </c>
      <c r="R36" t="s">
        <v>158</v>
      </c>
      <c r="S36" t="str">
        <f t="shared" si="15"/>
        <v/>
      </c>
      <c r="T36" t="str">
        <f t="shared" ref="T36:T67" si="17">IFERROR(VLOOKUP(J36,$AG$4:$AH$10,2,0),"")</f>
        <v>standard_order_vehicle_name,</v>
      </c>
      <c r="U36" t="str">
        <f t="shared" ref="U36:U67" si="18">IFERROR(VLOOKUP(K36,$AG$4:$AH$10,2,0),"")</f>
        <v/>
      </c>
      <c r="V36" t="str">
        <f t="shared" ref="V36:V67" si="19">IFERROR(VLOOKUP(L36,$AG$4:$AH$10,2,0),"")</f>
        <v/>
      </c>
      <c r="W36" t="str">
        <f t="shared" ref="W36:W67" si="20">IFERROR(VLOOKUP(M36,$AG$4:$AH$10,2,0),"")</f>
        <v/>
      </c>
      <c r="X36" t="str">
        <f t="shared" ref="X36:X67" si="21">IFERROR(VLOOKUP(N36,$AG$4:$AH$10,2,0),"")</f>
        <v/>
      </c>
      <c r="Y36" t="str">
        <f t="shared" ref="Y36:Y67" si="22">IFERROR(VLOOKUP(O36,$AG$4:$AH$10,2,0),"")</f>
        <v>lc_route_group</v>
      </c>
      <c r="Z36" t="s">
        <v>167</v>
      </c>
      <c r="AA36" t="str">
        <f t="shared" si="16"/>
        <v>(year, quarter, month, dt,standard_order_vehicle_name,lc_route_group),</v>
      </c>
    </row>
    <row r="37" spans="1:27">
      <c r="A37" s="4">
        <v>0</v>
      </c>
      <c r="B37" s="4">
        <v>1</v>
      </c>
      <c r="C37" s="4">
        <v>0</v>
      </c>
      <c r="D37" s="4">
        <v>0</v>
      </c>
      <c r="E37" s="4">
        <v>0</v>
      </c>
      <c r="F37" s="4">
        <v>1</v>
      </c>
      <c r="G37" s="4">
        <v>0</v>
      </c>
      <c r="I37">
        <f t="shared" si="2"/>
        <v>0</v>
      </c>
      <c r="J37">
        <f t="shared" si="3"/>
        <v>2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6</v>
      </c>
      <c r="O37">
        <f t="shared" si="8"/>
        <v>0</v>
      </c>
      <c r="R37" t="s">
        <v>158</v>
      </c>
      <c r="S37" t="str">
        <f t="shared" ref="S37:S68" si="23">IFERROR(VLOOKUP(I37,$AG$4:$AH$10,2,0),"")</f>
        <v/>
      </c>
      <c r="T37" t="str">
        <f t="shared" si="17"/>
        <v>standard_order_vehicle_name,</v>
      </c>
      <c r="U37" t="str">
        <f t="shared" si="18"/>
        <v/>
      </c>
      <c r="V37" t="str">
        <f t="shared" si="19"/>
        <v/>
      </c>
      <c r="W37" t="str">
        <f t="shared" si="20"/>
        <v/>
      </c>
      <c r="X37" t="str">
        <f t="shared" si="21"/>
        <v>lc_price_group,</v>
      </c>
      <c r="Y37" t="str">
        <f t="shared" si="22"/>
        <v/>
      </c>
      <c r="Z37" t="s">
        <v>167</v>
      </c>
      <c r="AA37" t="str">
        <f t="shared" si="16"/>
        <v>(year, quarter, month, dt,standard_order_vehicle_name,lc_price_group,),</v>
      </c>
    </row>
    <row r="38" spans="1:27">
      <c r="A38" s="4">
        <v>0</v>
      </c>
      <c r="B38" s="4">
        <v>1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I38">
        <f t="shared" si="2"/>
        <v>0</v>
      </c>
      <c r="J38">
        <f t="shared" si="3"/>
        <v>2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6</v>
      </c>
      <c r="O38">
        <f t="shared" si="8"/>
        <v>7</v>
      </c>
      <c r="R38" t="s">
        <v>158</v>
      </c>
      <c r="S38" t="str">
        <f t="shared" si="23"/>
        <v/>
      </c>
      <c r="T38" t="str">
        <f t="shared" si="17"/>
        <v>standard_order_vehicle_name,</v>
      </c>
      <c r="U38" t="str">
        <f t="shared" si="18"/>
        <v/>
      </c>
      <c r="V38" t="str">
        <f t="shared" si="19"/>
        <v/>
      </c>
      <c r="W38" t="str">
        <f t="shared" si="20"/>
        <v/>
      </c>
      <c r="X38" t="str">
        <f t="shared" si="21"/>
        <v>lc_price_group,</v>
      </c>
      <c r="Y38" t="str">
        <f t="shared" si="22"/>
        <v>lc_route_group</v>
      </c>
      <c r="Z38" t="s">
        <v>167</v>
      </c>
      <c r="AA38" t="str">
        <f t="shared" si="16"/>
        <v>(year, quarter, month, dt,standard_order_vehicle_name,lc_price_group,lc_route_group),</v>
      </c>
    </row>
    <row r="39" spans="1:27">
      <c r="A39" s="4">
        <v>0</v>
      </c>
      <c r="B39" s="4">
        <v>1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I39">
        <f t="shared" si="2"/>
        <v>0</v>
      </c>
      <c r="J39">
        <f t="shared" si="3"/>
        <v>2</v>
      </c>
      <c r="K39">
        <f t="shared" si="4"/>
        <v>0</v>
      </c>
      <c r="L39">
        <f t="shared" si="5"/>
        <v>0</v>
      </c>
      <c r="M39">
        <f t="shared" si="6"/>
        <v>5</v>
      </c>
      <c r="N39">
        <f t="shared" si="7"/>
        <v>0</v>
      </c>
      <c r="O39">
        <f t="shared" si="8"/>
        <v>0</v>
      </c>
      <c r="R39" t="s">
        <v>158</v>
      </c>
      <c r="S39" t="str">
        <f t="shared" si="23"/>
        <v/>
      </c>
      <c r="T39" t="str">
        <f t="shared" si="17"/>
        <v>standard_order_vehicle_name,</v>
      </c>
      <c r="U39" t="str">
        <f t="shared" si="18"/>
        <v/>
      </c>
      <c r="V39" t="str">
        <f t="shared" si="19"/>
        <v/>
      </c>
      <c r="W39" t="str">
        <f t="shared" si="20"/>
        <v>lc_distance_group, </v>
      </c>
      <c r="X39" t="str">
        <f t="shared" si="21"/>
        <v/>
      </c>
      <c r="Y39" t="str">
        <f t="shared" si="22"/>
        <v/>
      </c>
      <c r="Z39" t="s">
        <v>167</v>
      </c>
      <c r="AA39" t="str">
        <f t="shared" si="16"/>
        <v>(year, quarter, month, dt,standard_order_vehicle_name,lc_distance_group, ),</v>
      </c>
    </row>
    <row r="40" spans="1:27">
      <c r="A40" s="4">
        <v>0</v>
      </c>
      <c r="B40" s="4">
        <v>1</v>
      </c>
      <c r="C40" s="4">
        <v>0</v>
      </c>
      <c r="D40" s="4">
        <v>0</v>
      </c>
      <c r="E40" s="4">
        <v>1</v>
      </c>
      <c r="F40" s="4">
        <v>0</v>
      </c>
      <c r="G40" s="4">
        <v>1</v>
      </c>
      <c r="I40">
        <f t="shared" si="2"/>
        <v>0</v>
      </c>
      <c r="J40">
        <f t="shared" si="3"/>
        <v>2</v>
      </c>
      <c r="K40">
        <f t="shared" si="4"/>
        <v>0</v>
      </c>
      <c r="L40">
        <f t="shared" si="5"/>
        <v>0</v>
      </c>
      <c r="M40">
        <f t="shared" si="6"/>
        <v>5</v>
      </c>
      <c r="N40">
        <f t="shared" si="7"/>
        <v>0</v>
      </c>
      <c r="O40">
        <f t="shared" si="8"/>
        <v>7</v>
      </c>
      <c r="R40" t="s">
        <v>158</v>
      </c>
      <c r="S40" t="str">
        <f t="shared" si="23"/>
        <v/>
      </c>
      <c r="T40" t="str">
        <f t="shared" si="17"/>
        <v>standard_order_vehicle_name,</v>
      </c>
      <c r="U40" t="str">
        <f t="shared" si="18"/>
        <v/>
      </c>
      <c r="V40" t="str">
        <f t="shared" si="19"/>
        <v/>
      </c>
      <c r="W40" t="str">
        <f t="shared" si="20"/>
        <v>lc_distance_group, </v>
      </c>
      <c r="X40" t="str">
        <f t="shared" si="21"/>
        <v/>
      </c>
      <c r="Y40" t="str">
        <f t="shared" si="22"/>
        <v>lc_route_group</v>
      </c>
      <c r="Z40" t="s">
        <v>167</v>
      </c>
      <c r="AA40" t="str">
        <f t="shared" si="16"/>
        <v>(year, quarter, month, dt,standard_order_vehicle_name,lc_distance_group, lc_route_group),</v>
      </c>
    </row>
    <row r="41" spans="1:27">
      <c r="A41" s="4">
        <v>0</v>
      </c>
      <c r="B41" s="4">
        <v>1</v>
      </c>
      <c r="C41" s="4">
        <v>0</v>
      </c>
      <c r="D41" s="4">
        <v>0</v>
      </c>
      <c r="E41" s="4">
        <v>1</v>
      </c>
      <c r="F41" s="4">
        <v>1</v>
      </c>
      <c r="G41" s="4">
        <v>0</v>
      </c>
      <c r="I41">
        <f t="shared" si="2"/>
        <v>0</v>
      </c>
      <c r="J41">
        <f t="shared" si="3"/>
        <v>2</v>
      </c>
      <c r="K41">
        <f t="shared" si="4"/>
        <v>0</v>
      </c>
      <c r="L41">
        <f t="shared" si="5"/>
        <v>0</v>
      </c>
      <c r="M41">
        <f t="shared" si="6"/>
        <v>5</v>
      </c>
      <c r="N41">
        <f t="shared" si="7"/>
        <v>6</v>
      </c>
      <c r="O41">
        <f t="shared" si="8"/>
        <v>0</v>
      </c>
      <c r="R41" t="s">
        <v>158</v>
      </c>
      <c r="S41" t="str">
        <f t="shared" si="23"/>
        <v/>
      </c>
      <c r="T41" t="str">
        <f t="shared" si="17"/>
        <v>standard_order_vehicle_name,</v>
      </c>
      <c r="U41" t="str">
        <f t="shared" si="18"/>
        <v/>
      </c>
      <c r="V41" t="str">
        <f t="shared" si="19"/>
        <v/>
      </c>
      <c r="W41" t="str">
        <f t="shared" si="20"/>
        <v>lc_distance_group, </v>
      </c>
      <c r="X41" t="str">
        <f t="shared" si="21"/>
        <v>lc_price_group,</v>
      </c>
      <c r="Y41" t="str">
        <f t="shared" si="22"/>
        <v/>
      </c>
      <c r="Z41" t="s">
        <v>167</v>
      </c>
      <c r="AA41" t="str">
        <f t="shared" si="16"/>
        <v>(year, quarter, month, dt,standard_order_vehicle_name,lc_distance_group, lc_price_group,),</v>
      </c>
    </row>
    <row r="42" spans="1:27">
      <c r="A42" s="4">
        <v>0</v>
      </c>
      <c r="B42" s="4">
        <v>1</v>
      </c>
      <c r="C42" s="4">
        <v>0</v>
      </c>
      <c r="D42" s="4">
        <v>0</v>
      </c>
      <c r="E42" s="4">
        <v>1</v>
      </c>
      <c r="F42" s="4">
        <v>1</v>
      </c>
      <c r="G42" s="4">
        <v>1</v>
      </c>
      <c r="I42">
        <f t="shared" si="2"/>
        <v>0</v>
      </c>
      <c r="J42">
        <f t="shared" si="3"/>
        <v>2</v>
      </c>
      <c r="K42">
        <f t="shared" si="4"/>
        <v>0</v>
      </c>
      <c r="L42">
        <f t="shared" si="5"/>
        <v>0</v>
      </c>
      <c r="M42">
        <f t="shared" si="6"/>
        <v>5</v>
      </c>
      <c r="N42">
        <f t="shared" si="7"/>
        <v>6</v>
      </c>
      <c r="O42">
        <f t="shared" si="8"/>
        <v>7</v>
      </c>
      <c r="R42" t="s">
        <v>158</v>
      </c>
      <c r="S42" t="str">
        <f t="shared" si="23"/>
        <v/>
      </c>
      <c r="T42" t="str">
        <f t="shared" si="17"/>
        <v>standard_order_vehicle_name,</v>
      </c>
      <c r="U42" t="str">
        <f t="shared" si="18"/>
        <v/>
      </c>
      <c r="V42" t="str">
        <f t="shared" si="19"/>
        <v/>
      </c>
      <c r="W42" t="str">
        <f t="shared" si="20"/>
        <v>lc_distance_group, </v>
      </c>
      <c r="X42" t="str">
        <f t="shared" si="21"/>
        <v>lc_price_group,</v>
      </c>
      <c r="Y42" t="str">
        <f t="shared" si="22"/>
        <v>lc_route_group</v>
      </c>
      <c r="Z42" t="s">
        <v>167</v>
      </c>
      <c r="AA42" t="str">
        <f t="shared" si="16"/>
        <v>(year, quarter, month, dt,standard_order_vehicle_name,lc_distance_group, lc_price_group,lc_route_group),</v>
      </c>
    </row>
    <row r="43" spans="1:27">
      <c r="A43" s="4">
        <v>0</v>
      </c>
      <c r="B43" s="4">
        <v>1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I43">
        <f t="shared" si="2"/>
        <v>0</v>
      </c>
      <c r="J43">
        <f t="shared" si="3"/>
        <v>2</v>
      </c>
      <c r="K43">
        <f t="shared" si="4"/>
        <v>0</v>
      </c>
      <c r="L43">
        <f t="shared" si="5"/>
        <v>4</v>
      </c>
      <c r="M43">
        <f t="shared" si="6"/>
        <v>0</v>
      </c>
      <c r="N43">
        <f t="shared" si="7"/>
        <v>0</v>
      </c>
      <c r="O43">
        <f t="shared" si="8"/>
        <v>0</v>
      </c>
      <c r="R43" t="s">
        <v>158</v>
      </c>
      <c r="S43" t="str">
        <f t="shared" si="23"/>
        <v/>
      </c>
      <c r="T43" t="str">
        <f t="shared" si="17"/>
        <v>standard_order_vehicle_name,</v>
      </c>
      <c r="U43" t="str">
        <f t="shared" si="18"/>
        <v/>
      </c>
      <c r="V43" t="str">
        <f t="shared" si="19"/>
        <v>city_name,</v>
      </c>
      <c r="W43" t="str">
        <f t="shared" si="20"/>
        <v/>
      </c>
      <c r="X43" t="str">
        <f t="shared" si="21"/>
        <v/>
      </c>
      <c r="Y43" t="str">
        <f t="shared" si="22"/>
        <v/>
      </c>
      <c r="Z43" t="s">
        <v>167</v>
      </c>
      <c r="AA43" t="str">
        <f t="shared" si="16"/>
        <v>(year, quarter, month, dt,standard_order_vehicle_name,city_name,),</v>
      </c>
    </row>
    <row r="44" spans="1:27">
      <c r="A44" s="4">
        <v>0</v>
      </c>
      <c r="B44" s="4">
        <v>1</v>
      </c>
      <c r="C44" s="4">
        <v>0</v>
      </c>
      <c r="D44" s="4">
        <v>1</v>
      </c>
      <c r="E44" s="4">
        <v>0</v>
      </c>
      <c r="F44" s="4">
        <v>0</v>
      </c>
      <c r="G44" s="4">
        <v>1</v>
      </c>
      <c r="I44">
        <f t="shared" si="2"/>
        <v>0</v>
      </c>
      <c r="J44">
        <f t="shared" si="3"/>
        <v>2</v>
      </c>
      <c r="K44">
        <f t="shared" si="4"/>
        <v>0</v>
      </c>
      <c r="L44">
        <f t="shared" si="5"/>
        <v>4</v>
      </c>
      <c r="M44">
        <f t="shared" si="6"/>
        <v>0</v>
      </c>
      <c r="N44">
        <f t="shared" si="7"/>
        <v>0</v>
      </c>
      <c r="O44">
        <f t="shared" si="8"/>
        <v>7</v>
      </c>
      <c r="R44" t="s">
        <v>158</v>
      </c>
      <c r="S44" t="str">
        <f t="shared" si="23"/>
        <v/>
      </c>
      <c r="T44" t="str">
        <f t="shared" si="17"/>
        <v>standard_order_vehicle_name,</v>
      </c>
      <c r="U44" t="str">
        <f t="shared" si="18"/>
        <v/>
      </c>
      <c r="V44" t="str">
        <f t="shared" si="19"/>
        <v>city_name,</v>
      </c>
      <c r="W44" t="str">
        <f t="shared" si="20"/>
        <v/>
      </c>
      <c r="X44" t="str">
        <f t="shared" si="21"/>
        <v/>
      </c>
      <c r="Y44" t="str">
        <f t="shared" si="22"/>
        <v>lc_route_group</v>
      </c>
      <c r="Z44" t="s">
        <v>167</v>
      </c>
      <c r="AA44" t="str">
        <f t="shared" si="16"/>
        <v>(year, quarter, month, dt,standard_order_vehicle_name,city_name,lc_route_group),</v>
      </c>
    </row>
    <row r="45" spans="1:27">
      <c r="A45" s="4">
        <v>0</v>
      </c>
      <c r="B45" s="4">
        <v>1</v>
      </c>
      <c r="C45" s="4">
        <v>0</v>
      </c>
      <c r="D45" s="4">
        <v>1</v>
      </c>
      <c r="E45" s="4">
        <v>0</v>
      </c>
      <c r="F45" s="4">
        <v>1</v>
      </c>
      <c r="G45" s="4">
        <v>0</v>
      </c>
      <c r="I45">
        <f t="shared" si="2"/>
        <v>0</v>
      </c>
      <c r="J45">
        <f t="shared" si="3"/>
        <v>2</v>
      </c>
      <c r="K45">
        <f t="shared" si="4"/>
        <v>0</v>
      </c>
      <c r="L45">
        <f t="shared" si="5"/>
        <v>4</v>
      </c>
      <c r="M45">
        <f t="shared" si="6"/>
        <v>0</v>
      </c>
      <c r="N45">
        <f t="shared" si="7"/>
        <v>6</v>
      </c>
      <c r="O45">
        <f t="shared" si="8"/>
        <v>0</v>
      </c>
      <c r="R45" t="s">
        <v>158</v>
      </c>
      <c r="S45" t="str">
        <f t="shared" si="23"/>
        <v/>
      </c>
      <c r="T45" t="str">
        <f t="shared" si="17"/>
        <v>standard_order_vehicle_name,</v>
      </c>
      <c r="U45" t="str">
        <f t="shared" si="18"/>
        <v/>
      </c>
      <c r="V45" t="str">
        <f t="shared" si="19"/>
        <v>city_name,</v>
      </c>
      <c r="W45" t="str">
        <f t="shared" si="20"/>
        <v/>
      </c>
      <c r="X45" t="str">
        <f t="shared" si="21"/>
        <v>lc_price_group,</v>
      </c>
      <c r="Y45" t="str">
        <f t="shared" si="22"/>
        <v/>
      </c>
      <c r="Z45" t="s">
        <v>167</v>
      </c>
      <c r="AA45" t="str">
        <f t="shared" si="16"/>
        <v>(year, quarter, month, dt,standard_order_vehicle_name,city_name,lc_price_group,),</v>
      </c>
    </row>
    <row r="46" spans="1:27">
      <c r="A46" s="4">
        <v>0</v>
      </c>
      <c r="B46" s="4">
        <v>1</v>
      </c>
      <c r="C46" s="4">
        <v>0</v>
      </c>
      <c r="D46" s="4">
        <v>1</v>
      </c>
      <c r="E46" s="4">
        <v>0</v>
      </c>
      <c r="F46" s="4">
        <v>1</v>
      </c>
      <c r="G46" s="4">
        <v>1</v>
      </c>
      <c r="I46">
        <f t="shared" si="2"/>
        <v>0</v>
      </c>
      <c r="J46">
        <f t="shared" si="3"/>
        <v>2</v>
      </c>
      <c r="K46">
        <f t="shared" si="4"/>
        <v>0</v>
      </c>
      <c r="L46">
        <f t="shared" si="5"/>
        <v>4</v>
      </c>
      <c r="M46">
        <f t="shared" si="6"/>
        <v>0</v>
      </c>
      <c r="N46">
        <f t="shared" si="7"/>
        <v>6</v>
      </c>
      <c r="O46">
        <f t="shared" si="8"/>
        <v>7</v>
      </c>
      <c r="R46" t="s">
        <v>158</v>
      </c>
      <c r="S46" t="str">
        <f t="shared" si="23"/>
        <v/>
      </c>
      <c r="T46" t="str">
        <f t="shared" si="17"/>
        <v>standard_order_vehicle_name,</v>
      </c>
      <c r="U46" t="str">
        <f t="shared" si="18"/>
        <v/>
      </c>
      <c r="V46" t="str">
        <f t="shared" si="19"/>
        <v>city_name,</v>
      </c>
      <c r="W46" t="str">
        <f t="shared" si="20"/>
        <v/>
      </c>
      <c r="X46" t="str">
        <f t="shared" si="21"/>
        <v>lc_price_group,</v>
      </c>
      <c r="Y46" t="str">
        <f t="shared" si="22"/>
        <v>lc_route_group</v>
      </c>
      <c r="Z46" t="s">
        <v>167</v>
      </c>
      <c r="AA46" t="str">
        <f t="shared" si="16"/>
        <v>(year, quarter, month, dt,standard_order_vehicle_name,city_name,lc_price_group,lc_route_group),</v>
      </c>
    </row>
    <row r="47" spans="1:27">
      <c r="A47" s="4">
        <v>0</v>
      </c>
      <c r="B47" s="4">
        <v>1</v>
      </c>
      <c r="C47" s="4">
        <v>0</v>
      </c>
      <c r="D47" s="4">
        <v>1</v>
      </c>
      <c r="E47" s="4">
        <v>1</v>
      </c>
      <c r="F47" s="4">
        <v>0</v>
      </c>
      <c r="G47" s="4">
        <v>0</v>
      </c>
      <c r="I47">
        <f t="shared" si="2"/>
        <v>0</v>
      </c>
      <c r="J47">
        <f t="shared" si="3"/>
        <v>2</v>
      </c>
      <c r="K47">
        <f t="shared" si="4"/>
        <v>0</v>
      </c>
      <c r="L47">
        <f t="shared" si="5"/>
        <v>4</v>
      </c>
      <c r="M47">
        <f t="shared" si="6"/>
        <v>5</v>
      </c>
      <c r="N47">
        <f t="shared" si="7"/>
        <v>0</v>
      </c>
      <c r="O47">
        <f t="shared" si="8"/>
        <v>0</v>
      </c>
      <c r="R47" t="s">
        <v>158</v>
      </c>
      <c r="S47" t="str">
        <f t="shared" si="23"/>
        <v/>
      </c>
      <c r="T47" t="str">
        <f t="shared" si="17"/>
        <v>standard_order_vehicle_name,</v>
      </c>
      <c r="U47" t="str">
        <f t="shared" si="18"/>
        <v/>
      </c>
      <c r="V47" t="str">
        <f t="shared" si="19"/>
        <v>city_name,</v>
      </c>
      <c r="W47" t="str">
        <f t="shared" si="20"/>
        <v>lc_distance_group, </v>
      </c>
      <c r="X47" t="str">
        <f t="shared" si="21"/>
        <v/>
      </c>
      <c r="Y47" t="str">
        <f t="shared" si="22"/>
        <v/>
      </c>
      <c r="Z47" t="s">
        <v>167</v>
      </c>
      <c r="AA47" t="str">
        <f t="shared" si="16"/>
        <v>(year, quarter, month, dt,standard_order_vehicle_name,city_name,lc_distance_group, ),</v>
      </c>
    </row>
    <row r="48" spans="1:27">
      <c r="A48" s="4">
        <v>0</v>
      </c>
      <c r="B48" s="4">
        <v>1</v>
      </c>
      <c r="C48" s="4">
        <v>0</v>
      </c>
      <c r="D48" s="4">
        <v>1</v>
      </c>
      <c r="E48" s="4">
        <v>1</v>
      </c>
      <c r="F48" s="4">
        <v>0</v>
      </c>
      <c r="G48" s="4">
        <v>1</v>
      </c>
      <c r="I48">
        <f t="shared" si="2"/>
        <v>0</v>
      </c>
      <c r="J48">
        <f t="shared" si="3"/>
        <v>2</v>
      </c>
      <c r="K48">
        <f t="shared" si="4"/>
        <v>0</v>
      </c>
      <c r="L48">
        <f t="shared" si="5"/>
        <v>4</v>
      </c>
      <c r="M48">
        <f t="shared" si="6"/>
        <v>5</v>
      </c>
      <c r="N48">
        <f t="shared" si="7"/>
        <v>0</v>
      </c>
      <c r="O48">
        <f t="shared" si="8"/>
        <v>7</v>
      </c>
      <c r="R48" t="s">
        <v>158</v>
      </c>
      <c r="S48" t="str">
        <f t="shared" si="23"/>
        <v/>
      </c>
      <c r="T48" t="str">
        <f t="shared" si="17"/>
        <v>standard_order_vehicle_name,</v>
      </c>
      <c r="U48" t="str">
        <f t="shared" si="18"/>
        <v/>
      </c>
      <c r="V48" t="str">
        <f t="shared" si="19"/>
        <v>city_name,</v>
      </c>
      <c r="W48" t="str">
        <f t="shared" si="20"/>
        <v>lc_distance_group, </v>
      </c>
      <c r="X48" t="str">
        <f t="shared" si="21"/>
        <v/>
      </c>
      <c r="Y48" t="str">
        <f t="shared" si="22"/>
        <v>lc_route_group</v>
      </c>
      <c r="Z48" t="s">
        <v>167</v>
      </c>
      <c r="AA48" t="str">
        <f t="shared" si="16"/>
        <v>(year, quarter, month, dt,standard_order_vehicle_name,city_name,lc_distance_group, lc_route_group),</v>
      </c>
    </row>
    <row r="49" spans="1:27">
      <c r="A49" s="4">
        <v>0</v>
      </c>
      <c r="B49" s="4">
        <v>1</v>
      </c>
      <c r="C49" s="4">
        <v>0</v>
      </c>
      <c r="D49" s="4">
        <v>1</v>
      </c>
      <c r="E49" s="4">
        <v>1</v>
      </c>
      <c r="F49" s="4">
        <v>1</v>
      </c>
      <c r="G49" s="4">
        <v>0</v>
      </c>
      <c r="I49">
        <f t="shared" si="2"/>
        <v>0</v>
      </c>
      <c r="J49">
        <f t="shared" si="3"/>
        <v>2</v>
      </c>
      <c r="K49">
        <f t="shared" si="4"/>
        <v>0</v>
      </c>
      <c r="L49">
        <f t="shared" si="5"/>
        <v>4</v>
      </c>
      <c r="M49">
        <f t="shared" si="6"/>
        <v>5</v>
      </c>
      <c r="N49">
        <f t="shared" si="7"/>
        <v>6</v>
      </c>
      <c r="O49">
        <f t="shared" si="8"/>
        <v>0</v>
      </c>
      <c r="R49" t="s">
        <v>158</v>
      </c>
      <c r="S49" t="str">
        <f t="shared" si="23"/>
        <v/>
      </c>
      <c r="T49" t="str">
        <f t="shared" si="17"/>
        <v>standard_order_vehicle_name,</v>
      </c>
      <c r="U49" t="str">
        <f t="shared" si="18"/>
        <v/>
      </c>
      <c r="V49" t="str">
        <f t="shared" si="19"/>
        <v>city_name,</v>
      </c>
      <c r="W49" t="str">
        <f t="shared" si="20"/>
        <v>lc_distance_group, </v>
      </c>
      <c r="X49" t="str">
        <f t="shared" si="21"/>
        <v>lc_price_group,</v>
      </c>
      <c r="Y49" t="str">
        <f t="shared" si="22"/>
        <v/>
      </c>
      <c r="Z49" t="s">
        <v>167</v>
      </c>
      <c r="AA49" t="str">
        <f t="shared" si="16"/>
        <v>(year, quarter, month, dt,standard_order_vehicle_name,city_name,lc_distance_group, lc_price_group,),</v>
      </c>
    </row>
    <row r="50" spans="1:27">
      <c r="A50" s="4">
        <v>0</v>
      </c>
      <c r="B50" s="4">
        <v>1</v>
      </c>
      <c r="C50" s="4">
        <v>0</v>
      </c>
      <c r="D50" s="4">
        <v>1</v>
      </c>
      <c r="E50" s="4">
        <v>1</v>
      </c>
      <c r="F50" s="4">
        <v>1</v>
      </c>
      <c r="G50" s="4">
        <v>1</v>
      </c>
      <c r="I50">
        <f t="shared" si="2"/>
        <v>0</v>
      </c>
      <c r="J50">
        <f t="shared" si="3"/>
        <v>2</v>
      </c>
      <c r="K50">
        <f t="shared" si="4"/>
        <v>0</v>
      </c>
      <c r="L50">
        <f t="shared" si="5"/>
        <v>4</v>
      </c>
      <c r="M50">
        <f t="shared" si="6"/>
        <v>5</v>
      </c>
      <c r="N50">
        <f t="shared" si="7"/>
        <v>6</v>
      </c>
      <c r="O50">
        <f t="shared" si="8"/>
        <v>7</v>
      </c>
      <c r="R50" t="s">
        <v>158</v>
      </c>
      <c r="S50" t="str">
        <f t="shared" si="23"/>
        <v/>
      </c>
      <c r="T50" t="str">
        <f t="shared" si="17"/>
        <v>standard_order_vehicle_name,</v>
      </c>
      <c r="U50" t="str">
        <f t="shared" si="18"/>
        <v/>
      </c>
      <c r="V50" t="str">
        <f t="shared" si="19"/>
        <v>city_name,</v>
      </c>
      <c r="W50" t="str">
        <f t="shared" si="20"/>
        <v>lc_distance_group, </v>
      </c>
      <c r="X50" t="str">
        <f t="shared" si="21"/>
        <v>lc_price_group,</v>
      </c>
      <c r="Y50" t="str">
        <f t="shared" si="22"/>
        <v>lc_route_group</v>
      </c>
      <c r="Z50" t="s">
        <v>167</v>
      </c>
      <c r="AA50" t="str">
        <f t="shared" si="16"/>
        <v>(year, quarter, month, dt,standard_order_vehicle_name,city_name,lc_distance_group, lc_price_group,lc_route_group),</v>
      </c>
    </row>
    <row r="51" spans="1:27">
      <c r="A51" s="4">
        <v>0</v>
      </c>
      <c r="B51" s="4">
        <v>1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I51">
        <f t="shared" si="2"/>
        <v>0</v>
      </c>
      <c r="J51">
        <f t="shared" si="3"/>
        <v>2</v>
      </c>
      <c r="K51">
        <f t="shared" si="4"/>
        <v>3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R51" t="s">
        <v>158</v>
      </c>
      <c r="S51" t="str">
        <f t="shared" si="23"/>
        <v/>
      </c>
      <c r="T51" t="str">
        <f t="shared" si="17"/>
        <v>standard_order_vehicle_name,</v>
      </c>
      <c r="U51" t="str">
        <f t="shared" si="18"/>
        <v>big_area,</v>
      </c>
      <c r="V51" t="str">
        <f t="shared" si="19"/>
        <v/>
      </c>
      <c r="W51" t="str">
        <f t="shared" si="20"/>
        <v/>
      </c>
      <c r="X51" t="str">
        <f t="shared" si="21"/>
        <v/>
      </c>
      <c r="Y51" t="str">
        <f t="shared" si="22"/>
        <v/>
      </c>
      <c r="Z51" t="s">
        <v>167</v>
      </c>
      <c r="AA51" t="str">
        <f t="shared" si="16"/>
        <v>(year, quarter, month, dt,standard_order_vehicle_name,big_area,),</v>
      </c>
    </row>
    <row r="52" spans="1:27">
      <c r="A52" s="4">
        <v>0</v>
      </c>
      <c r="B52" s="4">
        <v>1</v>
      </c>
      <c r="C52" s="4">
        <v>1</v>
      </c>
      <c r="D52" s="4">
        <v>0</v>
      </c>
      <c r="E52" s="4">
        <v>0</v>
      </c>
      <c r="F52" s="4">
        <v>0</v>
      </c>
      <c r="G52" s="4">
        <v>1</v>
      </c>
      <c r="I52">
        <f t="shared" si="2"/>
        <v>0</v>
      </c>
      <c r="J52">
        <f t="shared" si="3"/>
        <v>2</v>
      </c>
      <c r="K52">
        <f t="shared" si="4"/>
        <v>3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7</v>
      </c>
      <c r="R52" t="s">
        <v>158</v>
      </c>
      <c r="S52" t="str">
        <f t="shared" si="23"/>
        <v/>
      </c>
      <c r="T52" t="str">
        <f t="shared" si="17"/>
        <v>standard_order_vehicle_name,</v>
      </c>
      <c r="U52" t="str">
        <f t="shared" si="18"/>
        <v>big_area,</v>
      </c>
      <c r="V52" t="str">
        <f t="shared" si="19"/>
        <v/>
      </c>
      <c r="W52" t="str">
        <f t="shared" si="20"/>
        <v/>
      </c>
      <c r="X52" t="str">
        <f t="shared" si="21"/>
        <v/>
      </c>
      <c r="Y52" t="str">
        <f t="shared" si="22"/>
        <v>lc_route_group</v>
      </c>
      <c r="Z52" t="s">
        <v>167</v>
      </c>
      <c r="AA52" t="str">
        <f t="shared" si="16"/>
        <v>(year, quarter, month, dt,standard_order_vehicle_name,big_area,lc_route_group),</v>
      </c>
    </row>
    <row r="53" spans="1:27">
      <c r="A53" s="4">
        <v>0</v>
      </c>
      <c r="B53" s="4">
        <v>1</v>
      </c>
      <c r="C53" s="4">
        <v>1</v>
      </c>
      <c r="D53" s="4">
        <v>0</v>
      </c>
      <c r="E53" s="4">
        <v>0</v>
      </c>
      <c r="F53" s="4">
        <v>1</v>
      </c>
      <c r="G53" s="4">
        <v>0</v>
      </c>
      <c r="I53">
        <f t="shared" si="2"/>
        <v>0</v>
      </c>
      <c r="J53">
        <f t="shared" si="3"/>
        <v>2</v>
      </c>
      <c r="K53">
        <f t="shared" si="4"/>
        <v>3</v>
      </c>
      <c r="L53">
        <f t="shared" si="5"/>
        <v>0</v>
      </c>
      <c r="M53">
        <f t="shared" si="6"/>
        <v>0</v>
      </c>
      <c r="N53">
        <f t="shared" si="7"/>
        <v>6</v>
      </c>
      <c r="O53">
        <f t="shared" si="8"/>
        <v>0</v>
      </c>
      <c r="R53" t="s">
        <v>158</v>
      </c>
      <c r="S53" t="str">
        <f t="shared" si="23"/>
        <v/>
      </c>
      <c r="T53" t="str">
        <f t="shared" si="17"/>
        <v>standard_order_vehicle_name,</v>
      </c>
      <c r="U53" t="str">
        <f t="shared" si="18"/>
        <v>big_area,</v>
      </c>
      <c r="V53" t="str">
        <f t="shared" si="19"/>
        <v/>
      </c>
      <c r="W53" t="str">
        <f t="shared" si="20"/>
        <v/>
      </c>
      <c r="X53" t="str">
        <f t="shared" si="21"/>
        <v>lc_price_group,</v>
      </c>
      <c r="Y53" t="str">
        <f t="shared" si="22"/>
        <v/>
      </c>
      <c r="Z53" t="s">
        <v>167</v>
      </c>
      <c r="AA53" t="str">
        <f t="shared" si="16"/>
        <v>(year, quarter, month, dt,standard_order_vehicle_name,big_area,lc_price_group,),</v>
      </c>
    </row>
    <row r="54" spans="1:27">
      <c r="A54" s="4">
        <v>0</v>
      </c>
      <c r="B54" s="4">
        <v>1</v>
      </c>
      <c r="C54" s="4">
        <v>1</v>
      </c>
      <c r="D54" s="4">
        <v>0</v>
      </c>
      <c r="E54" s="4">
        <v>0</v>
      </c>
      <c r="F54" s="4">
        <v>1</v>
      </c>
      <c r="G54" s="4">
        <v>1</v>
      </c>
      <c r="I54">
        <f t="shared" si="2"/>
        <v>0</v>
      </c>
      <c r="J54">
        <f t="shared" si="3"/>
        <v>2</v>
      </c>
      <c r="K54">
        <f t="shared" si="4"/>
        <v>3</v>
      </c>
      <c r="L54">
        <f t="shared" si="5"/>
        <v>0</v>
      </c>
      <c r="M54">
        <f t="shared" si="6"/>
        <v>0</v>
      </c>
      <c r="N54">
        <f t="shared" si="7"/>
        <v>6</v>
      </c>
      <c r="O54">
        <f t="shared" si="8"/>
        <v>7</v>
      </c>
      <c r="R54" t="s">
        <v>158</v>
      </c>
      <c r="S54" t="str">
        <f t="shared" si="23"/>
        <v/>
      </c>
      <c r="T54" t="str">
        <f t="shared" si="17"/>
        <v>standard_order_vehicle_name,</v>
      </c>
      <c r="U54" t="str">
        <f t="shared" si="18"/>
        <v>big_area,</v>
      </c>
      <c r="V54" t="str">
        <f t="shared" si="19"/>
        <v/>
      </c>
      <c r="W54" t="str">
        <f t="shared" si="20"/>
        <v/>
      </c>
      <c r="X54" t="str">
        <f t="shared" si="21"/>
        <v>lc_price_group,</v>
      </c>
      <c r="Y54" t="str">
        <f t="shared" si="22"/>
        <v>lc_route_group</v>
      </c>
      <c r="Z54" t="s">
        <v>167</v>
      </c>
      <c r="AA54" t="str">
        <f t="shared" si="16"/>
        <v>(year, quarter, month, dt,standard_order_vehicle_name,big_area,lc_price_group,lc_route_group),</v>
      </c>
    </row>
    <row r="55" spans="1:27">
      <c r="A55" s="4">
        <v>0</v>
      </c>
      <c r="B55" s="4">
        <v>1</v>
      </c>
      <c r="C55" s="4">
        <v>1</v>
      </c>
      <c r="D55" s="4">
        <v>0</v>
      </c>
      <c r="E55" s="4">
        <v>1</v>
      </c>
      <c r="F55" s="4">
        <v>0</v>
      </c>
      <c r="G55" s="4">
        <v>0</v>
      </c>
      <c r="I55">
        <f t="shared" si="2"/>
        <v>0</v>
      </c>
      <c r="J55">
        <f t="shared" si="3"/>
        <v>2</v>
      </c>
      <c r="K55">
        <f t="shared" si="4"/>
        <v>3</v>
      </c>
      <c r="L55">
        <f t="shared" si="5"/>
        <v>0</v>
      </c>
      <c r="M55">
        <f t="shared" si="6"/>
        <v>5</v>
      </c>
      <c r="N55">
        <f t="shared" si="7"/>
        <v>0</v>
      </c>
      <c r="O55">
        <f t="shared" si="8"/>
        <v>0</v>
      </c>
      <c r="R55" t="s">
        <v>158</v>
      </c>
      <c r="S55" t="str">
        <f t="shared" si="23"/>
        <v/>
      </c>
      <c r="T55" t="str">
        <f t="shared" si="17"/>
        <v>standard_order_vehicle_name,</v>
      </c>
      <c r="U55" t="str">
        <f t="shared" si="18"/>
        <v>big_area,</v>
      </c>
      <c r="V55" t="str">
        <f t="shared" si="19"/>
        <v/>
      </c>
      <c r="W55" t="str">
        <f t="shared" si="20"/>
        <v>lc_distance_group, </v>
      </c>
      <c r="X55" t="str">
        <f t="shared" si="21"/>
        <v/>
      </c>
      <c r="Y55" t="str">
        <f t="shared" si="22"/>
        <v/>
      </c>
      <c r="Z55" t="s">
        <v>167</v>
      </c>
      <c r="AA55" t="str">
        <f t="shared" si="16"/>
        <v>(year, quarter, month, dt,standard_order_vehicle_name,big_area,lc_distance_group, ),</v>
      </c>
    </row>
    <row r="56" spans="1:27">
      <c r="A56" s="4">
        <v>0</v>
      </c>
      <c r="B56" s="4">
        <v>1</v>
      </c>
      <c r="C56" s="4">
        <v>1</v>
      </c>
      <c r="D56" s="4">
        <v>0</v>
      </c>
      <c r="E56" s="4">
        <v>1</v>
      </c>
      <c r="F56" s="4">
        <v>0</v>
      </c>
      <c r="G56" s="4">
        <v>1</v>
      </c>
      <c r="I56">
        <f t="shared" si="2"/>
        <v>0</v>
      </c>
      <c r="J56">
        <f t="shared" si="3"/>
        <v>2</v>
      </c>
      <c r="K56">
        <f t="shared" si="4"/>
        <v>3</v>
      </c>
      <c r="L56">
        <f t="shared" si="5"/>
        <v>0</v>
      </c>
      <c r="M56">
        <f t="shared" si="6"/>
        <v>5</v>
      </c>
      <c r="N56">
        <f t="shared" si="7"/>
        <v>0</v>
      </c>
      <c r="O56">
        <f t="shared" si="8"/>
        <v>7</v>
      </c>
      <c r="R56" t="s">
        <v>158</v>
      </c>
      <c r="S56" t="str">
        <f t="shared" si="23"/>
        <v/>
      </c>
      <c r="T56" t="str">
        <f t="shared" si="17"/>
        <v>standard_order_vehicle_name,</v>
      </c>
      <c r="U56" t="str">
        <f t="shared" si="18"/>
        <v>big_area,</v>
      </c>
      <c r="V56" t="str">
        <f t="shared" si="19"/>
        <v/>
      </c>
      <c r="W56" t="str">
        <f t="shared" si="20"/>
        <v>lc_distance_group, </v>
      </c>
      <c r="X56" t="str">
        <f t="shared" si="21"/>
        <v/>
      </c>
      <c r="Y56" t="str">
        <f t="shared" si="22"/>
        <v>lc_route_group</v>
      </c>
      <c r="Z56" t="s">
        <v>167</v>
      </c>
      <c r="AA56" t="str">
        <f t="shared" si="16"/>
        <v>(year, quarter, month, dt,standard_order_vehicle_name,big_area,lc_distance_group, lc_route_group),</v>
      </c>
    </row>
    <row r="57" spans="1:27">
      <c r="A57" s="4">
        <v>0</v>
      </c>
      <c r="B57" s="4">
        <v>1</v>
      </c>
      <c r="C57" s="4">
        <v>1</v>
      </c>
      <c r="D57" s="4">
        <v>0</v>
      </c>
      <c r="E57" s="4">
        <v>1</v>
      </c>
      <c r="F57" s="4">
        <v>1</v>
      </c>
      <c r="G57" s="4">
        <v>0</v>
      </c>
      <c r="I57">
        <f t="shared" si="2"/>
        <v>0</v>
      </c>
      <c r="J57">
        <f t="shared" si="3"/>
        <v>2</v>
      </c>
      <c r="K57">
        <f t="shared" si="4"/>
        <v>3</v>
      </c>
      <c r="L57">
        <f t="shared" si="5"/>
        <v>0</v>
      </c>
      <c r="M57">
        <f t="shared" si="6"/>
        <v>5</v>
      </c>
      <c r="N57">
        <f t="shared" si="7"/>
        <v>6</v>
      </c>
      <c r="O57">
        <f t="shared" si="8"/>
        <v>0</v>
      </c>
      <c r="R57" t="s">
        <v>158</v>
      </c>
      <c r="S57" t="str">
        <f t="shared" si="23"/>
        <v/>
      </c>
      <c r="T57" t="str">
        <f t="shared" si="17"/>
        <v>standard_order_vehicle_name,</v>
      </c>
      <c r="U57" t="str">
        <f t="shared" si="18"/>
        <v>big_area,</v>
      </c>
      <c r="V57" t="str">
        <f t="shared" si="19"/>
        <v/>
      </c>
      <c r="W57" t="str">
        <f t="shared" si="20"/>
        <v>lc_distance_group, </v>
      </c>
      <c r="X57" t="str">
        <f t="shared" si="21"/>
        <v>lc_price_group,</v>
      </c>
      <c r="Y57" t="str">
        <f t="shared" si="22"/>
        <v/>
      </c>
      <c r="Z57" t="s">
        <v>167</v>
      </c>
      <c r="AA57" t="str">
        <f t="shared" si="16"/>
        <v>(year, quarter, month, dt,standard_order_vehicle_name,big_area,lc_distance_group, lc_price_group,),</v>
      </c>
    </row>
    <row r="58" spans="1:27">
      <c r="A58" s="4">
        <v>0</v>
      </c>
      <c r="B58" s="4">
        <v>1</v>
      </c>
      <c r="C58" s="4">
        <v>1</v>
      </c>
      <c r="D58" s="4">
        <v>0</v>
      </c>
      <c r="E58" s="4">
        <v>1</v>
      </c>
      <c r="F58" s="4">
        <v>1</v>
      </c>
      <c r="G58" s="4">
        <v>1</v>
      </c>
      <c r="I58">
        <f t="shared" si="2"/>
        <v>0</v>
      </c>
      <c r="J58">
        <f t="shared" si="3"/>
        <v>2</v>
      </c>
      <c r="K58">
        <f t="shared" si="4"/>
        <v>3</v>
      </c>
      <c r="L58">
        <f t="shared" si="5"/>
        <v>0</v>
      </c>
      <c r="M58">
        <f t="shared" si="6"/>
        <v>5</v>
      </c>
      <c r="N58">
        <f t="shared" si="7"/>
        <v>6</v>
      </c>
      <c r="O58">
        <f t="shared" si="8"/>
        <v>7</v>
      </c>
      <c r="R58" t="s">
        <v>158</v>
      </c>
      <c r="S58" t="str">
        <f t="shared" si="23"/>
        <v/>
      </c>
      <c r="T58" t="str">
        <f t="shared" si="17"/>
        <v>standard_order_vehicle_name,</v>
      </c>
      <c r="U58" t="str">
        <f t="shared" si="18"/>
        <v>big_area,</v>
      </c>
      <c r="V58" t="str">
        <f t="shared" si="19"/>
        <v/>
      </c>
      <c r="W58" t="str">
        <f t="shared" si="20"/>
        <v>lc_distance_group, </v>
      </c>
      <c r="X58" t="str">
        <f t="shared" si="21"/>
        <v>lc_price_group,</v>
      </c>
      <c r="Y58" t="str">
        <f t="shared" si="22"/>
        <v>lc_route_group</v>
      </c>
      <c r="Z58" t="s">
        <v>167</v>
      </c>
      <c r="AA58" t="str">
        <f t="shared" si="16"/>
        <v>(year, quarter, month, dt,standard_order_vehicle_name,big_area,lc_distance_group, lc_price_group,lc_route_group),</v>
      </c>
    </row>
    <row r="59" spans="1:27">
      <c r="A59" s="4">
        <v>0</v>
      </c>
      <c r="B59" s="4">
        <v>1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I59">
        <f t="shared" si="2"/>
        <v>0</v>
      </c>
      <c r="J59">
        <f t="shared" si="3"/>
        <v>2</v>
      </c>
      <c r="K59">
        <f t="shared" si="4"/>
        <v>3</v>
      </c>
      <c r="L59">
        <f t="shared" si="5"/>
        <v>4</v>
      </c>
      <c r="M59">
        <f t="shared" si="6"/>
        <v>0</v>
      </c>
      <c r="N59">
        <f t="shared" si="7"/>
        <v>0</v>
      </c>
      <c r="O59">
        <f t="shared" si="8"/>
        <v>0</v>
      </c>
      <c r="R59" t="s">
        <v>158</v>
      </c>
      <c r="S59" t="str">
        <f t="shared" si="23"/>
        <v/>
      </c>
      <c r="T59" t="str">
        <f t="shared" si="17"/>
        <v>standard_order_vehicle_name,</v>
      </c>
      <c r="U59" t="str">
        <f t="shared" si="18"/>
        <v>big_area,</v>
      </c>
      <c r="V59" t="str">
        <f t="shared" si="19"/>
        <v>city_name,</v>
      </c>
      <c r="W59" t="str">
        <f t="shared" si="20"/>
        <v/>
      </c>
      <c r="X59" t="str">
        <f t="shared" si="21"/>
        <v/>
      </c>
      <c r="Y59" t="str">
        <f t="shared" si="22"/>
        <v/>
      </c>
      <c r="Z59" t="s">
        <v>167</v>
      </c>
      <c r="AA59" t="str">
        <f t="shared" si="16"/>
        <v>(year, quarter, month, dt,standard_order_vehicle_name,big_area,city_name,),</v>
      </c>
    </row>
    <row r="60" spans="1:27">
      <c r="A60" s="4">
        <v>0</v>
      </c>
      <c r="B60" s="4">
        <v>1</v>
      </c>
      <c r="C60" s="4">
        <v>1</v>
      </c>
      <c r="D60" s="4">
        <v>1</v>
      </c>
      <c r="E60" s="4">
        <v>0</v>
      </c>
      <c r="F60" s="4">
        <v>0</v>
      </c>
      <c r="G60" s="4">
        <v>1</v>
      </c>
      <c r="I60">
        <f t="shared" si="2"/>
        <v>0</v>
      </c>
      <c r="J60">
        <f t="shared" si="3"/>
        <v>2</v>
      </c>
      <c r="K60">
        <f t="shared" si="4"/>
        <v>3</v>
      </c>
      <c r="L60">
        <f t="shared" si="5"/>
        <v>4</v>
      </c>
      <c r="M60">
        <f t="shared" si="6"/>
        <v>0</v>
      </c>
      <c r="N60">
        <f t="shared" si="7"/>
        <v>0</v>
      </c>
      <c r="O60">
        <f t="shared" si="8"/>
        <v>7</v>
      </c>
      <c r="R60" t="s">
        <v>158</v>
      </c>
      <c r="S60" t="str">
        <f t="shared" si="23"/>
        <v/>
      </c>
      <c r="T60" t="str">
        <f t="shared" si="17"/>
        <v>standard_order_vehicle_name,</v>
      </c>
      <c r="U60" t="str">
        <f t="shared" si="18"/>
        <v>big_area,</v>
      </c>
      <c r="V60" t="str">
        <f t="shared" si="19"/>
        <v>city_name,</v>
      </c>
      <c r="W60" t="str">
        <f t="shared" si="20"/>
        <v/>
      </c>
      <c r="X60" t="str">
        <f t="shared" si="21"/>
        <v/>
      </c>
      <c r="Y60" t="str">
        <f t="shared" si="22"/>
        <v>lc_route_group</v>
      </c>
      <c r="Z60" t="s">
        <v>167</v>
      </c>
      <c r="AA60" t="str">
        <f t="shared" si="16"/>
        <v>(year, quarter, month, dt,standard_order_vehicle_name,big_area,city_name,lc_route_group),</v>
      </c>
    </row>
    <row r="61" spans="1:27">
      <c r="A61" s="4">
        <v>0</v>
      </c>
      <c r="B61" s="4">
        <v>1</v>
      </c>
      <c r="C61" s="4">
        <v>1</v>
      </c>
      <c r="D61" s="4">
        <v>1</v>
      </c>
      <c r="E61" s="4">
        <v>0</v>
      </c>
      <c r="F61" s="4">
        <v>1</v>
      </c>
      <c r="G61" s="4">
        <v>0</v>
      </c>
      <c r="I61">
        <f t="shared" si="2"/>
        <v>0</v>
      </c>
      <c r="J61">
        <f t="shared" si="3"/>
        <v>2</v>
      </c>
      <c r="K61">
        <f t="shared" si="4"/>
        <v>3</v>
      </c>
      <c r="L61">
        <f t="shared" si="5"/>
        <v>4</v>
      </c>
      <c r="M61">
        <f t="shared" si="6"/>
        <v>0</v>
      </c>
      <c r="N61">
        <f t="shared" si="7"/>
        <v>6</v>
      </c>
      <c r="O61">
        <f t="shared" si="8"/>
        <v>0</v>
      </c>
      <c r="R61" t="s">
        <v>158</v>
      </c>
      <c r="S61" t="str">
        <f t="shared" si="23"/>
        <v/>
      </c>
      <c r="T61" t="str">
        <f t="shared" si="17"/>
        <v>standard_order_vehicle_name,</v>
      </c>
      <c r="U61" t="str">
        <f t="shared" si="18"/>
        <v>big_area,</v>
      </c>
      <c r="V61" t="str">
        <f t="shared" si="19"/>
        <v>city_name,</v>
      </c>
      <c r="W61" t="str">
        <f t="shared" si="20"/>
        <v/>
      </c>
      <c r="X61" t="str">
        <f t="shared" si="21"/>
        <v>lc_price_group,</v>
      </c>
      <c r="Y61" t="str">
        <f t="shared" si="22"/>
        <v/>
      </c>
      <c r="Z61" t="s">
        <v>167</v>
      </c>
      <c r="AA61" t="str">
        <f t="shared" si="16"/>
        <v>(year, quarter, month, dt,standard_order_vehicle_name,big_area,city_name,lc_price_group,),</v>
      </c>
    </row>
    <row r="62" spans="1:27">
      <c r="A62" s="4">
        <v>0</v>
      </c>
      <c r="B62" s="4">
        <v>1</v>
      </c>
      <c r="C62" s="4">
        <v>1</v>
      </c>
      <c r="D62" s="4">
        <v>1</v>
      </c>
      <c r="E62" s="4">
        <v>0</v>
      </c>
      <c r="F62" s="4">
        <v>1</v>
      </c>
      <c r="G62" s="4">
        <v>1</v>
      </c>
      <c r="I62">
        <f t="shared" si="2"/>
        <v>0</v>
      </c>
      <c r="J62">
        <f t="shared" si="3"/>
        <v>2</v>
      </c>
      <c r="K62">
        <f t="shared" si="4"/>
        <v>3</v>
      </c>
      <c r="L62">
        <f t="shared" si="5"/>
        <v>4</v>
      </c>
      <c r="M62">
        <f t="shared" si="6"/>
        <v>0</v>
      </c>
      <c r="N62">
        <f t="shared" si="7"/>
        <v>6</v>
      </c>
      <c r="O62">
        <f t="shared" si="8"/>
        <v>7</v>
      </c>
      <c r="R62" t="s">
        <v>158</v>
      </c>
      <c r="S62" t="str">
        <f t="shared" si="23"/>
        <v/>
      </c>
      <c r="T62" t="str">
        <f t="shared" si="17"/>
        <v>standard_order_vehicle_name,</v>
      </c>
      <c r="U62" t="str">
        <f t="shared" si="18"/>
        <v>big_area,</v>
      </c>
      <c r="V62" t="str">
        <f t="shared" si="19"/>
        <v>city_name,</v>
      </c>
      <c r="W62" t="str">
        <f t="shared" si="20"/>
        <v/>
      </c>
      <c r="X62" t="str">
        <f t="shared" si="21"/>
        <v>lc_price_group,</v>
      </c>
      <c r="Y62" t="str">
        <f t="shared" si="22"/>
        <v>lc_route_group</v>
      </c>
      <c r="Z62" t="s">
        <v>167</v>
      </c>
      <c r="AA62" t="str">
        <f t="shared" si="16"/>
        <v>(year, quarter, month, dt,standard_order_vehicle_name,big_area,city_name,lc_price_group,lc_route_group),</v>
      </c>
    </row>
    <row r="63" spans="1:27">
      <c r="A63" s="4">
        <v>0</v>
      </c>
      <c r="B63" s="4">
        <v>1</v>
      </c>
      <c r="C63" s="4">
        <v>1</v>
      </c>
      <c r="D63" s="4">
        <v>1</v>
      </c>
      <c r="E63" s="4">
        <v>1</v>
      </c>
      <c r="F63" s="4">
        <v>0</v>
      </c>
      <c r="G63" s="4">
        <v>0</v>
      </c>
      <c r="I63">
        <f t="shared" si="2"/>
        <v>0</v>
      </c>
      <c r="J63">
        <f t="shared" si="3"/>
        <v>2</v>
      </c>
      <c r="K63">
        <f t="shared" si="4"/>
        <v>3</v>
      </c>
      <c r="L63">
        <f t="shared" si="5"/>
        <v>4</v>
      </c>
      <c r="M63">
        <f t="shared" si="6"/>
        <v>5</v>
      </c>
      <c r="N63">
        <f t="shared" si="7"/>
        <v>0</v>
      </c>
      <c r="O63">
        <f t="shared" si="8"/>
        <v>0</v>
      </c>
      <c r="R63" t="s">
        <v>158</v>
      </c>
      <c r="S63" t="str">
        <f t="shared" si="23"/>
        <v/>
      </c>
      <c r="T63" t="str">
        <f t="shared" si="17"/>
        <v>standard_order_vehicle_name,</v>
      </c>
      <c r="U63" t="str">
        <f t="shared" si="18"/>
        <v>big_area,</v>
      </c>
      <c r="V63" t="str">
        <f t="shared" si="19"/>
        <v>city_name,</v>
      </c>
      <c r="W63" t="str">
        <f t="shared" si="20"/>
        <v>lc_distance_group, </v>
      </c>
      <c r="X63" t="str">
        <f t="shared" si="21"/>
        <v/>
      </c>
      <c r="Y63" t="str">
        <f t="shared" si="22"/>
        <v/>
      </c>
      <c r="Z63" t="s">
        <v>167</v>
      </c>
      <c r="AA63" t="str">
        <f t="shared" si="16"/>
        <v>(year, quarter, month, dt,standard_order_vehicle_name,big_area,city_name,lc_distance_group, ),</v>
      </c>
    </row>
    <row r="64" spans="1:27">
      <c r="A64" s="4">
        <v>0</v>
      </c>
      <c r="B64" s="4">
        <v>1</v>
      </c>
      <c r="C64" s="4">
        <v>1</v>
      </c>
      <c r="D64" s="4">
        <v>1</v>
      </c>
      <c r="E64" s="4">
        <v>1</v>
      </c>
      <c r="F64" s="4">
        <v>0</v>
      </c>
      <c r="G64" s="4">
        <v>1</v>
      </c>
      <c r="I64">
        <f t="shared" si="2"/>
        <v>0</v>
      </c>
      <c r="J64">
        <f t="shared" si="3"/>
        <v>2</v>
      </c>
      <c r="K64">
        <f t="shared" si="4"/>
        <v>3</v>
      </c>
      <c r="L64">
        <f t="shared" si="5"/>
        <v>4</v>
      </c>
      <c r="M64">
        <f t="shared" si="6"/>
        <v>5</v>
      </c>
      <c r="N64">
        <f t="shared" si="7"/>
        <v>0</v>
      </c>
      <c r="O64">
        <f t="shared" si="8"/>
        <v>7</v>
      </c>
      <c r="R64" t="s">
        <v>158</v>
      </c>
      <c r="S64" t="str">
        <f t="shared" si="23"/>
        <v/>
      </c>
      <c r="T64" t="str">
        <f t="shared" si="17"/>
        <v>standard_order_vehicle_name,</v>
      </c>
      <c r="U64" t="str">
        <f t="shared" si="18"/>
        <v>big_area,</v>
      </c>
      <c r="V64" t="str">
        <f t="shared" si="19"/>
        <v>city_name,</v>
      </c>
      <c r="W64" t="str">
        <f t="shared" si="20"/>
        <v>lc_distance_group, </v>
      </c>
      <c r="X64" t="str">
        <f t="shared" si="21"/>
        <v/>
      </c>
      <c r="Y64" t="str">
        <f t="shared" si="22"/>
        <v>lc_route_group</v>
      </c>
      <c r="Z64" t="s">
        <v>167</v>
      </c>
      <c r="AA64" t="str">
        <f t="shared" si="16"/>
        <v>(year, quarter, month, dt,standard_order_vehicle_name,big_area,city_name,lc_distance_group, lc_route_group),</v>
      </c>
    </row>
    <row r="65" spans="1:27">
      <c r="A65" s="4">
        <v>0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0</v>
      </c>
      <c r="I65">
        <f t="shared" si="2"/>
        <v>0</v>
      </c>
      <c r="J65">
        <f t="shared" si="3"/>
        <v>2</v>
      </c>
      <c r="K65">
        <f t="shared" si="4"/>
        <v>3</v>
      </c>
      <c r="L65">
        <f t="shared" si="5"/>
        <v>4</v>
      </c>
      <c r="M65">
        <f t="shared" si="6"/>
        <v>5</v>
      </c>
      <c r="N65">
        <f t="shared" si="7"/>
        <v>6</v>
      </c>
      <c r="O65">
        <f t="shared" si="8"/>
        <v>0</v>
      </c>
      <c r="R65" t="s">
        <v>158</v>
      </c>
      <c r="S65" t="str">
        <f t="shared" si="23"/>
        <v/>
      </c>
      <c r="T65" t="str">
        <f t="shared" si="17"/>
        <v>standard_order_vehicle_name,</v>
      </c>
      <c r="U65" t="str">
        <f t="shared" si="18"/>
        <v>big_area,</v>
      </c>
      <c r="V65" t="str">
        <f t="shared" si="19"/>
        <v>city_name,</v>
      </c>
      <c r="W65" t="str">
        <f t="shared" si="20"/>
        <v>lc_distance_group, </v>
      </c>
      <c r="X65" t="str">
        <f t="shared" si="21"/>
        <v>lc_price_group,</v>
      </c>
      <c r="Y65" t="str">
        <f t="shared" si="22"/>
        <v/>
      </c>
      <c r="Z65" t="s">
        <v>167</v>
      </c>
      <c r="AA65" t="str">
        <f t="shared" si="16"/>
        <v>(year, quarter, month, dt,standard_order_vehicle_name,big_area,city_name,lc_distance_group, lc_price_group,),</v>
      </c>
    </row>
    <row r="66" spans="1:27">
      <c r="A66" s="4">
        <v>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I66">
        <f t="shared" si="2"/>
        <v>0</v>
      </c>
      <c r="J66">
        <f t="shared" si="3"/>
        <v>2</v>
      </c>
      <c r="K66">
        <f t="shared" si="4"/>
        <v>3</v>
      </c>
      <c r="L66">
        <f t="shared" si="5"/>
        <v>4</v>
      </c>
      <c r="M66">
        <f t="shared" si="6"/>
        <v>5</v>
      </c>
      <c r="N66">
        <f t="shared" si="7"/>
        <v>6</v>
      </c>
      <c r="O66">
        <f t="shared" si="8"/>
        <v>7</v>
      </c>
      <c r="R66" t="s">
        <v>158</v>
      </c>
      <c r="S66" t="str">
        <f t="shared" si="23"/>
        <v/>
      </c>
      <c r="T66" t="str">
        <f t="shared" si="17"/>
        <v>standard_order_vehicle_name,</v>
      </c>
      <c r="U66" t="str">
        <f t="shared" si="18"/>
        <v>big_area,</v>
      </c>
      <c r="V66" t="str">
        <f t="shared" si="19"/>
        <v>city_name,</v>
      </c>
      <c r="W66" t="str">
        <f t="shared" si="20"/>
        <v>lc_distance_group, </v>
      </c>
      <c r="X66" t="str">
        <f t="shared" si="21"/>
        <v>lc_price_group,</v>
      </c>
      <c r="Y66" t="str">
        <f t="shared" si="22"/>
        <v>lc_route_group</v>
      </c>
      <c r="Z66" t="s">
        <v>167</v>
      </c>
      <c r="AA66" t="str">
        <f t="shared" si="16"/>
        <v>(year, quarter, month, dt,standard_order_vehicle_name,big_area,city_name,lc_distance_group, lc_price_group,lc_route_group),</v>
      </c>
    </row>
    <row r="67" spans="1:27">
      <c r="A67" s="4">
        <v>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I67">
        <f t="shared" si="2"/>
        <v>1</v>
      </c>
      <c r="J67">
        <f t="shared" si="3"/>
        <v>0</v>
      </c>
      <c r="K67">
        <f t="shared" si="4"/>
        <v>0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R67" t="s">
        <v>158</v>
      </c>
      <c r="S67" t="str">
        <f t="shared" si="23"/>
        <v>is_bus_lc,</v>
      </c>
      <c r="T67" t="str">
        <f t="shared" si="17"/>
        <v/>
      </c>
      <c r="U67" t="str">
        <f t="shared" si="18"/>
        <v/>
      </c>
      <c r="V67" t="str">
        <f t="shared" si="19"/>
        <v/>
      </c>
      <c r="W67" t="str">
        <f t="shared" si="20"/>
        <v/>
      </c>
      <c r="X67" t="str">
        <f t="shared" si="21"/>
        <v/>
      </c>
      <c r="Y67" t="str">
        <f t="shared" si="22"/>
        <v/>
      </c>
      <c r="Z67" t="s">
        <v>167</v>
      </c>
      <c r="AA67" t="str">
        <f t="shared" si="16"/>
        <v>(year, quarter, month, dt,is_bus_lc,),</v>
      </c>
    </row>
    <row r="68" spans="1:27">
      <c r="A68" s="4">
        <v>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I68">
        <f t="shared" ref="I68:I130" si="24">A68*I$1</f>
        <v>1</v>
      </c>
      <c r="J68">
        <f t="shared" ref="J68:J130" si="25">B68*J$1</f>
        <v>0</v>
      </c>
      <c r="K68">
        <f t="shared" ref="K68:K130" si="26">C68*K$1</f>
        <v>0</v>
      </c>
      <c r="L68">
        <f t="shared" ref="L68:L130" si="27">D68*L$1</f>
        <v>0</v>
      </c>
      <c r="M68">
        <f t="shared" ref="M68:M130" si="28">E68*M$1</f>
        <v>0</v>
      </c>
      <c r="N68">
        <f t="shared" ref="N68:N130" si="29">F68*N$1</f>
        <v>0</v>
      </c>
      <c r="O68">
        <f t="shared" ref="O68:O130" si="30">G68*O$1</f>
        <v>7</v>
      </c>
      <c r="R68" t="s">
        <v>158</v>
      </c>
      <c r="S68" t="str">
        <f t="shared" si="23"/>
        <v>is_bus_lc,</v>
      </c>
      <c r="T68" t="str">
        <f t="shared" ref="T68:T99" si="31">IFERROR(VLOOKUP(J68,$AG$4:$AH$10,2,0),"")</f>
        <v/>
      </c>
      <c r="U68" t="str">
        <f t="shared" ref="U68:U99" si="32">IFERROR(VLOOKUP(K68,$AG$4:$AH$10,2,0),"")</f>
        <v/>
      </c>
      <c r="V68" t="str">
        <f t="shared" ref="V68:V99" si="33">IFERROR(VLOOKUP(L68,$AG$4:$AH$10,2,0),"")</f>
        <v/>
      </c>
      <c r="W68" t="str">
        <f t="shared" ref="W68:W99" si="34">IFERROR(VLOOKUP(M68,$AG$4:$AH$10,2,0),"")</f>
        <v/>
      </c>
      <c r="X68" t="str">
        <f t="shared" ref="X68:X99" si="35">IFERROR(VLOOKUP(N68,$AG$4:$AH$10,2,0),"")</f>
        <v/>
      </c>
      <c r="Y68" t="str">
        <f t="shared" ref="Y68:Y99" si="36">IFERROR(VLOOKUP(O68,$AG$4:$AH$10,2,0),"")</f>
        <v>lc_route_group</v>
      </c>
      <c r="Z68" t="s">
        <v>167</v>
      </c>
      <c r="AA68" t="str">
        <f t="shared" si="16"/>
        <v>(year, quarter, month, dt,is_bus_lc,lc_route_group),</v>
      </c>
    </row>
    <row r="69" spans="1:27">
      <c r="A69" s="4">
        <v>1</v>
      </c>
      <c r="B69" s="4">
        <v>0</v>
      </c>
      <c r="C69" s="4">
        <v>0</v>
      </c>
      <c r="D69" s="4">
        <v>0</v>
      </c>
      <c r="E69" s="4">
        <v>0</v>
      </c>
      <c r="F69" s="4">
        <v>1</v>
      </c>
      <c r="G69" s="4">
        <v>0</v>
      </c>
      <c r="I69">
        <f t="shared" si="24"/>
        <v>1</v>
      </c>
      <c r="J69">
        <f t="shared" si="25"/>
        <v>0</v>
      </c>
      <c r="K69">
        <f t="shared" si="26"/>
        <v>0</v>
      </c>
      <c r="L69">
        <f t="shared" si="27"/>
        <v>0</v>
      </c>
      <c r="M69">
        <f t="shared" si="28"/>
        <v>0</v>
      </c>
      <c r="N69">
        <f t="shared" si="29"/>
        <v>6</v>
      </c>
      <c r="O69">
        <f t="shared" si="30"/>
        <v>0</v>
      </c>
      <c r="R69" t="s">
        <v>158</v>
      </c>
      <c r="S69" t="str">
        <f t="shared" ref="S69:S100" si="37">IFERROR(VLOOKUP(I69,$AG$4:$AH$10,2,0),"")</f>
        <v>is_bus_lc,</v>
      </c>
      <c r="T69" t="str">
        <f t="shared" si="31"/>
        <v/>
      </c>
      <c r="U69" t="str">
        <f t="shared" si="32"/>
        <v/>
      </c>
      <c r="V69" t="str">
        <f t="shared" si="33"/>
        <v/>
      </c>
      <c r="W69" t="str">
        <f t="shared" si="34"/>
        <v/>
      </c>
      <c r="X69" t="str">
        <f t="shared" si="35"/>
        <v>lc_price_group,</v>
      </c>
      <c r="Y69" t="str">
        <f t="shared" si="36"/>
        <v/>
      </c>
      <c r="Z69" t="s">
        <v>167</v>
      </c>
      <c r="AA69" t="str">
        <f t="shared" ref="AA69:AA130" si="38">_xlfn.CONCAT(R69,S69,T69,U69,V69,W69,X69,Y69,Z69)</f>
        <v>(year, quarter, month, dt,is_bus_lc,lc_price_group,),</v>
      </c>
    </row>
    <row r="70" spans="1:27">
      <c r="A70" s="4">
        <v>1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1</v>
      </c>
      <c r="I70">
        <f t="shared" si="24"/>
        <v>1</v>
      </c>
      <c r="J70">
        <f t="shared" si="25"/>
        <v>0</v>
      </c>
      <c r="K70">
        <f t="shared" si="26"/>
        <v>0</v>
      </c>
      <c r="L70">
        <f t="shared" si="27"/>
        <v>0</v>
      </c>
      <c r="M70">
        <f t="shared" si="28"/>
        <v>0</v>
      </c>
      <c r="N70">
        <f t="shared" si="29"/>
        <v>6</v>
      </c>
      <c r="O70">
        <f t="shared" si="30"/>
        <v>7</v>
      </c>
      <c r="R70" t="s">
        <v>158</v>
      </c>
      <c r="S70" t="str">
        <f t="shared" si="37"/>
        <v>is_bus_lc,</v>
      </c>
      <c r="T70" t="str">
        <f t="shared" si="31"/>
        <v/>
      </c>
      <c r="U70" t="str">
        <f t="shared" si="32"/>
        <v/>
      </c>
      <c r="V70" t="str">
        <f t="shared" si="33"/>
        <v/>
      </c>
      <c r="W70" t="str">
        <f t="shared" si="34"/>
        <v/>
      </c>
      <c r="X70" t="str">
        <f t="shared" si="35"/>
        <v>lc_price_group,</v>
      </c>
      <c r="Y70" t="str">
        <f t="shared" si="36"/>
        <v>lc_route_group</v>
      </c>
      <c r="Z70" t="s">
        <v>167</v>
      </c>
      <c r="AA70" t="str">
        <f t="shared" si="38"/>
        <v>(year, quarter, month, dt,is_bus_lc,lc_price_group,lc_route_group),</v>
      </c>
    </row>
    <row r="71" spans="1:27">
      <c r="A71" s="4">
        <v>1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I71">
        <f t="shared" si="24"/>
        <v>1</v>
      </c>
      <c r="J71">
        <f t="shared" si="25"/>
        <v>0</v>
      </c>
      <c r="K71">
        <f t="shared" si="26"/>
        <v>0</v>
      </c>
      <c r="L71">
        <f t="shared" si="27"/>
        <v>0</v>
      </c>
      <c r="M71">
        <f t="shared" si="28"/>
        <v>5</v>
      </c>
      <c r="N71">
        <f t="shared" si="29"/>
        <v>0</v>
      </c>
      <c r="O71">
        <f t="shared" si="30"/>
        <v>0</v>
      </c>
      <c r="R71" t="s">
        <v>158</v>
      </c>
      <c r="S71" t="str">
        <f t="shared" si="37"/>
        <v>is_bus_lc,</v>
      </c>
      <c r="T71" t="str">
        <f t="shared" si="31"/>
        <v/>
      </c>
      <c r="U71" t="str">
        <f t="shared" si="32"/>
        <v/>
      </c>
      <c r="V71" t="str">
        <f t="shared" si="33"/>
        <v/>
      </c>
      <c r="W71" t="str">
        <f t="shared" si="34"/>
        <v>lc_distance_group, </v>
      </c>
      <c r="X71" t="str">
        <f t="shared" si="35"/>
        <v/>
      </c>
      <c r="Y71" t="str">
        <f t="shared" si="36"/>
        <v/>
      </c>
      <c r="Z71" t="s">
        <v>167</v>
      </c>
      <c r="AA71" t="str">
        <f t="shared" si="38"/>
        <v>(year, quarter, month, dt,is_bus_lc,lc_distance_group, ),</v>
      </c>
    </row>
    <row r="72" spans="1:27">
      <c r="A72" s="4">
        <v>1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4">
        <v>1</v>
      </c>
      <c r="I72">
        <f t="shared" si="24"/>
        <v>1</v>
      </c>
      <c r="J72">
        <f t="shared" si="25"/>
        <v>0</v>
      </c>
      <c r="K72">
        <f t="shared" si="26"/>
        <v>0</v>
      </c>
      <c r="L72">
        <f t="shared" si="27"/>
        <v>0</v>
      </c>
      <c r="M72">
        <f t="shared" si="28"/>
        <v>5</v>
      </c>
      <c r="N72">
        <f t="shared" si="29"/>
        <v>0</v>
      </c>
      <c r="O72">
        <f t="shared" si="30"/>
        <v>7</v>
      </c>
      <c r="R72" t="s">
        <v>158</v>
      </c>
      <c r="S72" t="str">
        <f t="shared" si="37"/>
        <v>is_bus_lc,</v>
      </c>
      <c r="T72" t="str">
        <f t="shared" si="31"/>
        <v/>
      </c>
      <c r="U72" t="str">
        <f t="shared" si="32"/>
        <v/>
      </c>
      <c r="V72" t="str">
        <f t="shared" si="33"/>
        <v/>
      </c>
      <c r="W72" t="str">
        <f t="shared" si="34"/>
        <v>lc_distance_group, </v>
      </c>
      <c r="X72" t="str">
        <f t="shared" si="35"/>
        <v/>
      </c>
      <c r="Y72" t="str">
        <f t="shared" si="36"/>
        <v>lc_route_group</v>
      </c>
      <c r="Z72" t="s">
        <v>167</v>
      </c>
      <c r="AA72" t="str">
        <f t="shared" si="38"/>
        <v>(year, quarter, month, dt,is_bus_lc,lc_distance_group, lc_route_group),</v>
      </c>
    </row>
    <row r="73" spans="1:27">
      <c r="A73" s="4">
        <v>1</v>
      </c>
      <c r="B73" s="4">
        <v>0</v>
      </c>
      <c r="C73" s="4">
        <v>0</v>
      </c>
      <c r="D73" s="4">
        <v>0</v>
      </c>
      <c r="E73" s="4">
        <v>1</v>
      </c>
      <c r="F73" s="4">
        <v>1</v>
      </c>
      <c r="G73" s="4">
        <v>0</v>
      </c>
      <c r="I73">
        <f t="shared" si="24"/>
        <v>1</v>
      </c>
      <c r="J73">
        <f t="shared" si="25"/>
        <v>0</v>
      </c>
      <c r="K73">
        <f t="shared" si="26"/>
        <v>0</v>
      </c>
      <c r="L73">
        <f t="shared" si="27"/>
        <v>0</v>
      </c>
      <c r="M73">
        <f t="shared" si="28"/>
        <v>5</v>
      </c>
      <c r="N73">
        <f t="shared" si="29"/>
        <v>6</v>
      </c>
      <c r="O73">
        <f t="shared" si="30"/>
        <v>0</v>
      </c>
      <c r="R73" t="s">
        <v>158</v>
      </c>
      <c r="S73" t="str">
        <f t="shared" si="37"/>
        <v>is_bus_lc,</v>
      </c>
      <c r="T73" t="str">
        <f t="shared" si="31"/>
        <v/>
      </c>
      <c r="U73" t="str">
        <f t="shared" si="32"/>
        <v/>
      </c>
      <c r="V73" t="str">
        <f t="shared" si="33"/>
        <v/>
      </c>
      <c r="W73" t="str">
        <f t="shared" si="34"/>
        <v>lc_distance_group, </v>
      </c>
      <c r="X73" t="str">
        <f t="shared" si="35"/>
        <v>lc_price_group,</v>
      </c>
      <c r="Y73" t="str">
        <f t="shared" si="36"/>
        <v/>
      </c>
      <c r="Z73" t="s">
        <v>167</v>
      </c>
      <c r="AA73" t="str">
        <f t="shared" si="38"/>
        <v>(year, quarter, month, dt,is_bus_lc,lc_distance_group, lc_price_group,),</v>
      </c>
    </row>
    <row r="74" spans="1:27">
      <c r="A74" s="4">
        <v>1</v>
      </c>
      <c r="B74" s="4">
        <v>0</v>
      </c>
      <c r="C74" s="4">
        <v>0</v>
      </c>
      <c r="D74" s="4">
        <v>0</v>
      </c>
      <c r="E74" s="4">
        <v>1</v>
      </c>
      <c r="F74" s="4">
        <v>1</v>
      </c>
      <c r="G74" s="4">
        <v>1</v>
      </c>
      <c r="I74">
        <f t="shared" si="24"/>
        <v>1</v>
      </c>
      <c r="J74">
        <f t="shared" si="25"/>
        <v>0</v>
      </c>
      <c r="K74">
        <f t="shared" si="26"/>
        <v>0</v>
      </c>
      <c r="L74">
        <f t="shared" si="27"/>
        <v>0</v>
      </c>
      <c r="M74">
        <f t="shared" si="28"/>
        <v>5</v>
      </c>
      <c r="N74">
        <f t="shared" si="29"/>
        <v>6</v>
      </c>
      <c r="O74">
        <f t="shared" si="30"/>
        <v>7</v>
      </c>
      <c r="R74" t="s">
        <v>158</v>
      </c>
      <c r="S74" t="str">
        <f t="shared" si="37"/>
        <v>is_bus_lc,</v>
      </c>
      <c r="T74" t="str">
        <f t="shared" si="31"/>
        <v/>
      </c>
      <c r="U74" t="str">
        <f t="shared" si="32"/>
        <v/>
      </c>
      <c r="V74" t="str">
        <f t="shared" si="33"/>
        <v/>
      </c>
      <c r="W74" t="str">
        <f t="shared" si="34"/>
        <v>lc_distance_group, </v>
      </c>
      <c r="X74" t="str">
        <f t="shared" si="35"/>
        <v>lc_price_group,</v>
      </c>
      <c r="Y74" t="str">
        <f t="shared" si="36"/>
        <v>lc_route_group</v>
      </c>
      <c r="Z74" t="s">
        <v>167</v>
      </c>
      <c r="AA74" t="str">
        <f t="shared" si="38"/>
        <v>(year, quarter, month, dt,is_bus_lc,lc_distance_group, lc_price_group,lc_route_group),</v>
      </c>
    </row>
    <row r="75" spans="1:27">
      <c r="A75" s="4">
        <v>1</v>
      </c>
      <c r="B75" s="4">
        <v>0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I75">
        <f t="shared" si="24"/>
        <v>1</v>
      </c>
      <c r="J75">
        <f t="shared" si="25"/>
        <v>0</v>
      </c>
      <c r="K75">
        <f t="shared" si="26"/>
        <v>0</v>
      </c>
      <c r="L75">
        <f t="shared" si="27"/>
        <v>4</v>
      </c>
      <c r="M75">
        <f t="shared" si="28"/>
        <v>0</v>
      </c>
      <c r="N75">
        <f t="shared" si="29"/>
        <v>0</v>
      </c>
      <c r="O75">
        <f t="shared" si="30"/>
        <v>0</v>
      </c>
      <c r="R75" t="s">
        <v>158</v>
      </c>
      <c r="S75" t="str">
        <f t="shared" si="37"/>
        <v>is_bus_lc,</v>
      </c>
      <c r="T75" t="str">
        <f t="shared" si="31"/>
        <v/>
      </c>
      <c r="U75" t="str">
        <f t="shared" si="32"/>
        <v/>
      </c>
      <c r="V75" t="str">
        <f t="shared" si="33"/>
        <v>city_name,</v>
      </c>
      <c r="W75" t="str">
        <f t="shared" si="34"/>
        <v/>
      </c>
      <c r="X75" t="str">
        <f t="shared" si="35"/>
        <v/>
      </c>
      <c r="Y75" t="str">
        <f t="shared" si="36"/>
        <v/>
      </c>
      <c r="Z75" t="s">
        <v>167</v>
      </c>
      <c r="AA75" t="str">
        <f t="shared" si="38"/>
        <v>(year, quarter, month, dt,is_bus_lc,city_name,),</v>
      </c>
    </row>
    <row r="76" spans="1:27">
      <c r="A76" s="4">
        <v>1</v>
      </c>
      <c r="B76" s="4">
        <v>0</v>
      </c>
      <c r="C76" s="4">
        <v>0</v>
      </c>
      <c r="D76" s="4">
        <v>1</v>
      </c>
      <c r="E76" s="4">
        <v>0</v>
      </c>
      <c r="F76" s="4">
        <v>0</v>
      </c>
      <c r="G76" s="4">
        <v>1</v>
      </c>
      <c r="I76">
        <f t="shared" si="24"/>
        <v>1</v>
      </c>
      <c r="J76">
        <f t="shared" si="25"/>
        <v>0</v>
      </c>
      <c r="K76">
        <f t="shared" si="26"/>
        <v>0</v>
      </c>
      <c r="L76">
        <f t="shared" si="27"/>
        <v>4</v>
      </c>
      <c r="M76">
        <f t="shared" si="28"/>
        <v>0</v>
      </c>
      <c r="N76">
        <f t="shared" si="29"/>
        <v>0</v>
      </c>
      <c r="O76">
        <f t="shared" si="30"/>
        <v>7</v>
      </c>
      <c r="R76" t="s">
        <v>158</v>
      </c>
      <c r="S76" t="str">
        <f t="shared" si="37"/>
        <v>is_bus_lc,</v>
      </c>
      <c r="T76" t="str">
        <f t="shared" si="31"/>
        <v/>
      </c>
      <c r="U76" t="str">
        <f t="shared" si="32"/>
        <v/>
      </c>
      <c r="V76" t="str">
        <f t="shared" si="33"/>
        <v>city_name,</v>
      </c>
      <c r="W76" t="str">
        <f t="shared" si="34"/>
        <v/>
      </c>
      <c r="X76" t="str">
        <f t="shared" si="35"/>
        <v/>
      </c>
      <c r="Y76" t="str">
        <f t="shared" si="36"/>
        <v>lc_route_group</v>
      </c>
      <c r="Z76" t="s">
        <v>167</v>
      </c>
      <c r="AA76" t="str">
        <f t="shared" si="38"/>
        <v>(year, quarter, month, dt,is_bus_lc,city_name,lc_route_group),</v>
      </c>
    </row>
    <row r="77" spans="1:27">
      <c r="A77" s="4">
        <v>1</v>
      </c>
      <c r="B77" s="4">
        <v>0</v>
      </c>
      <c r="C77" s="4">
        <v>0</v>
      </c>
      <c r="D77" s="4">
        <v>1</v>
      </c>
      <c r="E77" s="4">
        <v>0</v>
      </c>
      <c r="F77" s="4">
        <v>1</v>
      </c>
      <c r="G77" s="4">
        <v>0</v>
      </c>
      <c r="I77">
        <f t="shared" si="24"/>
        <v>1</v>
      </c>
      <c r="J77">
        <f t="shared" si="25"/>
        <v>0</v>
      </c>
      <c r="K77">
        <f t="shared" si="26"/>
        <v>0</v>
      </c>
      <c r="L77">
        <f t="shared" si="27"/>
        <v>4</v>
      </c>
      <c r="M77">
        <f t="shared" si="28"/>
        <v>0</v>
      </c>
      <c r="N77">
        <f t="shared" si="29"/>
        <v>6</v>
      </c>
      <c r="O77">
        <f t="shared" si="30"/>
        <v>0</v>
      </c>
      <c r="R77" t="s">
        <v>158</v>
      </c>
      <c r="S77" t="str">
        <f t="shared" si="37"/>
        <v>is_bus_lc,</v>
      </c>
      <c r="T77" t="str">
        <f t="shared" si="31"/>
        <v/>
      </c>
      <c r="U77" t="str">
        <f t="shared" si="32"/>
        <v/>
      </c>
      <c r="V77" t="str">
        <f t="shared" si="33"/>
        <v>city_name,</v>
      </c>
      <c r="W77" t="str">
        <f t="shared" si="34"/>
        <v/>
      </c>
      <c r="X77" t="str">
        <f t="shared" si="35"/>
        <v>lc_price_group,</v>
      </c>
      <c r="Y77" t="str">
        <f t="shared" si="36"/>
        <v/>
      </c>
      <c r="Z77" t="s">
        <v>167</v>
      </c>
      <c r="AA77" t="str">
        <f t="shared" si="38"/>
        <v>(year, quarter, month, dt,is_bus_lc,city_name,lc_price_group,),</v>
      </c>
    </row>
    <row r="78" spans="1:27">
      <c r="A78" s="4">
        <v>1</v>
      </c>
      <c r="B78" s="4">
        <v>0</v>
      </c>
      <c r="C78" s="4">
        <v>0</v>
      </c>
      <c r="D78" s="4">
        <v>1</v>
      </c>
      <c r="E78" s="4">
        <v>0</v>
      </c>
      <c r="F78" s="4">
        <v>1</v>
      </c>
      <c r="G78" s="4">
        <v>1</v>
      </c>
      <c r="I78">
        <f t="shared" si="24"/>
        <v>1</v>
      </c>
      <c r="J78">
        <f t="shared" si="25"/>
        <v>0</v>
      </c>
      <c r="K78">
        <f t="shared" si="26"/>
        <v>0</v>
      </c>
      <c r="L78">
        <f t="shared" si="27"/>
        <v>4</v>
      </c>
      <c r="M78">
        <f t="shared" si="28"/>
        <v>0</v>
      </c>
      <c r="N78">
        <f t="shared" si="29"/>
        <v>6</v>
      </c>
      <c r="O78">
        <f t="shared" si="30"/>
        <v>7</v>
      </c>
      <c r="R78" t="s">
        <v>158</v>
      </c>
      <c r="S78" t="str">
        <f t="shared" si="37"/>
        <v>is_bus_lc,</v>
      </c>
      <c r="T78" t="str">
        <f t="shared" si="31"/>
        <v/>
      </c>
      <c r="U78" t="str">
        <f t="shared" si="32"/>
        <v/>
      </c>
      <c r="V78" t="str">
        <f t="shared" si="33"/>
        <v>city_name,</v>
      </c>
      <c r="W78" t="str">
        <f t="shared" si="34"/>
        <v/>
      </c>
      <c r="X78" t="str">
        <f t="shared" si="35"/>
        <v>lc_price_group,</v>
      </c>
      <c r="Y78" t="str">
        <f t="shared" si="36"/>
        <v>lc_route_group</v>
      </c>
      <c r="Z78" t="s">
        <v>167</v>
      </c>
      <c r="AA78" t="str">
        <f t="shared" si="38"/>
        <v>(year, quarter, month, dt,is_bus_lc,city_name,lc_price_group,lc_route_group),</v>
      </c>
    </row>
    <row r="79" spans="1:27">
      <c r="A79" s="4">
        <v>1</v>
      </c>
      <c r="B79" s="4">
        <v>0</v>
      </c>
      <c r="C79" s="4">
        <v>0</v>
      </c>
      <c r="D79" s="4">
        <v>1</v>
      </c>
      <c r="E79" s="4">
        <v>1</v>
      </c>
      <c r="F79" s="4">
        <v>0</v>
      </c>
      <c r="G79" s="4">
        <v>0</v>
      </c>
      <c r="I79">
        <f t="shared" si="24"/>
        <v>1</v>
      </c>
      <c r="J79">
        <f t="shared" si="25"/>
        <v>0</v>
      </c>
      <c r="K79">
        <f t="shared" si="26"/>
        <v>0</v>
      </c>
      <c r="L79">
        <f t="shared" si="27"/>
        <v>4</v>
      </c>
      <c r="M79">
        <f t="shared" si="28"/>
        <v>5</v>
      </c>
      <c r="N79">
        <f t="shared" si="29"/>
        <v>0</v>
      </c>
      <c r="O79">
        <f t="shared" si="30"/>
        <v>0</v>
      </c>
      <c r="R79" t="s">
        <v>158</v>
      </c>
      <c r="S79" t="str">
        <f t="shared" si="37"/>
        <v>is_bus_lc,</v>
      </c>
      <c r="T79" t="str">
        <f t="shared" si="31"/>
        <v/>
      </c>
      <c r="U79" t="str">
        <f t="shared" si="32"/>
        <v/>
      </c>
      <c r="V79" t="str">
        <f t="shared" si="33"/>
        <v>city_name,</v>
      </c>
      <c r="W79" t="str">
        <f t="shared" si="34"/>
        <v>lc_distance_group, </v>
      </c>
      <c r="X79" t="str">
        <f t="shared" si="35"/>
        <v/>
      </c>
      <c r="Y79" t="str">
        <f t="shared" si="36"/>
        <v/>
      </c>
      <c r="Z79" t="s">
        <v>167</v>
      </c>
      <c r="AA79" t="str">
        <f t="shared" si="38"/>
        <v>(year, quarter, month, dt,is_bus_lc,city_name,lc_distance_group, ),</v>
      </c>
    </row>
    <row r="80" spans="1:27">
      <c r="A80" s="4">
        <v>1</v>
      </c>
      <c r="B80" s="4">
        <v>0</v>
      </c>
      <c r="C80" s="4">
        <v>0</v>
      </c>
      <c r="D80" s="4">
        <v>1</v>
      </c>
      <c r="E80" s="4">
        <v>1</v>
      </c>
      <c r="F80" s="4">
        <v>0</v>
      </c>
      <c r="G80" s="4">
        <v>1</v>
      </c>
      <c r="I80">
        <f t="shared" si="24"/>
        <v>1</v>
      </c>
      <c r="J80">
        <f t="shared" si="25"/>
        <v>0</v>
      </c>
      <c r="K80">
        <f t="shared" si="26"/>
        <v>0</v>
      </c>
      <c r="L80">
        <f t="shared" si="27"/>
        <v>4</v>
      </c>
      <c r="M80">
        <f t="shared" si="28"/>
        <v>5</v>
      </c>
      <c r="N80">
        <f t="shared" si="29"/>
        <v>0</v>
      </c>
      <c r="O80">
        <f t="shared" si="30"/>
        <v>7</v>
      </c>
      <c r="R80" t="s">
        <v>158</v>
      </c>
      <c r="S80" t="str">
        <f t="shared" si="37"/>
        <v>is_bus_lc,</v>
      </c>
      <c r="T80" t="str">
        <f t="shared" si="31"/>
        <v/>
      </c>
      <c r="U80" t="str">
        <f t="shared" si="32"/>
        <v/>
      </c>
      <c r="V80" t="str">
        <f t="shared" si="33"/>
        <v>city_name,</v>
      </c>
      <c r="W80" t="str">
        <f t="shared" si="34"/>
        <v>lc_distance_group, </v>
      </c>
      <c r="X80" t="str">
        <f t="shared" si="35"/>
        <v/>
      </c>
      <c r="Y80" t="str">
        <f t="shared" si="36"/>
        <v>lc_route_group</v>
      </c>
      <c r="Z80" t="s">
        <v>167</v>
      </c>
      <c r="AA80" t="str">
        <f t="shared" si="38"/>
        <v>(year, quarter, month, dt,is_bus_lc,city_name,lc_distance_group, lc_route_group),</v>
      </c>
    </row>
    <row r="81" spans="1:27">
      <c r="A81" s="4">
        <v>1</v>
      </c>
      <c r="B81" s="4">
        <v>0</v>
      </c>
      <c r="C81" s="4">
        <v>0</v>
      </c>
      <c r="D81" s="4">
        <v>1</v>
      </c>
      <c r="E81" s="4">
        <v>1</v>
      </c>
      <c r="F81" s="4">
        <v>1</v>
      </c>
      <c r="G81" s="4">
        <v>0</v>
      </c>
      <c r="I81">
        <f t="shared" si="24"/>
        <v>1</v>
      </c>
      <c r="J81">
        <f t="shared" si="25"/>
        <v>0</v>
      </c>
      <c r="K81">
        <f t="shared" si="26"/>
        <v>0</v>
      </c>
      <c r="L81">
        <f t="shared" si="27"/>
        <v>4</v>
      </c>
      <c r="M81">
        <f t="shared" si="28"/>
        <v>5</v>
      </c>
      <c r="N81">
        <f t="shared" si="29"/>
        <v>6</v>
      </c>
      <c r="O81">
        <f t="shared" si="30"/>
        <v>0</v>
      </c>
      <c r="R81" t="s">
        <v>158</v>
      </c>
      <c r="S81" t="str">
        <f t="shared" si="37"/>
        <v>is_bus_lc,</v>
      </c>
      <c r="T81" t="str">
        <f t="shared" si="31"/>
        <v/>
      </c>
      <c r="U81" t="str">
        <f t="shared" si="32"/>
        <v/>
      </c>
      <c r="V81" t="str">
        <f t="shared" si="33"/>
        <v>city_name,</v>
      </c>
      <c r="W81" t="str">
        <f t="shared" si="34"/>
        <v>lc_distance_group, </v>
      </c>
      <c r="X81" t="str">
        <f t="shared" si="35"/>
        <v>lc_price_group,</v>
      </c>
      <c r="Y81" t="str">
        <f t="shared" si="36"/>
        <v/>
      </c>
      <c r="Z81" t="s">
        <v>167</v>
      </c>
      <c r="AA81" t="str">
        <f t="shared" si="38"/>
        <v>(year, quarter, month, dt,is_bus_lc,city_name,lc_distance_group, lc_price_group,),</v>
      </c>
    </row>
    <row r="82" spans="1:27">
      <c r="A82" s="4">
        <v>1</v>
      </c>
      <c r="B82" s="4">
        <v>0</v>
      </c>
      <c r="C82" s="4">
        <v>0</v>
      </c>
      <c r="D82" s="4">
        <v>1</v>
      </c>
      <c r="E82" s="4">
        <v>1</v>
      </c>
      <c r="F82" s="4">
        <v>1</v>
      </c>
      <c r="G82" s="4">
        <v>1</v>
      </c>
      <c r="I82">
        <f t="shared" si="24"/>
        <v>1</v>
      </c>
      <c r="J82">
        <f t="shared" si="25"/>
        <v>0</v>
      </c>
      <c r="K82">
        <f t="shared" si="26"/>
        <v>0</v>
      </c>
      <c r="L82">
        <f t="shared" si="27"/>
        <v>4</v>
      </c>
      <c r="M82">
        <f t="shared" si="28"/>
        <v>5</v>
      </c>
      <c r="N82">
        <f t="shared" si="29"/>
        <v>6</v>
      </c>
      <c r="O82">
        <f t="shared" si="30"/>
        <v>7</v>
      </c>
      <c r="R82" t="s">
        <v>158</v>
      </c>
      <c r="S82" t="str">
        <f t="shared" si="37"/>
        <v>is_bus_lc,</v>
      </c>
      <c r="T82" t="str">
        <f t="shared" si="31"/>
        <v/>
      </c>
      <c r="U82" t="str">
        <f t="shared" si="32"/>
        <v/>
      </c>
      <c r="V82" t="str">
        <f t="shared" si="33"/>
        <v>city_name,</v>
      </c>
      <c r="W82" t="str">
        <f t="shared" si="34"/>
        <v>lc_distance_group, </v>
      </c>
      <c r="X82" t="str">
        <f t="shared" si="35"/>
        <v>lc_price_group,</v>
      </c>
      <c r="Y82" t="str">
        <f t="shared" si="36"/>
        <v>lc_route_group</v>
      </c>
      <c r="Z82" t="s">
        <v>167</v>
      </c>
      <c r="AA82" t="str">
        <f t="shared" si="38"/>
        <v>(year, quarter, month, dt,is_bus_lc,city_name,lc_distance_group, lc_price_group,lc_route_group),</v>
      </c>
    </row>
    <row r="83" spans="1:27">
      <c r="A83" s="4">
        <v>1</v>
      </c>
      <c r="B83" s="4">
        <v>0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I83">
        <f t="shared" si="24"/>
        <v>1</v>
      </c>
      <c r="J83">
        <f t="shared" si="25"/>
        <v>0</v>
      </c>
      <c r="K83">
        <f t="shared" si="26"/>
        <v>3</v>
      </c>
      <c r="L83">
        <f t="shared" si="27"/>
        <v>0</v>
      </c>
      <c r="M83">
        <f t="shared" si="28"/>
        <v>0</v>
      </c>
      <c r="N83">
        <f t="shared" si="29"/>
        <v>0</v>
      </c>
      <c r="O83">
        <f t="shared" si="30"/>
        <v>0</v>
      </c>
      <c r="R83" t="s">
        <v>158</v>
      </c>
      <c r="S83" t="str">
        <f t="shared" si="37"/>
        <v>is_bus_lc,</v>
      </c>
      <c r="T83" t="str">
        <f t="shared" si="31"/>
        <v/>
      </c>
      <c r="U83" t="str">
        <f t="shared" si="32"/>
        <v>big_area,</v>
      </c>
      <c r="V83" t="str">
        <f t="shared" si="33"/>
        <v/>
      </c>
      <c r="W83" t="str">
        <f t="shared" si="34"/>
        <v/>
      </c>
      <c r="X83" t="str">
        <f t="shared" si="35"/>
        <v/>
      </c>
      <c r="Y83" t="str">
        <f t="shared" si="36"/>
        <v/>
      </c>
      <c r="Z83" t="s">
        <v>167</v>
      </c>
      <c r="AA83" t="str">
        <f t="shared" si="38"/>
        <v>(year, quarter, month, dt,is_bus_lc,big_area,),</v>
      </c>
    </row>
    <row r="84" spans="1:27">
      <c r="A84" s="4">
        <v>1</v>
      </c>
      <c r="B84" s="4">
        <v>0</v>
      </c>
      <c r="C84" s="4">
        <v>1</v>
      </c>
      <c r="D84" s="4">
        <v>0</v>
      </c>
      <c r="E84" s="4">
        <v>0</v>
      </c>
      <c r="F84" s="4">
        <v>0</v>
      </c>
      <c r="G84" s="4">
        <v>1</v>
      </c>
      <c r="I84">
        <f t="shared" si="24"/>
        <v>1</v>
      </c>
      <c r="J84">
        <f t="shared" si="25"/>
        <v>0</v>
      </c>
      <c r="K84">
        <f t="shared" si="26"/>
        <v>3</v>
      </c>
      <c r="L84">
        <f t="shared" si="27"/>
        <v>0</v>
      </c>
      <c r="M84">
        <f t="shared" si="28"/>
        <v>0</v>
      </c>
      <c r="N84">
        <f t="shared" si="29"/>
        <v>0</v>
      </c>
      <c r="O84">
        <f t="shared" si="30"/>
        <v>7</v>
      </c>
      <c r="R84" t="s">
        <v>158</v>
      </c>
      <c r="S84" t="str">
        <f t="shared" si="37"/>
        <v>is_bus_lc,</v>
      </c>
      <c r="T84" t="str">
        <f t="shared" si="31"/>
        <v/>
      </c>
      <c r="U84" t="str">
        <f t="shared" si="32"/>
        <v>big_area,</v>
      </c>
      <c r="V84" t="str">
        <f t="shared" si="33"/>
        <v/>
      </c>
      <c r="W84" t="str">
        <f t="shared" si="34"/>
        <v/>
      </c>
      <c r="X84" t="str">
        <f t="shared" si="35"/>
        <v/>
      </c>
      <c r="Y84" t="str">
        <f t="shared" si="36"/>
        <v>lc_route_group</v>
      </c>
      <c r="Z84" t="s">
        <v>167</v>
      </c>
      <c r="AA84" t="str">
        <f t="shared" si="38"/>
        <v>(year, quarter, month, dt,is_bus_lc,big_area,lc_route_group),</v>
      </c>
    </row>
    <row r="85" spans="1:27">
      <c r="A85" s="4">
        <v>1</v>
      </c>
      <c r="B85" s="4">
        <v>0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I85">
        <f t="shared" si="24"/>
        <v>1</v>
      </c>
      <c r="J85">
        <f t="shared" si="25"/>
        <v>0</v>
      </c>
      <c r="K85">
        <f t="shared" si="26"/>
        <v>3</v>
      </c>
      <c r="L85">
        <f t="shared" si="27"/>
        <v>0</v>
      </c>
      <c r="M85">
        <f t="shared" si="28"/>
        <v>0</v>
      </c>
      <c r="N85">
        <f t="shared" si="29"/>
        <v>6</v>
      </c>
      <c r="O85">
        <f t="shared" si="30"/>
        <v>0</v>
      </c>
      <c r="R85" t="s">
        <v>158</v>
      </c>
      <c r="S85" t="str">
        <f t="shared" si="37"/>
        <v>is_bus_lc,</v>
      </c>
      <c r="T85" t="str">
        <f t="shared" si="31"/>
        <v/>
      </c>
      <c r="U85" t="str">
        <f t="shared" si="32"/>
        <v>big_area,</v>
      </c>
      <c r="V85" t="str">
        <f t="shared" si="33"/>
        <v/>
      </c>
      <c r="W85" t="str">
        <f t="shared" si="34"/>
        <v/>
      </c>
      <c r="X85" t="str">
        <f t="shared" si="35"/>
        <v>lc_price_group,</v>
      </c>
      <c r="Y85" t="str">
        <f t="shared" si="36"/>
        <v/>
      </c>
      <c r="Z85" t="s">
        <v>167</v>
      </c>
      <c r="AA85" t="str">
        <f t="shared" si="38"/>
        <v>(year, quarter, month, dt,is_bus_lc,big_area,lc_price_group,),</v>
      </c>
    </row>
    <row r="86" spans="1:27">
      <c r="A86" s="4">
        <v>1</v>
      </c>
      <c r="B86" s="4">
        <v>0</v>
      </c>
      <c r="C86" s="4">
        <v>1</v>
      </c>
      <c r="D86" s="4">
        <v>0</v>
      </c>
      <c r="E86" s="4">
        <v>0</v>
      </c>
      <c r="F86" s="4">
        <v>1</v>
      </c>
      <c r="G86" s="4">
        <v>1</v>
      </c>
      <c r="I86">
        <f t="shared" si="24"/>
        <v>1</v>
      </c>
      <c r="J86">
        <f t="shared" si="25"/>
        <v>0</v>
      </c>
      <c r="K86">
        <f t="shared" si="26"/>
        <v>3</v>
      </c>
      <c r="L86">
        <f t="shared" si="27"/>
        <v>0</v>
      </c>
      <c r="M86">
        <f t="shared" si="28"/>
        <v>0</v>
      </c>
      <c r="N86">
        <f t="shared" si="29"/>
        <v>6</v>
      </c>
      <c r="O86">
        <f t="shared" si="30"/>
        <v>7</v>
      </c>
      <c r="R86" t="s">
        <v>158</v>
      </c>
      <c r="S86" t="str">
        <f t="shared" si="37"/>
        <v>is_bus_lc,</v>
      </c>
      <c r="T86" t="str">
        <f t="shared" si="31"/>
        <v/>
      </c>
      <c r="U86" t="str">
        <f t="shared" si="32"/>
        <v>big_area,</v>
      </c>
      <c r="V86" t="str">
        <f t="shared" si="33"/>
        <v/>
      </c>
      <c r="W86" t="str">
        <f t="shared" si="34"/>
        <v/>
      </c>
      <c r="X86" t="str">
        <f t="shared" si="35"/>
        <v>lc_price_group,</v>
      </c>
      <c r="Y86" t="str">
        <f t="shared" si="36"/>
        <v>lc_route_group</v>
      </c>
      <c r="Z86" t="s">
        <v>167</v>
      </c>
      <c r="AA86" t="str">
        <f t="shared" si="38"/>
        <v>(year, quarter, month, dt,is_bus_lc,big_area,lc_price_group,lc_route_group),</v>
      </c>
    </row>
    <row r="87" spans="1:27">
      <c r="A87" s="4">
        <v>1</v>
      </c>
      <c r="B87" s="4">
        <v>0</v>
      </c>
      <c r="C87" s="4">
        <v>1</v>
      </c>
      <c r="D87" s="4">
        <v>0</v>
      </c>
      <c r="E87" s="4">
        <v>1</v>
      </c>
      <c r="F87" s="4">
        <v>0</v>
      </c>
      <c r="G87" s="4">
        <v>0</v>
      </c>
      <c r="I87">
        <f t="shared" si="24"/>
        <v>1</v>
      </c>
      <c r="J87">
        <f t="shared" si="25"/>
        <v>0</v>
      </c>
      <c r="K87">
        <f t="shared" si="26"/>
        <v>3</v>
      </c>
      <c r="L87">
        <f t="shared" si="27"/>
        <v>0</v>
      </c>
      <c r="M87">
        <f t="shared" si="28"/>
        <v>5</v>
      </c>
      <c r="N87">
        <f t="shared" si="29"/>
        <v>0</v>
      </c>
      <c r="O87">
        <f t="shared" si="30"/>
        <v>0</v>
      </c>
      <c r="R87" t="s">
        <v>158</v>
      </c>
      <c r="S87" t="str">
        <f t="shared" si="37"/>
        <v>is_bus_lc,</v>
      </c>
      <c r="T87" t="str">
        <f t="shared" si="31"/>
        <v/>
      </c>
      <c r="U87" t="str">
        <f t="shared" si="32"/>
        <v>big_area,</v>
      </c>
      <c r="V87" t="str">
        <f t="shared" si="33"/>
        <v/>
      </c>
      <c r="W87" t="str">
        <f t="shared" si="34"/>
        <v>lc_distance_group, </v>
      </c>
      <c r="X87" t="str">
        <f t="shared" si="35"/>
        <v/>
      </c>
      <c r="Y87" t="str">
        <f t="shared" si="36"/>
        <v/>
      </c>
      <c r="Z87" t="s">
        <v>167</v>
      </c>
      <c r="AA87" t="str">
        <f t="shared" si="38"/>
        <v>(year, quarter, month, dt,is_bus_lc,big_area,lc_distance_group, ),</v>
      </c>
    </row>
    <row r="88" spans="1:27">
      <c r="A88" s="4">
        <v>1</v>
      </c>
      <c r="B88" s="4">
        <v>0</v>
      </c>
      <c r="C88" s="4">
        <v>1</v>
      </c>
      <c r="D88" s="4">
        <v>0</v>
      </c>
      <c r="E88" s="4">
        <v>1</v>
      </c>
      <c r="F88" s="4">
        <v>0</v>
      </c>
      <c r="G88" s="4">
        <v>1</v>
      </c>
      <c r="I88">
        <f t="shared" si="24"/>
        <v>1</v>
      </c>
      <c r="J88">
        <f t="shared" si="25"/>
        <v>0</v>
      </c>
      <c r="K88">
        <f t="shared" si="26"/>
        <v>3</v>
      </c>
      <c r="L88">
        <f t="shared" si="27"/>
        <v>0</v>
      </c>
      <c r="M88">
        <f t="shared" si="28"/>
        <v>5</v>
      </c>
      <c r="N88">
        <f t="shared" si="29"/>
        <v>0</v>
      </c>
      <c r="O88">
        <f t="shared" si="30"/>
        <v>7</v>
      </c>
      <c r="R88" t="s">
        <v>158</v>
      </c>
      <c r="S88" t="str">
        <f t="shared" si="37"/>
        <v>is_bus_lc,</v>
      </c>
      <c r="T88" t="str">
        <f t="shared" si="31"/>
        <v/>
      </c>
      <c r="U88" t="str">
        <f t="shared" si="32"/>
        <v>big_area,</v>
      </c>
      <c r="V88" t="str">
        <f t="shared" si="33"/>
        <v/>
      </c>
      <c r="W88" t="str">
        <f t="shared" si="34"/>
        <v>lc_distance_group, </v>
      </c>
      <c r="X88" t="str">
        <f t="shared" si="35"/>
        <v/>
      </c>
      <c r="Y88" t="str">
        <f t="shared" si="36"/>
        <v>lc_route_group</v>
      </c>
      <c r="Z88" t="s">
        <v>167</v>
      </c>
      <c r="AA88" t="str">
        <f t="shared" si="38"/>
        <v>(year, quarter, month, dt,is_bus_lc,big_area,lc_distance_group, lc_route_group),</v>
      </c>
    </row>
    <row r="89" spans="1:27">
      <c r="A89" s="4">
        <v>1</v>
      </c>
      <c r="B89" s="4">
        <v>0</v>
      </c>
      <c r="C89" s="4">
        <v>1</v>
      </c>
      <c r="D89" s="4">
        <v>0</v>
      </c>
      <c r="E89" s="4">
        <v>1</v>
      </c>
      <c r="F89" s="4">
        <v>1</v>
      </c>
      <c r="G89" s="4">
        <v>0</v>
      </c>
      <c r="I89">
        <f t="shared" si="24"/>
        <v>1</v>
      </c>
      <c r="J89">
        <f t="shared" si="25"/>
        <v>0</v>
      </c>
      <c r="K89">
        <f t="shared" si="26"/>
        <v>3</v>
      </c>
      <c r="L89">
        <f t="shared" si="27"/>
        <v>0</v>
      </c>
      <c r="M89">
        <f t="shared" si="28"/>
        <v>5</v>
      </c>
      <c r="N89">
        <f t="shared" si="29"/>
        <v>6</v>
      </c>
      <c r="O89">
        <f t="shared" si="30"/>
        <v>0</v>
      </c>
      <c r="R89" t="s">
        <v>158</v>
      </c>
      <c r="S89" t="str">
        <f t="shared" si="37"/>
        <v>is_bus_lc,</v>
      </c>
      <c r="T89" t="str">
        <f t="shared" si="31"/>
        <v/>
      </c>
      <c r="U89" t="str">
        <f t="shared" si="32"/>
        <v>big_area,</v>
      </c>
      <c r="V89" t="str">
        <f t="shared" si="33"/>
        <v/>
      </c>
      <c r="W89" t="str">
        <f t="shared" si="34"/>
        <v>lc_distance_group, </v>
      </c>
      <c r="X89" t="str">
        <f t="shared" si="35"/>
        <v>lc_price_group,</v>
      </c>
      <c r="Y89" t="str">
        <f t="shared" si="36"/>
        <v/>
      </c>
      <c r="Z89" t="s">
        <v>167</v>
      </c>
      <c r="AA89" t="str">
        <f t="shared" si="38"/>
        <v>(year, quarter, month, dt,is_bus_lc,big_area,lc_distance_group, lc_price_group,),</v>
      </c>
    </row>
    <row r="90" spans="1:27">
      <c r="A90" s="4">
        <v>1</v>
      </c>
      <c r="B90" s="4">
        <v>0</v>
      </c>
      <c r="C90" s="4">
        <v>1</v>
      </c>
      <c r="D90" s="4">
        <v>0</v>
      </c>
      <c r="E90" s="4">
        <v>1</v>
      </c>
      <c r="F90" s="4">
        <v>1</v>
      </c>
      <c r="G90" s="4">
        <v>1</v>
      </c>
      <c r="I90">
        <f t="shared" si="24"/>
        <v>1</v>
      </c>
      <c r="J90">
        <f t="shared" si="25"/>
        <v>0</v>
      </c>
      <c r="K90">
        <f t="shared" si="26"/>
        <v>3</v>
      </c>
      <c r="L90">
        <f t="shared" si="27"/>
        <v>0</v>
      </c>
      <c r="M90">
        <f t="shared" si="28"/>
        <v>5</v>
      </c>
      <c r="N90">
        <f t="shared" si="29"/>
        <v>6</v>
      </c>
      <c r="O90">
        <f t="shared" si="30"/>
        <v>7</v>
      </c>
      <c r="R90" t="s">
        <v>158</v>
      </c>
      <c r="S90" t="str">
        <f t="shared" si="37"/>
        <v>is_bus_lc,</v>
      </c>
      <c r="T90" t="str">
        <f t="shared" si="31"/>
        <v/>
      </c>
      <c r="U90" t="str">
        <f t="shared" si="32"/>
        <v>big_area,</v>
      </c>
      <c r="V90" t="str">
        <f t="shared" si="33"/>
        <v/>
      </c>
      <c r="W90" t="str">
        <f t="shared" si="34"/>
        <v>lc_distance_group, </v>
      </c>
      <c r="X90" t="str">
        <f t="shared" si="35"/>
        <v>lc_price_group,</v>
      </c>
      <c r="Y90" t="str">
        <f t="shared" si="36"/>
        <v>lc_route_group</v>
      </c>
      <c r="Z90" t="s">
        <v>167</v>
      </c>
      <c r="AA90" t="str">
        <f t="shared" si="38"/>
        <v>(year, quarter, month, dt,is_bus_lc,big_area,lc_distance_group, lc_price_group,lc_route_group),</v>
      </c>
    </row>
    <row r="91" spans="1:27">
      <c r="A91" s="4">
        <v>1</v>
      </c>
      <c r="B91" s="4">
        <v>0</v>
      </c>
      <c r="C91" s="4">
        <v>1</v>
      </c>
      <c r="D91" s="4">
        <v>1</v>
      </c>
      <c r="E91" s="4">
        <v>0</v>
      </c>
      <c r="F91" s="4">
        <v>0</v>
      </c>
      <c r="G91" s="4">
        <v>0</v>
      </c>
      <c r="I91">
        <f t="shared" si="24"/>
        <v>1</v>
      </c>
      <c r="J91">
        <f t="shared" si="25"/>
        <v>0</v>
      </c>
      <c r="K91">
        <f t="shared" si="26"/>
        <v>3</v>
      </c>
      <c r="L91">
        <f t="shared" si="27"/>
        <v>4</v>
      </c>
      <c r="M91">
        <f t="shared" si="28"/>
        <v>0</v>
      </c>
      <c r="N91">
        <f t="shared" si="29"/>
        <v>0</v>
      </c>
      <c r="O91">
        <f t="shared" si="30"/>
        <v>0</v>
      </c>
      <c r="R91" t="s">
        <v>158</v>
      </c>
      <c r="S91" t="str">
        <f t="shared" si="37"/>
        <v>is_bus_lc,</v>
      </c>
      <c r="T91" t="str">
        <f t="shared" si="31"/>
        <v/>
      </c>
      <c r="U91" t="str">
        <f t="shared" si="32"/>
        <v>big_area,</v>
      </c>
      <c r="V91" t="str">
        <f t="shared" si="33"/>
        <v>city_name,</v>
      </c>
      <c r="W91" t="str">
        <f t="shared" si="34"/>
        <v/>
      </c>
      <c r="X91" t="str">
        <f t="shared" si="35"/>
        <v/>
      </c>
      <c r="Y91" t="str">
        <f t="shared" si="36"/>
        <v/>
      </c>
      <c r="Z91" t="s">
        <v>167</v>
      </c>
      <c r="AA91" t="str">
        <f t="shared" si="38"/>
        <v>(year, quarter, month, dt,is_bus_lc,big_area,city_name,),</v>
      </c>
    </row>
    <row r="92" spans="1:27">
      <c r="A92" s="4">
        <v>1</v>
      </c>
      <c r="B92" s="4">
        <v>0</v>
      </c>
      <c r="C92" s="4">
        <v>1</v>
      </c>
      <c r="D92" s="4">
        <v>1</v>
      </c>
      <c r="E92" s="4">
        <v>0</v>
      </c>
      <c r="F92" s="4">
        <v>0</v>
      </c>
      <c r="G92" s="4">
        <v>1</v>
      </c>
      <c r="I92">
        <f t="shared" si="24"/>
        <v>1</v>
      </c>
      <c r="J92">
        <f t="shared" si="25"/>
        <v>0</v>
      </c>
      <c r="K92">
        <f t="shared" si="26"/>
        <v>3</v>
      </c>
      <c r="L92">
        <f t="shared" si="27"/>
        <v>4</v>
      </c>
      <c r="M92">
        <f t="shared" si="28"/>
        <v>0</v>
      </c>
      <c r="N92">
        <f t="shared" si="29"/>
        <v>0</v>
      </c>
      <c r="O92">
        <f t="shared" si="30"/>
        <v>7</v>
      </c>
      <c r="R92" t="s">
        <v>158</v>
      </c>
      <c r="S92" t="str">
        <f t="shared" si="37"/>
        <v>is_bus_lc,</v>
      </c>
      <c r="T92" t="str">
        <f t="shared" si="31"/>
        <v/>
      </c>
      <c r="U92" t="str">
        <f t="shared" si="32"/>
        <v>big_area,</v>
      </c>
      <c r="V92" t="str">
        <f t="shared" si="33"/>
        <v>city_name,</v>
      </c>
      <c r="W92" t="str">
        <f t="shared" si="34"/>
        <v/>
      </c>
      <c r="X92" t="str">
        <f t="shared" si="35"/>
        <v/>
      </c>
      <c r="Y92" t="str">
        <f t="shared" si="36"/>
        <v>lc_route_group</v>
      </c>
      <c r="Z92" t="s">
        <v>167</v>
      </c>
      <c r="AA92" t="str">
        <f t="shared" si="38"/>
        <v>(year, quarter, month, dt,is_bus_lc,big_area,city_name,lc_route_group),</v>
      </c>
    </row>
    <row r="93" spans="1:27">
      <c r="A93" s="4">
        <v>1</v>
      </c>
      <c r="B93" s="4">
        <v>0</v>
      </c>
      <c r="C93" s="4">
        <v>1</v>
      </c>
      <c r="D93" s="4">
        <v>1</v>
      </c>
      <c r="E93" s="4">
        <v>0</v>
      </c>
      <c r="F93" s="4">
        <v>1</v>
      </c>
      <c r="G93" s="4">
        <v>0</v>
      </c>
      <c r="I93">
        <f t="shared" si="24"/>
        <v>1</v>
      </c>
      <c r="J93">
        <f t="shared" si="25"/>
        <v>0</v>
      </c>
      <c r="K93">
        <f t="shared" si="26"/>
        <v>3</v>
      </c>
      <c r="L93">
        <f t="shared" si="27"/>
        <v>4</v>
      </c>
      <c r="M93">
        <f t="shared" si="28"/>
        <v>0</v>
      </c>
      <c r="N93">
        <f t="shared" si="29"/>
        <v>6</v>
      </c>
      <c r="O93">
        <f t="shared" si="30"/>
        <v>0</v>
      </c>
      <c r="R93" t="s">
        <v>158</v>
      </c>
      <c r="S93" t="str">
        <f t="shared" si="37"/>
        <v>is_bus_lc,</v>
      </c>
      <c r="T93" t="str">
        <f t="shared" si="31"/>
        <v/>
      </c>
      <c r="U93" t="str">
        <f t="shared" si="32"/>
        <v>big_area,</v>
      </c>
      <c r="V93" t="str">
        <f t="shared" si="33"/>
        <v>city_name,</v>
      </c>
      <c r="W93" t="str">
        <f t="shared" si="34"/>
        <v/>
      </c>
      <c r="X93" t="str">
        <f t="shared" si="35"/>
        <v>lc_price_group,</v>
      </c>
      <c r="Y93" t="str">
        <f t="shared" si="36"/>
        <v/>
      </c>
      <c r="Z93" t="s">
        <v>167</v>
      </c>
      <c r="AA93" t="str">
        <f t="shared" si="38"/>
        <v>(year, quarter, month, dt,is_bus_lc,big_area,city_name,lc_price_group,),</v>
      </c>
    </row>
    <row r="94" spans="1:27">
      <c r="A94" s="4">
        <v>1</v>
      </c>
      <c r="B94" s="4">
        <v>0</v>
      </c>
      <c r="C94" s="4">
        <v>1</v>
      </c>
      <c r="D94" s="4">
        <v>1</v>
      </c>
      <c r="E94" s="4">
        <v>0</v>
      </c>
      <c r="F94" s="4">
        <v>1</v>
      </c>
      <c r="G94" s="4">
        <v>1</v>
      </c>
      <c r="I94">
        <f t="shared" si="24"/>
        <v>1</v>
      </c>
      <c r="J94">
        <f t="shared" si="25"/>
        <v>0</v>
      </c>
      <c r="K94">
        <f t="shared" si="26"/>
        <v>3</v>
      </c>
      <c r="L94">
        <f t="shared" si="27"/>
        <v>4</v>
      </c>
      <c r="M94">
        <f t="shared" si="28"/>
        <v>0</v>
      </c>
      <c r="N94">
        <f t="shared" si="29"/>
        <v>6</v>
      </c>
      <c r="O94">
        <f t="shared" si="30"/>
        <v>7</v>
      </c>
      <c r="R94" t="s">
        <v>158</v>
      </c>
      <c r="S94" t="str">
        <f t="shared" si="37"/>
        <v>is_bus_lc,</v>
      </c>
      <c r="T94" t="str">
        <f t="shared" si="31"/>
        <v/>
      </c>
      <c r="U94" t="str">
        <f t="shared" si="32"/>
        <v>big_area,</v>
      </c>
      <c r="V94" t="str">
        <f t="shared" si="33"/>
        <v>city_name,</v>
      </c>
      <c r="W94" t="str">
        <f t="shared" si="34"/>
        <v/>
      </c>
      <c r="X94" t="str">
        <f t="shared" si="35"/>
        <v>lc_price_group,</v>
      </c>
      <c r="Y94" t="str">
        <f t="shared" si="36"/>
        <v>lc_route_group</v>
      </c>
      <c r="Z94" t="s">
        <v>167</v>
      </c>
      <c r="AA94" t="str">
        <f t="shared" si="38"/>
        <v>(year, quarter, month, dt,is_bus_lc,big_area,city_name,lc_price_group,lc_route_group),</v>
      </c>
    </row>
    <row r="95" spans="1:27">
      <c r="A95" s="4">
        <v>1</v>
      </c>
      <c r="B95" s="4">
        <v>0</v>
      </c>
      <c r="C95" s="4">
        <v>1</v>
      </c>
      <c r="D95" s="4">
        <v>1</v>
      </c>
      <c r="E95" s="4">
        <v>1</v>
      </c>
      <c r="F95" s="4">
        <v>0</v>
      </c>
      <c r="G95" s="4">
        <v>0</v>
      </c>
      <c r="I95">
        <f t="shared" si="24"/>
        <v>1</v>
      </c>
      <c r="J95">
        <f t="shared" si="25"/>
        <v>0</v>
      </c>
      <c r="K95">
        <f t="shared" si="26"/>
        <v>3</v>
      </c>
      <c r="L95">
        <f t="shared" si="27"/>
        <v>4</v>
      </c>
      <c r="M95">
        <f t="shared" si="28"/>
        <v>5</v>
      </c>
      <c r="N95">
        <f t="shared" si="29"/>
        <v>0</v>
      </c>
      <c r="O95">
        <f t="shared" si="30"/>
        <v>0</v>
      </c>
      <c r="R95" t="s">
        <v>158</v>
      </c>
      <c r="S95" t="str">
        <f t="shared" si="37"/>
        <v>is_bus_lc,</v>
      </c>
      <c r="T95" t="str">
        <f t="shared" si="31"/>
        <v/>
      </c>
      <c r="U95" t="str">
        <f t="shared" si="32"/>
        <v>big_area,</v>
      </c>
      <c r="V95" t="str">
        <f t="shared" si="33"/>
        <v>city_name,</v>
      </c>
      <c r="W95" t="str">
        <f t="shared" si="34"/>
        <v>lc_distance_group, </v>
      </c>
      <c r="X95" t="str">
        <f t="shared" si="35"/>
        <v/>
      </c>
      <c r="Y95" t="str">
        <f t="shared" si="36"/>
        <v/>
      </c>
      <c r="Z95" t="s">
        <v>167</v>
      </c>
      <c r="AA95" t="str">
        <f t="shared" si="38"/>
        <v>(year, quarter, month, dt,is_bus_lc,big_area,city_name,lc_distance_group, ),</v>
      </c>
    </row>
    <row r="96" spans="1:27">
      <c r="A96" s="4">
        <v>1</v>
      </c>
      <c r="B96" s="4">
        <v>0</v>
      </c>
      <c r="C96" s="4">
        <v>1</v>
      </c>
      <c r="D96" s="4">
        <v>1</v>
      </c>
      <c r="E96" s="4">
        <v>1</v>
      </c>
      <c r="F96" s="4">
        <v>0</v>
      </c>
      <c r="G96" s="4">
        <v>1</v>
      </c>
      <c r="I96">
        <f t="shared" si="24"/>
        <v>1</v>
      </c>
      <c r="J96">
        <f t="shared" si="25"/>
        <v>0</v>
      </c>
      <c r="K96">
        <f t="shared" si="26"/>
        <v>3</v>
      </c>
      <c r="L96">
        <f t="shared" si="27"/>
        <v>4</v>
      </c>
      <c r="M96">
        <f t="shared" si="28"/>
        <v>5</v>
      </c>
      <c r="N96">
        <f t="shared" si="29"/>
        <v>0</v>
      </c>
      <c r="O96">
        <f t="shared" si="30"/>
        <v>7</v>
      </c>
      <c r="R96" t="s">
        <v>158</v>
      </c>
      <c r="S96" t="str">
        <f t="shared" si="37"/>
        <v>is_bus_lc,</v>
      </c>
      <c r="T96" t="str">
        <f t="shared" si="31"/>
        <v/>
      </c>
      <c r="U96" t="str">
        <f t="shared" si="32"/>
        <v>big_area,</v>
      </c>
      <c r="V96" t="str">
        <f t="shared" si="33"/>
        <v>city_name,</v>
      </c>
      <c r="W96" t="str">
        <f t="shared" si="34"/>
        <v>lc_distance_group, </v>
      </c>
      <c r="X96" t="str">
        <f t="shared" si="35"/>
        <v/>
      </c>
      <c r="Y96" t="str">
        <f t="shared" si="36"/>
        <v>lc_route_group</v>
      </c>
      <c r="Z96" t="s">
        <v>167</v>
      </c>
      <c r="AA96" t="str">
        <f t="shared" si="38"/>
        <v>(year, quarter, month, dt,is_bus_lc,big_area,city_name,lc_distance_group, lc_route_group),</v>
      </c>
    </row>
    <row r="97" spans="1:27">
      <c r="A97" s="4">
        <v>1</v>
      </c>
      <c r="B97" s="4">
        <v>0</v>
      </c>
      <c r="C97" s="4">
        <v>1</v>
      </c>
      <c r="D97" s="4">
        <v>1</v>
      </c>
      <c r="E97" s="4">
        <v>1</v>
      </c>
      <c r="F97" s="4">
        <v>1</v>
      </c>
      <c r="G97" s="4">
        <v>0</v>
      </c>
      <c r="I97">
        <f t="shared" si="24"/>
        <v>1</v>
      </c>
      <c r="J97">
        <f t="shared" si="25"/>
        <v>0</v>
      </c>
      <c r="K97">
        <f t="shared" si="26"/>
        <v>3</v>
      </c>
      <c r="L97">
        <f t="shared" si="27"/>
        <v>4</v>
      </c>
      <c r="M97">
        <f t="shared" si="28"/>
        <v>5</v>
      </c>
      <c r="N97">
        <f t="shared" si="29"/>
        <v>6</v>
      </c>
      <c r="O97">
        <f t="shared" si="30"/>
        <v>0</v>
      </c>
      <c r="R97" t="s">
        <v>158</v>
      </c>
      <c r="S97" t="str">
        <f t="shared" si="37"/>
        <v>is_bus_lc,</v>
      </c>
      <c r="T97" t="str">
        <f t="shared" si="31"/>
        <v/>
      </c>
      <c r="U97" t="str">
        <f t="shared" si="32"/>
        <v>big_area,</v>
      </c>
      <c r="V97" t="str">
        <f t="shared" si="33"/>
        <v>city_name,</v>
      </c>
      <c r="W97" t="str">
        <f t="shared" si="34"/>
        <v>lc_distance_group, </v>
      </c>
      <c r="X97" t="str">
        <f t="shared" si="35"/>
        <v>lc_price_group,</v>
      </c>
      <c r="Y97" t="str">
        <f t="shared" si="36"/>
        <v/>
      </c>
      <c r="Z97" t="s">
        <v>167</v>
      </c>
      <c r="AA97" t="str">
        <f t="shared" si="38"/>
        <v>(year, quarter, month, dt,is_bus_lc,big_area,city_name,lc_distance_group, lc_price_group,),</v>
      </c>
    </row>
    <row r="98" spans="1:27">
      <c r="A98" s="4">
        <v>1</v>
      </c>
      <c r="B98" s="4">
        <v>0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I98">
        <f t="shared" si="24"/>
        <v>1</v>
      </c>
      <c r="J98">
        <f t="shared" si="25"/>
        <v>0</v>
      </c>
      <c r="K98">
        <f t="shared" si="26"/>
        <v>3</v>
      </c>
      <c r="L98">
        <f t="shared" si="27"/>
        <v>4</v>
      </c>
      <c r="M98">
        <f t="shared" si="28"/>
        <v>5</v>
      </c>
      <c r="N98">
        <f t="shared" si="29"/>
        <v>6</v>
      </c>
      <c r="O98">
        <f t="shared" si="30"/>
        <v>7</v>
      </c>
      <c r="R98" t="s">
        <v>158</v>
      </c>
      <c r="S98" t="str">
        <f t="shared" si="37"/>
        <v>is_bus_lc,</v>
      </c>
      <c r="T98" t="str">
        <f t="shared" si="31"/>
        <v/>
      </c>
      <c r="U98" t="str">
        <f t="shared" si="32"/>
        <v>big_area,</v>
      </c>
      <c r="V98" t="str">
        <f t="shared" si="33"/>
        <v>city_name,</v>
      </c>
      <c r="W98" t="str">
        <f t="shared" si="34"/>
        <v>lc_distance_group, </v>
      </c>
      <c r="X98" t="str">
        <f t="shared" si="35"/>
        <v>lc_price_group,</v>
      </c>
      <c r="Y98" t="str">
        <f t="shared" si="36"/>
        <v>lc_route_group</v>
      </c>
      <c r="Z98" t="s">
        <v>167</v>
      </c>
      <c r="AA98" t="str">
        <f t="shared" si="38"/>
        <v>(year, quarter, month, dt,is_bus_lc,big_area,city_name,lc_distance_group, lc_price_group,lc_route_group),</v>
      </c>
    </row>
    <row r="99" spans="1:27">
      <c r="A99" s="4">
        <v>1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I99">
        <f t="shared" si="24"/>
        <v>1</v>
      </c>
      <c r="J99">
        <f t="shared" si="25"/>
        <v>2</v>
      </c>
      <c r="K99">
        <f t="shared" si="26"/>
        <v>0</v>
      </c>
      <c r="L99">
        <f t="shared" si="27"/>
        <v>0</v>
      </c>
      <c r="M99">
        <f t="shared" si="28"/>
        <v>0</v>
      </c>
      <c r="N99">
        <f t="shared" si="29"/>
        <v>0</v>
      </c>
      <c r="O99">
        <f t="shared" si="30"/>
        <v>0</v>
      </c>
      <c r="R99" t="s">
        <v>158</v>
      </c>
      <c r="S99" t="str">
        <f t="shared" si="37"/>
        <v>is_bus_lc,</v>
      </c>
      <c r="T99" t="str">
        <f t="shared" si="31"/>
        <v>standard_order_vehicle_name,</v>
      </c>
      <c r="U99" t="str">
        <f t="shared" si="32"/>
        <v/>
      </c>
      <c r="V99" t="str">
        <f t="shared" si="33"/>
        <v/>
      </c>
      <c r="W99" t="str">
        <f t="shared" si="34"/>
        <v/>
      </c>
      <c r="X99" t="str">
        <f t="shared" si="35"/>
        <v/>
      </c>
      <c r="Y99" t="str">
        <f t="shared" si="36"/>
        <v/>
      </c>
      <c r="Z99" t="s">
        <v>167</v>
      </c>
      <c r="AA99" t="str">
        <f t="shared" si="38"/>
        <v>(year, quarter, month, dt,is_bus_lc,standard_order_vehicle_name,),</v>
      </c>
    </row>
    <row r="100" spans="1:27">
      <c r="A100" s="4">
        <v>1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1</v>
      </c>
      <c r="I100">
        <f t="shared" si="24"/>
        <v>1</v>
      </c>
      <c r="J100">
        <f t="shared" si="25"/>
        <v>2</v>
      </c>
      <c r="K100">
        <f t="shared" si="26"/>
        <v>0</v>
      </c>
      <c r="L100">
        <f t="shared" si="27"/>
        <v>0</v>
      </c>
      <c r="M100">
        <f t="shared" si="28"/>
        <v>0</v>
      </c>
      <c r="N100">
        <f t="shared" si="29"/>
        <v>0</v>
      </c>
      <c r="O100">
        <f t="shared" si="30"/>
        <v>7</v>
      </c>
      <c r="R100" t="s">
        <v>158</v>
      </c>
      <c r="S100" t="str">
        <f t="shared" si="37"/>
        <v>is_bus_lc,</v>
      </c>
      <c r="T100" t="str">
        <f t="shared" ref="T100:T130" si="39">IFERROR(VLOOKUP(J100,$AG$4:$AH$10,2,0),"")</f>
        <v>standard_order_vehicle_name,</v>
      </c>
      <c r="U100" t="str">
        <f t="shared" ref="U100:U130" si="40">IFERROR(VLOOKUP(K100,$AG$4:$AH$10,2,0),"")</f>
        <v/>
      </c>
      <c r="V100" t="str">
        <f t="shared" ref="V100:V130" si="41">IFERROR(VLOOKUP(L100,$AG$4:$AH$10,2,0),"")</f>
        <v/>
      </c>
      <c r="W100" t="str">
        <f t="shared" ref="W100:W130" si="42">IFERROR(VLOOKUP(M100,$AG$4:$AH$10,2,0),"")</f>
        <v/>
      </c>
      <c r="X100" t="str">
        <f t="shared" ref="X100:X130" si="43">IFERROR(VLOOKUP(N100,$AG$4:$AH$10,2,0),"")</f>
        <v/>
      </c>
      <c r="Y100" t="str">
        <f t="shared" ref="Y100:Y130" si="44">IFERROR(VLOOKUP(O100,$AG$4:$AH$10,2,0),"")</f>
        <v>lc_route_group</v>
      </c>
      <c r="Z100" t="s">
        <v>167</v>
      </c>
      <c r="AA100" t="str">
        <f t="shared" si="38"/>
        <v>(year, quarter, month, dt,is_bus_lc,standard_order_vehicle_name,lc_route_group),</v>
      </c>
    </row>
    <row r="101" spans="1:27">
      <c r="A101" s="4">
        <v>1</v>
      </c>
      <c r="B101" s="4">
        <v>1</v>
      </c>
      <c r="C101" s="4">
        <v>0</v>
      </c>
      <c r="D101" s="4">
        <v>0</v>
      </c>
      <c r="E101" s="4">
        <v>0</v>
      </c>
      <c r="F101" s="4">
        <v>1</v>
      </c>
      <c r="G101" s="4">
        <v>0</v>
      </c>
      <c r="I101">
        <f t="shared" si="24"/>
        <v>1</v>
      </c>
      <c r="J101">
        <f t="shared" si="25"/>
        <v>2</v>
      </c>
      <c r="K101">
        <f t="shared" si="26"/>
        <v>0</v>
      </c>
      <c r="L101">
        <f t="shared" si="27"/>
        <v>0</v>
      </c>
      <c r="M101">
        <f t="shared" si="28"/>
        <v>0</v>
      </c>
      <c r="N101">
        <f t="shared" si="29"/>
        <v>6</v>
      </c>
      <c r="O101">
        <f t="shared" si="30"/>
        <v>0</v>
      </c>
      <c r="R101" t="s">
        <v>158</v>
      </c>
      <c r="S101" t="str">
        <f t="shared" ref="S101:S130" si="45">IFERROR(VLOOKUP(I101,$AG$4:$AH$10,2,0),"")</f>
        <v>is_bus_lc,</v>
      </c>
      <c r="T101" t="str">
        <f t="shared" si="39"/>
        <v>standard_order_vehicle_name,</v>
      </c>
      <c r="U101" t="str">
        <f t="shared" si="40"/>
        <v/>
      </c>
      <c r="V101" t="str">
        <f t="shared" si="41"/>
        <v/>
      </c>
      <c r="W101" t="str">
        <f t="shared" si="42"/>
        <v/>
      </c>
      <c r="X101" t="str">
        <f t="shared" si="43"/>
        <v>lc_price_group,</v>
      </c>
      <c r="Y101" t="str">
        <f t="shared" si="44"/>
        <v/>
      </c>
      <c r="Z101" t="s">
        <v>167</v>
      </c>
      <c r="AA101" t="str">
        <f t="shared" si="38"/>
        <v>(year, quarter, month, dt,is_bus_lc,standard_order_vehicle_name,lc_price_group,),</v>
      </c>
    </row>
    <row r="102" spans="1:27">
      <c r="A102" s="4">
        <v>1</v>
      </c>
      <c r="B102" s="4">
        <v>1</v>
      </c>
      <c r="C102" s="4">
        <v>0</v>
      </c>
      <c r="D102" s="4">
        <v>0</v>
      </c>
      <c r="E102" s="4">
        <v>0</v>
      </c>
      <c r="F102" s="4">
        <v>1</v>
      </c>
      <c r="G102" s="4">
        <v>1</v>
      </c>
      <c r="I102">
        <f t="shared" si="24"/>
        <v>1</v>
      </c>
      <c r="J102">
        <f t="shared" si="25"/>
        <v>2</v>
      </c>
      <c r="K102">
        <f t="shared" si="26"/>
        <v>0</v>
      </c>
      <c r="L102">
        <f t="shared" si="27"/>
        <v>0</v>
      </c>
      <c r="M102">
        <f t="shared" si="28"/>
        <v>0</v>
      </c>
      <c r="N102">
        <f t="shared" si="29"/>
        <v>6</v>
      </c>
      <c r="O102">
        <f t="shared" si="30"/>
        <v>7</v>
      </c>
      <c r="R102" t="s">
        <v>158</v>
      </c>
      <c r="S102" t="str">
        <f t="shared" si="45"/>
        <v>is_bus_lc,</v>
      </c>
      <c r="T102" t="str">
        <f t="shared" si="39"/>
        <v>standard_order_vehicle_name,</v>
      </c>
      <c r="U102" t="str">
        <f t="shared" si="40"/>
        <v/>
      </c>
      <c r="V102" t="str">
        <f t="shared" si="41"/>
        <v/>
      </c>
      <c r="W102" t="str">
        <f t="shared" si="42"/>
        <v/>
      </c>
      <c r="X102" t="str">
        <f t="shared" si="43"/>
        <v>lc_price_group,</v>
      </c>
      <c r="Y102" t="str">
        <f t="shared" si="44"/>
        <v>lc_route_group</v>
      </c>
      <c r="Z102" t="s">
        <v>167</v>
      </c>
      <c r="AA102" t="str">
        <f t="shared" si="38"/>
        <v>(year, quarter, month, dt,is_bus_lc,standard_order_vehicle_name,lc_price_group,lc_route_group),</v>
      </c>
    </row>
    <row r="103" spans="1:27">
      <c r="A103" s="4">
        <v>1</v>
      </c>
      <c r="B103" s="4">
        <v>1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I103">
        <f t="shared" si="24"/>
        <v>1</v>
      </c>
      <c r="J103">
        <f t="shared" si="25"/>
        <v>2</v>
      </c>
      <c r="K103">
        <f t="shared" si="26"/>
        <v>0</v>
      </c>
      <c r="L103">
        <f t="shared" si="27"/>
        <v>0</v>
      </c>
      <c r="M103">
        <f t="shared" si="28"/>
        <v>5</v>
      </c>
      <c r="N103">
        <f t="shared" si="29"/>
        <v>0</v>
      </c>
      <c r="O103">
        <f t="shared" si="30"/>
        <v>0</v>
      </c>
      <c r="R103" t="s">
        <v>158</v>
      </c>
      <c r="S103" t="str">
        <f t="shared" si="45"/>
        <v>is_bus_lc,</v>
      </c>
      <c r="T103" t="str">
        <f t="shared" si="39"/>
        <v>standard_order_vehicle_name,</v>
      </c>
      <c r="U103" t="str">
        <f t="shared" si="40"/>
        <v/>
      </c>
      <c r="V103" t="str">
        <f t="shared" si="41"/>
        <v/>
      </c>
      <c r="W103" t="str">
        <f t="shared" si="42"/>
        <v>lc_distance_group, </v>
      </c>
      <c r="X103" t="str">
        <f t="shared" si="43"/>
        <v/>
      </c>
      <c r="Y103" t="str">
        <f t="shared" si="44"/>
        <v/>
      </c>
      <c r="Z103" t="s">
        <v>167</v>
      </c>
      <c r="AA103" t="str">
        <f t="shared" si="38"/>
        <v>(year, quarter, month, dt,is_bus_lc,standard_order_vehicle_name,lc_distance_group, ),</v>
      </c>
    </row>
    <row r="104" spans="1:27">
      <c r="A104" s="4">
        <v>1</v>
      </c>
      <c r="B104" s="4">
        <v>1</v>
      </c>
      <c r="C104" s="4">
        <v>0</v>
      </c>
      <c r="D104" s="4">
        <v>0</v>
      </c>
      <c r="E104" s="4">
        <v>1</v>
      </c>
      <c r="F104" s="4">
        <v>0</v>
      </c>
      <c r="G104" s="4">
        <v>1</v>
      </c>
      <c r="I104">
        <f t="shared" si="24"/>
        <v>1</v>
      </c>
      <c r="J104">
        <f t="shared" si="25"/>
        <v>2</v>
      </c>
      <c r="K104">
        <f t="shared" si="26"/>
        <v>0</v>
      </c>
      <c r="L104">
        <f t="shared" si="27"/>
        <v>0</v>
      </c>
      <c r="M104">
        <f t="shared" si="28"/>
        <v>5</v>
      </c>
      <c r="N104">
        <f t="shared" si="29"/>
        <v>0</v>
      </c>
      <c r="O104">
        <f t="shared" si="30"/>
        <v>7</v>
      </c>
      <c r="R104" t="s">
        <v>158</v>
      </c>
      <c r="S104" t="str">
        <f t="shared" si="45"/>
        <v>is_bus_lc,</v>
      </c>
      <c r="T104" t="str">
        <f t="shared" si="39"/>
        <v>standard_order_vehicle_name,</v>
      </c>
      <c r="U104" t="str">
        <f t="shared" si="40"/>
        <v/>
      </c>
      <c r="V104" t="str">
        <f t="shared" si="41"/>
        <v/>
      </c>
      <c r="W104" t="str">
        <f t="shared" si="42"/>
        <v>lc_distance_group, </v>
      </c>
      <c r="X104" t="str">
        <f t="shared" si="43"/>
        <v/>
      </c>
      <c r="Y104" t="str">
        <f t="shared" si="44"/>
        <v>lc_route_group</v>
      </c>
      <c r="Z104" t="s">
        <v>167</v>
      </c>
      <c r="AA104" t="str">
        <f t="shared" si="38"/>
        <v>(year, quarter, month, dt,is_bus_lc,standard_order_vehicle_name,lc_distance_group, lc_route_group),</v>
      </c>
    </row>
    <row r="105" spans="1:27">
      <c r="A105" s="4">
        <v>1</v>
      </c>
      <c r="B105" s="4">
        <v>1</v>
      </c>
      <c r="C105" s="4">
        <v>0</v>
      </c>
      <c r="D105" s="4">
        <v>0</v>
      </c>
      <c r="E105" s="4">
        <v>1</v>
      </c>
      <c r="F105" s="4">
        <v>1</v>
      </c>
      <c r="G105" s="4">
        <v>0</v>
      </c>
      <c r="I105">
        <f t="shared" si="24"/>
        <v>1</v>
      </c>
      <c r="J105">
        <f t="shared" si="25"/>
        <v>2</v>
      </c>
      <c r="K105">
        <f t="shared" si="26"/>
        <v>0</v>
      </c>
      <c r="L105">
        <f t="shared" si="27"/>
        <v>0</v>
      </c>
      <c r="M105">
        <f t="shared" si="28"/>
        <v>5</v>
      </c>
      <c r="N105">
        <f t="shared" si="29"/>
        <v>6</v>
      </c>
      <c r="O105">
        <f t="shared" si="30"/>
        <v>0</v>
      </c>
      <c r="R105" t="s">
        <v>158</v>
      </c>
      <c r="S105" t="str">
        <f t="shared" si="45"/>
        <v>is_bus_lc,</v>
      </c>
      <c r="T105" t="str">
        <f t="shared" si="39"/>
        <v>standard_order_vehicle_name,</v>
      </c>
      <c r="U105" t="str">
        <f t="shared" si="40"/>
        <v/>
      </c>
      <c r="V105" t="str">
        <f t="shared" si="41"/>
        <v/>
      </c>
      <c r="W105" t="str">
        <f t="shared" si="42"/>
        <v>lc_distance_group, </v>
      </c>
      <c r="X105" t="str">
        <f t="shared" si="43"/>
        <v>lc_price_group,</v>
      </c>
      <c r="Y105" t="str">
        <f t="shared" si="44"/>
        <v/>
      </c>
      <c r="Z105" t="s">
        <v>167</v>
      </c>
      <c r="AA105" t="str">
        <f t="shared" si="38"/>
        <v>(year, quarter, month, dt,is_bus_lc,standard_order_vehicle_name,lc_distance_group, lc_price_group,),</v>
      </c>
    </row>
    <row r="106" spans="1:27">
      <c r="A106" s="4">
        <v>1</v>
      </c>
      <c r="B106" s="4">
        <v>1</v>
      </c>
      <c r="C106" s="4">
        <v>0</v>
      </c>
      <c r="D106" s="4">
        <v>0</v>
      </c>
      <c r="E106" s="4">
        <v>1</v>
      </c>
      <c r="F106" s="4">
        <v>1</v>
      </c>
      <c r="G106" s="4">
        <v>1</v>
      </c>
      <c r="I106">
        <f t="shared" si="24"/>
        <v>1</v>
      </c>
      <c r="J106">
        <f t="shared" si="25"/>
        <v>2</v>
      </c>
      <c r="K106">
        <f t="shared" si="26"/>
        <v>0</v>
      </c>
      <c r="L106">
        <f t="shared" si="27"/>
        <v>0</v>
      </c>
      <c r="M106">
        <f t="shared" si="28"/>
        <v>5</v>
      </c>
      <c r="N106">
        <f t="shared" si="29"/>
        <v>6</v>
      </c>
      <c r="O106">
        <f t="shared" si="30"/>
        <v>7</v>
      </c>
      <c r="R106" t="s">
        <v>158</v>
      </c>
      <c r="S106" t="str">
        <f t="shared" si="45"/>
        <v>is_bus_lc,</v>
      </c>
      <c r="T106" t="str">
        <f t="shared" si="39"/>
        <v>standard_order_vehicle_name,</v>
      </c>
      <c r="U106" t="str">
        <f t="shared" si="40"/>
        <v/>
      </c>
      <c r="V106" t="str">
        <f t="shared" si="41"/>
        <v/>
      </c>
      <c r="W106" t="str">
        <f t="shared" si="42"/>
        <v>lc_distance_group, </v>
      </c>
      <c r="X106" t="str">
        <f t="shared" si="43"/>
        <v>lc_price_group,</v>
      </c>
      <c r="Y106" t="str">
        <f t="shared" si="44"/>
        <v>lc_route_group</v>
      </c>
      <c r="Z106" t="s">
        <v>167</v>
      </c>
      <c r="AA106" t="str">
        <f t="shared" si="38"/>
        <v>(year, quarter, month, dt,is_bus_lc,standard_order_vehicle_name,lc_distance_group, lc_price_group,lc_route_group),</v>
      </c>
    </row>
    <row r="107" spans="1:27">
      <c r="A107" s="4">
        <v>1</v>
      </c>
      <c r="B107" s="4">
        <v>1</v>
      </c>
      <c r="C107" s="4">
        <v>0</v>
      </c>
      <c r="D107" s="4">
        <v>1</v>
      </c>
      <c r="E107" s="4">
        <v>0</v>
      </c>
      <c r="F107" s="4">
        <v>0</v>
      </c>
      <c r="G107" s="4">
        <v>0</v>
      </c>
      <c r="I107">
        <f t="shared" si="24"/>
        <v>1</v>
      </c>
      <c r="J107">
        <f t="shared" si="25"/>
        <v>2</v>
      </c>
      <c r="K107">
        <f t="shared" si="26"/>
        <v>0</v>
      </c>
      <c r="L107">
        <f t="shared" si="27"/>
        <v>4</v>
      </c>
      <c r="M107">
        <f t="shared" si="28"/>
        <v>0</v>
      </c>
      <c r="N107">
        <f t="shared" si="29"/>
        <v>0</v>
      </c>
      <c r="O107">
        <f t="shared" si="30"/>
        <v>0</v>
      </c>
      <c r="R107" t="s">
        <v>158</v>
      </c>
      <c r="S107" t="str">
        <f t="shared" si="45"/>
        <v>is_bus_lc,</v>
      </c>
      <c r="T107" t="str">
        <f t="shared" si="39"/>
        <v>standard_order_vehicle_name,</v>
      </c>
      <c r="U107" t="str">
        <f t="shared" si="40"/>
        <v/>
      </c>
      <c r="V107" t="str">
        <f t="shared" si="41"/>
        <v>city_name,</v>
      </c>
      <c r="W107" t="str">
        <f t="shared" si="42"/>
        <v/>
      </c>
      <c r="X107" t="str">
        <f t="shared" si="43"/>
        <v/>
      </c>
      <c r="Y107" t="str">
        <f t="shared" si="44"/>
        <v/>
      </c>
      <c r="Z107" t="s">
        <v>167</v>
      </c>
      <c r="AA107" t="str">
        <f t="shared" si="38"/>
        <v>(year, quarter, month, dt,is_bus_lc,standard_order_vehicle_name,city_name,),</v>
      </c>
    </row>
    <row r="108" spans="1:27">
      <c r="A108" s="4">
        <v>1</v>
      </c>
      <c r="B108" s="4">
        <v>1</v>
      </c>
      <c r="C108" s="4">
        <v>0</v>
      </c>
      <c r="D108" s="4">
        <v>1</v>
      </c>
      <c r="E108" s="4">
        <v>0</v>
      </c>
      <c r="F108" s="4">
        <v>0</v>
      </c>
      <c r="G108" s="4">
        <v>1</v>
      </c>
      <c r="I108">
        <f t="shared" si="24"/>
        <v>1</v>
      </c>
      <c r="J108">
        <f t="shared" si="25"/>
        <v>2</v>
      </c>
      <c r="K108">
        <f t="shared" si="26"/>
        <v>0</v>
      </c>
      <c r="L108">
        <f t="shared" si="27"/>
        <v>4</v>
      </c>
      <c r="M108">
        <f t="shared" si="28"/>
        <v>0</v>
      </c>
      <c r="N108">
        <f t="shared" si="29"/>
        <v>0</v>
      </c>
      <c r="O108">
        <f t="shared" si="30"/>
        <v>7</v>
      </c>
      <c r="R108" t="s">
        <v>158</v>
      </c>
      <c r="S108" t="str">
        <f t="shared" si="45"/>
        <v>is_bus_lc,</v>
      </c>
      <c r="T108" t="str">
        <f t="shared" si="39"/>
        <v>standard_order_vehicle_name,</v>
      </c>
      <c r="U108" t="str">
        <f t="shared" si="40"/>
        <v/>
      </c>
      <c r="V108" t="str">
        <f t="shared" si="41"/>
        <v>city_name,</v>
      </c>
      <c r="W108" t="str">
        <f t="shared" si="42"/>
        <v/>
      </c>
      <c r="X108" t="str">
        <f t="shared" si="43"/>
        <v/>
      </c>
      <c r="Y108" t="str">
        <f t="shared" si="44"/>
        <v>lc_route_group</v>
      </c>
      <c r="Z108" t="s">
        <v>167</v>
      </c>
      <c r="AA108" t="str">
        <f t="shared" si="38"/>
        <v>(year, quarter, month, dt,is_bus_lc,standard_order_vehicle_name,city_name,lc_route_group),</v>
      </c>
    </row>
    <row r="109" spans="1:27">
      <c r="A109" s="4">
        <v>1</v>
      </c>
      <c r="B109" s="4">
        <v>1</v>
      </c>
      <c r="C109" s="4">
        <v>0</v>
      </c>
      <c r="D109" s="4">
        <v>1</v>
      </c>
      <c r="E109" s="4">
        <v>0</v>
      </c>
      <c r="F109" s="4">
        <v>1</v>
      </c>
      <c r="G109" s="4">
        <v>0</v>
      </c>
      <c r="I109">
        <f t="shared" si="24"/>
        <v>1</v>
      </c>
      <c r="J109">
        <f t="shared" si="25"/>
        <v>2</v>
      </c>
      <c r="K109">
        <f t="shared" si="26"/>
        <v>0</v>
      </c>
      <c r="L109">
        <f t="shared" si="27"/>
        <v>4</v>
      </c>
      <c r="M109">
        <f t="shared" si="28"/>
        <v>0</v>
      </c>
      <c r="N109">
        <f t="shared" si="29"/>
        <v>6</v>
      </c>
      <c r="O109">
        <f t="shared" si="30"/>
        <v>0</v>
      </c>
      <c r="R109" t="s">
        <v>158</v>
      </c>
      <c r="S109" t="str">
        <f t="shared" si="45"/>
        <v>is_bus_lc,</v>
      </c>
      <c r="T109" t="str">
        <f t="shared" si="39"/>
        <v>standard_order_vehicle_name,</v>
      </c>
      <c r="U109" t="str">
        <f t="shared" si="40"/>
        <v/>
      </c>
      <c r="V109" t="str">
        <f t="shared" si="41"/>
        <v>city_name,</v>
      </c>
      <c r="W109" t="str">
        <f t="shared" si="42"/>
        <v/>
      </c>
      <c r="X109" t="str">
        <f t="shared" si="43"/>
        <v>lc_price_group,</v>
      </c>
      <c r="Y109" t="str">
        <f t="shared" si="44"/>
        <v/>
      </c>
      <c r="Z109" t="s">
        <v>167</v>
      </c>
      <c r="AA109" t="str">
        <f t="shared" si="38"/>
        <v>(year, quarter, month, dt,is_bus_lc,standard_order_vehicle_name,city_name,lc_price_group,),</v>
      </c>
    </row>
    <row r="110" spans="1:27">
      <c r="A110" s="4">
        <v>1</v>
      </c>
      <c r="B110" s="4">
        <v>1</v>
      </c>
      <c r="C110" s="4">
        <v>0</v>
      </c>
      <c r="D110" s="4">
        <v>1</v>
      </c>
      <c r="E110" s="4">
        <v>0</v>
      </c>
      <c r="F110" s="4">
        <v>1</v>
      </c>
      <c r="G110" s="4">
        <v>1</v>
      </c>
      <c r="I110">
        <f t="shared" si="24"/>
        <v>1</v>
      </c>
      <c r="J110">
        <f t="shared" si="25"/>
        <v>2</v>
      </c>
      <c r="K110">
        <f t="shared" si="26"/>
        <v>0</v>
      </c>
      <c r="L110">
        <f t="shared" si="27"/>
        <v>4</v>
      </c>
      <c r="M110">
        <f t="shared" si="28"/>
        <v>0</v>
      </c>
      <c r="N110">
        <f t="shared" si="29"/>
        <v>6</v>
      </c>
      <c r="O110">
        <f t="shared" si="30"/>
        <v>7</v>
      </c>
      <c r="R110" t="s">
        <v>158</v>
      </c>
      <c r="S110" t="str">
        <f t="shared" si="45"/>
        <v>is_bus_lc,</v>
      </c>
      <c r="T110" t="str">
        <f t="shared" si="39"/>
        <v>standard_order_vehicle_name,</v>
      </c>
      <c r="U110" t="str">
        <f t="shared" si="40"/>
        <v/>
      </c>
      <c r="V110" t="str">
        <f t="shared" si="41"/>
        <v>city_name,</v>
      </c>
      <c r="W110" t="str">
        <f t="shared" si="42"/>
        <v/>
      </c>
      <c r="X110" t="str">
        <f t="shared" si="43"/>
        <v>lc_price_group,</v>
      </c>
      <c r="Y110" t="str">
        <f t="shared" si="44"/>
        <v>lc_route_group</v>
      </c>
      <c r="Z110" t="s">
        <v>167</v>
      </c>
      <c r="AA110" t="str">
        <f t="shared" si="38"/>
        <v>(year, quarter, month, dt,is_bus_lc,standard_order_vehicle_name,city_name,lc_price_group,lc_route_group),</v>
      </c>
    </row>
    <row r="111" spans="1:27">
      <c r="A111" s="4">
        <v>1</v>
      </c>
      <c r="B111" s="4">
        <v>1</v>
      </c>
      <c r="C111" s="4">
        <v>0</v>
      </c>
      <c r="D111" s="4">
        <v>1</v>
      </c>
      <c r="E111" s="4">
        <v>1</v>
      </c>
      <c r="F111" s="4">
        <v>0</v>
      </c>
      <c r="G111" s="4">
        <v>0</v>
      </c>
      <c r="I111">
        <f t="shared" si="24"/>
        <v>1</v>
      </c>
      <c r="J111">
        <f t="shared" si="25"/>
        <v>2</v>
      </c>
      <c r="K111">
        <f t="shared" si="26"/>
        <v>0</v>
      </c>
      <c r="L111">
        <f t="shared" si="27"/>
        <v>4</v>
      </c>
      <c r="M111">
        <f t="shared" si="28"/>
        <v>5</v>
      </c>
      <c r="N111">
        <f t="shared" si="29"/>
        <v>0</v>
      </c>
      <c r="O111">
        <f t="shared" si="30"/>
        <v>0</v>
      </c>
      <c r="R111" t="s">
        <v>158</v>
      </c>
      <c r="S111" t="str">
        <f t="shared" si="45"/>
        <v>is_bus_lc,</v>
      </c>
      <c r="T111" t="str">
        <f t="shared" si="39"/>
        <v>standard_order_vehicle_name,</v>
      </c>
      <c r="U111" t="str">
        <f t="shared" si="40"/>
        <v/>
      </c>
      <c r="V111" t="str">
        <f t="shared" si="41"/>
        <v>city_name,</v>
      </c>
      <c r="W111" t="str">
        <f t="shared" si="42"/>
        <v>lc_distance_group, </v>
      </c>
      <c r="X111" t="str">
        <f t="shared" si="43"/>
        <v/>
      </c>
      <c r="Y111" t="str">
        <f t="shared" si="44"/>
        <v/>
      </c>
      <c r="Z111" t="s">
        <v>167</v>
      </c>
      <c r="AA111" t="str">
        <f t="shared" si="38"/>
        <v>(year, quarter, month, dt,is_bus_lc,standard_order_vehicle_name,city_name,lc_distance_group, ),</v>
      </c>
    </row>
    <row r="112" spans="1:27">
      <c r="A112" s="4">
        <v>1</v>
      </c>
      <c r="B112" s="4">
        <v>1</v>
      </c>
      <c r="C112" s="4">
        <v>0</v>
      </c>
      <c r="D112" s="4">
        <v>1</v>
      </c>
      <c r="E112" s="4">
        <v>1</v>
      </c>
      <c r="F112" s="4">
        <v>0</v>
      </c>
      <c r="G112" s="4">
        <v>1</v>
      </c>
      <c r="I112">
        <f t="shared" si="24"/>
        <v>1</v>
      </c>
      <c r="J112">
        <f t="shared" si="25"/>
        <v>2</v>
      </c>
      <c r="K112">
        <f t="shared" si="26"/>
        <v>0</v>
      </c>
      <c r="L112">
        <f t="shared" si="27"/>
        <v>4</v>
      </c>
      <c r="M112">
        <f t="shared" si="28"/>
        <v>5</v>
      </c>
      <c r="N112">
        <f t="shared" si="29"/>
        <v>0</v>
      </c>
      <c r="O112">
        <f t="shared" si="30"/>
        <v>7</v>
      </c>
      <c r="R112" t="s">
        <v>158</v>
      </c>
      <c r="S112" t="str">
        <f t="shared" si="45"/>
        <v>is_bus_lc,</v>
      </c>
      <c r="T112" t="str">
        <f t="shared" si="39"/>
        <v>standard_order_vehicle_name,</v>
      </c>
      <c r="U112" t="str">
        <f t="shared" si="40"/>
        <v/>
      </c>
      <c r="V112" t="str">
        <f t="shared" si="41"/>
        <v>city_name,</v>
      </c>
      <c r="W112" t="str">
        <f t="shared" si="42"/>
        <v>lc_distance_group, </v>
      </c>
      <c r="X112" t="str">
        <f t="shared" si="43"/>
        <v/>
      </c>
      <c r="Y112" t="str">
        <f t="shared" si="44"/>
        <v>lc_route_group</v>
      </c>
      <c r="Z112" t="s">
        <v>167</v>
      </c>
      <c r="AA112" t="str">
        <f t="shared" si="38"/>
        <v>(year, quarter, month, dt,is_bus_lc,standard_order_vehicle_name,city_name,lc_distance_group, lc_route_group),</v>
      </c>
    </row>
    <row r="113" spans="1:27">
      <c r="A113" s="4">
        <v>1</v>
      </c>
      <c r="B113" s="4">
        <v>1</v>
      </c>
      <c r="C113" s="4">
        <v>0</v>
      </c>
      <c r="D113" s="4">
        <v>1</v>
      </c>
      <c r="E113" s="4">
        <v>1</v>
      </c>
      <c r="F113" s="4">
        <v>1</v>
      </c>
      <c r="G113" s="4">
        <v>0</v>
      </c>
      <c r="I113">
        <f t="shared" si="24"/>
        <v>1</v>
      </c>
      <c r="J113">
        <f t="shared" si="25"/>
        <v>2</v>
      </c>
      <c r="K113">
        <f t="shared" si="26"/>
        <v>0</v>
      </c>
      <c r="L113">
        <f t="shared" si="27"/>
        <v>4</v>
      </c>
      <c r="M113">
        <f t="shared" si="28"/>
        <v>5</v>
      </c>
      <c r="N113">
        <f t="shared" si="29"/>
        <v>6</v>
      </c>
      <c r="O113">
        <f t="shared" si="30"/>
        <v>0</v>
      </c>
      <c r="R113" t="s">
        <v>158</v>
      </c>
      <c r="S113" t="str">
        <f t="shared" si="45"/>
        <v>is_bus_lc,</v>
      </c>
      <c r="T113" t="str">
        <f t="shared" si="39"/>
        <v>standard_order_vehicle_name,</v>
      </c>
      <c r="U113" t="str">
        <f t="shared" si="40"/>
        <v/>
      </c>
      <c r="V113" t="str">
        <f t="shared" si="41"/>
        <v>city_name,</v>
      </c>
      <c r="W113" t="str">
        <f t="shared" si="42"/>
        <v>lc_distance_group, </v>
      </c>
      <c r="X113" t="str">
        <f t="shared" si="43"/>
        <v>lc_price_group,</v>
      </c>
      <c r="Y113" t="str">
        <f t="shared" si="44"/>
        <v/>
      </c>
      <c r="Z113" t="s">
        <v>167</v>
      </c>
      <c r="AA113" t="str">
        <f t="shared" si="38"/>
        <v>(year, quarter, month, dt,is_bus_lc,standard_order_vehicle_name,city_name,lc_distance_group, lc_price_group,),</v>
      </c>
    </row>
    <row r="114" spans="1:27">
      <c r="A114" s="4">
        <v>1</v>
      </c>
      <c r="B114" s="4">
        <v>1</v>
      </c>
      <c r="C114" s="4">
        <v>0</v>
      </c>
      <c r="D114" s="4">
        <v>1</v>
      </c>
      <c r="E114" s="4">
        <v>1</v>
      </c>
      <c r="F114" s="4">
        <v>1</v>
      </c>
      <c r="G114" s="4">
        <v>1</v>
      </c>
      <c r="I114">
        <f t="shared" si="24"/>
        <v>1</v>
      </c>
      <c r="J114">
        <f t="shared" si="25"/>
        <v>2</v>
      </c>
      <c r="K114">
        <f t="shared" si="26"/>
        <v>0</v>
      </c>
      <c r="L114">
        <f t="shared" si="27"/>
        <v>4</v>
      </c>
      <c r="M114">
        <f t="shared" si="28"/>
        <v>5</v>
      </c>
      <c r="N114">
        <f t="shared" si="29"/>
        <v>6</v>
      </c>
      <c r="O114">
        <f t="shared" si="30"/>
        <v>7</v>
      </c>
      <c r="R114" t="s">
        <v>158</v>
      </c>
      <c r="S114" t="str">
        <f t="shared" si="45"/>
        <v>is_bus_lc,</v>
      </c>
      <c r="T114" t="str">
        <f t="shared" si="39"/>
        <v>standard_order_vehicle_name,</v>
      </c>
      <c r="U114" t="str">
        <f t="shared" si="40"/>
        <v/>
      </c>
      <c r="V114" t="str">
        <f t="shared" si="41"/>
        <v>city_name,</v>
      </c>
      <c r="W114" t="str">
        <f t="shared" si="42"/>
        <v>lc_distance_group, </v>
      </c>
      <c r="X114" t="str">
        <f t="shared" si="43"/>
        <v>lc_price_group,</v>
      </c>
      <c r="Y114" t="str">
        <f t="shared" si="44"/>
        <v>lc_route_group</v>
      </c>
      <c r="Z114" t="s">
        <v>167</v>
      </c>
      <c r="AA114" t="str">
        <f t="shared" si="38"/>
        <v>(year, quarter, month, dt,is_bus_lc,standard_order_vehicle_name,city_name,lc_distance_group, lc_price_group,lc_route_group),</v>
      </c>
    </row>
    <row r="115" spans="1:27">
      <c r="A115" s="4">
        <v>1</v>
      </c>
      <c r="B115" s="4">
        <v>1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I115">
        <f t="shared" si="24"/>
        <v>1</v>
      </c>
      <c r="J115">
        <f t="shared" si="25"/>
        <v>2</v>
      </c>
      <c r="K115">
        <f t="shared" si="26"/>
        <v>3</v>
      </c>
      <c r="L115">
        <f t="shared" si="27"/>
        <v>0</v>
      </c>
      <c r="M115">
        <f t="shared" si="28"/>
        <v>0</v>
      </c>
      <c r="N115">
        <f t="shared" si="29"/>
        <v>0</v>
      </c>
      <c r="O115">
        <f t="shared" si="30"/>
        <v>0</v>
      </c>
      <c r="R115" t="s">
        <v>158</v>
      </c>
      <c r="S115" t="str">
        <f t="shared" si="45"/>
        <v>is_bus_lc,</v>
      </c>
      <c r="T115" t="str">
        <f t="shared" si="39"/>
        <v>standard_order_vehicle_name,</v>
      </c>
      <c r="U115" t="str">
        <f t="shared" si="40"/>
        <v>big_area,</v>
      </c>
      <c r="V115" t="str">
        <f t="shared" si="41"/>
        <v/>
      </c>
      <c r="W115" t="str">
        <f t="shared" si="42"/>
        <v/>
      </c>
      <c r="X115" t="str">
        <f t="shared" si="43"/>
        <v/>
      </c>
      <c r="Y115" t="str">
        <f t="shared" si="44"/>
        <v/>
      </c>
      <c r="Z115" t="s">
        <v>167</v>
      </c>
      <c r="AA115" t="str">
        <f t="shared" si="38"/>
        <v>(year, quarter, month, dt,is_bus_lc,standard_order_vehicle_name,big_area,),</v>
      </c>
    </row>
    <row r="116" spans="1:27">
      <c r="A116" s="4">
        <v>1</v>
      </c>
      <c r="B116" s="4">
        <v>1</v>
      </c>
      <c r="C116" s="4">
        <v>1</v>
      </c>
      <c r="D116" s="4">
        <v>0</v>
      </c>
      <c r="E116" s="4">
        <v>0</v>
      </c>
      <c r="F116" s="4">
        <v>0</v>
      </c>
      <c r="G116" s="4">
        <v>1</v>
      </c>
      <c r="I116">
        <f t="shared" si="24"/>
        <v>1</v>
      </c>
      <c r="J116">
        <f t="shared" si="25"/>
        <v>2</v>
      </c>
      <c r="K116">
        <f t="shared" si="26"/>
        <v>3</v>
      </c>
      <c r="L116">
        <f t="shared" si="27"/>
        <v>0</v>
      </c>
      <c r="M116">
        <f t="shared" si="28"/>
        <v>0</v>
      </c>
      <c r="N116">
        <f t="shared" si="29"/>
        <v>0</v>
      </c>
      <c r="O116">
        <f t="shared" si="30"/>
        <v>7</v>
      </c>
      <c r="R116" t="s">
        <v>158</v>
      </c>
      <c r="S116" t="str">
        <f t="shared" si="45"/>
        <v>is_bus_lc,</v>
      </c>
      <c r="T116" t="str">
        <f t="shared" si="39"/>
        <v>standard_order_vehicle_name,</v>
      </c>
      <c r="U116" t="str">
        <f t="shared" si="40"/>
        <v>big_area,</v>
      </c>
      <c r="V116" t="str">
        <f t="shared" si="41"/>
        <v/>
      </c>
      <c r="W116" t="str">
        <f t="shared" si="42"/>
        <v/>
      </c>
      <c r="X116" t="str">
        <f t="shared" si="43"/>
        <v/>
      </c>
      <c r="Y116" t="str">
        <f t="shared" si="44"/>
        <v>lc_route_group</v>
      </c>
      <c r="Z116" t="s">
        <v>167</v>
      </c>
      <c r="AA116" t="str">
        <f t="shared" si="38"/>
        <v>(year, quarter, month, dt,is_bus_lc,standard_order_vehicle_name,big_area,lc_route_group),</v>
      </c>
    </row>
    <row r="117" spans="1:27">
      <c r="A117" s="4">
        <v>1</v>
      </c>
      <c r="B117" s="4">
        <v>1</v>
      </c>
      <c r="C117" s="4">
        <v>1</v>
      </c>
      <c r="D117" s="4">
        <v>0</v>
      </c>
      <c r="E117" s="4">
        <v>0</v>
      </c>
      <c r="F117" s="4">
        <v>1</v>
      </c>
      <c r="G117" s="4">
        <v>0</v>
      </c>
      <c r="I117">
        <f t="shared" si="24"/>
        <v>1</v>
      </c>
      <c r="J117">
        <f t="shared" si="25"/>
        <v>2</v>
      </c>
      <c r="K117">
        <f t="shared" si="26"/>
        <v>3</v>
      </c>
      <c r="L117">
        <f t="shared" si="27"/>
        <v>0</v>
      </c>
      <c r="M117">
        <f t="shared" si="28"/>
        <v>0</v>
      </c>
      <c r="N117">
        <f t="shared" si="29"/>
        <v>6</v>
      </c>
      <c r="O117">
        <f t="shared" si="30"/>
        <v>0</v>
      </c>
      <c r="R117" t="s">
        <v>158</v>
      </c>
      <c r="S117" t="str">
        <f t="shared" si="45"/>
        <v>is_bus_lc,</v>
      </c>
      <c r="T117" t="str">
        <f t="shared" si="39"/>
        <v>standard_order_vehicle_name,</v>
      </c>
      <c r="U117" t="str">
        <f t="shared" si="40"/>
        <v>big_area,</v>
      </c>
      <c r="V117" t="str">
        <f t="shared" si="41"/>
        <v/>
      </c>
      <c r="W117" t="str">
        <f t="shared" si="42"/>
        <v/>
      </c>
      <c r="X117" t="str">
        <f t="shared" si="43"/>
        <v>lc_price_group,</v>
      </c>
      <c r="Y117" t="str">
        <f t="shared" si="44"/>
        <v/>
      </c>
      <c r="Z117" t="s">
        <v>167</v>
      </c>
      <c r="AA117" t="str">
        <f t="shared" si="38"/>
        <v>(year, quarter, month, dt,is_bus_lc,standard_order_vehicle_name,big_area,lc_price_group,),</v>
      </c>
    </row>
    <row r="118" spans="1:27">
      <c r="A118" s="4">
        <v>1</v>
      </c>
      <c r="B118" s="4">
        <v>1</v>
      </c>
      <c r="C118" s="4">
        <v>1</v>
      </c>
      <c r="D118" s="4">
        <v>0</v>
      </c>
      <c r="E118" s="4">
        <v>0</v>
      </c>
      <c r="F118" s="4">
        <v>1</v>
      </c>
      <c r="G118" s="4">
        <v>1</v>
      </c>
      <c r="I118">
        <f t="shared" si="24"/>
        <v>1</v>
      </c>
      <c r="J118">
        <f t="shared" si="25"/>
        <v>2</v>
      </c>
      <c r="K118">
        <f t="shared" si="26"/>
        <v>3</v>
      </c>
      <c r="L118">
        <f t="shared" si="27"/>
        <v>0</v>
      </c>
      <c r="M118">
        <f t="shared" si="28"/>
        <v>0</v>
      </c>
      <c r="N118">
        <f t="shared" si="29"/>
        <v>6</v>
      </c>
      <c r="O118">
        <f t="shared" si="30"/>
        <v>7</v>
      </c>
      <c r="R118" t="s">
        <v>158</v>
      </c>
      <c r="S118" t="str">
        <f t="shared" si="45"/>
        <v>is_bus_lc,</v>
      </c>
      <c r="T118" t="str">
        <f t="shared" si="39"/>
        <v>standard_order_vehicle_name,</v>
      </c>
      <c r="U118" t="str">
        <f t="shared" si="40"/>
        <v>big_area,</v>
      </c>
      <c r="V118" t="str">
        <f t="shared" si="41"/>
        <v/>
      </c>
      <c r="W118" t="str">
        <f t="shared" si="42"/>
        <v/>
      </c>
      <c r="X118" t="str">
        <f t="shared" si="43"/>
        <v>lc_price_group,</v>
      </c>
      <c r="Y118" t="str">
        <f t="shared" si="44"/>
        <v>lc_route_group</v>
      </c>
      <c r="Z118" t="s">
        <v>167</v>
      </c>
      <c r="AA118" t="str">
        <f t="shared" si="38"/>
        <v>(year, quarter, month, dt,is_bus_lc,standard_order_vehicle_name,big_area,lc_price_group,lc_route_group),</v>
      </c>
    </row>
    <row r="119" spans="1:27">
      <c r="A119" s="4">
        <v>1</v>
      </c>
      <c r="B119" s="4">
        <v>1</v>
      </c>
      <c r="C119" s="4">
        <v>1</v>
      </c>
      <c r="D119" s="4">
        <v>0</v>
      </c>
      <c r="E119" s="4">
        <v>1</v>
      </c>
      <c r="F119" s="4">
        <v>0</v>
      </c>
      <c r="G119" s="4">
        <v>0</v>
      </c>
      <c r="I119">
        <f t="shared" si="24"/>
        <v>1</v>
      </c>
      <c r="J119">
        <f t="shared" si="25"/>
        <v>2</v>
      </c>
      <c r="K119">
        <f t="shared" si="26"/>
        <v>3</v>
      </c>
      <c r="L119">
        <f t="shared" si="27"/>
        <v>0</v>
      </c>
      <c r="M119">
        <f t="shared" si="28"/>
        <v>5</v>
      </c>
      <c r="N119">
        <f t="shared" si="29"/>
        <v>0</v>
      </c>
      <c r="O119">
        <f t="shared" si="30"/>
        <v>0</v>
      </c>
      <c r="R119" t="s">
        <v>158</v>
      </c>
      <c r="S119" t="str">
        <f t="shared" si="45"/>
        <v>is_bus_lc,</v>
      </c>
      <c r="T119" t="str">
        <f t="shared" si="39"/>
        <v>standard_order_vehicle_name,</v>
      </c>
      <c r="U119" t="str">
        <f t="shared" si="40"/>
        <v>big_area,</v>
      </c>
      <c r="V119" t="str">
        <f t="shared" si="41"/>
        <v/>
      </c>
      <c r="W119" t="str">
        <f t="shared" si="42"/>
        <v>lc_distance_group, </v>
      </c>
      <c r="X119" t="str">
        <f t="shared" si="43"/>
        <v/>
      </c>
      <c r="Y119" t="str">
        <f t="shared" si="44"/>
        <v/>
      </c>
      <c r="Z119" t="s">
        <v>167</v>
      </c>
      <c r="AA119" t="str">
        <f t="shared" si="38"/>
        <v>(year, quarter, month, dt,is_bus_lc,standard_order_vehicle_name,big_area,lc_distance_group, ),</v>
      </c>
    </row>
    <row r="120" spans="1:27">
      <c r="A120" s="4">
        <v>1</v>
      </c>
      <c r="B120" s="4">
        <v>1</v>
      </c>
      <c r="C120" s="4">
        <v>1</v>
      </c>
      <c r="D120" s="4">
        <v>0</v>
      </c>
      <c r="E120" s="4">
        <v>1</v>
      </c>
      <c r="F120" s="4">
        <v>0</v>
      </c>
      <c r="G120" s="4">
        <v>1</v>
      </c>
      <c r="I120">
        <f t="shared" si="24"/>
        <v>1</v>
      </c>
      <c r="J120">
        <f t="shared" si="25"/>
        <v>2</v>
      </c>
      <c r="K120">
        <f t="shared" si="26"/>
        <v>3</v>
      </c>
      <c r="L120">
        <f t="shared" si="27"/>
        <v>0</v>
      </c>
      <c r="M120">
        <f t="shared" si="28"/>
        <v>5</v>
      </c>
      <c r="N120">
        <f t="shared" si="29"/>
        <v>0</v>
      </c>
      <c r="O120">
        <f t="shared" si="30"/>
        <v>7</v>
      </c>
      <c r="R120" t="s">
        <v>158</v>
      </c>
      <c r="S120" t="str">
        <f t="shared" si="45"/>
        <v>is_bus_lc,</v>
      </c>
      <c r="T120" t="str">
        <f t="shared" si="39"/>
        <v>standard_order_vehicle_name,</v>
      </c>
      <c r="U120" t="str">
        <f t="shared" si="40"/>
        <v>big_area,</v>
      </c>
      <c r="V120" t="str">
        <f t="shared" si="41"/>
        <v/>
      </c>
      <c r="W120" t="str">
        <f t="shared" si="42"/>
        <v>lc_distance_group, </v>
      </c>
      <c r="X120" t="str">
        <f t="shared" si="43"/>
        <v/>
      </c>
      <c r="Y120" t="str">
        <f t="shared" si="44"/>
        <v>lc_route_group</v>
      </c>
      <c r="Z120" t="s">
        <v>167</v>
      </c>
      <c r="AA120" t="str">
        <f t="shared" si="38"/>
        <v>(year, quarter, month, dt,is_bus_lc,standard_order_vehicle_name,big_area,lc_distance_group, lc_route_group),</v>
      </c>
    </row>
    <row r="121" spans="1:27">
      <c r="A121" s="4">
        <v>1</v>
      </c>
      <c r="B121" s="4">
        <v>1</v>
      </c>
      <c r="C121" s="4">
        <v>1</v>
      </c>
      <c r="D121" s="4">
        <v>0</v>
      </c>
      <c r="E121" s="4">
        <v>1</v>
      </c>
      <c r="F121" s="4">
        <v>1</v>
      </c>
      <c r="G121" s="4">
        <v>0</v>
      </c>
      <c r="I121">
        <f t="shared" si="24"/>
        <v>1</v>
      </c>
      <c r="J121">
        <f t="shared" si="25"/>
        <v>2</v>
      </c>
      <c r="K121">
        <f t="shared" si="26"/>
        <v>3</v>
      </c>
      <c r="L121">
        <f t="shared" si="27"/>
        <v>0</v>
      </c>
      <c r="M121">
        <f t="shared" si="28"/>
        <v>5</v>
      </c>
      <c r="N121">
        <f t="shared" si="29"/>
        <v>6</v>
      </c>
      <c r="O121">
        <f t="shared" si="30"/>
        <v>0</v>
      </c>
      <c r="R121" t="s">
        <v>158</v>
      </c>
      <c r="S121" t="str">
        <f t="shared" si="45"/>
        <v>is_bus_lc,</v>
      </c>
      <c r="T121" t="str">
        <f t="shared" si="39"/>
        <v>standard_order_vehicle_name,</v>
      </c>
      <c r="U121" t="str">
        <f t="shared" si="40"/>
        <v>big_area,</v>
      </c>
      <c r="V121" t="str">
        <f t="shared" si="41"/>
        <v/>
      </c>
      <c r="W121" t="str">
        <f t="shared" si="42"/>
        <v>lc_distance_group, </v>
      </c>
      <c r="X121" t="str">
        <f t="shared" si="43"/>
        <v>lc_price_group,</v>
      </c>
      <c r="Y121" t="str">
        <f t="shared" si="44"/>
        <v/>
      </c>
      <c r="Z121" t="s">
        <v>167</v>
      </c>
      <c r="AA121" t="str">
        <f t="shared" si="38"/>
        <v>(year, quarter, month, dt,is_bus_lc,standard_order_vehicle_name,big_area,lc_distance_group, lc_price_group,),</v>
      </c>
    </row>
    <row r="122" spans="1:27">
      <c r="A122" s="4">
        <v>1</v>
      </c>
      <c r="B122" s="4">
        <v>1</v>
      </c>
      <c r="C122" s="4">
        <v>1</v>
      </c>
      <c r="D122" s="4">
        <v>0</v>
      </c>
      <c r="E122" s="4">
        <v>1</v>
      </c>
      <c r="F122" s="4">
        <v>1</v>
      </c>
      <c r="G122" s="4">
        <v>1</v>
      </c>
      <c r="I122">
        <f t="shared" si="24"/>
        <v>1</v>
      </c>
      <c r="J122">
        <f t="shared" si="25"/>
        <v>2</v>
      </c>
      <c r="K122">
        <f t="shared" si="26"/>
        <v>3</v>
      </c>
      <c r="L122">
        <f t="shared" si="27"/>
        <v>0</v>
      </c>
      <c r="M122">
        <f t="shared" si="28"/>
        <v>5</v>
      </c>
      <c r="N122">
        <f t="shared" si="29"/>
        <v>6</v>
      </c>
      <c r="O122">
        <f t="shared" si="30"/>
        <v>7</v>
      </c>
      <c r="R122" t="s">
        <v>158</v>
      </c>
      <c r="S122" t="str">
        <f t="shared" si="45"/>
        <v>is_bus_lc,</v>
      </c>
      <c r="T122" t="str">
        <f t="shared" si="39"/>
        <v>standard_order_vehicle_name,</v>
      </c>
      <c r="U122" t="str">
        <f t="shared" si="40"/>
        <v>big_area,</v>
      </c>
      <c r="V122" t="str">
        <f t="shared" si="41"/>
        <v/>
      </c>
      <c r="W122" t="str">
        <f t="shared" si="42"/>
        <v>lc_distance_group, </v>
      </c>
      <c r="X122" t="str">
        <f t="shared" si="43"/>
        <v>lc_price_group,</v>
      </c>
      <c r="Y122" t="str">
        <f t="shared" si="44"/>
        <v>lc_route_group</v>
      </c>
      <c r="Z122" t="s">
        <v>167</v>
      </c>
      <c r="AA122" t="str">
        <f t="shared" si="38"/>
        <v>(year, quarter, month, dt,is_bus_lc,standard_order_vehicle_name,big_area,lc_distance_group, lc_price_group,lc_route_group),</v>
      </c>
    </row>
    <row r="123" spans="1:27">
      <c r="A123" s="4">
        <v>1</v>
      </c>
      <c r="B123" s="4">
        <v>1</v>
      </c>
      <c r="C123" s="4">
        <v>1</v>
      </c>
      <c r="D123" s="4">
        <v>1</v>
      </c>
      <c r="E123" s="4">
        <v>0</v>
      </c>
      <c r="F123" s="4">
        <v>0</v>
      </c>
      <c r="G123" s="4">
        <v>0</v>
      </c>
      <c r="I123">
        <f t="shared" si="24"/>
        <v>1</v>
      </c>
      <c r="J123">
        <f t="shared" si="25"/>
        <v>2</v>
      </c>
      <c r="K123">
        <f t="shared" si="26"/>
        <v>3</v>
      </c>
      <c r="L123">
        <f t="shared" si="27"/>
        <v>4</v>
      </c>
      <c r="M123">
        <f t="shared" si="28"/>
        <v>0</v>
      </c>
      <c r="N123">
        <f t="shared" si="29"/>
        <v>0</v>
      </c>
      <c r="O123">
        <f t="shared" si="30"/>
        <v>0</v>
      </c>
      <c r="R123" t="s">
        <v>158</v>
      </c>
      <c r="S123" t="str">
        <f t="shared" si="45"/>
        <v>is_bus_lc,</v>
      </c>
      <c r="T123" t="str">
        <f t="shared" si="39"/>
        <v>standard_order_vehicle_name,</v>
      </c>
      <c r="U123" t="str">
        <f t="shared" si="40"/>
        <v>big_area,</v>
      </c>
      <c r="V123" t="str">
        <f t="shared" si="41"/>
        <v>city_name,</v>
      </c>
      <c r="W123" t="str">
        <f t="shared" si="42"/>
        <v/>
      </c>
      <c r="X123" t="str">
        <f t="shared" si="43"/>
        <v/>
      </c>
      <c r="Y123" t="str">
        <f t="shared" si="44"/>
        <v/>
      </c>
      <c r="Z123" t="s">
        <v>167</v>
      </c>
      <c r="AA123" t="str">
        <f t="shared" si="38"/>
        <v>(year, quarter, month, dt,is_bus_lc,standard_order_vehicle_name,big_area,city_name,),</v>
      </c>
    </row>
    <row r="124" spans="1:27">
      <c r="A124" s="4">
        <v>1</v>
      </c>
      <c r="B124" s="4">
        <v>1</v>
      </c>
      <c r="C124" s="4">
        <v>1</v>
      </c>
      <c r="D124" s="4">
        <v>1</v>
      </c>
      <c r="E124" s="4">
        <v>0</v>
      </c>
      <c r="F124" s="4">
        <v>0</v>
      </c>
      <c r="G124" s="4">
        <v>1</v>
      </c>
      <c r="I124">
        <f t="shared" si="24"/>
        <v>1</v>
      </c>
      <c r="J124">
        <f t="shared" si="25"/>
        <v>2</v>
      </c>
      <c r="K124">
        <f t="shared" si="26"/>
        <v>3</v>
      </c>
      <c r="L124">
        <f t="shared" si="27"/>
        <v>4</v>
      </c>
      <c r="M124">
        <f t="shared" si="28"/>
        <v>0</v>
      </c>
      <c r="N124">
        <f t="shared" si="29"/>
        <v>0</v>
      </c>
      <c r="O124">
        <f t="shared" si="30"/>
        <v>7</v>
      </c>
      <c r="R124" t="s">
        <v>158</v>
      </c>
      <c r="S124" t="str">
        <f t="shared" si="45"/>
        <v>is_bus_lc,</v>
      </c>
      <c r="T124" t="str">
        <f t="shared" si="39"/>
        <v>standard_order_vehicle_name,</v>
      </c>
      <c r="U124" t="str">
        <f t="shared" si="40"/>
        <v>big_area,</v>
      </c>
      <c r="V124" t="str">
        <f t="shared" si="41"/>
        <v>city_name,</v>
      </c>
      <c r="W124" t="str">
        <f t="shared" si="42"/>
        <v/>
      </c>
      <c r="X124" t="str">
        <f t="shared" si="43"/>
        <v/>
      </c>
      <c r="Y124" t="str">
        <f t="shared" si="44"/>
        <v>lc_route_group</v>
      </c>
      <c r="Z124" t="s">
        <v>167</v>
      </c>
      <c r="AA124" t="str">
        <f t="shared" si="38"/>
        <v>(year, quarter, month, dt,is_bus_lc,standard_order_vehicle_name,big_area,city_name,lc_route_group),</v>
      </c>
    </row>
    <row r="125" spans="1:27">
      <c r="A125" s="4">
        <v>1</v>
      </c>
      <c r="B125" s="4">
        <v>1</v>
      </c>
      <c r="C125" s="4">
        <v>1</v>
      </c>
      <c r="D125" s="4">
        <v>1</v>
      </c>
      <c r="E125" s="4">
        <v>0</v>
      </c>
      <c r="F125" s="4">
        <v>1</v>
      </c>
      <c r="G125" s="4">
        <v>0</v>
      </c>
      <c r="I125">
        <f t="shared" si="24"/>
        <v>1</v>
      </c>
      <c r="J125">
        <f t="shared" si="25"/>
        <v>2</v>
      </c>
      <c r="K125">
        <f t="shared" si="26"/>
        <v>3</v>
      </c>
      <c r="L125">
        <f t="shared" si="27"/>
        <v>4</v>
      </c>
      <c r="M125">
        <f t="shared" si="28"/>
        <v>0</v>
      </c>
      <c r="N125">
        <f t="shared" si="29"/>
        <v>6</v>
      </c>
      <c r="O125">
        <f t="shared" si="30"/>
        <v>0</v>
      </c>
      <c r="R125" t="s">
        <v>158</v>
      </c>
      <c r="S125" t="str">
        <f t="shared" si="45"/>
        <v>is_bus_lc,</v>
      </c>
      <c r="T125" t="str">
        <f t="shared" si="39"/>
        <v>standard_order_vehicle_name,</v>
      </c>
      <c r="U125" t="str">
        <f t="shared" si="40"/>
        <v>big_area,</v>
      </c>
      <c r="V125" t="str">
        <f t="shared" si="41"/>
        <v>city_name,</v>
      </c>
      <c r="W125" t="str">
        <f t="shared" si="42"/>
        <v/>
      </c>
      <c r="X125" t="str">
        <f t="shared" si="43"/>
        <v>lc_price_group,</v>
      </c>
      <c r="Y125" t="str">
        <f t="shared" si="44"/>
        <v/>
      </c>
      <c r="Z125" t="s">
        <v>167</v>
      </c>
      <c r="AA125" t="str">
        <f t="shared" si="38"/>
        <v>(year, quarter, month, dt,is_bus_lc,standard_order_vehicle_name,big_area,city_name,lc_price_group,),</v>
      </c>
    </row>
    <row r="126" spans="1:27">
      <c r="A126" s="4">
        <v>1</v>
      </c>
      <c r="B126" s="4">
        <v>1</v>
      </c>
      <c r="C126" s="4">
        <v>1</v>
      </c>
      <c r="D126" s="4">
        <v>1</v>
      </c>
      <c r="E126" s="4">
        <v>0</v>
      </c>
      <c r="F126" s="4">
        <v>1</v>
      </c>
      <c r="G126" s="4">
        <v>1</v>
      </c>
      <c r="I126">
        <f t="shared" si="24"/>
        <v>1</v>
      </c>
      <c r="J126">
        <f t="shared" si="25"/>
        <v>2</v>
      </c>
      <c r="K126">
        <f t="shared" si="26"/>
        <v>3</v>
      </c>
      <c r="L126">
        <f t="shared" si="27"/>
        <v>4</v>
      </c>
      <c r="M126">
        <f t="shared" si="28"/>
        <v>0</v>
      </c>
      <c r="N126">
        <f t="shared" si="29"/>
        <v>6</v>
      </c>
      <c r="O126">
        <f t="shared" si="30"/>
        <v>7</v>
      </c>
      <c r="R126" t="s">
        <v>158</v>
      </c>
      <c r="S126" t="str">
        <f t="shared" si="45"/>
        <v>is_bus_lc,</v>
      </c>
      <c r="T126" t="str">
        <f t="shared" si="39"/>
        <v>standard_order_vehicle_name,</v>
      </c>
      <c r="U126" t="str">
        <f t="shared" si="40"/>
        <v>big_area,</v>
      </c>
      <c r="V126" t="str">
        <f t="shared" si="41"/>
        <v>city_name,</v>
      </c>
      <c r="W126" t="str">
        <f t="shared" si="42"/>
        <v/>
      </c>
      <c r="X126" t="str">
        <f t="shared" si="43"/>
        <v>lc_price_group,</v>
      </c>
      <c r="Y126" t="str">
        <f t="shared" si="44"/>
        <v>lc_route_group</v>
      </c>
      <c r="Z126" t="s">
        <v>167</v>
      </c>
      <c r="AA126" t="str">
        <f t="shared" si="38"/>
        <v>(year, quarter, month, dt,is_bus_lc,standard_order_vehicle_name,big_area,city_name,lc_price_group,lc_route_group),</v>
      </c>
    </row>
    <row r="127" spans="1:27">
      <c r="A127" s="4">
        <v>1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I127">
        <f t="shared" si="24"/>
        <v>1</v>
      </c>
      <c r="J127">
        <f t="shared" si="25"/>
        <v>2</v>
      </c>
      <c r="K127">
        <f t="shared" si="26"/>
        <v>3</v>
      </c>
      <c r="L127">
        <f t="shared" si="27"/>
        <v>4</v>
      </c>
      <c r="M127">
        <f t="shared" si="28"/>
        <v>5</v>
      </c>
      <c r="N127">
        <f t="shared" si="29"/>
        <v>0</v>
      </c>
      <c r="O127">
        <f t="shared" si="30"/>
        <v>0</v>
      </c>
      <c r="R127" t="s">
        <v>158</v>
      </c>
      <c r="S127" t="str">
        <f t="shared" si="45"/>
        <v>is_bus_lc,</v>
      </c>
      <c r="T127" t="str">
        <f t="shared" si="39"/>
        <v>standard_order_vehicle_name,</v>
      </c>
      <c r="U127" t="str">
        <f t="shared" si="40"/>
        <v>big_area,</v>
      </c>
      <c r="V127" t="str">
        <f t="shared" si="41"/>
        <v>city_name,</v>
      </c>
      <c r="W127" t="str">
        <f t="shared" si="42"/>
        <v>lc_distance_group, </v>
      </c>
      <c r="X127" t="str">
        <f t="shared" si="43"/>
        <v/>
      </c>
      <c r="Y127" t="str">
        <f t="shared" si="44"/>
        <v/>
      </c>
      <c r="Z127" t="s">
        <v>167</v>
      </c>
      <c r="AA127" t="str">
        <f t="shared" si="38"/>
        <v>(year, quarter, month, dt,is_bus_lc,standard_order_vehicle_name,big_area,city_name,lc_distance_group, ),</v>
      </c>
    </row>
    <row r="128" spans="1:27">
      <c r="A128" s="4">
        <v>1</v>
      </c>
      <c r="B128" s="4">
        <v>1</v>
      </c>
      <c r="C128" s="4">
        <v>1</v>
      </c>
      <c r="D128" s="4">
        <v>1</v>
      </c>
      <c r="E128" s="4">
        <v>1</v>
      </c>
      <c r="F128" s="4">
        <v>0</v>
      </c>
      <c r="G128" s="4">
        <v>1</v>
      </c>
      <c r="I128">
        <f t="shared" si="24"/>
        <v>1</v>
      </c>
      <c r="J128">
        <f t="shared" si="25"/>
        <v>2</v>
      </c>
      <c r="K128">
        <f t="shared" si="26"/>
        <v>3</v>
      </c>
      <c r="L128">
        <f t="shared" si="27"/>
        <v>4</v>
      </c>
      <c r="M128">
        <f t="shared" si="28"/>
        <v>5</v>
      </c>
      <c r="N128">
        <f t="shared" si="29"/>
        <v>0</v>
      </c>
      <c r="O128">
        <f t="shared" si="30"/>
        <v>7</v>
      </c>
      <c r="R128" t="s">
        <v>158</v>
      </c>
      <c r="S128" t="str">
        <f t="shared" si="45"/>
        <v>is_bus_lc,</v>
      </c>
      <c r="T128" t="str">
        <f t="shared" si="39"/>
        <v>standard_order_vehicle_name,</v>
      </c>
      <c r="U128" t="str">
        <f t="shared" si="40"/>
        <v>big_area,</v>
      </c>
      <c r="V128" t="str">
        <f t="shared" si="41"/>
        <v>city_name,</v>
      </c>
      <c r="W128" t="str">
        <f t="shared" si="42"/>
        <v>lc_distance_group, </v>
      </c>
      <c r="X128" t="str">
        <f t="shared" si="43"/>
        <v/>
      </c>
      <c r="Y128" t="str">
        <f t="shared" si="44"/>
        <v>lc_route_group</v>
      </c>
      <c r="Z128" t="s">
        <v>167</v>
      </c>
      <c r="AA128" t="str">
        <f t="shared" si="38"/>
        <v>(year, quarter, month, dt,is_bus_lc,standard_order_vehicle_name,big_area,city_name,lc_distance_group, lc_route_group),</v>
      </c>
    </row>
    <row r="129" spans="1:27">
      <c r="A129" s="4">
        <v>1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0</v>
      </c>
      <c r="I129">
        <f t="shared" si="24"/>
        <v>1</v>
      </c>
      <c r="J129">
        <f t="shared" si="25"/>
        <v>2</v>
      </c>
      <c r="K129">
        <f t="shared" si="26"/>
        <v>3</v>
      </c>
      <c r="L129">
        <f t="shared" si="27"/>
        <v>4</v>
      </c>
      <c r="M129">
        <f t="shared" si="28"/>
        <v>5</v>
      </c>
      <c r="N129">
        <f t="shared" si="29"/>
        <v>6</v>
      </c>
      <c r="O129">
        <f t="shared" si="30"/>
        <v>0</v>
      </c>
      <c r="R129" t="s">
        <v>158</v>
      </c>
      <c r="S129" t="str">
        <f t="shared" si="45"/>
        <v>is_bus_lc,</v>
      </c>
      <c r="T129" t="str">
        <f t="shared" si="39"/>
        <v>standard_order_vehicle_name,</v>
      </c>
      <c r="U129" t="str">
        <f t="shared" si="40"/>
        <v>big_area,</v>
      </c>
      <c r="V129" t="str">
        <f t="shared" si="41"/>
        <v>city_name,</v>
      </c>
      <c r="W129" t="str">
        <f t="shared" si="42"/>
        <v>lc_distance_group, </v>
      </c>
      <c r="X129" t="str">
        <f t="shared" si="43"/>
        <v>lc_price_group,</v>
      </c>
      <c r="Y129" t="str">
        <f t="shared" si="44"/>
        <v/>
      </c>
      <c r="Z129" t="s">
        <v>167</v>
      </c>
      <c r="AA129" t="str">
        <f t="shared" si="38"/>
        <v>(year, quarter, month, dt,is_bus_lc,standard_order_vehicle_name,big_area,city_name,lc_distance_group, lc_price_group,),</v>
      </c>
    </row>
    <row r="130" spans="1:27">
      <c r="A130" s="4">
        <v>1</v>
      </c>
      <c r="B130" s="4">
        <v>1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I130">
        <f t="shared" si="24"/>
        <v>1</v>
      </c>
      <c r="J130">
        <f t="shared" si="25"/>
        <v>2</v>
      </c>
      <c r="K130">
        <f t="shared" si="26"/>
        <v>3</v>
      </c>
      <c r="L130">
        <f t="shared" si="27"/>
        <v>4</v>
      </c>
      <c r="M130">
        <f t="shared" si="28"/>
        <v>5</v>
      </c>
      <c r="N130">
        <f t="shared" si="29"/>
        <v>6</v>
      </c>
      <c r="O130">
        <f t="shared" si="30"/>
        <v>7</v>
      </c>
      <c r="R130" t="s">
        <v>158</v>
      </c>
      <c r="S130" t="str">
        <f t="shared" si="45"/>
        <v>is_bus_lc,</v>
      </c>
      <c r="T130" t="str">
        <f t="shared" si="39"/>
        <v>standard_order_vehicle_name,</v>
      </c>
      <c r="U130" t="str">
        <f t="shared" si="40"/>
        <v>big_area,</v>
      </c>
      <c r="V130" t="str">
        <f t="shared" si="41"/>
        <v>city_name,</v>
      </c>
      <c r="W130" t="str">
        <f t="shared" si="42"/>
        <v>lc_distance_group, </v>
      </c>
      <c r="X130" t="str">
        <f t="shared" si="43"/>
        <v>lc_price_group,</v>
      </c>
      <c r="Y130" t="str">
        <f t="shared" si="44"/>
        <v>lc_route_group</v>
      </c>
      <c r="Z130" t="s">
        <v>167</v>
      </c>
      <c r="AA130" t="str">
        <f t="shared" si="38"/>
        <v>(year, quarter, month, dt,is_bus_lc,standard_order_vehicle_name,big_area,city_name,lc_distance_group, lc_price_group,lc_route_group),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workbookViewId="0">
      <selection activeCell="P15" sqref="P15"/>
    </sheetView>
  </sheetViews>
  <sheetFormatPr defaultColWidth="11" defaultRowHeight="16.8"/>
  <sheetData>
    <row r="1" spans="7:11">
      <c r="G1">
        <v>1</v>
      </c>
      <c r="H1">
        <v>2</v>
      </c>
      <c r="I1">
        <v>3</v>
      </c>
      <c r="J1">
        <v>4</v>
      </c>
      <c r="K1">
        <v>5</v>
      </c>
    </row>
    <row r="2" spans="1:24">
      <c r="A2" s="4">
        <v>0</v>
      </c>
      <c r="B2" s="4">
        <v>0</v>
      </c>
      <c r="C2" s="4">
        <v>0</v>
      </c>
      <c r="D2" s="4">
        <v>0</v>
      </c>
      <c r="E2" s="4">
        <v>0</v>
      </c>
      <c r="G2">
        <f>A2*G$1</f>
        <v>0</v>
      </c>
      <c r="H2">
        <f t="shared" ref="H2:K17" si="0">B2*H$1</f>
        <v>0</v>
      </c>
      <c r="I2">
        <f t="shared" si="0"/>
        <v>0</v>
      </c>
      <c r="J2">
        <f t="shared" si="0"/>
        <v>0</v>
      </c>
      <c r="K2">
        <f t="shared" si="0"/>
        <v>0</v>
      </c>
      <c r="M2">
        <v>1</v>
      </c>
      <c r="N2" t="s">
        <v>135</v>
      </c>
      <c r="Q2" t="s">
        <v>168</v>
      </c>
      <c r="R2" t="s">
        <v>169</v>
      </c>
      <c r="S2" t="str">
        <f>IFERROR(VLOOKUP(G2,$M$2:$N$5,2,0),"")</f>
        <v/>
      </c>
      <c r="T2" t="str">
        <f>IFERROR(VLOOKUP(H2,$M$2:$N$5,2,0),"")</f>
        <v/>
      </c>
      <c r="U2" t="str">
        <f>IFERROR(VLOOKUP(I2,$M$2:$N$5,2,0),"")</f>
        <v/>
      </c>
      <c r="V2" t="str">
        <f>IFERROR(VLOOKUP(J2,$M$2:$N$5,2,0),"")</f>
        <v/>
      </c>
      <c r="W2" t="s">
        <v>167</v>
      </c>
      <c r="X2" t="str">
        <f>_xlfn.CONCAT(Q2,R2,S2,T2,U2,V2,W2)</f>
        <v>(year, quarter, month, dt,),</v>
      </c>
    </row>
    <row r="3" spans="1:24">
      <c r="A3" s="4">
        <v>0</v>
      </c>
      <c r="B3" s="4">
        <v>0</v>
      </c>
      <c r="C3" s="4">
        <v>0</v>
      </c>
      <c r="D3" s="4">
        <v>0</v>
      </c>
      <c r="E3" s="4">
        <v>1</v>
      </c>
      <c r="F3" s="4"/>
      <c r="G3">
        <f t="shared" ref="G3:G33" si="1">A3*G$1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5</v>
      </c>
      <c r="M3">
        <v>2</v>
      </c>
      <c r="N3" t="s">
        <v>159</v>
      </c>
      <c r="Q3" t="s">
        <v>168</v>
      </c>
      <c r="R3" t="s">
        <v>169</v>
      </c>
      <c r="S3" t="str">
        <f t="shared" ref="S3:S17" si="2">IFERROR(VLOOKUP(G3,$M$2:$N$5,2,0),"")</f>
        <v/>
      </c>
      <c r="T3" t="str">
        <f t="shared" ref="T3:T17" si="3">IFERROR(VLOOKUP(H3,$M$2:$N$5,2,0),"")</f>
        <v/>
      </c>
      <c r="U3" t="str">
        <f t="shared" ref="U3:U17" si="4">IFERROR(VLOOKUP(I3,$M$2:$N$5,2,0),"")</f>
        <v/>
      </c>
      <c r="V3" t="str">
        <f t="shared" ref="V3:V17" si="5">IFERROR(VLOOKUP(J3,$M$2:$N$5,2,0),"")</f>
        <v/>
      </c>
      <c r="W3" t="s">
        <v>167</v>
      </c>
      <c r="X3" t="str">
        <f t="shared" ref="X3:X17" si="6">_xlfn.CONCAT(Q3,R3,S3,T3,U3,V3,W3)</f>
        <v>(year, quarter, month, dt,),</v>
      </c>
    </row>
    <row r="4" spans="1:24">
      <c r="A4" s="4">
        <v>0</v>
      </c>
      <c r="B4" s="4">
        <v>0</v>
      </c>
      <c r="C4" s="4">
        <v>0</v>
      </c>
      <c r="D4" s="4">
        <v>1</v>
      </c>
      <c r="E4" s="4">
        <v>0</v>
      </c>
      <c r="F4" s="4"/>
      <c r="G4">
        <f t="shared" si="1"/>
        <v>0</v>
      </c>
      <c r="H4">
        <f t="shared" si="0"/>
        <v>0</v>
      </c>
      <c r="I4">
        <f t="shared" si="0"/>
        <v>0</v>
      </c>
      <c r="J4">
        <f t="shared" si="0"/>
        <v>4</v>
      </c>
      <c r="K4">
        <f t="shared" si="0"/>
        <v>0</v>
      </c>
      <c r="M4">
        <v>3</v>
      </c>
      <c r="N4" t="s">
        <v>160</v>
      </c>
      <c r="Q4" t="s">
        <v>168</v>
      </c>
      <c r="R4" t="s">
        <v>169</v>
      </c>
      <c r="S4" t="str">
        <f t="shared" si="2"/>
        <v/>
      </c>
      <c r="T4" t="str">
        <f t="shared" si="3"/>
        <v/>
      </c>
      <c r="U4" t="str">
        <f t="shared" si="4"/>
        <v/>
      </c>
      <c r="V4" t="str">
        <f t="shared" si="5"/>
        <v>big_area,</v>
      </c>
      <c r="W4" t="s">
        <v>167</v>
      </c>
      <c r="X4" t="str">
        <f t="shared" si="6"/>
        <v>(year, quarter, month, dt,big_area,),</v>
      </c>
    </row>
    <row r="5" spans="1:24">
      <c r="A5" s="4">
        <v>0</v>
      </c>
      <c r="B5" s="4">
        <v>0</v>
      </c>
      <c r="C5" s="4">
        <v>0</v>
      </c>
      <c r="D5" s="4">
        <v>1</v>
      </c>
      <c r="E5" s="4">
        <v>1</v>
      </c>
      <c r="F5" s="4"/>
      <c r="G5">
        <f t="shared" si="1"/>
        <v>0</v>
      </c>
      <c r="H5">
        <f t="shared" si="0"/>
        <v>0</v>
      </c>
      <c r="I5">
        <f t="shared" si="0"/>
        <v>0</v>
      </c>
      <c r="J5">
        <f t="shared" si="0"/>
        <v>4</v>
      </c>
      <c r="K5">
        <f t="shared" si="0"/>
        <v>5</v>
      </c>
      <c r="M5">
        <v>4</v>
      </c>
      <c r="N5" t="s">
        <v>161</v>
      </c>
      <c r="Q5" t="s">
        <v>168</v>
      </c>
      <c r="R5" t="s">
        <v>169</v>
      </c>
      <c r="S5" t="str">
        <f t="shared" si="2"/>
        <v/>
      </c>
      <c r="T5" t="str">
        <f t="shared" si="3"/>
        <v/>
      </c>
      <c r="U5" t="str">
        <f t="shared" si="4"/>
        <v/>
      </c>
      <c r="V5" t="str">
        <f t="shared" si="5"/>
        <v>big_area,</v>
      </c>
      <c r="W5" t="s">
        <v>167</v>
      </c>
      <c r="X5" t="str">
        <f t="shared" si="6"/>
        <v>(year, quarter, month, dt,big_area,),</v>
      </c>
    </row>
    <row r="6" spans="1:24">
      <c r="A6" s="4">
        <v>0</v>
      </c>
      <c r="B6" s="4">
        <v>0</v>
      </c>
      <c r="C6" s="4">
        <v>1</v>
      </c>
      <c r="D6" s="4">
        <v>0</v>
      </c>
      <c r="E6" s="4">
        <v>0</v>
      </c>
      <c r="F6" s="4"/>
      <c r="G6">
        <f t="shared" si="1"/>
        <v>0</v>
      </c>
      <c r="H6">
        <f t="shared" si="0"/>
        <v>0</v>
      </c>
      <c r="I6">
        <f t="shared" si="0"/>
        <v>3</v>
      </c>
      <c r="J6">
        <f t="shared" si="0"/>
        <v>0</v>
      </c>
      <c r="K6">
        <f t="shared" si="0"/>
        <v>0</v>
      </c>
      <c r="M6">
        <v>5</v>
      </c>
      <c r="N6" t="s">
        <v>162</v>
      </c>
      <c r="Q6" t="s">
        <v>168</v>
      </c>
      <c r="R6" t="s">
        <v>169</v>
      </c>
      <c r="S6" t="str">
        <f t="shared" si="2"/>
        <v/>
      </c>
      <c r="T6" t="str">
        <f t="shared" si="3"/>
        <v/>
      </c>
      <c r="U6" t="str">
        <f t="shared" si="4"/>
        <v>standard_order_vehicle_name,</v>
      </c>
      <c r="V6" t="str">
        <f t="shared" si="5"/>
        <v/>
      </c>
      <c r="W6" t="s">
        <v>167</v>
      </c>
      <c r="X6" t="str">
        <f t="shared" si="6"/>
        <v>(year, quarter, month, dt,standard_order_vehicle_name,),</v>
      </c>
    </row>
    <row r="7" spans="1:24">
      <c r="A7" s="4">
        <v>0</v>
      </c>
      <c r="B7" s="4">
        <v>0</v>
      </c>
      <c r="C7" s="4">
        <v>1</v>
      </c>
      <c r="D7" s="4">
        <v>0</v>
      </c>
      <c r="E7" s="4">
        <v>1</v>
      </c>
      <c r="F7" s="4"/>
      <c r="G7">
        <f t="shared" si="1"/>
        <v>0</v>
      </c>
      <c r="H7">
        <f t="shared" si="0"/>
        <v>0</v>
      </c>
      <c r="I7">
        <f t="shared" si="0"/>
        <v>3</v>
      </c>
      <c r="J7">
        <f t="shared" si="0"/>
        <v>0</v>
      </c>
      <c r="K7">
        <f t="shared" si="0"/>
        <v>5</v>
      </c>
      <c r="Q7" t="s">
        <v>168</v>
      </c>
      <c r="R7" t="s">
        <v>169</v>
      </c>
      <c r="S7" t="str">
        <f t="shared" si="2"/>
        <v/>
      </c>
      <c r="T7" t="str">
        <f t="shared" si="3"/>
        <v/>
      </c>
      <c r="U7" t="str">
        <f t="shared" si="4"/>
        <v>standard_order_vehicle_name,</v>
      </c>
      <c r="V7" t="str">
        <f t="shared" si="5"/>
        <v/>
      </c>
      <c r="W7" t="s">
        <v>167</v>
      </c>
      <c r="X7" t="str">
        <f t="shared" si="6"/>
        <v>(year, quarter, month, dt,standard_order_vehicle_name,),</v>
      </c>
    </row>
    <row r="8" spans="1:24">
      <c r="A8" s="4">
        <v>0</v>
      </c>
      <c r="B8" s="4">
        <v>0</v>
      </c>
      <c r="C8" s="4">
        <v>1</v>
      </c>
      <c r="D8" s="4">
        <v>1</v>
      </c>
      <c r="E8" s="4">
        <v>0</v>
      </c>
      <c r="F8" s="4"/>
      <c r="G8">
        <f t="shared" si="1"/>
        <v>0</v>
      </c>
      <c r="H8">
        <f t="shared" si="0"/>
        <v>0</v>
      </c>
      <c r="I8">
        <f t="shared" si="0"/>
        <v>3</v>
      </c>
      <c r="J8">
        <f t="shared" si="0"/>
        <v>4</v>
      </c>
      <c r="K8">
        <f t="shared" si="0"/>
        <v>0</v>
      </c>
      <c r="Q8" t="s">
        <v>168</v>
      </c>
      <c r="R8" t="s">
        <v>169</v>
      </c>
      <c r="S8" t="str">
        <f t="shared" si="2"/>
        <v/>
      </c>
      <c r="T8" t="str">
        <f t="shared" si="3"/>
        <v/>
      </c>
      <c r="U8" t="str">
        <f t="shared" si="4"/>
        <v>standard_order_vehicle_name,</v>
      </c>
      <c r="V8" t="str">
        <f t="shared" si="5"/>
        <v>big_area,</v>
      </c>
      <c r="W8" t="s">
        <v>167</v>
      </c>
      <c r="X8" t="str">
        <f t="shared" si="6"/>
        <v>(year, quarter, month, dt,standard_order_vehicle_name,big_area,),</v>
      </c>
    </row>
    <row r="9" spans="1:24">
      <c r="A9" s="4">
        <v>0</v>
      </c>
      <c r="B9" s="4">
        <v>0</v>
      </c>
      <c r="C9" s="4">
        <v>1</v>
      </c>
      <c r="D9" s="4">
        <v>1</v>
      </c>
      <c r="E9" s="4">
        <v>1</v>
      </c>
      <c r="F9" s="4"/>
      <c r="G9">
        <f t="shared" si="1"/>
        <v>0</v>
      </c>
      <c r="H9">
        <f t="shared" si="0"/>
        <v>0</v>
      </c>
      <c r="I9">
        <f t="shared" si="0"/>
        <v>3</v>
      </c>
      <c r="J9">
        <f t="shared" si="0"/>
        <v>4</v>
      </c>
      <c r="K9">
        <f t="shared" si="0"/>
        <v>5</v>
      </c>
      <c r="Q9" t="s">
        <v>168</v>
      </c>
      <c r="R9" t="s">
        <v>169</v>
      </c>
      <c r="S9" t="str">
        <f t="shared" si="2"/>
        <v/>
      </c>
      <c r="T9" t="str">
        <f t="shared" si="3"/>
        <v/>
      </c>
      <c r="U9" t="str">
        <f t="shared" si="4"/>
        <v>standard_order_vehicle_name,</v>
      </c>
      <c r="V9" t="str">
        <f t="shared" si="5"/>
        <v>big_area,</v>
      </c>
      <c r="W9" t="s">
        <v>167</v>
      </c>
      <c r="X9" t="str">
        <f t="shared" si="6"/>
        <v>(year, quarter, month, dt,standard_order_vehicle_name,big_area,),</v>
      </c>
    </row>
    <row r="10" spans="1:24">
      <c r="A10" s="4">
        <v>0</v>
      </c>
      <c r="B10" s="4">
        <v>1</v>
      </c>
      <c r="C10" s="4">
        <v>0</v>
      </c>
      <c r="D10" s="4">
        <v>0</v>
      </c>
      <c r="E10" s="4">
        <v>0</v>
      </c>
      <c r="F10" s="4"/>
      <c r="G10">
        <f t="shared" si="1"/>
        <v>0</v>
      </c>
      <c r="H10">
        <f t="shared" si="0"/>
        <v>2</v>
      </c>
      <c r="I10">
        <f t="shared" si="0"/>
        <v>0</v>
      </c>
      <c r="J10">
        <f t="shared" si="0"/>
        <v>0</v>
      </c>
      <c r="K10">
        <f t="shared" si="0"/>
        <v>0</v>
      </c>
      <c r="Q10" t="s">
        <v>168</v>
      </c>
      <c r="R10" t="s">
        <v>169</v>
      </c>
      <c r="S10" t="str">
        <f t="shared" si="2"/>
        <v/>
      </c>
      <c r="T10" t="str">
        <f t="shared" si="3"/>
        <v>is_bus_lc,</v>
      </c>
      <c r="U10" t="str">
        <f t="shared" si="4"/>
        <v/>
      </c>
      <c r="V10" t="str">
        <f t="shared" si="5"/>
        <v/>
      </c>
      <c r="W10" t="s">
        <v>167</v>
      </c>
      <c r="X10" t="str">
        <f t="shared" si="6"/>
        <v>(year, quarter, month, dt,is_bus_lc,),</v>
      </c>
    </row>
    <row r="11" spans="1:24">
      <c r="A11" s="4">
        <v>0</v>
      </c>
      <c r="B11" s="4">
        <v>1</v>
      </c>
      <c r="C11" s="4">
        <v>0</v>
      </c>
      <c r="D11" s="4">
        <v>0</v>
      </c>
      <c r="E11" s="4">
        <v>1</v>
      </c>
      <c r="F11" s="4"/>
      <c r="G11">
        <f t="shared" si="1"/>
        <v>0</v>
      </c>
      <c r="H11">
        <f t="shared" si="0"/>
        <v>2</v>
      </c>
      <c r="I11">
        <f t="shared" si="0"/>
        <v>0</v>
      </c>
      <c r="J11">
        <f t="shared" si="0"/>
        <v>0</v>
      </c>
      <c r="K11">
        <f t="shared" si="0"/>
        <v>5</v>
      </c>
      <c r="Q11" t="s">
        <v>168</v>
      </c>
      <c r="R11" t="s">
        <v>169</v>
      </c>
      <c r="S11" t="str">
        <f t="shared" si="2"/>
        <v/>
      </c>
      <c r="T11" t="str">
        <f t="shared" si="3"/>
        <v>is_bus_lc,</v>
      </c>
      <c r="U11" t="str">
        <f t="shared" si="4"/>
        <v/>
      </c>
      <c r="V11" t="str">
        <f t="shared" si="5"/>
        <v/>
      </c>
      <c r="W11" t="s">
        <v>167</v>
      </c>
      <c r="X11" t="str">
        <f t="shared" si="6"/>
        <v>(year, quarter, month, dt,is_bus_lc,),</v>
      </c>
    </row>
    <row r="12" spans="1:24">
      <c r="A12" s="4">
        <v>0</v>
      </c>
      <c r="B12" s="4">
        <v>1</v>
      </c>
      <c r="C12" s="4">
        <v>0</v>
      </c>
      <c r="D12" s="4">
        <v>1</v>
      </c>
      <c r="E12" s="4">
        <v>0</v>
      </c>
      <c r="F12" s="4"/>
      <c r="G12">
        <f t="shared" si="1"/>
        <v>0</v>
      </c>
      <c r="H12">
        <f t="shared" si="0"/>
        <v>2</v>
      </c>
      <c r="I12">
        <f t="shared" si="0"/>
        <v>0</v>
      </c>
      <c r="J12">
        <f t="shared" si="0"/>
        <v>4</v>
      </c>
      <c r="K12">
        <f t="shared" si="0"/>
        <v>0</v>
      </c>
      <c r="Q12" t="s">
        <v>168</v>
      </c>
      <c r="R12" t="s">
        <v>169</v>
      </c>
      <c r="S12" t="str">
        <f t="shared" si="2"/>
        <v/>
      </c>
      <c r="T12" t="str">
        <f t="shared" si="3"/>
        <v>is_bus_lc,</v>
      </c>
      <c r="U12" t="str">
        <f t="shared" si="4"/>
        <v/>
      </c>
      <c r="V12" t="str">
        <f t="shared" si="5"/>
        <v>big_area,</v>
      </c>
      <c r="W12" t="s">
        <v>167</v>
      </c>
      <c r="X12" t="str">
        <f t="shared" si="6"/>
        <v>(year, quarter, month, dt,is_bus_lc,big_area,),</v>
      </c>
    </row>
    <row r="13" spans="1:24">
      <c r="A13" s="4">
        <v>0</v>
      </c>
      <c r="B13" s="4">
        <v>1</v>
      </c>
      <c r="C13" s="4">
        <v>0</v>
      </c>
      <c r="D13" s="4">
        <v>1</v>
      </c>
      <c r="E13" s="4">
        <v>1</v>
      </c>
      <c r="F13" s="4"/>
      <c r="G13">
        <f t="shared" si="1"/>
        <v>0</v>
      </c>
      <c r="H13">
        <f t="shared" si="0"/>
        <v>2</v>
      </c>
      <c r="I13">
        <f t="shared" si="0"/>
        <v>0</v>
      </c>
      <c r="J13">
        <f t="shared" si="0"/>
        <v>4</v>
      </c>
      <c r="K13">
        <f t="shared" si="0"/>
        <v>5</v>
      </c>
      <c r="Q13" t="s">
        <v>168</v>
      </c>
      <c r="R13" t="s">
        <v>169</v>
      </c>
      <c r="S13" t="str">
        <f t="shared" si="2"/>
        <v/>
      </c>
      <c r="T13" t="str">
        <f t="shared" si="3"/>
        <v>is_bus_lc,</v>
      </c>
      <c r="U13" t="str">
        <f t="shared" si="4"/>
        <v/>
      </c>
      <c r="V13" t="str">
        <f t="shared" si="5"/>
        <v>big_area,</v>
      </c>
      <c r="W13" t="s">
        <v>167</v>
      </c>
      <c r="X13" t="str">
        <f t="shared" si="6"/>
        <v>(year, quarter, month, dt,is_bus_lc,big_area,),</v>
      </c>
    </row>
    <row r="14" spans="1:24">
      <c r="A14" s="4">
        <v>0</v>
      </c>
      <c r="B14" s="4">
        <v>1</v>
      </c>
      <c r="C14" s="4">
        <v>1</v>
      </c>
      <c r="D14" s="4">
        <v>0</v>
      </c>
      <c r="E14" s="4">
        <v>0</v>
      </c>
      <c r="F14" s="4"/>
      <c r="G14">
        <f t="shared" si="1"/>
        <v>0</v>
      </c>
      <c r="H14">
        <f t="shared" si="0"/>
        <v>2</v>
      </c>
      <c r="I14">
        <f t="shared" si="0"/>
        <v>3</v>
      </c>
      <c r="J14">
        <f t="shared" si="0"/>
        <v>0</v>
      </c>
      <c r="K14">
        <f t="shared" si="0"/>
        <v>0</v>
      </c>
      <c r="Q14" t="s">
        <v>168</v>
      </c>
      <c r="R14" t="s">
        <v>169</v>
      </c>
      <c r="S14" t="str">
        <f t="shared" si="2"/>
        <v/>
      </c>
      <c r="T14" t="str">
        <f t="shared" si="3"/>
        <v>is_bus_lc,</v>
      </c>
      <c r="U14" t="str">
        <f t="shared" si="4"/>
        <v>standard_order_vehicle_name,</v>
      </c>
      <c r="V14" t="str">
        <f t="shared" si="5"/>
        <v/>
      </c>
      <c r="W14" t="s">
        <v>167</v>
      </c>
      <c r="X14" t="str">
        <f t="shared" si="6"/>
        <v>(year, quarter, month, dt,is_bus_lc,standard_order_vehicle_name,),</v>
      </c>
    </row>
    <row r="15" spans="1:24">
      <c r="A15" s="4">
        <v>0</v>
      </c>
      <c r="B15" s="4">
        <v>1</v>
      </c>
      <c r="C15" s="4">
        <v>1</v>
      </c>
      <c r="D15" s="4">
        <v>0</v>
      </c>
      <c r="E15" s="4">
        <v>1</v>
      </c>
      <c r="F15" s="4"/>
      <c r="G15">
        <f t="shared" si="1"/>
        <v>0</v>
      </c>
      <c r="H15">
        <f t="shared" si="0"/>
        <v>2</v>
      </c>
      <c r="I15">
        <f t="shared" si="0"/>
        <v>3</v>
      </c>
      <c r="J15">
        <f t="shared" si="0"/>
        <v>0</v>
      </c>
      <c r="K15">
        <f t="shared" si="0"/>
        <v>5</v>
      </c>
      <c r="Q15" t="s">
        <v>168</v>
      </c>
      <c r="R15" t="s">
        <v>169</v>
      </c>
      <c r="S15" t="str">
        <f t="shared" si="2"/>
        <v/>
      </c>
      <c r="T15" t="str">
        <f t="shared" si="3"/>
        <v>is_bus_lc,</v>
      </c>
      <c r="U15" t="str">
        <f t="shared" si="4"/>
        <v>standard_order_vehicle_name,</v>
      </c>
      <c r="V15" t="str">
        <f t="shared" si="5"/>
        <v/>
      </c>
      <c r="W15" t="s">
        <v>167</v>
      </c>
      <c r="X15" t="str">
        <f t="shared" si="6"/>
        <v>(year, quarter, month, dt,is_bus_lc,standard_order_vehicle_name,),</v>
      </c>
    </row>
    <row r="16" spans="1:24">
      <c r="A16" s="4">
        <v>0</v>
      </c>
      <c r="B16" s="4">
        <v>1</v>
      </c>
      <c r="C16" s="4">
        <v>1</v>
      </c>
      <c r="D16" s="4">
        <v>1</v>
      </c>
      <c r="E16" s="4">
        <v>0</v>
      </c>
      <c r="F16" s="4"/>
      <c r="G16">
        <f t="shared" si="1"/>
        <v>0</v>
      </c>
      <c r="H16">
        <f t="shared" si="0"/>
        <v>2</v>
      </c>
      <c r="I16">
        <f t="shared" si="0"/>
        <v>3</v>
      </c>
      <c r="J16">
        <f t="shared" si="0"/>
        <v>4</v>
      </c>
      <c r="K16">
        <f t="shared" si="0"/>
        <v>0</v>
      </c>
      <c r="Q16" t="s">
        <v>168</v>
      </c>
      <c r="R16" t="s">
        <v>169</v>
      </c>
      <c r="S16" t="str">
        <f t="shared" si="2"/>
        <v/>
      </c>
      <c r="T16" t="str">
        <f t="shared" si="3"/>
        <v>is_bus_lc,</v>
      </c>
      <c r="U16" t="str">
        <f t="shared" si="4"/>
        <v>standard_order_vehicle_name,</v>
      </c>
      <c r="V16" t="str">
        <f t="shared" si="5"/>
        <v>big_area,</v>
      </c>
      <c r="W16" t="s">
        <v>167</v>
      </c>
      <c r="X16" t="str">
        <f t="shared" si="6"/>
        <v>(year, quarter, month, dt,is_bus_lc,standard_order_vehicle_name,big_area,),</v>
      </c>
    </row>
    <row r="17" spans="1:24">
      <c r="A17" s="4">
        <v>0</v>
      </c>
      <c r="B17" s="4">
        <v>1</v>
      </c>
      <c r="C17" s="4">
        <v>1</v>
      </c>
      <c r="D17" s="4">
        <v>1</v>
      </c>
      <c r="E17" s="4">
        <v>1</v>
      </c>
      <c r="F17" s="4"/>
      <c r="G17">
        <f t="shared" si="1"/>
        <v>0</v>
      </c>
      <c r="H17">
        <f t="shared" si="0"/>
        <v>2</v>
      </c>
      <c r="I17">
        <f t="shared" si="0"/>
        <v>3</v>
      </c>
      <c r="J17">
        <f t="shared" si="0"/>
        <v>4</v>
      </c>
      <c r="K17">
        <f t="shared" si="0"/>
        <v>5</v>
      </c>
      <c r="Q17" t="s">
        <v>168</v>
      </c>
      <c r="R17" t="s">
        <v>169</v>
      </c>
      <c r="S17" t="str">
        <f t="shared" si="2"/>
        <v/>
      </c>
      <c r="T17" t="str">
        <f t="shared" si="3"/>
        <v>is_bus_lc,</v>
      </c>
      <c r="U17" t="str">
        <f t="shared" si="4"/>
        <v>standard_order_vehicle_name,</v>
      </c>
      <c r="V17" t="str">
        <f t="shared" si="5"/>
        <v>big_area,</v>
      </c>
      <c r="W17" t="s">
        <v>167</v>
      </c>
      <c r="X17" t="str">
        <f t="shared" si="6"/>
        <v>(year, quarter, month, dt,is_bus_lc,standard_order_vehicle_name,big_area,),</v>
      </c>
    </row>
    <row r="18" spans="1:11">
      <c r="A18" s="4">
        <v>1</v>
      </c>
      <c r="B18" s="4">
        <v>0</v>
      </c>
      <c r="C18" s="4">
        <v>0</v>
      </c>
      <c r="D18" s="4">
        <v>0</v>
      </c>
      <c r="E18" s="4">
        <v>0</v>
      </c>
      <c r="F18" s="4"/>
      <c r="G18">
        <f>A18*G$1</f>
        <v>1</v>
      </c>
      <c r="H18">
        <f t="shared" ref="H18:K33" si="7">B18*H$1</f>
        <v>0</v>
      </c>
      <c r="I18">
        <f t="shared" si="7"/>
        <v>0</v>
      </c>
      <c r="J18">
        <f t="shared" si="7"/>
        <v>0</v>
      </c>
      <c r="K18">
        <f t="shared" si="7"/>
        <v>0</v>
      </c>
    </row>
    <row r="19" spans="1:11">
      <c r="A19" s="4">
        <v>1</v>
      </c>
      <c r="B19" s="4">
        <v>0</v>
      </c>
      <c r="C19" s="4">
        <v>0</v>
      </c>
      <c r="D19" s="4">
        <v>0</v>
      </c>
      <c r="E19" s="4">
        <v>1</v>
      </c>
      <c r="F19" s="4"/>
      <c r="G19">
        <f t="shared" si="1"/>
        <v>1</v>
      </c>
      <c r="H19">
        <f t="shared" si="7"/>
        <v>0</v>
      </c>
      <c r="I19">
        <f t="shared" si="7"/>
        <v>0</v>
      </c>
      <c r="J19">
        <f t="shared" si="7"/>
        <v>0</v>
      </c>
      <c r="K19">
        <f t="shared" si="7"/>
        <v>5</v>
      </c>
    </row>
    <row r="20" spans="1:11">
      <c r="A20" s="4">
        <v>1</v>
      </c>
      <c r="B20" s="4">
        <v>0</v>
      </c>
      <c r="C20" s="4">
        <v>0</v>
      </c>
      <c r="D20" s="4">
        <v>1</v>
      </c>
      <c r="E20" s="4">
        <v>0</v>
      </c>
      <c r="F20" s="4"/>
      <c r="G20">
        <f t="shared" si="1"/>
        <v>1</v>
      </c>
      <c r="H20">
        <f t="shared" si="7"/>
        <v>0</v>
      </c>
      <c r="I20">
        <f t="shared" si="7"/>
        <v>0</v>
      </c>
      <c r="J20">
        <f t="shared" si="7"/>
        <v>4</v>
      </c>
      <c r="K20">
        <f t="shared" si="7"/>
        <v>0</v>
      </c>
    </row>
    <row r="21" spans="1:11">
      <c r="A21" s="4">
        <v>1</v>
      </c>
      <c r="B21" s="4">
        <v>0</v>
      </c>
      <c r="C21" s="4">
        <v>0</v>
      </c>
      <c r="D21" s="4">
        <v>1</v>
      </c>
      <c r="E21" s="4">
        <v>1</v>
      </c>
      <c r="F21" s="4"/>
      <c r="G21">
        <f t="shared" si="1"/>
        <v>1</v>
      </c>
      <c r="H21">
        <f t="shared" si="7"/>
        <v>0</v>
      </c>
      <c r="I21">
        <f t="shared" si="7"/>
        <v>0</v>
      </c>
      <c r="J21">
        <f t="shared" si="7"/>
        <v>4</v>
      </c>
      <c r="K21">
        <f t="shared" si="7"/>
        <v>5</v>
      </c>
    </row>
    <row r="22" spans="1:11">
      <c r="A22" s="4">
        <v>1</v>
      </c>
      <c r="B22" s="4">
        <v>0</v>
      </c>
      <c r="C22" s="4">
        <v>1</v>
      </c>
      <c r="D22" s="4">
        <v>0</v>
      </c>
      <c r="E22" s="4">
        <v>0</v>
      </c>
      <c r="F22" s="4"/>
      <c r="G22">
        <f t="shared" si="1"/>
        <v>1</v>
      </c>
      <c r="H22">
        <f t="shared" si="7"/>
        <v>0</v>
      </c>
      <c r="I22">
        <f t="shared" si="7"/>
        <v>3</v>
      </c>
      <c r="J22">
        <f t="shared" si="7"/>
        <v>0</v>
      </c>
      <c r="K22">
        <f t="shared" si="7"/>
        <v>0</v>
      </c>
    </row>
    <row r="23" spans="1:11">
      <c r="A23" s="4">
        <v>1</v>
      </c>
      <c r="B23" s="4">
        <v>0</v>
      </c>
      <c r="C23" s="4">
        <v>1</v>
      </c>
      <c r="D23" s="4">
        <v>0</v>
      </c>
      <c r="E23" s="4">
        <v>1</v>
      </c>
      <c r="F23" s="4"/>
      <c r="G23">
        <f t="shared" si="1"/>
        <v>1</v>
      </c>
      <c r="H23">
        <f t="shared" si="7"/>
        <v>0</v>
      </c>
      <c r="I23">
        <f t="shared" si="7"/>
        <v>3</v>
      </c>
      <c r="J23">
        <f t="shared" si="7"/>
        <v>0</v>
      </c>
      <c r="K23">
        <f t="shared" si="7"/>
        <v>5</v>
      </c>
    </row>
    <row r="24" spans="1:11">
      <c r="A24" s="4">
        <v>1</v>
      </c>
      <c r="B24" s="4">
        <v>0</v>
      </c>
      <c r="C24" s="4">
        <v>1</v>
      </c>
      <c r="D24" s="4">
        <v>1</v>
      </c>
      <c r="E24" s="4">
        <v>0</v>
      </c>
      <c r="F24" s="4"/>
      <c r="G24">
        <f t="shared" si="1"/>
        <v>1</v>
      </c>
      <c r="H24">
        <f t="shared" si="7"/>
        <v>0</v>
      </c>
      <c r="I24">
        <f t="shared" si="7"/>
        <v>3</v>
      </c>
      <c r="J24">
        <f t="shared" si="7"/>
        <v>4</v>
      </c>
      <c r="K24">
        <f t="shared" si="7"/>
        <v>0</v>
      </c>
    </row>
    <row r="25" spans="1:11">
      <c r="A25" s="4">
        <v>1</v>
      </c>
      <c r="B25" s="4">
        <v>0</v>
      </c>
      <c r="C25" s="4">
        <v>1</v>
      </c>
      <c r="D25" s="4">
        <v>1</v>
      </c>
      <c r="E25" s="4">
        <v>1</v>
      </c>
      <c r="F25" s="4"/>
      <c r="G25">
        <f t="shared" si="1"/>
        <v>1</v>
      </c>
      <c r="H25">
        <f t="shared" si="7"/>
        <v>0</v>
      </c>
      <c r="I25">
        <f t="shared" si="7"/>
        <v>3</v>
      </c>
      <c r="J25">
        <f t="shared" si="7"/>
        <v>4</v>
      </c>
      <c r="K25">
        <f t="shared" si="7"/>
        <v>5</v>
      </c>
    </row>
    <row r="26" spans="1:11">
      <c r="A26" s="4">
        <v>1</v>
      </c>
      <c r="B26" s="4">
        <v>1</v>
      </c>
      <c r="C26" s="4">
        <v>0</v>
      </c>
      <c r="D26" s="4">
        <v>0</v>
      </c>
      <c r="E26" s="4">
        <v>0</v>
      </c>
      <c r="F26" s="4"/>
      <c r="G26">
        <f t="shared" si="1"/>
        <v>1</v>
      </c>
      <c r="H26">
        <f t="shared" si="7"/>
        <v>2</v>
      </c>
      <c r="I26">
        <f t="shared" si="7"/>
        <v>0</v>
      </c>
      <c r="J26">
        <f t="shared" si="7"/>
        <v>0</v>
      </c>
      <c r="K26">
        <f t="shared" si="7"/>
        <v>0</v>
      </c>
    </row>
    <row r="27" spans="1:11">
      <c r="A27" s="4">
        <v>1</v>
      </c>
      <c r="B27" s="4">
        <v>1</v>
      </c>
      <c r="C27" s="4">
        <v>0</v>
      </c>
      <c r="D27" s="4">
        <v>0</v>
      </c>
      <c r="E27" s="4">
        <v>1</v>
      </c>
      <c r="F27" s="4"/>
      <c r="G27">
        <f t="shared" si="1"/>
        <v>1</v>
      </c>
      <c r="H27">
        <f t="shared" si="7"/>
        <v>2</v>
      </c>
      <c r="I27">
        <f t="shared" si="7"/>
        <v>0</v>
      </c>
      <c r="J27">
        <f t="shared" si="7"/>
        <v>0</v>
      </c>
      <c r="K27">
        <f t="shared" si="7"/>
        <v>5</v>
      </c>
    </row>
    <row r="28" spans="1:11">
      <c r="A28" s="4">
        <v>1</v>
      </c>
      <c r="B28" s="4">
        <v>1</v>
      </c>
      <c r="C28" s="4">
        <v>0</v>
      </c>
      <c r="D28" s="4">
        <v>1</v>
      </c>
      <c r="E28" s="4">
        <v>0</v>
      </c>
      <c r="F28" s="4"/>
      <c r="G28">
        <f t="shared" si="1"/>
        <v>1</v>
      </c>
      <c r="H28">
        <f t="shared" si="7"/>
        <v>2</v>
      </c>
      <c r="I28">
        <f t="shared" si="7"/>
        <v>0</v>
      </c>
      <c r="J28">
        <f t="shared" si="7"/>
        <v>4</v>
      </c>
      <c r="K28">
        <f t="shared" si="7"/>
        <v>0</v>
      </c>
    </row>
    <row r="29" spans="1:11">
      <c r="A29" s="4">
        <v>1</v>
      </c>
      <c r="B29" s="4">
        <v>1</v>
      </c>
      <c r="C29" s="4">
        <v>0</v>
      </c>
      <c r="D29" s="4">
        <v>1</v>
      </c>
      <c r="E29" s="4">
        <v>1</v>
      </c>
      <c r="F29" s="4"/>
      <c r="G29">
        <f t="shared" si="1"/>
        <v>1</v>
      </c>
      <c r="H29">
        <f t="shared" si="7"/>
        <v>2</v>
      </c>
      <c r="I29">
        <f t="shared" si="7"/>
        <v>0</v>
      </c>
      <c r="J29">
        <f t="shared" si="7"/>
        <v>4</v>
      </c>
      <c r="K29">
        <f t="shared" si="7"/>
        <v>5</v>
      </c>
    </row>
    <row r="30" spans="1:11">
      <c r="A30" s="4">
        <v>1</v>
      </c>
      <c r="B30" s="4">
        <v>1</v>
      </c>
      <c r="C30" s="4">
        <v>1</v>
      </c>
      <c r="D30" s="4">
        <v>0</v>
      </c>
      <c r="E30" s="4">
        <v>0</v>
      </c>
      <c r="F30" s="4"/>
      <c r="G30">
        <f t="shared" si="1"/>
        <v>1</v>
      </c>
      <c r="H30">
        <f t="shared" si="7"/>
        <v>2</v>
      </c>
      <c r="I30">
        <f t="shared" si="7"/>
        <v>3</v>
      </c>
      <c r="J30">
        <f t="shared" si="7"/>
        <v>0</v>
      </c>
      <c r="K30">
        <f t="shared" si="7"/>
        <v>0</v>
      </c>
    </row>
    <row r="31" spans="1:11">
      <c r="A31" s="4">
        <v>1</v>
      </c>
      <c r="B31" s="4">
        <v>1</v>
      </c>
      <c r="C31" s="4">
        <v>1</v>
      </c>
      <c r="D31" s="4">
        <v>0</v>
      </c>
      <c r="E31" s="4">
        <v>1</v>
      </c>
      <c r="F31" s="4"/>
      <c r="G31">
        <f t="shared" si="1"/>
        <v>1</v>
      </c>
      <c r="H31">
        <f t="shared" si="7"/>
        <v>2</v>
      </c>
      <c r="I31">
        <f t="shared" si="7"/>
        <v>3</v>
      </c>
      <c r="J31">
        <f t="shared" si="7"/>
        <v>0</v>
      </c>
      <c r="K31">
        <f t="shared" si="7"/>
        <v>5</v>
      </c>
    </row>
    <row r="32" spans="1:11">
      <c r="A32" s="4">
        <v>1</v>
      </c>
      <c r="B32" s="4">
        <v>1</v>
      </c>
      <c r="C32" s="4">
        <v>1</v>
      </c>
      <c r="D32" s="4">
        <v>1</v>
      </c>
      <c r="E32" s="4">
        <v>0</v>
      </c>
      <c r="F32" s="4"/>
      <c r="G32">
        <f t="shared" si="1"/>
        <v>1</v>
      </c>
      <c r="H32">
        <f t="shared" si="7"/>
        <v>2</v>
      </c>
      <c r="I32">
        <f t="shared" si="7"/>
        <v>3</v>
      </c>
      <c r="J32">
        <f t="shared" si="7"/>
        <v>4</v>
      </c>
      <c r="K32">
        <f t="shared" si="7"/>
        <v>0</v>
      </c>
    </row>
    <row r="33" spans="1:11">
      <c r="A33" s="4">
        <v>1</v>
      </c>
      <c r="B33" s="4">
        <v>1</v>
      </c>
      <c r="C33" s="4">
        <v>1</v>
      </c>
      <c r="D33" s="4">
        <v>1</v>
      </c>
      <c r="E33" s="4">
        <v>1</v>
      </c>
      <c r="F33" s="4"/>
      <c r="G33">
        <f t="shared" si="1"/>
        <v>1</v>
      </c>
      <c r="H33">
        <f t="shared" si="7"/>
        <v>2</v>
      </c>
      <c r="I33">
        <f t="shared" si="7"/>
        <v>3</v>
      </c>
      <c r="J33">
        <f t="shared" si="7"/>
        <v>4</v>
      </c>
      <c r="K33">
        <f t="shared" si="7"/>
        <v>5</v>
      </c>
    </row>
    <row r="34" spans="6:6">
      <c r="F34" s="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topLeftCell="A6" workbookViewId="0">
      <selection activeCell="L24" sqref="L24"/>
    </sheetView>
  </sheetViews>
  <sheetFormatPr defaultColWidth="11" defaultRowHeight="16.8"/>
  <cols>
    <col min="16" max="16" width="15.6634615384615" customWidth="1"/>
  </cols>
  <sheetData>
    <row r="1" spans="1:7">
      <c r="A1" s="1" t="s">
        <v>170</v>
      </c>
      <c r="B1" s="1"/>
      <c r="F1" s="1"/>
      <c r="G1" s="1"/>
    </row>
    <row r="2" spans="1:7">
      <c r="A2" s="2"/>
      <c r="B2" s="2"/>
      <c r="F2" s="2"/>
      <c r="G2" s="2"/>
    </row>
    <row r="3" spans="1:7">
      <c r="A3" s="3" t="s">
        <v>171</v>
      </c>
      <c r="B3" s="3" t="s">
        <v>172</v>
      </c>
      <c r="E3" s="1" t="s">
        <v>170</v>
      </c>
      <c r="F3" s="2"/>
      <c r="G3" s="2"/>
    </row>
    <row r="4" spans="1:9">
      <c r="A4" s="3">
        <v>0</v>
      </c>
      <c r="B4" s="4" t="s">
        <v>173</v>
      </c>
      <c r="C4" s="4">
        <v>59656</v>
      </c>
      <c r="E4" s="4" t="s">
        <v>174</v>
      </c>
      <c r="F4" s="2">
        <f t="shared" ref="F4:F16" si="0">VLOOKUP(E4,$B$4:$C$16,2,0)</f>
        <v>38123</v>
      </c>
      <c r="G4" s="6">
        <f>F4/SUM($F$4:$F$16)</f>
        <v>0.0724860059018588</v>
      </c>
      <c r="I4" s="4" t="s">
        <v>174</v>
      </c>
    </row>
    <row r="5" spans="1:9">
      <c r="A5" s="3">
        <v>1</v>
      </c>
      <c r="B5" s="4" t="s">
        <v>175</v>
      </c>
      <c r="C5" s="4">
        <v>250</v>
      </c>
      <c r="E5" s="4" t="s">
        <v>176</v>
      </c>
      <c r="F5" s="2">
        <f t="shared" si="0"/>
        <v>68453</v>
      </c>
      <c r="G5" s="6">
        <f t="shared" ref="G5:G16" si="1">F5/SUM($F$4:$F$16)</f>
        <v>0.130154619573484</v>
      </c>
      <c r="I5" s="4" t="s">
        <v>176</v>
      </c>
    </row>
    <row r="6" spans="1:9">
      <c r="A6" s="3">
        <v>2</v>
      </c>
      <c r="B6" s="4" t="s">
        <v>177</v>
      </c>
      <c r="C6" s="4">
        <v>980</v>
      </c>
      <c r="E6" s="4" t="s">
        <v>178</v>
      </c>
      <c r="F6" s="2">
        <f t="shared" si="0"/>
        <v>125023</v>
      </c>
      <c r="G6" s="6">
        <f t="shared" si="1"/>
        <v>0.237715235313802</v>
      </c>
      <c r="I6" s="4" t="s">
        <v>178</v>
      </c>
    </row>
    <row r="7" spans="1:18">
      <c r="A7" s="3">
        <v>3</v>
      </c>
      <c r="B7" s="4" t="s">
        <v>179</v>
      </c>
      <c r="C7" s="4">
        <v>14850</v>
      </c>
      <c r="E7" s="4" t="s">
        <v>180</v>
      </c>
      <c r="F7" s="2">
        <f t="shared" si="0"/>
        <v>127149</v>
      </c>
      <c r="G7" s="6">
        <f t="shared" si="1"/>
        <v>0.241757552249703</v>
      </c>
      <c r="I7" s="4" t="s">
        <v>180</v>
      </c>
      <c r="P7" s="9" t="s">
        <v>181</v>
      </c>
      <c r="Q7" s="9">
        <v>99177</v>
      </c>
      <c r="R7" s="7">
        <f>Q7/SUM($Q$7:$Q$12)</f>
        <v>0.172530047543747</v>
      </c>
    </row>
    <row r="8" spans="1:18">
      <c r="A8" s="3">
        <v>4</v>
      </c>
      <c r="B8" s="4" t="s">
        <v>174</v>
      </c>
      <c r="C8" s="4">
        <v>38123</v>
      </c>
      <c r="E8" s="4" t="s">
        <v>182</v>
      </c>
      <c r="F8" s="2">
        <f t="shared" si="0"/>
        <v>87471</v>
      </c>
      <c r="G8" s="6">
        <f t="shared" si="1"/>
        <v>0.166314912841106</v>
      </c>
      <c r="I8" s="4" t="s">
        <v>182</v>
      </c>
      <c r="P8" s="9" t="s">
        <v>183</v>
      </c>
      <c r="Q8" s="9">
        <v>285936</v>
      </c>
      <c r="R8" s="7">
        <f t="shared" ref="R8:R12" si="2">Q8/SUM($Q$7:$Q$12)</f>
        <v>0.497419277397671</v>
      </c>
    </row>
    <row r="9" spans="1:18">
      <c r="A9" s="3">
        <v>5</v>
      </c>
      <c r="B9" s="4" t="s">
        <v>180</v>
      </c>
      <c r="C9" s="4">
        <v>127149</v>
      </c>
      <c r="E9" s="4" t="s">
        <v>173</v>
      </c>
      <c r="F9" s="2">
        <f t="shared" si="0"/>
        <v>59656</v>
      </c>
      <c r="G9" s="6">
        <f t="shared" si="1"/>
        <v>0.113428249825074</v>
      </c>
      <c r="I9" s="4" t="s">
        <v>184</v>
      </c>
      <c r="P9" s="9" t="s">
        <v>185</v>
      </c>
      <c r="Q9" s="9">
        <v>108024</v>
      </c>
      <c r="R9" s="7">
        <f t="shared" si="2"/>
        <v>0.187920443811224</v>
      </c>
    </row>
    <row r="10" spans="1:18">
      <c r="A10" s="3">
        <v>6</v>
      </c>
      <c r="B10" s="4" t="s">
        <v>186</v>
      </c>
      <c r="C10" s="4">
        <v>118</v>
      </c>
      <c r="E10" s="4" t="s">
        <v>179</v>
      </c>
      <c r="F10" s="2">
        <f t="shared" si="0"/>
        <v>14850</v>
      </c>
      <c r="G10" s="6">
        <f t="shared" si="1"/>
        <v>0.0282353746463448</v>
      </c>
      <c r="P10" s="9" t="s">
        <v>187</v>
      </c>
      <c r="Q10" s="9">
        <v>52067</v>
      </c>
      <c r="R10" s="7">
        <f t="shared" si="2"/>
        <v>0.0905766658142541</v>
      </c>
    </row>
    <row r="11" spans="1:18">
      <c r="A11" s="3">
        <v>7</v>
      </c>
      <c r="B11" s="4" t="s">
        <v>178</v>
      </c>
      <c r="C11" s="4">
        <v>125023</v>
      </c>
      <c r="E11" s="4" t="s">
        <v>188</v>
      </c>
      <c r="F11" s="2">
        <f t="shared" si="0"/>
        <v>3204</v>
      </c>
      <c r="G11" s="6">
        <f t="shared" si="1"/>
        <v>0.00609199598430227</v>
      </c>
      <c r="P11" s="9" t="s">
        <v>189</v>
      </c>
      <c r="Q11" s="9">
        <v>25818</v>
      </c>
      <c r="R11" s="7">
        <f t="shared" si="2"/>
        <v>0.0449134453299098</v>
      </c>
    </row>
    <row r="12" spans="1:18">
      <c r="A12" s="3">
        <v>8</v>
      </c>
      <c r="B12" s="4" t="s">
        <v>182</v>
      </c>
      <c r="C12" s="4">
        <v>87471</v>
      </c>
      <c r="E12" s="4" t="s">
        <v>177</v>
      </c>
      <c r="F12" s="2">
        <f t="shared" si="0"/>
        <v>980</v>
      </c>
      <c r="G12" s="6">
        <f t="shared" si="1"/>
        <v>0.00186334458945575</v>
      </c>
      <c r="P12" s="9">
        <v>5000</v>
      </c>
      <c r="Q12" s="9">
        <v>3817</v>
      </c>
      <c r="R12" s="7">
        <f t="shared" si="2"/>
        <v>0.00664012010319411</v>
      </c>
    </row>
    <row r="13" spans="1:7">
      <c r="A13" s="3">
        <v>9</v>
      </c>
      <c r="B13" s="4" t="s">
        <v>190</v>
      </c>
      <c r="C13" s="4">
        <v>552</v>
      </c>
      <c r="E13" s="4" t="s">
        <v>190</v>
      </c>
      <c r="F13" s="2">
        <f t="shared" si="0"/>
        <v>552</v>
      </c>
      <c r="G13" s="6">
        <f t="shared" si="1"/>
        <v>0.0010495573605914</v>
      </c>
    </row>
    <row r="14" spans="1:7">
      <c r="A14" s="3">
        <v>10</v>
      </c>
      <c r="B14" s="4" t="s">
        <v>191</v>
      </c>
      <c r="C14" s="4">
        <v>107</v>
      </c>
      <c r="E14" s="4" t="s">
        <v>175</v>
      </c>
      <c r="F14" s="2">
        <f t="shared" si="0"/>
        <v>250</v>
      </c>
      <c r="G14" s="6">
        <f t="shared" si="1"/>
        <v>0.000475343007514222</v>
      </c>
    </row>
    <row r="15" spans="1:7">
      <c r="A15" s="3">
        <v>11</v>
      </c>
      <c r="B15" s="4" t="s">
        <v>176</v>
      </c>
      <c r="C15" s="4">
        <v>68453</v>
      </c>
      <c r="E15" s="4" t="s">
        <v>186</v>
      </c>
      <c r="F15" s="2">
        <f t="shared" si="0"/>
        <v>118</v>
      </c>
      <c r="G15" s="6">
        <f t="shared" si="1"/>
        <v>0.000224361899546713</v>
      </c>
    </row>
    <row r="16" spans="1:7">
      <c r="A16" s="3">
        <v>12</v>
      </c>
      <c r="B16" s="4" t="s">
        <v>188</v>
      </c>
      <c r="C16" s="4">
        <v>3204</v>
      </c>
      <c r="E16" s="4" t="s">
        <v>191</v>
      </c>
      <c r="F16" s="2">
        <f t="shared" si="0"/>
        <v>107</v>
      </c>
      <c r="G16" s="6">
        <f t="shared" si="1"/>
        <v>0.000203446807216087</v>
      </c>
    </row>
    <row r="17" spans="1:7">
      <c r="A17" s="2"/>
      <c r="B17" s="2"/>
      <c r="F17" s="2"/>
      <c r="G17" s="2"/>
    </row>
    <row r="18" spans="1:14">
      <c r="A18" s="2"/>
      <c r="B18" s="2"/>
      <c r="F18" s="2"/>
      <c r="G18" s="2"/>
      <c r="N18">
        <f>38123/525936</f>
        <v>0.0724860059018588</v>
      </c>
    </row>
    <row r="19" spans="1:7">
      <c r="A19" s="2"/>
      <c r="B19" s="2"/>
      <c r="F19" s="2"/>
      <c r="G19" s="2"/>
    </row>
    <row r="20" spans="1:2">
      <c r="A20" s="2"/>
      <c r="B20" s="2"/>
    </row>
    <row r="21" spans="1:5">
      <c r="A21" s="3" t="s">
        <v>171</v>
      </c>
      <c r="B21" s="3" t="s">
        <v>172</v>
      </c>
      <c r="E21" t="s">
        <v>192</v>
      </c>
    </row>
    <row r="22" spans="1:17">
      <c r="A22" s="3">
        <v>0</v>
      </c>
      <c r="B22" s="4" t="s">
        <v>173</v>
      </c>
      <c r="C22" s="4">
        <v>53989</v>
      </c>
      <c r="E22" s="4" t="s">
        <v>174</v>
      </c>
      <c r="F22" s="2">
        <f>VLOOKUP(E22,$B$22:$C$34,2,0)</f>
        <v>111529</v>
      </c>
      <c r="G22" s="6">
        <f>F22/SUM($F$22:$F$34)</f>
        <v>0.194017803245778</v>
      </c>
      <c r="I22" s="4" t="s">
        <v>174</v>
      </c>
      <c r="N22" t="s">
        <v>193</v>
      </c>
      <c r="O22" t="s">
        <v>192</v>
      </c>
      <c r="P22" t="s">
        <v>170</v>
      </c>
      <c r="Q22" t="s">
        <v>194</v>
      </c>
    </row>
    <row r="23" spans="1:17">
      <c r="A23" s="3">
        <v>1</v>
      </c>
      <c r="B23" s="4" t="s">
        <v>175</v>
      </c>
      <c r="C23" s="4">
        <v>10399</v>
      </c>
      <c r="E23" s="4" t="s">
        <v>176</v>
      </c>
      <c r="F23" s="2">
        <f t="shared" ref="F23:F34" si="3">VLOOKUP(E23,$B$22:$C$34,2,0)</f>
        <v>89493</v>
      </c>
      <c r="G23" s="6">
        <f t="shared" ref="G23:G34" si="4">F23/SUM($F$22:$F$34)</f>
        <v>0.155683591405594</v>
      </c>
      <c r="I23" t="s">
        <v>195</v>
      </c>
      <c r="N23">
        <v>1</v>
      </c>
      <c r="O23" s="10">
        <v>0.217162</v>
      </c>
      <c r="P23" s="10">
        <v>0.168023</v>
      </c>
      <c r="Q23" s="10">
        <v>0.003886</v>
      </c>
    </row>
    <row r="24" spans="1:17">
      <c r="A24" s="3">
        <v>2</v>
      </c>
      <c r="B24" s="4" t="s">
        <v>177</v>
      </c>
      <c r="C24" s="4">
        <v>18704</v>
      </c>
      <c r="E24" s="4" t="s">
        <v>178</v>
      </c>
      <c r="F24" s="2">
        <f t="shared" si="3"/>
        <v>68112</v>
      </c>
      <c r="G24" s="6">
        <f t="shared" si="4"/>
        <v>0.118488829046046</v>
      </c>
      <c r="I24" t="s">
        <v>196</v>
      </c>
      <c r="N24">
        <v>2</v>
      </c>
      <c r="O24" s="10">
        <v>0.189998</v>
      </c>
      <c r="P24" s="10">
        <v>0.161186</v>
      </c>
      <c r="Q24" s="10">
        <v>0.009971</v>
      </c>
    </row>
    <row r="25" spans="1:17">
      <c r="A25" s="3">
        <v>3</v>
      </c>
      <c r="B25" s="4" t="s">
        <v>179</v>
      </c>
      <c r="C25" s="4">
        <v>35677</v>
      </c>
      <c r="E25" s="4" t="s">
        <v>180</v>
      </c>
      <c r="F25" s="2">
        <f t="shared" si="3"/>
        <v>51058</v>
      </c>
      <c r="G25" s="6">
        <f t="shared" si="4"/>
        <v>0.0888213917288145</v>
      </c>
      <c r="I25" t="s">
        <v>197</v>
      </c>
      <c r="N25">
        <v>3</v>
      </c>
      <c r="O25" s="10">
        <v>0.232064</v>
      </c>
      <c r="P25" s="10">
        <v>0.169843</v>
      </c>
      <c r="Q25" s="10">
        <v>0.056564</v>
      </c>
    </row>
    <row r="26" spans="1:17">
      <c r="A26" s="3">
        <v>4</v>
      </c>
      <c r="B26" s="4" t="s">
        <v>174</v>
      </c>
      <c r="C26" s="4">
        <v>111529</v>
      </c>
      <c r="E26" s="4" t="s">
        <v>182</v>
      </c>
      <c r="F26" s="2">
        <f t="shared" si="3"/>
        <v>39056</v>
      </c>
      <c r="G26" s="6">
        <f t="shared" si="4"/>
        <v>0.0679425021614748</v>
      </c>
      <c r="I26" t="s">
        <v>198</v>
      </c>
      <c r="N26">
        <v>4</v>
      </c>
      <c r="O26" s="10">
        <v>0.344064</v>
      </c>
      <c r="P26" s="10">
        <v>0.183148</v>
      </c>
      <c r="Q26" s="10">
        <v>0.194437</v>
      </c>
    </row>
    <row r="27" spans="1:17">
      <c r="A27" s="3">
        <v>5</v>
      </c>
      <c r="B27" s="4" t="s">
        <v>180</v>
      </c>
      <c r="C27" s="4">
        <v>51058</v>
      </c>
      <c r="E27" s="4" t="s">
        <v>173</v>
      </c>
      <c r="F27" s="2">
        <f t="shared" si="3"/>
        <v>53989</v>
      </c>
      <c r="G27" s="6">
        <f t="shared" si="4"/>
        <v>0.093920210702475</v>
      </c>
      <c r="I27" t="s">
        <v>191</v>
      </c>
      <c r="N27" s="11" t="s">
        <v>199</v>
      </c>
      <c r="O27" s="7">
        <f>O26-O23</f>
        <v>0.126902</v>
      </c>
      <c r="P27" s="7">
        <f t="shared" ref="P27:Q27" si="5">P26-P23</f>
        <v>0.015125</v>
      </c>
      <c r="Q27" s="7">
        <f t="shared" si="5"/>
        <v>0.190551</v>
      </c>
    </row>
    <row r="28" spans="1:7">
      <c r="A28" s="3">
        <v>6</v>
      </c>
      <c r="B28" s="4" t="s">
        <v>186</v>
      </c>
      <c r="C28" s="4">
        <v>8538</v>
      </c>
      <c r="E28" s="4" t="s">
        <v>179</v>
      </c>
      <c r="F28" s="2">
        <f t="shared" si="3"/>
        <v>35677</v>
      </c>
      <c r="G28" s="6">
        <f t="shared" si="4"/>
        <v>0.062064334535409</v>
      </c>
    </row>
    <row r="29" spans="1:7">
      <c r="A29" s="3">
        <v>7</v>
      </c>
      <c r="B29" s="4" t="s">
        <v>178</v>
      </c>
      <c r="C29" s="4">
        <v>68112</v>
      </c>
      <c r="E29" s="4" t="s">
        <v>188</v>
      </c>
      <c r="F29" s="2">
        <f t="shared" si="3"/>
        <v>24844</v>
      </c>
      <c r="G29" s="6">
        <f t="shared" si="4"/>
        <v>0.0432190578579394</v>
      </c>
    </row>
    <row r="30" spans="1:7">
      <c r="A30" s="3">
        <v>8</v>
      </c>
      <c r="B30" s="4" t="s">
        <v>182</v>
      </c>
      <c r="C30" s="4">
        <v>39056</v>
      </c>
      <c r="E30" s="4" t="s">
        <v>177</v>
      </c>
      <c r="F30" s="2">
        <f t="shared" si="3"/>
        <v>18704</v>
      </c>
      <c r="G30" s="6">
        <f t="shared" si="4"/>
        <v>0.0325378062379205</v>
      </c>
    </row>
    <row r="31" spans="1:7">
      <c r="A31" s="3">
        <v>9</v>
      </c>
      <c r="B31" s="4" t="s">
        <v>190</v>
      </c>
      <c r="C31" s="4">
        <v>13491</v>
      </c>
      <c r="E31" s="4" t="s">
        <v>190</v>
      </c>
      <c r="F31" s="2">
        <f t="shared" si="3"/>
        <v>13491</v>
      </c>
      <c r="G31" s="6">
        <f t="shared" si="4"/>
        <v>0.0234691800660707</v>
      </c>
    </row>
    <row r="32" spans="1:7">
      <c r="A32" s="3">
        <v>10</v>
      </c>
      <c r="B32" s="4" t="s">
        <v>191</v>
      </c>
      <c r="C32" s="4">
        <v>49949</v>
      </c>
      <c r="E32" s="4" t="s">
        <v>175</v>
      </c>
      <c r="F32" s="2">
        <f t="shared" si="3"/>
        <v>10399</v>
      </c>
      <c r="G32" s="6">
        <f t="shared" si="4"/>
        <v>0.0180902826704521</v>
      </c>
    </row>
    <row r="33" spans="1:13">
      <c r="A33" s="3">
        <v>11</v>
      </c>
      <c r="B33" s="4" t="s">
        <v>176</v>
      </c>
      <c r="C33" s="4">
        <v>89493</v>
      </c>
      <c r="E33" s="4" t="s">
        <v>186</v>
      </c>
      <c r="F33" s="2">
        <f t="shared" si="3"/>
        <v>8538</v>
      </c>
      <c r="G33" s="6">
        <f t="shared" si="4"/>
        <v>0.0148528544514203</v>
      </c>
      <c r="M33">
        <f>3000000</f>
        <v>3000000</v>
      </c>
    </row>
    <row r="34" spans="1:7">
      <c r="A34" s="3">
        <v>12</v>
      </c>
      <c r="B34" s="4" t="s">
        <v>188</v>
      </c>
      <c r="C34" s="4">
        <v>24844</v>
      </c>
      <c r="E34" s="4" t="s">
        <v>191</v>
      </c>
      <c r="F34" s="2">
        <f t="shared" si="3"/>
        <v>49949</v>
      </c>
      <c r="G34" s="6">
        <f t="shared" si="4"/>
        <v>0.0868921558906059</v>
      </c>
    </row>
    <row r="39" spans="1:5">
      <c r="A39" s="3" t="s">
        <v>171</v>
      </c>
      <c r="B39" s="3" t="s">
        <v>172</v>
      </c>
      <c r="E39" t="s">
        <v>194</v>
      </c>
    </row>
    <row r="40" spans="1:9">
      <c r="A40" s="3">
        <v>0</v>
      </c>
      <c r="B40" s="4" t="s">
        <v>173</v>
      </c>
      <c r="C40" s="4">
        <v>9952</v>
      </c>
      <c r="E40" s="4" t="s">
        <v>200</v>
      </c>
      <c r="F40">
        <f>VLOOKUP(E40,$B$40:$C$56,2,0)</f>
        <v>997</v>
      </c>
      <c r="G40" s="7">
        <f>F40/SUM($F$40:$F$56)</f>
        <v>0.0056284436816909</v>
      </c>
      <c r="I40" t="s">
        <v>201</v>
      </c>
    </row>
    <row r="41" spans="1:9">
      <c r="A41" s="3">
        <v>1</v>
      </c>
      <c r="B41" s="4" t="s">
        <v>175</v>
      </c>
      <c r="C41" s="4">
        <v>2681</v>
      </c>
      <c r="E41" s="5" t="s">
        <v>202</v>
      </c>
      <c r="F41">
        <f t="shared" ref="F41:F56" si="6">VLOOKUP(E41,$B$40:$C$56,2,0)</f>
        <v>27005</v>
      </c>
      <c r="G41" s="7">
        <f t="shared" ref="G41:G56" si="7">F41/SUM($F$40:$F$56)</f>
        <v>0.152453482070274</v>
      </c>
      <c r="I41" s="8" t="s">
        <v>203</v>
      </c>
    </row>
    <row r="42" spans="1:9">
      <c r="A42" s="3">
        <v>2</v>
      </c>
      <c r="B42" s="4" t="s">
        <v>177</v>
      </c>
      <c r="C42" s="4">
        <v>4504</v>
      </c>
      <c r="E42" s="5" t="s">
        <v>203</v>
      </c>
      <c r="F42">
        <f t="shared" si="6"/>
        <v>31275</v>
      </c>
      <c r="G42" s="7">
        <f t="shared" si="7"/>
        <v>0.176559253906603</v>
      </c>
      <c r="I42" s="5" t="s">
        <v>204</v>
      </c>
    </row>
    <row r="43" spans="1:9">
      <c r="A43" s="3">
        <v>3</v>
      </c>
      <c r="B43" s="4" t="s">
        <v>179</v>
      </c>
      <c r="C43" s="4">
        <v>7750</v>
      </c>
      <c r="E43" s="5" t="s">
        <v>204</v>
      </c>
      <c r="F43">
        <f t="shared" si="6"/>
        <v>29749</v>
      </c>
      <c r="G43" s="7">
        <f t="shared" si="7"/>
        <v>0.167944404299521</v>
      </c>
      <c r="I43" s="4" t="s">
        <v>205</v>
      </c>
    </row>
    <row r="44" spans="1:9">
      <c r="A44" s="3">
        <v>4</v>
      </c>
      <c r="B44" s="4" t="s">
        <v>180</v>
      </c>
      <c r="C44" s="4">
        <v>6674</v>
      </c>
      <c r="E44" s="4" t="s">
        <v>205</v>
      </c>
      <c r="F44">
        <f t="shared" si="6"/>
        <v>15391</v>
      </c>
      <c r="G44" s="7">
        <f t="shared" si="7"/>
        <v>0.0868880408273869</v>
      </c>
      <c r="I44" t="s">
        <v>195</v>
      </c>
    </row>
    <row r="45" spans="1:9">
      <c r="A45" s="3">
        <v>5</v>
      </c>
      <c r="B45" s="4" t="s">
        <v>200</v>
      </c>
      <c r="C45" s="4">
        <v>997</v>
      </c>
      <c r="E45" s="4" t="s">
        <v>176</v>
      </c>
      <c r="F45">
        <f t="shared" si="6"/>
        <v>7650</v>
      </c>
      <c r="G45" s="7">
        <f t="shared" si="7"/>
        <v>0.0431871556318309</v>
      </c>
      <c r="I45" t="s">
        <v>196</v>
      </c>
    </row>
    <row r="46" spans="1:9">
      <c r="A46" s="3">
        <v>6</v>
      </c>
      <c r="B46" s="5" t="s">
        <v>203</v>
      </c>
      <c r="C46" s="4">
        <v>31275</v>
      </c>
      <c r="E46" s="4" t="s">
        <v>178</v>
      </c>
      <c r="F46">
        <f t="shared" si="6"/>
        <v>7112</v>
      </c>
      <c r="G46" s="7">
        <f t="shared" si="7"/>
        <v>0.0401499412880499</v>
      </c>
      <c r="I46" t="s">
        <v>197</v>
      </c>
    </row>
    <row r="47" spans="1:9">
      <c r="A47" s="3">
        <v>7</v>
      </c>
      <c r="B47" s="4" t="s">
        <v>186</v>
      </c>
      <c r="C47" s="4">
        <v>2253</v>
      </c>
      <c r="E47" s="4" t="s">
        <v>180</v>
      </c>
      <c r="F47">
        <f t="shared" si="6"/>
        <v>6674</v>
      </c>
      <c r="G47" s="7">
        <f t="shared" si="7"/>
        <v>0.0376772649263842</v>
      </c>
      <c r="I47" t="s">
        <v>198</v>
      </c>
    </row>
    <row r="48" spans="1:9">
      <c r="A48" s="3">
        <v>8</v>
      </c>
      <c r="B48" s="5" t="s">
        <v>202</v>
      </c>
      <c r="C48" s="4">
        <v>27005</v>
      </c>
      <c r="E48" s="4" t="s">
        <v>182</v>
      </c>
      <c r="F48">
        <f t="shared" si="6"/>
        <v>5962</v>
      </c>
      <c r="G48" s="7">
        <f t="shared" si="7"/>
        <v>0.0336577544937223</v>
      </c>
      <c r="I48" t="s">
        <v>191</v>
      </c>
    </row>
    <row r="49" spans="1:7">
      <c r="A49" s="3">
        <v>9</v>
      </c>
      <c r="B49" s="4" t="s">
        <v>178</v>
      </c>
      <c r="C49" s="4">
        <v>7112</v>
      </c>
      <c r="E49" s="4" t="s">
        <v>173</v>
      </c>
      <c r="F49">
        <f t="shared" si="6"/>
        <v>9952</v>
      </c>
      <c r="G49" s="7">
        <f t="shared" si="7"/>
        <v>0.0561828199801283</v>
      </c>
    </row>
    <row r="50" spans="1:7">
      <c r="A50" s="3">
        <v>10</v>
      </c>
      <c r="B50" s="4" t="s">
        <v>182</v>
      </c>
      <c r="C50" s="4">
        <v>5962</v>
      </c>
      <c r="E50" s="4" t="s">
        <v>179</v>
      </c>
      <c r="F50">
        <f t="shared" si="6"/>
        <v>7750</v>
      </c>
      <c r="G50" s="7">
        <f t="shared" si="7"/>
        <v>0.0437516936139463</v>
      </c>
    </row>
    <row r="51" spans="1:7">
      <c r="A51" s="3">
        <v>11</v>
      </c>
      <c r="B51" s="4" t="s">
        <v>190</v>
      </c>
      <c r="C51" s="4">
        <v>3276</v>
      </c>
      <c r="E51" s="4" t="s">
        <v>188</v>
      </c>
      <c r="F51">
        <f t="shared" si="6"/>
        <v>6004</v>
      </c>
      <c r="G51" s="7">
        <f t="shared" si="7"/>
        <v>0.0338948604462108</v>
      </c>
    </row>
    <row r="52" spans="1:7">
      <c r="A52" s="3">
        <v>12</v>
      </c>
      <c r="B52" s="4" t="s">
        <v>191</v>
      </c>
      <c r="C52" s="4">
        <v>8901</v>
      </c>
      <c r="E52" s="4" t="s">
        <v>177</v>
      </c>
      <c r="F52">
        <f t="shared" si="6"/>
        <v>4504</v>
      </c>
      <c r="G52" s="7">
        <f t="shared" si="7"/>
        <v>0.0254267907144793</v>
      </c>
    </row>
    <row r="53" spans="1:7">
      <c r="A53" s="3">
        <v>13</v>
      </c>
      <c r="B53" s="4" t="s">
        <v>176</v>
      </c>
      <c r="C53" s="4">
        <v>7650</v>
      </c>
      <c r="E53" s="4" t="s">
        <v>190</v>
      </c>
      <c r="F53">
        <f t="shared" si="6"/>
        <v>3276</v>
      </c>
      <c r="G53" s="7">
        <f t="shared" si="7"/>
        <v>0.0184942642941017</v>
      </c>
    </row>
    <row r="54" spans="1:7">
      <c r="A54" s="3">
        <v>14</v>
      </c>
      <c r="B54" s="4" t="s">
        <v>188</v>
      </c>
      <c r="C54" s="4">
        <v>6004</v>
      </c>
      <c r="E54" s="4" t="s">
        <v>175</v>
      </c>
      <c r="F54">
        <f t="shared" si="6"/>
        <v>2681</v>
      </c>
      <c r="G54" s="7">
        <f t="shared" si="7"/>
        <v>0.0151352633005149</v>
      </c>
    </row>
    <row r="55" spans="1:7">
      <c r="A55" s="3">
        <v>15</v>
      </c>
      <c r="B55" s="5" t="s">
        <v>204</v>
      </c>
      <c r="C55" s="4">
        <v>29749</v>
      </c>
      <c r="E55" s="4" t="s">
        <v>186</v>
      </c>
      <c r="F55">
        <f t="shared" si="6"/>
        <v>2253</v>
      </c>
      <c r="G55" s="7">
        <f t="shared" si="7"/>
        <v>0.0127190407370608</v>
      </c>
    </row>
    <row r="56" spans="1:7">
      <c r="A56" s="3">
        <v>16</v>
      </c>
      <c r="B56" s="4" t="s">
        <v>205</v>
      </c>
      <c r="C56" s="4">
        <v>15391</v>
      </c>
      <c r="E56" s="4" t="s">
        <v>191</v>
      </c>
      <c r="F56">
        <f t="shared" si="6"/>
        <v>8901</v>
      </c>
      <c r="G56" s="7">
        <f t="shared" si="7"/>
        <v>0.050249525788095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检验是否相等</vt:lpstr>
      <vt:lpstr>Sheet9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年百万</cp:lastModifiedBy>
  <dcterms:created xsi:type="dcterms:W3CDTF">2021-08-03T16:22:00Z</dcterms:created>
  <dcterms:modified xsi:type="dcterms:W3CDTF">2022-09-16T15:39:29Z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3FCA6B37BDA3D2AA31282463A8D98382</vt:lpwstr>
  </property>
</Properties>
</file>