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ky\Desktop\Py_PPT_Gen\Project\"/>
    </mc:Choice>
  </mc:AlternateContent>
  <bookViews>
    <workbookView xWindow="0" yWindow="0" windowWidth="20490" windowHeight="8220"/>
  </bookViews>
  <sheets>
    <sheet name="sheet1" sheetId="1" r:id="rId1"/>
    <sheet name="recordings" sheetId="2" r:id="rId2"/>
  </sheets>
  <calcPr calcId="162913"/>
</workbook>
</file>

<file path=xl/calcChain.xml><?xml version="1.0" encoding="utf-8"?>
<calcChain xmlns="http://schemas.openxmlformats.org/spreadsheetml/2006/main">
  <c r="C592" i="1" l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M592" i="1"/>
  <c r="A590" i="1"/>
  <c r="M588" i="1"/>
  <c r="A586" i="1"/>
  <c r="M584" i="1"/>
  <c r="A582" i="1"/>
  <c r="M580" i="1"/>
  <c r="A578" i="1"/>
  <c r="M576" i="1"/>
  <c r="A574" i="1"/>
  <c r="M572" i="1"/>
  <c r="A570" i="1"/>
  <c r="M568" i="1"/>
  <c r="A566" i="1"/>
  <c r="M564" i="1"/>
  <c r="A562" i="1"/>
  <c r="M560" i="1"/>
  <c r="A558" i="1"/>
  <c r="M556" i="1"/>
  <c r="A554" i="1"/>
  <c r="M552" i="1"/>
  <c r="A550" i="1"/>
  <c r="M548" i="1"/>
  <c r="A546" i="1"/>
  <c r="M544" i="1"/>
  <c r="A542" i="1"/>
  <c r="M540" i="1"/>
  <c r="A538" i="1"/>
  <c r="M536" i="1"/>
  <c r="A534" i="1"/>
  <c r="M532" i="1"/>
  <c r="A530" i="1"/>
  <c r="M528" i="1"/>
  <c r="A526" i="1"/>
  <c r="M524" i="1"/>
  <c r="A522" i="1"/>
  <c r="M520" i="1"/>
  <c r="A518" i="1"/>
  <c r="M516" i="1"/>
  <c r="A514" i="1"/>
  <c r="M512" i="1"/>
  <c r="A510" i="1"/>
  <c r="M508" i="1"/>
  <c r="A506" i="1"/>
  <c r="M504" i="1"/>
  <c r="A502" i="1"/>
  <c r="M500" i="1"/>
  <c r="A498" i="1"/>
  <c r="M496" i="1"/>
  <c r="A494" i="1"/>
  <c r="M492" i="1"/>
  <c r="A490" i="1"/>
  <c r="M488" i="1"/>
  <c r="A486" i="1"/>
  <c r="M484" i="1"/>
  <c r="A482" i="1"/>
  <c r="M480" i="1"/>
  <c r="A478" i="1"/>
  <c r="M476" i="1"/>
  <c r="A474" i="1"/>
  <c r="M472" i="1"/>
  <c r="A470" i="1"/>
  <c r="M468" i="1"/>
  <c r="A466" i="1"/>
  <c r="M464" i="1"/>
  <c r="A462" i="1"/>
  <c r="M460" i="1"/>
  <c r="A458" i="1"/>
  <c r="M456" i="1"/>
  <c r="A454" i="1"/>
  <c r="M452" i="1"/>
  <c r="A450" i="1"/>
  <c r="M448" i="1"/>
  <c r="A446" i="1"/>
  <c r="M444" i="1"/>
  <c r="A442" i="1"/>
  <c r="M440" i="1"/>
  <c r="A438" i="1"/>
  <c r="M436" i="1"/>
  <c r="A434" i="1"/>
  <c r="M432" i="1"/>
  <c r="A430" i="1"/>
  <c r="M428" i="1"/>
  <c r="A426" i="1"/>
  <c r="M424" i="1"/>
  <c r="A422" i="1"/>
  <c r="M420" i="1"/>
  <c r="A418" i="1"/>
  <c r="M416" i="1"/>
  <c r="A414" i="1"/>
  <c r="M412" i="1"/>
  <c r="A410" i="1"/>
  <c r="M408" i="1"/>
  <c r="A406" i="1"/>
  <c r="M404" i="1"/>
  <c r="A402" i="1"/>
  <c r="M400" i="1"/>
  <c r="A398" i="1"/>
  <c r="M396" i="1"/>
  <c r="A394" i="1"/>
  <c r="M392" i="1"/>
  <c r="A390" i="1"/>
  <c r="M388" i="1"/>
  <c r="A386" i="1"/>
  <c r="M384" i="1"/>
  <c r="A382" i="1"/>
  <c r="M380" i="1"/>
  <c r="A378" i="1"/>
  <c r="M376" i="1"/>
  <c r="A374" i="1"/>
  <c r="M372" i="1"/>
  <c r="A370" i="1"/>
  <c r="M368" i="1"/>
  <c r="A366" i="1"/>
  <c r="M364" i="1"/>
  <c r="A362" i="1"/>
  <c r="M360" i="1"/>
  <c r="A358" i="1"/>
  <c r="M356" i="1"/>
  <c r="A354" i="1"/>
  <c r="M352" i="1"/>
  <c r="A350" i="1"/>
  <c r="M348" i="1"/>
  <c r="A591" i="1"/>
  <c r="M589" i="1"/>
  <c r="A587" i="1"/>
  <c r="M585" i="1"/>
  <c r="A583" i="1"/>
  <c r="M581" i="1"/>
  <c r="A579" i="1"/>
  <c r="M577" i="1"/>
  <c r="A575" i="1"/>
  <c r="M573" i="1"/>
  <c r="A571" i="1"/>
  <c r="M569" i="1"/>
  <c r="A567" i="1"/>
  <c r="M565" i="1"/>
  <c r="A563" i="1"/>
  <c r="M561" i="1"/>
  <c r="A559" i="1"/>
  <c r="M557" i="1"/>
  <c r="A555" i="1"/>
  <c r="M553" i="1"/>
  <c r="A551" i="1"/>
  <c r="M549" i="1"/>
  <c r="A547" i="1"/>
  <c r="M545" i="1"/>
  <c r="A543" i="1"/>
  <c r="M541" i="1"/>
  <c r="A539" i="1"/>
  <c r="M537" i="1"/>
  <c r="A535" i="1"/>
  <c r="M533" i="1"/>
  <c r="A531" i="1"/>
  <c r="M529" i="1"/>
  <c r="A527" i="1"/>
  <c r="M525" i="1"/>
  <c r="A523" i="1"/>
  <c r="M521" i="1"/>
  <c r="A519" i="1"/>
  <c r="M517" i="1"/>
  <c r="A515" i="1"/>
  <c r="M513" i="1"/>
  <c r="A511" i="1"/>
  <c r="M509" i="1"/>
  <c r="A507" i="1"/>
  <c r="M505" i="1"/>
  <c r="A503" i="1"/>
  <c r="M501" i="1"/>
  <c r="A499" i="1"/>
  <c r="M497" i="1"/>
  <c r="A495" i="1"/>
  <c r="M493" i="1"/>
  <c r="A491" i="1"/>
  <c r="M489" i="1"/>
  <c r="A487" i="1"/>
  <c r="M485" i="1"/>
  <c r="A483" i="1"/>
  <c r="M481" i="1"/>
  <c r="A479" i="1"/>
  <c r="M477" i="1"/>
  <c r="A475" i="1"/>
  <c r="M473" i="1"/>
  <c r="A471" i="1"/>
  <c r="M469" i="1"/>
  <c r="A467" i="1"/>
  <c r="M465" i="1"/>
  <c r="A463" i="1"/>
  <c r="M461" i="1"/>
  <c r="A459" i="1"/>
  <c r="M457" i="1"/>
  <c r="A455" i="1"/>
  <c r="M453" i="1"/>
  <c r="A451" i="1"/>
  <c r="M449" i="1"/>
  <c r="A447" i="1"/>
  <c r="M445" i="1"/>
  <c r="A443" i="1"/>
  <c r="M441" i="1"/>
  <c r="A439" i="1"/>
  <c r="M437" i="1"/>
  <c r="A435" i="1"/>
  <c r="M433" i="1"/>
  <c r="A431" i="1"/>
  <c r="M429" i="1"/>
  <c r="A427" i="1"/>
  <c r="M425" i="1"/>
  <c r="A423" i="1"/>
  <c r="M421" i="1"/>
  <c r="A419" i="1"/>
  <c r="M417" i="1"/>
  <c r="A415" i="1"/>
  <c r="M413" i="1"/>
  <c r="A411" i="1"/>
  <c r="M409" i="1"/>
  <c r="A407" i="1"/>
  <c r="M405" i="1"/>
  <c r="A403" i="1"/>
  <c r="M401" i="1"/>
  <c r="A399" i="1"/>
  <c r="M397" i="1"/>
  <c r="A395" i="1"/>
  <c r="M393" i="1"/>
  <c r="A391" i="1"/>
  <c r="M389" i="1"/>
  <c r="A387" i="1"/>
  <c r="M385" i="1"/>
  <c r="A383" i="1"/>
  <c r="M381" i="1"/>
  <c r="A379" i="1"/>
  <c r="M377" i="1"/>
  <c r="A375" i="1"/>
  <c r="M373" i="1"/>
  <c r="A371" i="1"/>
  <c r="M369" i="1"/>
  <c r="A367" i="1"/>
  <c r="M365" i="1"/>
  <c r="A363" i="1"/>
  <c r="M361" i="1"/>
  <c r="A359" i="1"/>
  <c r="M357" i="1"/>
  <c r="A355" i="1"/>
  <c r="M353" i="1"/>
  <c r="A351" i="1"/>
  <c r="M349" i="1"/>
  <c r="A347" i="1"/>
  <c r="M345" i="1"/>
  <c r="A343" i="1"/>
  <c r="M341" i="1"/>
  <c r="A339" i="1"/>
  <c r="A592" i="1"/>
  <c r="M590" i="1"/>
  <c r="A588" i="1"/>
  <c r="M586" i="1"/>
  <c r="A584" i="1"/>
  <c r="M582" i="1"/>
  <c r="A580" i="1"/>
  <c r="M578" i="1"/>
  <c r="A576" i="1"/>
  <c r="M574" i="1"/>
  <c r="A572" i="1"/>
  <c r="M570" i="1"/>
  <c r="A568" i="1"/>
  <c r="M566" i="1"/>
  <c r="A564" i="1"/>
  <c r="M562" i="1"/>
  <c r="A560" i="1"/>
  <c r="M558" i="1"/>
  <c r="A556" i="1"/>
  <c r="M554" i="1"/>
  <c r="A552" i="1"/>
  <c r="M550" i="1"/>
  <c r="A548" i="1"/>
  <c r="M546" i="1"/>
  <c r="A544" i="1"/>
  <c r="M542" i="1"/>
  <c r="A540" i="1"/>
  <c r="M538" i="1"/>
  <c r="A536" i="1"/>
  <c r="M534" i="1"/>
  <c r="A532" i="1"/>
  <c r="M530" i="1"/>
  <c r="A528" i="1"/>
  <c r="M526" i="1"/>
  <c r="A524" i="1"/>
  <c r="M522" i="1"/>
  <c r="A520" i="1"/>
  <c r="M518" i="1"/>
  <c r="A516" i="1"/>
  <c r="M514" i="1"/>
  <c r="A512" i="1"/>
  <c r="M510" i="1"/>
  <c r="A508" i="1"/>
  <c r="M506" i="1"/>
  <c r="A504" i="1"/>
  <c r="M502" i="1"/>
  <c r="A500" i="1"/>
  <c r="M498" i="1"/>
  <c r="A496" i="1"/>
  <c r="M494" i="1"/>
  <c r="A492" i="1"/>
  <c r="M490" i="1"/>
  <c r="A488" i="1"/>
  <c r="M486" i="1"/>
  <c r="A484" i="1"/>
  <c r="M482" i="1"/>
  <c r="A480" i="1"/>
  <c r="M478" i="1"/>
  <c r="A476" i="1"/>
  <c r="M474" i="1"/>
  <c r="A472" i="1"/>
  <c r="M470" i="1"/>
  <c r="A468" i="1"/>
  <c r="M466" i="1"/>
  <c r="A464" i="1"/>
  <c r="M462" i="1"/>
  <c r="A460" i="1"/>
  <c r="M458" i="1"/>
  <c r="A456" i="1"/>
  <c r="M454" i="1"/>
  <c r="A452" i="1"/>
  <c r="M450" i="1"/>
  <c r="A448" i="1"/>
  <c r="M446" i="1"/>
  <c r="A444" i="1"/>
  <c r="M442" i="1"/>
  <c r="A440" i="1"/>
  <c r="M438" i="1"/>
  <c r="A436" i="1"/>
  <c r="M434" i="1"/>
  <c r="A432" i="1"/>
  <c r="M430" i="1"/>
  <c r="A428" i="1"/>
  <c r="M426" i="1"/>
  <c r="A424" i="1"/>
  <c r="M422" i="1"/>
  <c r="A420" i="1"/>
  <c r="M418" i="1"/>
  <c r="A416" i="1"/>
  <c r="M414" i="1"/>
  <c r="A412" i="1"/>
  <c r="M410" i="1"/>
  <c r="A408" i="1"/>
  <c r="M406" i="1"/>
  <c r="A404" i="1"/>
  <c r="M402" i="1"/>
  <c r="A400" i="1"/>
  <c r="M398" i="1"/>
  <c r="A396" i="1"/>
  <c r="M394" i="1"/>
  <c r="A392" i="1"/>
  <c r="M390" i="1"/>
  <c r="A388" i="1"/>
  <c r="M386" i="1"/>
  <c r="A384" i="1"/>
  <c r="M382" i="1"/>
  <c r="A380" i="1"/>
  <c r="M378" i="1"/>
  <c r="A376" i="1"/>
  <c r="M374" i="1"/>
  <c r="A372" i="1"/>
  <c r="M370" i="1"/>
  <c r="A368" i="1"/>
  <c r="M366" i="1"/>
  <c r="A364" i="1"/>
  <c r="M362" i="1"/>
  <c r="A360" i="1"/>
  <c r="M358" i="1"/>
  <c r="A356" i="1"/>
  <c r="M354" i="1"/>
  <c r="A352" i="1"/>
  <c r="M350" i="1"/>
  <c r="A348" i="1"/>
  <c r="M346" i="1"/>
  <c r="M591" i="1"/>
  <c r="A589" i="1"/>
  <c r="M587" i="1"/>
  <c r="A585" i="1"/>
  <c r="M583" i="1"/>
  <c r="A581" i="1"/>
  <c r="M579" i="1"/>
  <c r="A577" i="1"/>
  <c r="M575" i="1"/>
  <c r="A573" i="1"/>
  <c r="M571" i="1"/>
  <c r="A569" i="1"/>
  <c r="M567" i="1"/>
  <c r="A565" i="1"/>
  <c r="M563" i="1"/>
  <c r="A561" i="1"/>
  <c r="M559" i="1"/>
  <c r="A557" i="1"/>
  <c r="M555" i="1"/>
  <c r="A553" i="1"/>
  <c r="M551" i="1"/>
  <c r="A549" i="1"/>
  <c r="M547" i="1"/>
  <c r="A545" i="1"/>
  <c r="M543" i="1"/>
  <c r="A541" i="1"/>
  <c r="M539" i="1"/>
  <c r="A537" i="1"/>
  <c r="M535" i="1"/>
  <c r="A533" i="1"/>
  <c r="M531" i="1"/>
  <c r="A529" i="1"/>
  <c r="M527" i="1"/>
  <c r="A525" i="1"/>
  <c r="M523" i="1"/>
  <c r="A521" i="1"/>
  <c r="M519" i="1"/>
  <c r="A517" i="1"/>
  <c r="M515" i="1"/>
  <c r="A513" i="1"/>
  <c r="M511" i="1"/>
  <c r="A509" i="1"/>
  <c r="M507" i="1"/>
  <c r="A505" i="1"/>
  <c r="M503" i="1"/>
  <c r="A501" i="1"/>
  <c r="M499" i="1"/>
  <c r="A497" i="1"/>
  <c r="M495" i="1"/>
  <c r="A493" i="1"/>
  <c r="M491" i="1"/>
  <c r="A489" i="1"/>
  <c r="M487" i="1"/>
  <c r="A485" i="1"/>
  <c r="M483" i="1"/>
  <c r="A481" i="1"/>
  <c r="M479" i="1"/>
  <c r="A477" i="1"/>
  <c r="M475" i="1"/>
  <c r="A473" i="1"/>
  <c r="M471" i="1"/>
  <c r="A469" i="1"/>
  <c r="M467" i="1"/>
  <c r="A465" i="1"/>
  <c r="M463" i="1"/>
  <c r="A461" i="1"/>
  <c r="M459" i="1"/>
  <c r="A457" i="1"/>
  <c r="M455" i="1"/>
  <c r="A453" i="1"/>
  <c r="M451" i="1"/>
  <c r="A449" i="1"/>
  <c r="M447" i="1"/>
  <c r="A445" i="1"/>
  <c r="M443" i="1"/>
  <c r="A441" i="1"/>
  <c r="M439" i="1"/>
  <c r="A437" i="1"/>
  <c r="M435" i="1"/>
  <c r="A433" i="1"/>
  <c r="M431" i="1"/>
  <c r="A429" i="1"/>
  <c r="M427" i="1"/>
  <c r="A425" i="1"/>
  <c r="M423" i="1"/>
  <c r="A421" i="1"/>
  <c r="M419" i="1"/>
  <c r="A417" i="1"/>
  <c r="M415" i="1"/>
  <c r="A413" i="1"/>
  <c r="M411" i="1"/>
  <c r="A409" i="1"/>
  <c r="M407" i="1"/>
  <c r="A405" i="1"/>
  <c r="M403" i="1"/>
  <c r="A401" i="1"/>
  <c r="M399" i="1"/>
  <c r="A397" i="1"/>
  <c r="M395" i="1"/>
  <c r="A393" i="1"/>
  <c r="M391" i="1"/>
  <c r="A389" i="1"/>
  <c r="M387" i="1"/>
  <c r="A385" i="1"/>
  <c r="M383" i="1"/>
  <c r="A381" i="1"/>
  <c r="M379" i="1"/>
  <c r="A377" i="1"/>
  <c r="M375" i="1"/>
  <c r="A373" i="1"/>
  <c r="M371" i="1"/>
  <c r="A369" i="1"/>
  <c r="M367" i="1"/>
  <c r="A365" i="1"/>
  <c r="M363" i="1"/>
  <c r="A361" i="1"/>
  <c r="M359" i="1"/>
  <c r="A357" i="1"/>
  <c r="M355" i="1"/>
  <c r="A353" i="1"/>
  <c r="M351" i="1"/>
  <c r="A349" i="1"/>
  <c r="M347" i="1"/>
  <c r="A345" i="1"/>
  <c r="M343" i="1"/>
  <c r="A346" i="1"/>
  <c r="A344" i="1"/>
  <c r="A342" i="1"/>
  <c r="M338" i="1"/>
  <c r="A336" i="1"/>
  <c r="M334" i="1"/>
  <c r="A332" i="1"/>
  <c r="M330" i="1"/>
  <c r="A328" i="1"/>
  <c r="M326" i="1"/>
  <c r="A324" i="1"/>
  <c r="M322" i="1"/>
  <c r="A320" i="1"/>
  <c r="M318" i="1"/>
  <c r="A316" i="1"/>
  <c r="M314" i="1"/>
  <c r="A312" i="1"/>
  <c r="M310" i="1"/>
  <c r="A308" i="1"/>
  <c r="M306" i="1"/>
  <c r="A304" i="1"/>
  <c r="M302" i="1"/>
  <c r="A300" i="1"/>
  <c r="M298" i="1"/>
  <c r="A296" i="1"/>
  <c r="M294" i="1"/>
  <c r="A292" i="1"/>
  <c r="M290" i="1"/>
  <c r="A288" i="1"/>
  <c r="M286" i="1"/>
  <c r="A284" i="1"/>
  <c r="M282" i="1"/>
  <c r="A280" i="1"/>
  <c r="M278" i="1"/>
  <c r="A276" i="1"/>
  <c r="M274" i="1"/>
  <c r="A272" i="1"/>
  <c r="M270" i="1"/>
  <c r="A268" i="1"/>
  <c r="M266" i="1"/>
  <c r="A264" i="1"/>
  <c r="M262" i="1"/>
  <c r="A260" i="1"/>
  <c r="M258" i="1"/>
  <c r="A256" i="1"/>
  <c r="M254" i="1"/>
  <c r="A252" i="1"/>
  <c r="M250" i="1"/>
  <c r="A248" i="1"/>
  <c r="M246" i="1"/>
  <c r="A244" i="1"/>
  <c r="M242" i="1"/>
  <c r="A240" i="1"/>
  <c r="M238" i="1"/>
  <c r="A236" i="1"/>
  <c r="M234" i="1"/>
  <c r="A232" i="1"/>
  <c r="M230" i="1"/>
  <c r="A228" i="1"/>
  <c r="M226" i="1"/>
  <c r="A224" i="1"/>
  <c r="M222" i="1"/>
  <c r="A220" i="1"/>
  <c r="M218" i="1"/>
  <c r="A216" i="1"/>
  <c r="M214" i="1"/>
  <c r="A212" i="1"/>
  <c r="M210" i="1"/>
  <c r="A208" i="1"/>
  <c r="M206" i="1"/>
  <c r="A204" i="1"/>
  <c r="M202" i="1"/>
  <c r="A200" i="1"/>
  <c r="M198" i="1"/>
  <c r="A196" i="1"/>
  <c r="M194" i="1"/>
  <c r="A192" i="1"/>
  <c r="M190" i="1"/>
  <c r="A188" i="1"/>
  <c r="M186" i="1"/>
  <c r="A184" i="1"/>
  <c r="M182" i="1"/>
  <c r="A180" i="1"/>
  <c r="M178" i="1"/>
  <c r="A176" i="1"/>
  <c r="M174" i="1"/>
  <c r="A172" i="1"/>
  <c r="M170" i="1"/>
  <c r="A168" i="1"/>
  <c r="M166" i="1"/>
  <c r="A164" i="1"/>
  <c r="M162" i="1"/>
  <c r="A160" i="1"/>
  <c r="M158" i="1"/>
  <c r="A156" i="1"/>
  <c r="M154" i="1"/>
  <c r="A152" i="1"/>
  <c r="M150" i="1"/>
  <c r="A148" i="1"/>
  <c r="M146" i="1"/>
  <c r="A144" i="1"/>
  <c r="M142" i="1"/>
  <c r="A140" i="1"/>
  <c r="M138" i="1"/>
  <c r="A136" i="1"/>
  <c r="M134" i="1"/>
  <c r="A132" i="1"/>
  <c r="M130" i="1"/>
  <c r="A128" i="1"/>
  <c r="M126" i="1"/>
  <c r="A124" i="1"/>
  <c r="M122" i="1"/>
  <c r="A120" i="1"/>
  <c r="M118" i="1"/>
  <c r="A116" i="1"/>
  <c r="M114" i="1"/>
  <c r="A340" i="1"/>
  <c r="A337" i="1"/>
  <c r="M335" i="1"/>
  <c r="A333" i="1"/>
  <c r="M331" i="1"/>
  <c r="A329" i="1"/>
  <c r="M327" i="1"/>
  <c r="A325" i="1"/>
  <c r="M323" i="1"/>
  <c r="A321" i="1"/>
  <c r="M319" i="1"/>
  <c r="A317" i="1"/>
  <c r="M315" i="1"/>
  <c r="A313" i="1"/>
  <c r="M311" i="1"/>
  <c r="A309" i="1"/>
  <c r="M307" i="1"/>
  <c r="A305" i="1"/>
  <c r="M303" i="1"/>
  <c r="A301" i="1"/>
  <c r="M299" i="1"/>
  <c r="A297" i="1"/>
  <c r="M295" i="1"/>
  <c r="A293" i="1"/>
  <c r="M291" i="1"/>
  <c r="A289" i="1"/>
  <c r="M287" i="1"/>
  <c r="A285" i="1"/>
  <c r="M283" i="1"/>
  <c r="A281" i="1"/>
  <c r="M279" i="1"/>
  <c r="A277" i="1"/>
  <c r="M275" i="1"/>
  <c r="A273" i="1"/>
  <c r="M271" i="1"/>
  <c r="A269" i="1"/>
  <c r="M267" i="1"/>
  <c r="A265" i="1"/>
  <c r="M263" i="1"/>
  <c r="A261" i="1"/>
  <c r="M259" i="1"/>
  <c r="A257" i="1"/>
  <c r="M255" i="1"/>
  <c r="A253" i="1"/>
  <c r="M251" i="1"/>
  <c r="A249" i="1"/>
  <c r="M247" i="1"/>
  <c r="A245" i="1"/>
  <c r="M243" i="1"/>
  <c r="A241" i="1"/>
  <c r="M239" i="1"/>
  <c r="A237" i="1"/>
  <c r="M235" i="1"/>
  <c r="A233" i="1"/>
  <c r="M231" i="1"/>
  <c r="A229" i="1"/>
  <c r="M227" i="1"/>
  <c r="A225" i="1"/>
  <c r="M223" i="1"/>
  <c r="A221" i="1"/>
  <c r="M219" i="1"/>
  <c r="A217" i="1"/>
  <c r="M215" i="1"/>
  <c r="A213" i="1"/>
  <c r="M211" i="1"/>
  <c r="A209" i="1"/>
  <c r="M207" i="1"/>
  <c r="A205" i="1"/>
  <c r="M203" i="1"/>
  <c r="A201" i="1"/>
  <c r="M199" i="1"/>
  <c r="A197" i="1"/>
  <c r="M195" i="1"/>
  <c r="A193" i="1"/>
  <c r="M191" i="1"/>
  <c r="A189" i="1"/>
  <c r="M187" i="1"/>
  <c r="A185" i="1"/>
  <c r="M183" i="1"/>
  <c r="A181" i="1"/>
  <c r="M179" i="1"/>
  <c r="A177" i="1"/>
  <c r="M175" i="1"/>
  <c r="A173" i="1"/>
  <c r="M171" i="1"/>
  <c r="A169" i="1"/>
  <c r="M167" i="1"/>
  <c r="A165" i="1"/>
  <c r="M163" i="1"/>
  <c r="A161" i="1"/>
  <c r="M159" i="1"/>
  <c r="A157" i="1"/>
  <c r="M155" i="1"/>
  <c r="A153" i="1"/>
  <c r="M151" i="1"/>
  <c r="A149" i="1"/>
  <c r="M147" i="1"/>
  <c r="A145" i="1"/>
  <c r="M143" i="1"/>
  <c r="A141" i="1"/>
  <c r="M139" i="1"/>
  <c r="A137" i="1"/>
  <c r="M135" i="1"/>
  <c r="A133" i="1"/>
  <c r="M131" i="1"/>
  <c r="A129" i="1"/>
  <c r="M127" i="1"/>
  <c r="A125" i="1"/>
  <c r="M123" i="1"/>
  <c r="A121" i="1"/>
  <c r="M344" i="1"/>
  <c r="M342" i="1"/>
  <c r="A341" i="1"/>
  <c r="M339" i="1"/>
  <c r="A338" i="1"/>
  <c r="M336" i="1"/>
  <c r="A334" i="1"/>
  <c r="M332" i="1"/>
  <c r="A330" i="1"/>
  <c r="M328" i="1"/>
  <c r="A326" i="1"/>
  <c r="M324" i="1"/>
  <c r="A322" i="1"/>
  <c r="M320" i="1"/>
  <c r="A318" i="1"/>
  <c r="M316" i="1"/>
  <c r="A314" i="1"/>
  <c r="M312" i="1"/>
  <c r="A310" i="1"/>
  <c r="M308" i="1"/>
  <c r="A306" i="1"/>
  <c r="M304" i="1"/>
  <c r="A302" i="1"/>
  <c r="M300" i="1"/>
  <c r="A298" i="1"/>
  <c r="M296" i="1"/>
  <c r="A294" i="1"/>
  <c r="M292" i="1"/>
  <c r="A290" i="1"/>
  <c r="M288" i="1"/>
  <c r="A286" i="1"/>
  <c r="M284" i="1"/>
  <c r="A282" i="1"/>
  <c r="M280" i="1"/>
  <c r="A278" i="1"/>
  <c r="M276" i="1"/>
  <c r="A274" i="1"/>
  <c r="M272" i="1"/>
  <c r="A270" i="1"/>
  <c r="M268" i="1"/>
  <c r="A266" i="1"/>
  <c r="M264" i="1"/>
  <c r="A262" i="1"/>
  <c r="M260" i="1"/>
  <c r="A258" i="1"/>
  <c r="M256" i="1"/>
  <c r="A254" i="1"/>
  <c r="M252" i="1"/>
  <c r="A250" i="1"/>
  <c r="M248" i="1"/>
  <c r="A246" i="1"/>
  <c r="M244" i="1"/>
  <c r="A242" i="1"/>
  <c r="M240" i="1"/>
  <c r="A238" i="1"/>
  <c r="M236" i="1"/>
  <c r="A234" i="1"/>
  <c r="M232" i="1"/>
  <c r="A230" i="1"/>
  <c r="M228" i="1"/>
  <c r="A226" i="1"/>
  <c r="M224" i="1"/>
  <c r="A222" i="1"/>
  <c r="M220" i="1"/>
  <c r="A218" i="1"/>
  <c r="M216" i="1"/>
  <c r="A214" i="1"/>
  <c r="M212" i="1"/>
  <c r="A210" i="1"/>
  <c r="M208" i="1"/>
  <c r="A206" i="1"/>
  <c r="M204" i="1"/>
  <c r="A202" i="1"/>
  <c r="M200" i="1"/>
  <c r="A198" i="1"/>
  <c r="M196" i="1"/>
  <c r="A194" i="1"/>
  <c r="M192" i="1"/>
  <c r="A190" i="1"/>
  <c r="M188" i="1"/>
  <c r="A186" i="1"/>
  <c r="M184" i="1"/>
  <c r="A182" i="1"/>
  <c r="M180" i="1"/>
  <c r="A178" i="1"/>
  <c r="M176" i="1"/>
  <c r="A174" i="1"/>
  <c r="M172" i="1"/>
  <c r="A170" i="1"/>
  <c r="M168" i="1"/>
  <c r="A166" i="1"/>
  <c r="M164" i="1"/>
  <c r="A162" i="1"/>
  <c r="M160" i="1"/>
  <c r="A158" i="1"/>
  <c r="M156" i="1"/>
  <c r="A154" i="1"/>
  <c r="M152" i="1"/>
  <c r="A150" i="1"/>
  <c r="M148" i="1"/>
  <c r="A146" i="1"/>
  <c r="M144" i="1"/>
  <c r="A142" i="1"/>
  <c r="M140" i="1"/>
  <c r="A138" i="1"/>
  <c r="M136" i="1"/>
  <c r="A134" i="1"/>
  <c r="M132" i="1"/>
  <c r="A130" i="1"/>
  <c r="M128" i="1"/>
  <c r="A126" i="1"/>
  <c r="M124" i="1"/>
  <c r="A122" i="1"/>
  <c r="M120" i="1"/>
  <c r="A118" i="1"/>
  <c r="M116" i="1"/>
  <c r="A114" i="1"/>
  <c r="M112" i="1"/>
  <c r="A110" i="1"/>
  <c r="M108" i="1"/>
  <c r="A106" i="1"/>
  <c r="M104" i="1"/>
  <c r="A102" i="1"/>
  <c r="M100" i="1"/>
  <c r="A98" i="1"/>
  <c r="M96" i="1"/>
  <c r="A94" i="1"/>
  <c r="M340" i="1"/>
  <c r="M337" i="1"/>
  <c r="A335" i="1"/>
  <c r="M333" i="1"/>
  <c r="A331" i="1"/>
  <c r="M329" i="1"/>
  <c r="A327" i="1"/>
  <c r="M325" i="1"/>
  <c r="A323" i="1"/>
  <c r="M321" i="1"/>
  <c r="A319" i="1"/>
  <c r="M317" i="1"/>
  <c r="A315" i="1"/>
  <c r="M313" i="1"/>
  <c r="A311" i="1"/>
  <c r="M309" i="1"/>
  <c r="A307" i="1"/>
  <c r="M305" i="1"/>
  <c r="A303" i="1"/>
  <c r="M301" i="1"/>
  <c r="A299" i="1"/>
  <c r="M297" i="1"/>
  <c r="A295" i="1"/>
  <c r="M293" i="1"/>
  <c r="A291" i="1"/>
  <c r="M289" i="1"/>
  <c r="A287" i="1"/>
  <c r="M285" i="1"/>
  <c r="A283" i="1"/>
  <c r="M281" i="1"/>
  <c r="A279" i="1"/>
  <c r="M277" i="1"/>
  <c r="A275" i="1"/>
  <c r="M273" i="1"/>
  <c r="A271" i="1"/>
  <c r="M269" i="1"/>
  <c r="A267" i="1"/>
  <c r="M265" i="1"/>
  <c r="A263" i="1"/>
  <c r="M261" i="1"/>
  <c r="A259" i="1"/>
  <c r="M257" i="1"/>
  <c r="A255" i="1"/>
  <c r="M253" i="1"/>
  <c r="A251" i="1"/>
  <c r="M249" i="1"/>
  <c r="A247" i="1"/>
  <c r="M245" i="1"/>
  <c r="A243" i="1"/>
  <c r="M241" i="1"/>
  <c r="A239" i="1"/>
  <c r="M237" i="1"/>
  <c r="A235" i="1"/>
  <c r="M233" i="1"/>
  <c r="A231" i="1"/>
  <c r="M229" i="1"/>
  <c r="A227" i="1"/>
  <c r="M225" i="1"/>
  <c r="A223" i="1"/>
  <c r="M221" i="1"/>
  <c r="A219" i="1"/>
  <c r="M217" i="1"/>
  <c r="A215" i="1"/>
  <c r="M213" i="1"/>
  <c r="A211" i="1"/>
  <c r="M209" i="1"/>
  <c r="A207" i="1"/>
  <c r="M205" i="1"/>
  <c r="A203" i="1"/>
  <c r="M201" i="1"/>
  <c r="A199" i="1"/>
  <c r="M197" i="1"/>
  <c r="A195" i="1"/>
  <c r="M193" i="1"/>
  <c r="A191" i="1"/>
  <c r="M189" i="1"/>
  <c r="A187" i="1"/>
  <c r="M185" i="1"/>
  <c r="A183" i="1"/>
  <c r="M181" i="1"/>
  <c r="A179" i="1"/>
  <c r="M177" i="1"/>
  <c r="A175" i="1"/>
  <c r="M173" i="1"/>
  <c r="A171" i="1"/>
  <c r="M169" i="1"/>
  <c r="A167" i="1"/>
  <c r="M165" i="1"/>
  <c r="A163" i="1"/>
  <c r="M161" i="1"/>
  <c r="A159" i="1"/>
  <c r="M157" i="1"/>
  <c r="A155" i="1"/>
  <c r="M153" i="1"/>
  <c r="A151" i="1"/>
  <c r="M149" i="1"/>
  <c r="A147" i="1"/>
  <c r="M145" i="1"/>
  <c r="A143" i="1"/>
  <c r="M141" i="1"/>
  <c r="A139" i="1"/>
  <c r="M137" i="1"/>
  <c r="A135" i="1"/>
  <c r="M133" i="1"/>
  <c r="A131" i="1"/>
  <c r="M129" i="1"/>
  <c r="A127" i="1"/>
  <c r="M125" i="1"/>
  <c r="A123" i="1"/>
  <c r="M121" i="1"/>
  <c r="A119" i="1"/>
  <c r="M117" i="1"/>
  <c r="A115" i="1"/>
  <c r="M113" i="1"/>
  <c r="A111" i="1"/>
  <c r="M109" i="1"/>
  <c r="A107" i="1"/>
  <c r="M105" i="1"/>
  <c r="A103" i="1"/>
  <c r="M101" i="1"/>
  <c r="A99" i="1"/>
  <c r="M97" i="1"/>
  <c r="M119" i="1"/>
  <c r="A117" i="1"/>
  <c r="A112" i="1"/>
  <c r="A108" i="1"/>
  <c r="A104" i="1"/>
  <c r="A100" i="1"/>
  <c r="A96" i="1"/>
  <c r="M94" i="1"/>
  <c r="A93" i="1"/>
  <c r="M91" i="1"/>
  <c r="A89" i="1"/>
  <c r="M87" i="1"/>
  <c r="A85" i="1"/>
  <c r="M83" i="1"/>
  <c r="A81" i="1"/>
  <c r="M79" i="1"/>
  <c r="A77" i="1"/>
  <c r="M75" i="1"/>
  <c r="A73" i="1"/>
  <c r="M71" i="1"/>
  <c r="A69" i="1"/>
  <c r="M67" i="1"/>
  <c r="A65" i="1"/>
  <c r="M63" i="1"/>
  <c r="A61" i="1"/>
  <c r="M59" i="1"/>
  <c r="A57" i="1"/>
  <c r="M55" i="1"/>
  <c r="A53" i="1"/>
  <c r="M51" i="1"/>
  <c r="A49" i="1"/>
  <c r="M47" i="1"/>
  <c r="A45" i="1"/>
  <c r="M43" i="1"/>
  <c r="A41" i="1"/>
  <c r="M39" i="1"/>
  <c r="A37" i="1"/>
  <c r="M35" i="1"/>
  <c r="A33" i="1"/>
  <c r="M31" i="1"/>
  <c r="A29" i="1"/>
  <c r="M27" i="1"/>
  <c r="A21" i="1"/>
  <c r="M19" i="1"/>
  <c r="A13" i="1"/>
  <c r="A5" i="1"/>
  <c r="M111" i="1"/>
  <c r="M107" i="1"/>
  <c r="M103" i="1"/>
  <c r="M99" i="1"/>
  <c r="M95" i="1"/>
  <c r="M92" i="1"/>
  <c r="A90" i="1"/>
  <c r="M88" i="1"/>
  <c r="A86" i="1"/>
  <c r="M84" i="1"/>
  <c r="A82" i="1"/>
  <c r="M80" i="1"/>
  <c r="A78" i="1"/>
  <c r="M76" i="1"/>
  <c r="A74" i="1"/>
  <c r="M72" i="1"/>
  <c r="A70" i="1"/>
  <c r="M68" i="1"/>
  <c r="A66" i="1"/>
  <c r="M64" i="1"/>
  <c r="A62" i="1"/>
  <c r="M60" i="1"/>
  <c r="A58" i="1"/>
  <c r="M56" i="1"/>
  <c r="A54" i="1"/>
  <c r="M52" i="1"/>
  <c r="A50" i="1"/>
  <c r="M48" i="1"/>
  <c r="A46" i="1"/>
  <c r="M44" i="1"/>
  <c r="A42" i="1"/>
  <c r="M40" i="1"/>
  <c r="A38" i="1"/>
  <c r="M36" i="1"/>
  <c r="A34" i="1"/>
  <c r="M32" i="1"/>
  <c r="A30" i="1"/>
  <c r="M28" i="1"/>
  <c r="A26" i="1"/>
  <c r="M24" i="1"/>
  <c r="A22" i="1"/>
  <c r="M20" i="1"/>
  <c r="A18" i="1"/>
  <c r="M16" i="1"/>
  <c r="A14" i="1"/>
  <c r="M12" i="1"/>
  <c r="A10" i="1"/>
  <c r="M8" i="1"/>
  <c r="A6" i="1"/>
  <c r="M4" i="1"/>
  <c r="M115" i="1"/>
  <c r="A113" i="1"/>
  <c r="A109" i="1"/>
  <c r="A105" i="1"/>
  <c r="A101" i="1"/>
  <c r="A97" i="1"/>
  <c r="M93" i="1"/>
  <c r="A91" i="1"/>
  <c r="M89" i="1"/>
  <c r="A87" i="1"/>
  <c r="M85" i="1"/>
  <c r="A83" i="1"/>
  <c r="M81" i="1"/>
  <c r="A79" i="1"/>
  <c r="M77" i="1"/>
  <c r="A75" i="1"/>
  <c r="M73" i="1"/>
  <c r="A71" i="1"/>
  <c r="M69" i="1"/>
  <c r="A67" i="1"/>
  <c r="M65" i="1"/>
  <c r="A63" i="1"/>
  <c r="M61" i="1"/>
  <c r="A59" i="1"/>
  <c r="M57" i="1"/>
  <c r="A55" i="1"/>
  <c r="M53" i="1"/>
  <c r="A51" i="1"/>
  <c r="M49" i="1"/>
  <c r="A47" i="1"/>
  <c r="M45" i="1"/>
  <c r="A43" i="1"/>
  <c r="M41" i="1"/>
  <c r="A39" i="1"/>
  <c r="M37" i="1"/>
  <c r="A35" i="1"/>
  <c r="M33" i="1"/>
  <c r="A31" i="1"/>
  <c r="M29" i="1"/>
  <c r="A27" i="1"/>
  <c r="M25" i="1"/>
  <c r="A23" i="1"/>
  <c r="M21" i="1"/>
  <c r="A19" i="1"/>
  <c r="M17" i="1"/>
  <c r="A15" i="1"/>
  <c r="M13" i="1"/>
  <c r="A11" i="1"/>
  <c r="M9" i="1"/>
  <c r="A7" i="1"/>
  <c r="M5" i="1"/>
  <c r="M110" i="1"/>
  <c r="M106" i="1"/>
  <c r="M102" i="1"/>
  <c r="M98" i="1"/>
  <c r="A95" i="1"/>
  <c r="A92" i="1"/>
  <c r="M90" i="1"/>
  <c r="A88" i="1"/>
  <c r="M86" i="1"/>
  <c r="A84" i="1"/>
  <c r="M82" i="1"/>
  <c r="A80" i="1"/>
  <c r="M78" i="1"/>
  <c r="A76" i="1"/>
  <c r="M74" i="1"/>
  <c r="A72" i="1"/>
  <c r="M70" i="1"/>
  <c r="A68" i="1"/>
  <c r="M66" i="1"/>
  <c r="A64" i="1"/>
  <c r="M62" i="1"/>
  <c r="A60" i="1"/>
  <c r="M58" i="1"/>
  <c r="A56" i="1"/>
  <c r="M54" i="1"/>
  <c r="A52" i="1"/>
  <c r="M50" i="1"/>
  <c r="A48" i="1"/>
  <c r="M46" i="1"/>
  <c r="A44" i="1"/>
  <c r="M42" i="1"/>
  <c r="A40" i="1"/>
  <c r="M38" i="1"/>
  <c r="A36" i="1"/>
  <c r="M34" i="1"/>
  <c r="A32" i="1"/>
  <c r="M30" i="1"/>
  <c r="A28" i="1"/>
  <c r="M26" i="1"/>
  <c r="A24" i="1"/>
  <c r="M22" i="1"/>
  <c r="A20" i="1"/>
  <c r="M18" i="1"/>
  <c r="A16" i="1"/>
  <c r="M14" i="1"/>
  <c r="A12" i="1"/>
  <c r="M10" i="1"/>
  <c r="A8" i="1"/>
  <c r="M6" i="1"/>
  <c r="A4" i="1"/>
  <c r="M2" i="1"/>
  <c r="A25" i="1"/>
  <c r="M23" i="1"/>
  <c r="A17" i="1"/>
  <c r="M15" i="1"/>
  <c r="M11" i="1"/>
  <c r="A9" i="1"/>
  <c r="M7" i="1"/>
  <c r="M3" i="1"/>
  <c r="A2" i="1"/>
  <c r="A3" i="1"/>
</calcChain>
</file>

<file path=xl/sharedStrings.xml><?xml version="1.0" encoding="utf-8"?>
<sst xmlns="http://schemas.openxmlformats.org/spreadsheetml/2006/main" count="10150" uniqueCount="6111">
  <si>
    <t>ID</t>
  </si>
  <si>
    <t>Email</t>
  </si>
  <si>
    <t>Diploma Name</t>
  </si>
  <si>
    <t>Last Name</t>
  </si>
  <si>
    <t>First Name</t>
  </si>
  <si>
    <t>Middle Name</t>
  </si>
  <si>
    <t>Primary Degree</t>
  </si>
  <si>
    <t>Plan</t>
  </si>
  <si>
    <t>Honors</t>
  </si>
  <si>
    <t>Secondary Degree</t>
  </si>
  <si>
    <t>Audio</t>
  </si>
  <si>
    <t>Photos</t>
  </si>
  <si>
    <t>da20648@email.vccs.edu</t>
  </si>
  <si>
    <t>Abbas</t>
  </si>
  <si>
    <t>Dalia</t>
  </si>
  <si>
    <t>Associate of Science</t>
  </si>
  <si>
    <t>General Studies</t>
  </si>
  <si>
    <t>Magna Cum Laude</t>
  </si>
  <si>
    <t>https://us-nc-photos.s3.us-east-1.amazonaws.com/uploads/user/avatar/5adbff80bb3be7b6452aaa6c4ad49196.png</t>
  </si>
  <si>
    <t>aaa277929@email.vccs.edu</t>
  </si>
  <si>
    <t>Abdullah</t>
  </si>
  <si>
    <t>Amenah</t>
  </si>
  <si>
    <t>Ahmed</t>
  </si>
  <si>
    <t>https://us-nc-photos.s3.us-east-1.amazonaws.com/uploads/user/avatar/1483f37d2fc175892e1f8dbe2c992ece.jpg</t>
  </si>
  <si>
    <t>dsa29629@email.vccs.edu</t>
  </si>
  <si>
    <t>Deana</t>
  </si>
  <si>
    <t>Shania Saige</t>
  </si>
  <si>
    <t>Associate of Applied Science</t>
  </si>
  <si>
    <t>Culinary Arts</t>
  </si>
  <si>
    <t>Career Studies Certificate</t>
  </si>
  <si>
    <t>Professional Cooking</t>
  </si>
  <si>
    <t>https://us-nc-photos.s3.us-east-1.amazonaws.com/uploads/user/avatar/b44a8172fe577398aa935c7d16236496.jpeg</t>
  </si>
  <si>
    <t>sa23235@email.vccs.edu</t>
  </si>
  <si>
    <t>Sara</t>
  </si>
  <si>
    <t>Business Administration</t>
  </si>
  <si>
    <t>Summa Cum Laude</t>
  </si>
  <si>
    <t>https://us-nc-photos.s3.us-east-1.amazonaws.com/uploads/user/avatar/e30d228b8ccb4efec7e405d83a60d929.jpeg</t>
  </si>
  <si>
    <t>aka22418@email.vccs.edu</t>
  </si>
  <si>
    <t>Aber</t>
  </si>
  <si>
    <t>Annetria</t>
  </si>
  <si>
    <t>Kaye</t>
  </si>
  <si>
    <t>Nursing</t>
  </si>
  <si>
    <t>https://us-nc-photos.s3.us-east-1.amazonaws.com/uploads/user/avatar/a86061ec7d1618757408e4996e354838.jpg</t>
  </si>
  <si>
    <t>ra2619@email.vccs.edu</t>
  </si>
  <si>
    <t>Abounader</t>
  </si>
  <si>
    <t>Raymond</t>
  </si>
  <si>
    <t>cadams6154@email.vccs.edu</t>
  </si>
  <si>
    <t>Adams</t>
  </si>
  <si>
    <t>Crystal</t>
  </si>
  <si>
    <t>L</t>
  </si>
  <si>
    <t>Radiography</t>
  </si>
  <si>
    <t>maa25587@email.vccs.edu</t>
  </si>
  <si>
    <t>Adekunle</t>
  </si>
  <si>
    <t>Mohammed</t>
  </si>
  <si>
    <t>Abiodun</t>
  </si>
  <si>
    <t>kna2362@email.vccs.edu</t>
  </si>
  <si>
    <t>Adkins</t>
  </si>
  <si>
    <t>Kelsie</t>
  </si>
  <si>
    <t>Nicole</t>
  </si>
  <si>
    <t>Cum Laude</t>
  </si>
  <si>
    <t>https://us-nc-photos.s3.us-east-1.amazonaws.com/uploads/user/avatar/19a554e39e501830469b4fad1de39d34.jpeg</t>
  </si>
  <si>
    <t>mma28224@email.vccs.edu</t>
  </si>
  <si>
    <t>Adldoost</t>
  </si>
  <si>
    <t>Morgan</t>
  </si>
  <si>
    <t>Marzieh</t>
  </si>
  <si>
    <t>https://us-nc-photos.s3.us-east-1.amazonaws.com/uploads/user/avatar/44e5988959ed77ef652cd7b6f1a7ff41.jpeg</t>
  </si>
  <si>
    <t>haa258@email.vccs.edu</t>
  </si>
  <si>
    <t>Akers</t>
  </si>
  <si>
    <t>Howard</t>
  </si>
  <si>
    <t>Alan</t>
  </si>
  <si>
    <t>Computer Science</t>
  </si>
  <si>
    <t>ha2795@email.vccs.edu</t>
  </si>
  <si>
    <t>Algburi</t>
  </si>
  <si>
    <t>Heba</t>
  </si>
  <si>
    <t>Diagnostic Medical Sonography</t>
  </si>
  <si>
    <t>adj263@email.vccs.edu</t>
  </si>
  <si>
    <t>Allen</t>
  </si>
  <si>
    <t>Amber</t>
  </si>
  <si>
    <t>D</t>
  </si>
  <si>
    <t>Certificate</t>
  </si>
  <si>
    <t>Health Information Management</t>
  </si>
  <si>
    <t>BALLEN6393@email.vccs.edu</t>
  </si>
  <si>
    <t>Brian</t>
  </si>
  <si>
    <t>C</t>
  </si>
  <si>
    <t>Emergency Medical Services</t>
  </si>
  <si>
    <t>Emergency Medical Services - Paramedic Bridge</t>
  </si>
  <si>
    <t>woa210@email.vccs.edu</t>
  </si>
  <si>
    <t>Willow</t>
  </si>
  <si>
    <t>Olivia</t>
  </si>
  <si>
    <t>ama27489@email.vccs.edu</t>
  </si>
  <si>
    <t>Alsamaraee</t>
  </si>
  <si>
    <t>Mahmood</t>
  </si>
  <si>
    <t>Engineering</t>
  </si>
  <si>
    <t>saa20623@email.vccs.edu</t>
  </si>
  <si>
    <t>Alvarado Hernandez</t>
  </si>
  <si>
    <t>Silvia</t>
  </si>
  <si>
    <t>Alejandra</t>
  </si>
  <si>
    <t>https://us-nc-photos.s3.us-east-1.amazonaws.com/uploads/user/avatar/339bfd631002bdcabe8e5f1dd979b3f7.jpg</t>
  </si>
  <si>
    <t>ssa2463@email.vccs.edu</t>
  </si>
  <si>
    <t>Amick</t>
  </si>
  <si>
    <t>Sallie</t>
  </si>
  <si>
    <t>S</t>
  </si>
  <si>
    <t>cpa21227@email.vccs.edu</t>
  </si>
  <si>
    <t>Anama</t>
  </si>
  <si>
    <t>Christopher</t>
  </si>
  <si>
    <t>Paul</t>
  </si>
  <si>
    <t>https://us-nc-photos.s3.us-east-1.amazonaws.com/uploads/user/avatar/f7d7f76fb08e71f41a20f0778f308b5d.png</t>
  </si>
  <si>
    <t>bea2855@email.vccs.edu</t>
  </si>
  <si>
    <t>Anderson</t>
  </si>
  <si>
    <t>Blake</t>
  </si>
  <si>
    <t>Elliott</t>
  </si>
  <si>
    <t>cca2361@email.vccs.edu</t>
  </si>
  <si>
    <t>Candice</t>
  </si>
  <si>
    <t>Ciarra</t>
  </si>
  <si>
    <t>wja2170@email.vccs.edu</t>
  </si>
  <si>
    <t>William</t>
  </si>
  <si>
    <t>John</t>
  </si>
  <si>
    <t>Cybersecurity</t>
  </si>
  <si>
    <t>cna25273@email.vccs.edu</t>
  </si>
  <si>
    <t>Arehart</t>
  </si>
  <si>
    <t>Christa</t>
  </si>
  <si>
    <t>yaa20435@email.vccs.edu</t>
  </si>
  <si>
    <t>Argueta</t>
  </si>
  <si>
    <t>Yanci</t>
  </si>
  <si>
    <t>Arely</t>
  </si>
  <si>
    <t>Associate of Arts</t>
  </si>
  <si>
    <t>Liberal Arts</t>
  </si>
  <si>
    <t>efa2691@email.vccs.edu</t>
  </si>
  <si>
    <t>Armstrong</t>
  </si>
  <si>
    <t>Emily</t>
  </si>
  <si>
    <t>Frobom</t>
  </si>
  <si>
    <t>https://us-nc-photos.s3.us-east-1.amazonaws.com/uploads/user/avatar/00c6bfaa86bf9704485a51e5a849a486.jpg</t>
  </si>
  <si>
    <t>mfa23234@email.vccs.edu</t>
  </si>
  <si>
    <t>Asif</t>
  </si>
  <si>
    <t>Mehrab</t>
  </si>
  <si>
    <t>Fatima</t>
  </si>
  <si>
    <t>mca2397@email.vccs.edu</t>
  </si>
  <si>
    <t>Athey</t>
  </si>
  <si>
    <t>Makiya</t>
  </si>
  <si>
    <t>Cameron</t>
  </si>
  <si>
    <t>aca2367@email.vccs.edu</t>
  </si>
  <si>
    <t>Athy</t>
  </si>
  <si>
    <t>Aaron</t>
  </si>
  <si>
    <t>Calvin</t>
  </si>
  <si>
    <t>Police Science</t>
  </si>
  <si>
    <t>Criminal Justice</t>
  </si>
  <si>
    <t>lva2669@email.vccs.edu</t>
  </si>
  <si>
    <t>Atkins</t>
  </si>
  <si>
    <t>Lauren</t>
  </si>
  <si>
    <t>Virginia</t>
  </si>
  <si>
    <t>ya2529@email.vccs.edu</t>
  </si>
  <si>
    <t>Aung</t>
  </si>
  <si>
    <t>Yamin</t>
  </si>
  <si>
    <t>https://us-nc-photos.s3.us-east-1.amazonaws.com/uploads/user/avatar/70f72742cf2348b802938827c6a48a1f.jpeg</t>
  </si>
  <si>
    <t>cab21847@email.vccs.edu</t>
  </si>
  <si>
    <t>Babcock</t>
  </si>
  <si>
    <t>Craig</t>
  </si>
  <si>
    <t>A</t>
  </si>
  <si>
    <t>https://us-nc-photos.s3.us-east-1.amazonaws.com/uploads/user/avatar/d4ef512c4883b071ad7afac2addc4911.jpg</t>
  </si>
  <si>
    <t>ans289@email.vccs.edu</t>
  </si>
  <si>
    <t>Bagley</t>
  </si>
  <si>
    <t>Amanda</t>
  </si>
  <si>
    <t>Education</t>
  </si>
  <si>
    <t>cjb22323@email.vccs.edu</t>
  </si>
  <si>
    <t>Baldini</t>
  </si>
  <si>
    <t>Cheyanne</t>
  </si>
  <si>
    <t>Janae</t>
  </si>
  <si>
    <t>dnb2201@email.vccs.edu</t>
  </si>
  <si>
    <t>Dakota</t>
  </si>
  <si>
    <t>Nichole</t>
  </si>
  <si>
    <t>ab27528@email.vccs.edu</t>
  </si>
  <si>
    <t>Banks</t>
  </si>
  <si>
    <t>Adreanna</t>
  </si>
  <si>
    <t>Advanced Criminal Justice</t>
  </si>
  <si>
    <t>sab2443@email.vccs.edu</t>
  </si>
  <si>
    <t>Samuel</t>
  </si>
  <si>
    <t>Arthur</t>
  </si>
  <si>
    <t>kab27611@email.vccs.edu</t>
  </si>
  <si>
    <t>Banning</t>
  </si>
  <si>
    <t>Kahlil</t>
  </si>
  <si>
    <t>Alicia</t>
  </si>
  <si>
    <t>rbarbour8519@email.vccs.edu</t>
  </si>
  <si>
    <t>Barbour</t>
  </si>
  <si>
    <t>Rosonya</t>
  </si>
  <si>
    <t>Denise</t>
  </si>
  <si>
    <t>arh2442@email.vccs.edu</t>
  </si>
  <si>
    <t>Barden</t>
  </si>
  <si>
    <t>Rose</t>
  </si>
  <si>
    <t>Accounting</t>
  </si>
  <si>
    <t>knf6@email.vccs.edu</t>
  </si>
  <si>
    <t>Barlow</t>
  </si>
  <si>
    <t>Kimberly</t>
  </si>
  <si>
    <t>Noel</t>
  </si>
  <si>
    <t>dab202689@email.vccs.edu</t>
  </si>
  <si>
    <t>Barr</t>
  </si>
  <si>
    <t>Dominique</t>
  </si>
  <si>
    <t>Alexander</t>
  </si>
  <si>
    <t>hbg259@email.vccs.edu</t>
  </si>
  <si>
    <t>Barron</t>
  </si>
  <si>
    <t>Hailey</t>
  </si>
  <si>
    <t>jtb20816@email.vccs.edu</t>
  </si>
  <si>
    <t>Bartee</t>
  </si>
  <si>
    <t>Jalonda</t>
  </si>
  <si>
    <t>Tiera</t>
  </si>
  <si>
    <t>wjb2146@email.vccs.edu</t>
  </si>
  <si>
    <t>Basener</t>
  </si>
  <si>
    <t>Wesley</t>
  </si>
  <si>
    <t>James</t>
  </si>
  <si>
    <t>cb240717@email.vccs.edu</t>
  </si>
  <si>
    <t>Bateman</t>
  </si>
  <si>
    <t>Christina</t>
  </si>
  <si>
    <t>https://us-nc-photos.s3.us-east-1.amazonaws.com/uploads/user/avatar/96cfc9107388a9dfca861b2806060099.jpg</t>
  </si>
  <si>
    <t>sbayliss8091@email.vccs.edu</t>
  </si>
  <si>
    <t>Bayliss</t>
  </si>
  <si>
    <t>Shaun</t>
  </si>
  <si>
    <t>Daniel</t>
  </si>
  <si>
    <t>bab2489@email.vccs.edu</t>
  </si>
  <si>
    <t>Beere</t>
  </si>
  <si>
    <t>Brianna</t>
  </si>
  <si>
    <t>Arlene</t>
  </si>
  <si>
    <t>reb2367@email.vccs.edu</t>
  </si>
  <si>
    <t>Bergland</t>
  </si>
  <si>
    <t>Reade</t>
  </si>
  <si>
    <t>Emerson</t>
  </si>
  <si>
    <t>alb27536@email.vccs.edu</t>
  </si>
  <si>
    <t>Bickers</t>
  </si>
  <si>
    <t>Abigail</t>
  </si>
  <si>
    <t>Lee</t>
  </si>
  <si>
    <t>alb22325@email.vccs.edu</t>
  </si>
  <si>
    <t>Bigler</t>
  </si>
  <si>
    <t>Annalise</t>
  </si>
  <si>
    <t>Lorree</t>
  </si>
  <si>
    <t>kmb2522@email.vccs.edu</t>
  </si>
  <si>
    <t>Bishop</t>
  </si>
  <si>
    <t>Kelly</t>
  </si>
  <si>
    <t>Michelle</t>
  </si>
  <si>
    <t>Practical Nursing</t>
  </si>
  <si>
    <t>rlb21724@email.vccs.edu</t>
  </si>
  <si>
    <t>Ronee</t>
  </si>
  <si>
    <t>LeeAnn</t>
  </si>
  <si>
    <t>Emergency Medical Services - Paramedic</t>
  </si>
  <si>
    <t>https://us-nc-photos.s3.us-east-1.amazonaws.com/uploads/user/avatar/50bb2ad7adac468f7c3a38bebd0dbd29.jpeg</t>
  </si>
  <si>
    <t>ab22225@email.vccs.edu</t>
  </si>
  <si>
    <t>Blackburn</t>
  </si>
  <si>
    <t>Amy</t>
  </si>
  <si>
    <t>Science</t>
  </si>
  <si>
    <t>nfb298@email.vccs.edu</t>
  </si>
  <si>
    <t>Blakey</t>
  </si>
  <si>
    <t>Nina</t>
  </si>
  <si>
    <t>F</t>
  </si>
  <si>
    <t>rll2617@email.vccs.edu</t>
  </si>
  <si>
    <t>Rachel</t>
  </si>
  <si>
    <t>kb24434@email.vccs.edu</t>
  </si>
  <si>
    <t>Bland</t>
  </si>
  <si>
    <t>Kristopher</t>
  </si>
  <si>
    <t>jab2459@email.vccs.edu</t>
  </si>
  <si>
    <t>Bogdonoff</t>
  </si>
  <si>
    <t>Jacob</t>
  </si>
  <si>
    <t>mjb223916@email.vccs.edu</t>
  </si>
  <si>
    <t>Bolick</t>
  </si>
  <si>
    <t>Mary</t>
  </si>
  <si>
    <t>Jude</t>
  </si>
  <si>
    <t>sbolton7756@email.vccs.edu</t>
  </si>
  <si>
    <t>Bolton</t>
  </si>
  <si>
    <t>Stephanie</t>
  </si>
  <si>
    <t>Smith</t>
  </si>
  <si>
    <t>https://us-nc-photos.s3.us-east-1.amazonaws.com/uploads/user/avatar/b3ce70a88162b5b0d45c0714b8d080b3.jpeg</t>
  </si>
  <si>
    <t>rab2591@email.vccs.edu</t>
  </si>
  <si>
    <t>Borszich</t>
  </si>
  <si>
    <t>Robert</t>
  </si>
  <si>
    <t>Graphic Design</t>
  </si>
  <si>
    <t>erb2416@email.vccs.edu</t>
  </si>
  <si>
    <t>Botkin</t>
  </si>
  <si>
    <t>Ellee</t>
  </si>
  <si>
    <t>Roxanne</t>
  </si>
  <si>
    <t>dnb2099@email.vccs.edu</t>
  </si>
  <si>
    <t>Bowles</t>
  </si>
  <si>
    <t>Darius</t>
  </si>
  <si>
    <t>Nelson-Lee</t>
  </si>
  <si>
    <t>elb25672@email.vccs.edu</t>
  </si>
  <si>
    <t>Bradford</t>
  </si>
  <si>
    <t>Elizabeth</t>
  </si>
  <si>
    <t>Lilliann</t>
  </si>
  <si>
    <t>https://us-nc-photos.s3.us-east-1.amazonaws.com/uploads/user/avatar/5c6e7db1c0f7088a16cf49b92670cd05.jpg</t>
  </si>
  <si>
    <t>cnb2125@email.vccs.edu</t>
  </si>
  <si>
    <t>Braunius</t>
  </si>
  <si>
    <t>Caleb</t>
  </si>
  <si>
    <t>Nathaniel</t>
  </si>
  <si>
    <t>https://us-nc-photos.s3.us-east-1.amazonaws.com/uploads/user/avatar/8ccd3a2cef558cb763ec499bffbd73eb.jpeg</t>
  </si>
  <si>
    <t>gkb201@email.vccs.edu</t>
  </si>
  <si>
    <t>Breeden</t>
  </si>
  <si>
    <t>Garrad</t>
  </si>
  <si>
    <t>Kellan</t>
  </si>
  <si>
    <t>rab27334@email.vccs.edu</t>
  </si>
  <si>
    <t>Bressler</t>
  </si>
  <si>
    <t>Reese</t>
  </si>
  <si>
    <t>Allan</t>
  </si>
  <si>
    <t>sjb2634@email.vccs.edu</t>
  </si>
  <si>
    <t>Brittingham</t>
  </si>
  <si>
    <t>Shalayna</t>
  </si>
  <si>
    <t>J</t>
  </si>
  <si>
    <t>Administrative Support</t>
  </si>
  <si>
    <t>tns2515@email.vccs.edu</t>
  </si>
  <si>
    <t>Brookins</t>
  </si>
  <si>
    <t>Tiffany</t>
  </si>
  <si>
    <t>neb2493@email.vccs.edu</t>
  </si>
  <si>
    <t>Brown</t>
  </si>
  <si>
    <t>Nicholas</t>
  </si>
  <si>
    <t>Eugene</t>
  </si>
  <si>
    <t>rmb27174@email.vccs.edu</t>
  </si>
  <si>
    <t>https://us-nc-photos.s3.us-east-1.amazonaws.com/uploads/user/avatar/58cabe7e4e9fb9983b3ef44c26b5feeb.jpg</t>
  </si>
  <si>
    <t>trb22868@email.vccs.edu</t>
  </si>
  <si>
    <t>Taylor</t>
  </si>
  <si>
    <t>Rene</t>
  </si>
  <si>
    <t>sab20557@email.vccs.edu</t>
  </si>
  <si>
    <t>Browning</t>
  </si>
  <si>
    <t>Sarah</t>
  </si>
  <si>
    <t>Ann</t>
  </si>
  <si>
    <t>clb26548@email.vccs.edu</t>
  </si>
  <si>
    <t>Bruno</t>
  </si>
  <si>
    <t>Chloe</t>
  </si>
  <si>
    <t>https://us-nc-photos.s3.us-east-1.amazonaws.com/uploads/user/avatar/e4b5d6807257a1831aa90096d44e9bfb.jpeg</t>
  </si>
  <si>
    <t>agb21326@email.vccs.edu</t>
  </si>
  <si>
    <t>Bryant</t>
  </si>
  <si>
    <t>Grace</t>
  </si>
  <si>
    <t>https://us-nc-photos.s3.us-east-1.amazonaws.com/uploads/user/avatar/e7d62b3f1eb463258db0429b37d51095.jpg</t>
  </si>
  <si>
    <t>jnb21824@email.vccs.edu</t>
  </si>
  <si>
    <t>Julianne</t>
  </si>
  <si>
    <t>mgb2331@email.vccs.edu</t>
  </si>
  <si>
    <t>Madeline</t>
  </si>
  <si>
    <t>https://us-nc-photos.s3.us-east-1.amazonaws.com/uploads/user/avatar/1433a5382c6bf11bf4e6fbc9f5047f41.jpeg</t>
  </si>
  <si>
    <t>dbuck5001@email.vccs.edu</t>
  </si>
  <si>
    <t>Buck</t>
  </si>
  <si>
    <t>Dustin</t>
  </si>
  <si>
    <t>Industrial Electronics Technology</t>
  </si>
  <si>
    <t>lab261780@email.vccs.edu</t>
  </si>
  <si>
    <t>Buckley</t>
  </si>
  <si>
    <t>Liam</t>
  </si>
  <si>
    <t>https://us-nc-photos.s3.us-east-1.amazonaws.com/uploads/user/avatar/2dd612425054ecc7ebfdd07951261b2f.jpeg</t>
  </si>
  <si>
    <t>anb2004@email.vccs.edu</t>
  </si>
  <si>
    <t>Buckner</t>
  </si>
  <si>
    <t>Adrianne</t>
  </si>
  <si>
    <t>https://us-nc-photos.s3.us-east-1.amazonaws.com/uploads/user/avatar/c5330a78b6c218fa290a40cb0835f699.jpeg</t>
  </si>
  <si>
    <t>emb26172@email.vccs.edu</t>
  </si>
  <si>
    <t>Bumgardner</t>
  </si>
  <si>
    <t>Evan</t>
  </si>
  <si>
    <t>Miles</t>
  </si>
  <si>
    <t>jjb23919@email.vccs.edu</t>
  </si>
  <si>
    <t>Burch</t>
  </si>
  <si>
    <t>cabbott6102@email.vccs.edu</t>
  </si>
  <si>
    <t>Burkard</t>
  </si>
  <si>
    <t>Lynn</t>
  </si>
  <si>
    <t>https://us-nc-photos.s3.us-east-1.amazonaws.com/uploads/user/avatar/8de51ce9103742f4e08b6e732e989040.jpg</t>
  </si>
  <si>
    <t>ab255466@email.vccs.edu</t>
  </si>
  <si>
    <t>Burns</t>
  </si>
  <si>
    <t>Andrew</t>
  </si>
  <si>
    <t>jeb26144@email.vccs.edu</t>
  </si>
  <si>
    <t>Joseph</t>
  </si>
  <si>
    <t>jpb2028@email.vccs.edu</t>
  </si>
  <si>
    <t>Burton</t>
  </si>
  <si>
    <t>Porter</t>
  </si>
  <si>
    <t>mrb2865@email.vccs.edu</t>
  </si>
  <si>
    <t>Butler</t>
  </si>
  <si>
    <t>Makayla</t>
  </si>
  <si>
    <t>Reece</t>
  </si>
  <si>
    <t>https://us-nc-photos.s3.us-east-1.amazonaws.com/uploads/user/avatar/710b8eee2872c37296d5994bc01997bc.jpg</t>
  </si>
  <si>
    <t>jrb284513@email.vccs.edu</t>
  </si>
  <si>
    <t>Buyaki</t>
  </si>
  <si>
    <t>Julianna</t>
  </si>
  <si>
    <t>Raye</t>
  </si>
  <si>
    <t>jb26195@email.vccs.edu</t>
  </si>
  <si>
    <t>Bye</t>
  </si>
  <si>
    <t>Joshua</t>
  </si>
  <si>
    <t>vmc279@email.vccs.edu</t>
  </si>
  <si>
    <t>Cabell</t>
  </si>
  <si>
    <t>Victoria</t>
  </si>
  <si>
    <t>https://us-nc-photos.s3.us-east-1.amazonaws.com/uploads/user/avatar/fec1e917ca58fd471185088b9742bfe3.jpg</t>
  </si>
  <si>
    <t>nrc2767@email.vccs.edu</t>
  </si>
  <si>
    <t>Caldwell</t>
  </si>
  <si>
    <t>Norah</t>
  </si>
  <si>
    <t>Rosemary</t>
  </si>
  <si>
    <t>https://us-nc-photos.s3.us-east-1.amazonaws.com/uploads/user/avatar/74e3c7fed57622315bbf5cc57bba2a60.jpeg</t>
  </si>
  <si>
    <t>hgc24085@email.vccs.edu</t>
  </si>
  <si>
    <t>Call</t>
  </si>
  <si>
    <t>Hannah</t>
  </si>
  <si>
    <t>https://us-nc-photos.s3.us-east-1.amazonaws.com/uploads/user/avatar/4735dcb10b9203174575b139815c428d.jpeg</t>
  </si>
  <si>
    <t>mac24834@email.vccs.edu</t>
  </si>
  <si>
    <t>Camacho</t>
  </si>
  <si>
    <t>Malina</t>
  </si>
  <si>
    <t>bcc22910@email.vccs.edu</t>
  </si>
  <si>
    <t>Campbell</t>
  </si>
  <si>
    <t>Brandy</t>
  </si>
  <si>
    <t>Cheyenne</t>
  </si>
  <si>
    <t>lsc20251@email.vccs.edu</t>
  </si>
  <si>
    <t>Carpenter</t>
  </si>
  <si>
    <t>Shanette</t>
  </si>
  <si>
    <t>sjc2364@email.vccs.edu</t>
  </si>
  <si>
    <t>Carruthers</t>
  </si>
  <si>
    <t>Juel</t>
  </si>
  <si>
    <t>sjc2647@email.vccs.edu</t>
  </si>
  <si>
    <t>Carter</t>
  </si>
  <si>
    <t>Steven</t>
  </si>
  <si>
    <t>Jenkins</t>
  </si>
  <si>
    <t>jpc23650@email.vccs.edu</t>
  </si>
  <si>
    <t>Cary</t>
  </si>
  <si>
    <t>Justin</t>
  </si>
  <si>
    <t>jac28307@email.vccs.edu</t>
  </si>
  <si>
    <t>Cassaday</t>
  </si>
  <si>
    <t>Jade</t>
  </si>
  <si>
    <t>Alexandra</t>
  </si>
  <si>
    <t>djc23659@email.vccs.edu</t>
  </si>
  <si>
    <t>Celentano</t>
  </si>
  <si>
    <t>gc26104@email.vccs.edu</t>
  </si>
  <si>
    <t>Chapagain</t>
  </si>
  <si>
    <t>Gaurav</t>
  </si>
  <si>
    <t>dlh25502@email.vccs.edu</t>
  </si>
  <si>
    <t>Cherry</t>
  </si>
  <si>
    <t>Dana</t>
  </si>
  <si>
    <t>https://us-nc-photos.s3.us-east-1.amazonaws.com/uploads/user/avatar/0efe9303f912e954b9d880a95e0e97d8.jpg</t>
  </si>
  <si>
    <t>cac24292@email.vccs.edu</t>
  </si>
  <si>
    <t>Chesebro</t>
  </si>
  <si>
    <t>Caitlin</t>
  </si>
  <si>
    <t>gec23400@email.vccs.edu</t>
  </si>
  <si>
    <t>Chichique Brizuela</t>
  </si>
  <si>
    <t>German</t>
  </si>
  <si>
    <t>Ernesto</t>
  </si>
  <si>
    <t>bc254603@email.vccs.edu</t>
  </si>
  <si>
    <t>Chrispin</t>
  </si>
  <si>
    <t>Briana</t>
  </si>
  <si>
    <t>jtc24990@email.vccs.edu</t>
  </si>
  <si>
    <t>Clatterbuck</t>
  </si>
  <si>
    <t>Tyler</t>
  </si>
  <si>
    <t>ac20357@email.vccs.edu</t>
  </si>
  <si>
    <t>Cleveland</t>
  </si>
  <si>
    <t>Alhena</t>
  </si>
  <si>
    <t>Pharmacy Technician</t>
  </si>
  <si>
    <t>vnc2585@email.vccs.edu</t>
  </si>
  <si>
    <t>Noelle</t>
  </si>
  <si>
    <t>tc23330@email.vccs.edu</t>
  </si>
  <si>
    <t>Coleman</t>
  </si>
  <si>
    <t>lvc2320@email.vccs.edu</t>
  </si>
  <si>
    <t>Collier</t>
  </si>
  <si>
    <t>LeeAnna</t>
  </si>
  <si>
    <t>Virginia-Chittum</t>
  </si>
  <si>
    <t>alc2131@email.vccs.edu</t>
  </si>
  <si>
    <t>Collings</t>
  </si>
  <si>
    <t>Lewis</t>
  </si>
  <si>
    <t>Information Systems Technology: Specialization in Cybersecurity</t>
  </si>
  <si>
    <t>mac23844@email.vccs.edu</t>
  </si>
  <si>
    <t>Colwell</t>
  </si>
  <si>
    <t>Micah</t>
  </si>
  <si>
    <t>asc2375@email.vccs.edu</t>
  </si>
  <si>
    <t>Compton</t>
  </si>
  <si>
    <t>Angela</t>
  </si>
  <si>
    <t>Susan</t>
  </si>
  <si>
    <t>csc2049@email.vccs.edu</t>
  </si>
  <si>
    <t>Condoulis</t>
  </si>
  <si>
    <t>https://us-nc-photos.s3.us-east-1.amazonaws.com/uploads/user/avatar/56f6734286621d133a4692dd678799d5.jpg</t>
  </si>
  <si>
    <t>bac2386@email.vccs.edu</t>
  </si>
  <si>
    <t>Conner</t>
  </si>
  <si>
    <t>Bynon</t>
  </si>
  <si>
    <t>Anthony</t>
  </si>
  <si>
    <t>dc249265@email.vccs.edu</t>
  </si>
  <si>
    <t>Consolvo</t>
  </si>
  <si>
    <t>adc2641@email.vccs.edu</t>
  </si>
  <si>
    <t>Constance</t>
  </si>
  <si>
    <t>Augustine</t>
  </si>
  <si>
    <t>David</t>
  </si>
  <si>
    <t>tmc295@email.vccs.edu</t>
  </si>
  <si>
    <t>Cook</t>
  </si>
  <si>
    <t>Timothy</t>
  </si>
  <si>
    <t>Michael</t>
  </si>
  <si>
    <t>https://us-nc-photos.s3.us-east-1.amazonaws.com/uploads/user/avatar/cee27f6288692e08a7364f235e226a81.jpg</t>
  </si>
  <si>
    <t>bac25236@email.vccs.edu</t>
  </si>
  <si>
    <t>Cooper</t>
  </si>
  <si>
    <t>Brendan</t>
  </si>
  <si>
    <t>lrc234571@email.vccs.edu</t>
  </si>
  <si>
    <t>Coppola</t>
  </si>
  <si>
    <t>Liana</t>
  </si>
  <si>
    <t>https://us-nc-photos.s3.us-east-1.amazonaws.com/uploads/user/avatar/08819e7da815aede013789447176adb1.png</t>
  </si>
  <si>
    <t>alr290@email.vccs.edu</t>
  </si>
  <si>
    <t>Copson</t>
  </si>
  <si>
    <t>Aubrey</t>
  </si>
  <si>
    <t>Laine</t>
  </si>
  <si>
    <t>https://us-nc-photos.s3.us-east-1.amazonaws.com/uploads/user/avatar/72d780197dc9c6a361f1b86c05a05443.jpeg</t>
  </si>
  <si>
    <t>ejc23054@email.vccs.edu</t>
  </si>
  <si>
    <t>Cornelison</t>
  </si>
  <si>
    <t>Elyce</t>
  </si>
  <si>
    <t>Jennifer</t>
  </si>
  <si>
    <t>bmc27754@email.vccs.edu</t>
  </si>
  <si>
    <t>Cornelius</t>
  </si>
  <si>
    <t>Bryn</t>
  </si>
  <si>
    <t>McHenry</t>
  </si>
  <si>
    <t>rcc28171@email.vccs.edu</t>
  </si>
  <si>
    <t>Correll</t>
  </si>
  <si>
    <t>Roy</t>
  </si>
  <si>
    <t>Chapman</t>
  </si>
  <si>
    <t>jc24556@email.vccs.edu</t>
  </si>
  <si>
    <t>Cortez</t>
  </si>
  <si>
    <t>jc24379@email.vccs.edu</t>
  </si>
  <si>
    <t>Costilla-Flores</t>
  </si>
  <si>
    <t>Medical Administrative Support Assistant</t>
  </si>
  <si>
    <t>bmc218@email.vccs.edu</t>
  </si>
  <si>
    <t>Counts</t>
  </si>
  <si>
    <t>Bryan</t>
  </si>
  <si>
    <t>Information Systems Technology</t>
  </si>
  <si>
    <t>imc272@email.vccs.edu</t>
  </si>
  <si>
    <t>Cowan</t>
  </si>
  <si>
    <t>Isiah</t>
  </si>
  <si>
    <t>Mitchell</t>
  </si>
  <si>
    <t>rac2041@email.vccs.edu</t>
  </si>
  <si>
    <t>Craft</t>
  </si>
  <si>
    <t>Renee</t>
  </si>
  <si>
    <t>egc238@email.vccs.edu</t>
  </si>
  <si>
    <t>Crain</t>
  </si>
  <si>
    <t>Eleanor</t>
  </si>
  <si>
    <t>Computed Tomography</t>
  </si>
  <si>
    <t>rac2747@email.vccs.edu</t>
  </si>
  <si>
    <t>Crawford</t>
  </si>
  <si>
    <t>Ann Darlene</t>
  </si>
  <si>
    <t>https://us-nc-photos.s3.us-east-1.amazonaws.com/uploads/user/avatar/caed97d7a7c877ac015f39b6da2a3567.jpeg</t>
  </si>
  <si>
    <t>wbc2702@email.vccs.edu</t>
  </si>
  <si>
    <t>Wynter</t>
  </si>
  <si>
    <t>Brooke</t>
  </si>
  <si>
    <t>kc23685@email.vccs.edu</t>
  </si>
  <si>
    <t>Crow</t>
  </si>
  <si>
    <t>Kelsey</t>
  </si>
  <si>
    <t>https://us-nc-photos.s3.us-east-1.amazonaws.com/uploads/user/avatar/ffd11f7f69f6fba133892126a5e531c2.jpeg</t>
  </si>
  <si>
    <t>rec23724@email.vccs.edu</t>
  </si>
  <si>
    <t>Crowley</t>
  </si>
  <si>
    <t>Raeann</t>
  </si>
  <si>
    <t>slc23830@email.vccs.edu</t>
  </si>
  <si>
    <t>Cruz</t>
  </si>
  <si>
    <t>Sherry</t>
  </si>
  <si>
    <t>byc203@email.vccs.edu</t>
  </si>
  <si>
    <t>Cruz-Duran</t>
  </si>
  <si>
    <t>Brenda</t>
  </si>
  <si>
    <t>Yamilleth</t>
  </si>
  <si>
    <t>https://us-nc-photos.s3.us-east-1.amazonaws.com/uploads/user/avatar/5d843ea1181e09da34349529d5212e3b.jpg</t>
  </si>
  <si>
    <t>jcc24142@email.vccs.edu</t>
  </si>
  <si>
    <t>Cuenca</t>
  </si>
  <si>
    <t>Juan</t>
  </si>
  <si>
    <t>Carlos</t>
  </si>
  <si>
    <t>Manufacturing Technology</t>
  </si>
  <si>
    <t>acupp0004@email.vccs.edu</t>
  </si>
  <si>
    <t>Cupp</t>
  </si>
  <si>
    <t>Addison</t>
  </si>
  <si>
    <t>rhc202@email.vccs.edu</t>
  </si>
  <si>
    <t>Curtis</t>
  </si>
  <si>
    <t>Raven</t>
  </si>
  <si>
    <t>Holland</t>
  </si>
  <si>
    <t>https://us-nc-photos.s3.us-east-1.amazonaws.com/uploads/user/avatar/e97d6577fcf4c46b15dc1cbb5b1bb9b5.jpeg</t>
  </si>
  <si>
    <t>cc24853@email.vccs.edu</t>
  </si>
  <si>
    <t>Cutshaw</t>
  </si>
  <si>
    <t>Computer and Network Support Technologies</t>
  </si>
  <si>
    <t>https://us-nc-photos.s3.us-east-1.amazonaws.com/uploads/user/avatar/b99da8616d8681628f646a620c0e7fd6.jpg</t>
  </si>
  <si>
    <t>emd2307@email.vccs.edu</t>
  </si>
  <si>
    <t>D'Agnese</t>
  </si>
  <si>
    <t>imd2880@email.vccs.edu</t>
  </si>
  <si>
    <t>Ian</t>
  </si>
  <si>
    <t>Matthew</t>
  </si>
  <si>
    <t>ed29680@email.vccs.edu</t>
  </si>
  <si>
    <t>Daly</t>
  </si>
  <si>
    <t>Evita</t>
  </si>
  <si>
    <t>https://us-nc-photos.s3.us-east-1.amazonaws.com/uploads/user/avatar/804292a21cb207457524587dc871dab5.jpeg</t>
  </si>
  <si>
    <t>kxd29@email.vccs.edu</t>
  </si>
  <si>
    <t>Dang</t>
  </si>
  <si>
    <t>Kieu</t>
  </si>
  <si>
    <t>Xuan</t>
  </si>
  <si>
    <t>mbd2378@email.vccs.edu</t>
  </si>
  <si>
    <t>Danko</t>
  </si>
  <si>
    <t>Mackenzie</t>
  </si>
  <si>
    <t>https://us-nc-photos.s3.us-east-1.amazonaws.com/uploads/user/avatar/d4592a91db4ed2ab304f6c3d0b4ffdfe.jpeg</t>
  </si>
  <si>
    <t>jdd2985@email.vccs.edu</t>
  </si>
  <si>
    <t>Darby</t>
  </si>
  <si>
    <t>hld2427@email.vccs.edu</t>
  </si>
  <si>
    <t>Davis</t>
  </si>
  <si>
    <t>Heather</t>
  </si>
  <si>
    <t>Louise</t>
  </si>
  <si>
    <t>rbd2345@email.vccs.edu</t>
  </si>
  <si>
    <t>Rodney</t>
  </si>
  <si>
    <t>zjd208@email.vccs.edu</t>
  </si>
  <si>
    <t>Zachary</t>
  </si>
  <si>
    <t>asd25772@email.vccs.edu</t>
  </si>
  <si>
    <t>Dean</t>
  </si>
  <si>
    <t>Alexis</t>
  </si>
  <si>
    <t>Sierra</t>
  </si>
  <si>
    <t>md20546@email.vccs.edu</t>
  </si>
  <si>
    <t>Deane</t>
  </si>
  <si>
    <t>Megan</t>
  </si>
  <si>
    <t>Fine Arts: Specialization in Theatre and Drama</t>
  </si>
  <si>
    <t>rmd24768@email.vccs.edu</t>
  </si>
  <si>
    <t>Deaton</t>
  </si>
  <si>
    <t>Reilly</t>
  </si>
  <si>
    <t>MarIlyn</t>
  </si>
  <si>
    <t>wad2243@email.vccs.edu</t>
  </si>
  <si>
    <t>Debenedetto</t>
  </si>
  <si>
    <t>Walter</t>
  </si>
  <si>
    <t>Alberto</t>
  </si>
  <si>
    <t>zwd26@email.vccs.edu</t>
  </si>
  <si>
    <t>Decker</t>
  </si>
  <si>
    <t>ced2869@email.vccs.edu</t>
  </si>
  <si>
    <t>DeLanoy</t>
  </si>
  <si>
    <t>Catherine</t>
  </si>
  <si>
    <t>ndd2313@email.vccs.edu</t>
  </si>
  <si>
    <t>DeMaio</t>
  </si>
  <si>
    <t>Niriam</t>
  </si>
  <si>
    <t>Early Childhood Development - Preschool</t>
  </si>
  <si>
    <t>qdd226@email.vccs.edu</t>
  </si>
  <si>
    <t>Dennis</t>
  </si>
  <si>
    <t>Quana</t>
  </si>
  <si>
    <t>https://us-nc-photos.s3.us-east-1.amazonaws.com/uploads/user/avatar/330a2723e084a92993b042c34b5b62dc.jpeg</t>
  </si>
  <si>
    <t>wkd259@email.vccs.edu</t>
  </si>
  <si>
    <t>Dickerson</t>
  </si>
  <si>
    <t>Winston</t>
  </si>
  <si>
    <t>Kyle</t>
  </si>
  <si>
    <t>cad25965@email.vccs.edu</t>
  </si>
  <si>
    <t>Dillard</t>
  </si>
  <si>
    <t>Chelsea</t>
  </si>
  <si>
    <t>Arianna</t>
  </si>
  <si>
    <t>Fine Arts: Specialization in Music</t>
  </si>
  <si>
    <t>dd28483@email.vccs.edu</t>
  </si>
  <si>
    <t>Dindo</t>
  </si>
  <si>
    <t>Management</t>
  </si>
  <si>
    <t>lgd2315@email.vccs.edu</t>
  </si>
  <si>
    <t>Dobrin</t>
  </si>
  <si>
    <t>Lillian</t>
  </si>
  <si>
    <t>ad2593@email.vccs.edu</t>
  </si>
  <si>
    <t>Doder</t>
  </si>
  <si>
    <t>Ana</t>
  </si>
  <si>
    <t>https://us-nc-photos.s3.us-east-1.amazonaws.com/uploads/user/avatar/65b76e2fc5781f9de99ea176b2aba837.jpg</t>
  </si>
  <si>
    <t>sdonohue7253@email.vccs.edu</t>
  </si>
  <si>
    <t>Donohue</t>
  </si>
  <si>
    <t>Sean</t>
  </si>
  <si>
    <t>T</t>
  </si>
  <si>
    <t>gdd2242@email.vccs.edu</t>
  </si>
  <si>
    <t>Dorsey</t>
  </si>
  <si>
    <t>Garen</t>
  </si>
  <si>
    <t>ed2936@email.vccs.edu</t>
  </si>
  <si>
    <t>Douglas</t>
  </si>
  <si>
    <t>Elena</t>
  </si>
  <si>
    <t>thd260@email.vccs.edu</t>
  </si>
  <si>
    <t>Dowd</t>
  </si>
  <si>
    <t>Harold</t>
  </si>
  <si>
    <t>mld25096@email.vccs.edu</t>
  </si>
  <si>
    <t>Downey</t>
  </si>
  <si>
    <t>Mallory</t>
  </si>
  <si>
    <t>Leigh</t>
  </si>
  <si>
    <t>Surgical Technology</t>
  </si>
  <si>
    <t>adreibelbis0001@email.vccs.edu</t>
  </si>
  <si>
    <t>Dreibelbis</t>
  </si>
  <si>
    <t>M</t>
  </si>
  <si>
    <t>kad2522@email.vccs.edu</t>
  </si>
  <si>
    <t>Dudley</t>
  </si>
  <si>
    <t>mfd2444@email.vccs.edu</t>
  </si>
  <si>
    <t>Miriah</t>
  </si>
  <si>
    <t>Farahnaz</t>
  </si>
  <si>
    <t>https://us-nc-photos.s3.us-east-1.amazonaws.com/uploads/user/avatar/70c2ef3bc02db706622bee4d8f6330b3.jpg</t>
  </si>
  <si>
    <t>pd23901@email.vccs.edu</t>
  </si>
  <si>
    <t>Duffy</t>
  </si>
  <si>
    <t>Phoebe</t>
  </si>
  <si>
    <t>cld25261@email.vccs.edu</t>
  </si>
  <si>
    <t>Duggan</t>
  </si>
  <si>
    <t>ked29183@email.vccs.edu</t>
  </si>
  <si>
    <t>Duggan-Turner</t>
  </si>
  <si>
    <t>Karli</t>
  </si>
  <si>
    <t>dnd2640@email.vccs.edu</t>
  </si>
  <si>
    <t>Dunovant</t>
  </si>
  <si>
    <t>Danielle</t>
  </si>
  <si>
    <t>spd2504@email.vccs.edu</t>
  </si>
  <si>
    <t>DuPuis</t>
  </si>
  <si>
    <t>Pendleton</t>
  </si>
  <si>
    <t>jd20828@email.vccs.edu</t>
  </si>
  <si>
    <t>Durbin</t>
  </si>
  <si>
    <t>ske2421@email.vccs.edu</t>
  </si>
  <si>
    <t>Earle</t>
  </si>
  <si>
    <t>Kendall</t>
  </si>
  <si>
    <t>jpe20779@email.vccs.edu</t>
  </si>
  <si>
    <t>Edelstein</t>
  </si>
  <si>
    <t>Julia</t>
  </si>
  <si>
    <t>Pari</t>
  </si>
  <si>
    <t>tse227@email.vccs.edu</t>
  </si>
  <si>
    <t>Edge</t>
  </si>
  <si>
    <t>Scott</t>
  </si>
  <si>
    <t>re247@email.vccs.edu</t>
  </si>
  <si>
    <t>Edwards</t>
  </si>
  <si>
    <t>nze287@email.vccs.edu</t>
  </si>
  <si>
    <t>Elsarrag</t>
  </si>
  <si>
    <t>Nader</t>
  </si>
  <si>
    <t>Zaki</t>
  </si>
  <si>
    <t>bme2434@email.vccs.edu</t>
  </si>
  <si>
    <t>Entz</t>
  </si>
  <si>
    <t>Brittany</t>
  </si>
  <si>
    <t>Mae</t>
  </si>
  <si>
    <t>gme2752@email.vccs.edu</t>
  </si>
  <si>
    <t>Erskine</t>
  </si>
  <si>
    <t>Gavin</t>
  </si>
  <si>
    <t>dje27871@email.vccs.edu</t>
  </si>
  <si>
    <t>Escamilla</t>
  </si>
  <si>
    <t>Diamond</t>
  </si>
  <si>
    <t>mie200@email.vccs.edu</t>
  </si>
  <si>
    <t>Esplin-Claros</t>
  </si>
  <si>
    <t>Isabel</t>
  </si>
  <si>
    <t>https://us-nc-photos.s3.us-east-1.amazonaws.com/uploads/user/avatar/3be30eee743597655513fb36e17dda4e.png</t>
  </si>
  <si>
    <t>cbe2868@email.vccs.edu</t>
  </si>
  <si>
    <t>Estes</t>
  </si>
  <si>
    <t>Cody</t>
  </si>
  <si>
    <t>Bryson</t>
  </si>
  <si>
    <t>sf29128@email.vccs.edu</t>
  </si>
  <si>
    <t>Fadhil</t>
  </si>
  <si>
    <t>https://us-nc-photos.s3.us-east-1.amazonaws.com/uploads/user/avatar/af631391e7b0c241f1828b233c041feb.jpg</t>
  </si>
  <si>
    <t>asf2355@email.vccs.edu</t>
  </si>
  <si>
    <t>Fairchild</t>
  </si>
  <si>
    <t>Audrey</t>
  </si>
  <si>
    <t>Starwood</t>
  </si>
  <si>
    <t>wsf2261@email.vccs.edu</t>
  </si>
  <si>
    <t>Falcon-Flansburgh</t>
  </si>
  <si>
    <t>Star</t>
  </si>
  <si>
    <t>lrf2543@email.vccs.edu</t>
  </si>
  <si>
    <t>Fatigate</t>
  </si>
  <si>
    <t>Regina</t>
  </si>
  <si>
    <t>https://us-nc-photos.s3.us-east-1.amazonaws.com/uploads/user/avatar/f17bd74a444ecb64353835b1c17d78cb.jpg</t>
  </si>
  <si>
    <t>amf2757@email.vccs.edu</t>
  </si>
  <si>
    <t>Ferralli</t>
  </si>
  <si>
    <t>Adam</t>
  </si>
  <si>
    <t>jfielding8654@email.vccs.edu</t>
  </si>
  <si>
    <t>Fielding</t>
  </si>
  <si>
    <t>Jared</t>
  </si>
  <si>
    <t>Augustus</t>
  </si>
  <si>
    <t>Web Technologies</t>
  </si>
  <si>
    <t>https://us-nc-photos.s3.us-east-1.amazonaws.com/uploads/user/avatar/700eee730c1312ae2650d46989be9f86.jpg</t>
  </si>
  <si>
    <t>rlf29588@email.vccs.edu</t>
  </si>
  <si>
    <t>Fitzgerald</t>
  </si>
  <si>
    <t>Ross</t>
  </si>
  <si>
    <t>Landon</t>
  </si>
  <si>
    <t>jf20915@email.vccs.edu</t>
  </si>
  <si>
    <t>Flagg</t>
  </si>
  <si>
    <t>clf21850@email.vccs.edu</t>
  </si>
  <si>
    <t>Fletcher</t>
  </si>
  <si>
    <t>Courtney</t>
  </si>
  <si>
    <t>https://us-nc-photos.s3.us-east-1.amazonaws.com/uploads/user/avatar/aca5c78be8e20c73c1c1a423850c7281.jpg</t>
  </si>
  <si>
    <t>abf241@email.vccs.edu</t>
  </si>
  <si>
    <t>Foley</t>
  </si>
  <si>
    <t>Bre-Ann</t>
  </si>
  <si>
    <t>https://us-nc-photos.s3.us-east-1.amazonaws.com/uploads/user/avatar/a7b40797c97604e2904b6d2d9f36c6a9.jpg</t>
  </si>
  <si>
    <t>cef2787@email.vccs.edu</t>
  </si>
  <si>
    <t>Forsman</t>
  </si>
  <si>
    <t>Colleen</t>
  </si>
  <si>
    <t>cnf2768@email.vccs.edu</t>
  </si>
  <si>
    <t>Foster</t>
  </si>
  <si>
    <t>Cristy</t>
  </si>
  <si>
    <t>Nohemy</t>
  </si>
  <si>
    <t>mf2978@email.vccs.edu</t>
  </si>
  <si>
    <t>Mikayla</t>
  </si>
  <si>
    <t>af28141@email.vccs.edu</t>
  </si>
  <si>
    <t>Fraire</t>
  </si>
  <si>
    <t>afranklin6567@email.vccs.edu</t>
  </si>
  <si>
    <t>Franklin</t>
  </si>
  <si>
    <t>jgf2113@email.vccs.edu</t>
  </si>
  <si>
    <t>Frazier</t>
  </si>
  <si>
    <t>krf2208@email.vccs.edu</t>
  </si>
  <si>
    <t>Kevin</t>
  </si>
  <si>
    <t>Ray</t>
  </si>
  <si>
    <t>https://us-nc-photos.s3.us-east-1.amazonaws.com/uploads/user/avatar/807325cabefa4ca7bc7d7624fc392dca.jpeg</t>
  </si>
  <si>
    <t>rdf2674@email.vccs.edu</t>
  </si>
  <si>
    <t>Freeman</t>
  </si>
  <si>
    <t>Ryan</t>
  </si>
  <si>
    <t>Dayne</t>
  </si>
  <si>
    <t>jnf2006@email.vccs.edu</t>
  </si>
  <si>
    <t>Fryer</t>
  </si>
  <si>
    <t>Jillian</t>
  </si>
  <si>
    <t>cnf244@email.vccs.edu</t>
  </si>
  <si>
    <t>Fulcher</t>
  </si>
  <si>
    <t>jfunk8534@email.vccs.edu</t>
  </si>
  <si>
    <t>Funk</t>
  </si>
  <si>
    <t>Goodwin</t>
  </si>
  <si>
    <t>https://us-nc-photos.s3.us-east-1.amazonaws.com/uploads/user/avatar/a896ca63dba07daaab173702e688a0e5.jpg</t>
  </si>
  <si>
    <t>hcg2022@email.vccs.edu</t>
  </si>
  <si>
    <t>Gallihugh</t>
  </si>
  <si>
    <t>https://us-nc-photos.s3.us-east-1.amazonaws.com/uploads/user/avatar/57ba95a15baaf46c8b123162e1142256.jpeg</t>
  </si>
  <si>
    <t>cmg2190@email.vccs.edu</t>
  </si>
  <si>
    <t>Garcia</t>
  </si>
  <si>
    <t>Camille</t>
  </si>
  <si>
    <t>Marie</t>
  </si>
  <si>
    <t>https://us-nc-photos.s3.us-east-1.amazonaws.com/uploads/user/avatar/024c1ff9a54bbddb9b8e6187144352fb.jpg</t>
  </si>
  <si>
    <t>cg28224@email.vccs.edu</t>
  </si>
  <si>
    <t>Garcia Rivera</t>
  </si>
  <si>
    <t>Christian</t>
  </si>
  <si>
    <t>djg240@email.vccs.edu</t>
  </si>
  <si>
    <t>Gardner</t>
  </si>
  <si>
    <t>hgarrett0007@email.vccs.edu</t>
  </si>
  <si>
    <t>Garrett-Redmond</t>
  </si>
  <si>
    <t>dg28149@email.vccs.edu</t>
  </si>
  <si>
    <t>Geng</t>
  </si>
  <si>
    <t>Deron</t>
  </si>
  <si>
    <t>https://us-nc-photos.s3.us-east-1.amazonaws.com/uploads/user/avatar/278b9ddeb0cfa540eef6bc45f20660ae.jpeg</t>
  </si>
  <si>
    <t>srg23567@email.vccs.edu</t>
  </si>
  <si>
    <t>Giles</t>
  </si>
  <si>
    <t>amg28561@email.vccs.edu</t>
  </si>
  <si>
    <t>Gitchell</t>
  </si>
  <si>
    <t>Anna</t>
  </si>
  <si>
    <t>Macintyre</t>
  </si>
  <si>
    <t>tsg2454@email.vccs.edu</t>
  </si>
  <si>
    <t>Givens</t>
  </si>
  <si>
    <t>Trinity</t>
  </si>
  <si>
    <t>Samara</t>
  </si>
  <si>
    <t>sh21555@email.vccs.edu</t>
  </si>
  <si>
    <t>Gochenour</t>
  </si>
  <si>
    <t>Samantha</t>
  </si>
  <si>
    <t>meg2087@email.vccs.edu</t>
  </si>
  <si>
    <t>Gonzalez</t>
  </si>
  <si>
    <t>Mia</t>
  </si>
  <si>
    <t>Fine Arts: Specialization in Art</t>
  </si>
  <si>
    <t>Multimedia and Motion Graphics</t>
  </si>
  <si>
    <t>vag2282@email.vccs.edu</t>
  </si>
  <si>
    <t>Goodman</t>
  </si>
  <si>
    <t>Anne</t>
  </si>
  <si>
    <t>ejg2102@email.vccs.edu</t>
  </si>
  <si>
    <t>Goodson</t>
  </si>
  <si>
    <t>Joann</t>
  </si>
  <si>
    <t>ehg288@email.vccs.edu</t>
  </si>
  <si>
    <t>Govoruhk</t>
  </si>
  <si>
    <t>Hayden</t>
  </si>
  <si>
    <t>https://us-nc-photos.s3.us-east-1.amazonaws.com/uploads/user/avatar/1bf425be133c9e5c4fe8eec9ab741df5.jpeg</t>
  </si>
  <si>
    <t>hrg2846@email.vccs.edu</t>
  </si>
  <si>
    <t>Grabowski</t>
  </si>
  <si>
    <t>Reid</t>
  </si>
  <si>
    <t>https://us-nc-photos.s3.us-east-1.amazonaws.com/uploads/user/avatar/3fd48c1b2daa05e0e776cd4e1f5b243c.jpg</t>
  </si>
  <si>
    <t>jmg21681@email.vccs.edu</t>
  </si>
  <si>
    <t>Graham</t>
  </si>
  <si>
    <t>mlg2590@email.vccs.edu</t>
  </si>
  <si>
    <t>mgrant8006@email.vccs.edu</t>
  </si>
  <si>
    <t>Grant</t>
  </si>
  <si>
    <t>Sonya</t>
  </si>
  <si>
    <t>meg2309@email.vccs.edu</t>
  </si>
  <si>
    <t>Grevious</t>
  </si>
  <si>
    <t>Mykaela</t>
  </si>
  <si>
    <t>Elise</t>
  </si>
  <si>
    <t>leg2747@email.vccs.edu</t>
  </si>
  <si>
    <t>Grubbs</t>
  </si>
  <si>
    <t>Lindsay</t>
  </si>
  <si>
    <t>Elaine</t>
  </si>
  <si>
    <t>oag241@email.vccs.edu</t>
  </si>
  <si>
    <t>Autumn</t>
  </si>
  <si>
    <t>jg22904@email.vccs.edu</t>
  </si>
  <si>
    <t>Guerrero</t>
  </si>
  <si>
    <t>J'riah</t>
  </si>
  <si>
    <t>https://us-nc-photos.s3.us-east-1.amazonaws.com/uploads/user/avatar/c27c34d8301e62c64e235640931ba4b1.jpg</t>
  </si>
  <si>
    <t>gag2781@email.vccs.edu</t>
  </si>
  <si>
    <t>Guevara Orozco</t>
  </si>
  <si>
    <t>Gustavo</t>
  </si>
  <si>
    <t>Adolfo</t>
  </si>
  <si>
    <t>https://us-nc-photos.s3.us-east-1.amazonaws.com/uploads/user/avatar/a71ae3e5251ceb46fa0038f215c4741a.jpg</t>
  </si>
  <si>
    <t>btg249@email.vccs.edu</t>
  </si>
  <si>
    <t>Gunderson</t>
  </si>
  <si>
    <t>Benjamin</t>
  </si>
  <si>
    <t>Thomas</t>
  </si>
  <si>
    <t>ng2465@email.vccs.edu</t>
  </si>
  <si>
    <t>Gurung</t>
  </si>
  <si>
    <t>Naresh</t>
  </si>
  <si>
    <t>djh21958@email.vccs.edu</t>
  </si>
  <si>
    <t>Hahn</t>
  </si>
  <si>
    <t>Dylan</t>
  </si>
  <si>
    <t>ceh2623@email.vccs.edu</t>
  </si>
  <si>
    <t>Halfacre</t>
  </si>
  <si>
    <t>Casey</t>
  </si>
  <si>
    <t>cjh2046@email.vccs.edu</t>
  </si>
  <si>
    <t>Hall</t>
  </si>
  <si>
    <t>jph229230@email.vccs.edu</t>
  </si>
  <si>
    <t>Hamill</t>
  </si>
  <si>
    <t>Patrick</t>
  </si>
  <si>
    <t>msh21846@email.vccs.edu</t>
  </si>
  <si>
    <t>Hamm</t>
  </si>
  <si>
    <t>Mitchel</t>
  </si>
  <si>
    <t>amh21160@email.vccs.edu</t>
  </si>
  <si>
    <t>Hampton</t>
  </si>
  <si>
    <t>Michele</t>
  </si>
  <si>
    <t>https://us-nc-photos.s3.us-east-1.amazonaws.com/uploads/user/avatar/01677d0a8c1fcebb5d1859e804fe474c.jpg</t>
  </si>
  <si>
    <t>adh2951@email.vccs.edu</t>
  </si>
  <si>
    <t>Hanger</t>
  </si>
  <si>
    <t>cch20131@email.vccs.edu</t>
  </si>
  <si>
    <t>Hanna</t>
  </si>
  <si>
    <t>Christine</t>
  </si>
  <si>
    <t>rph2773@email.vccs.edu</t>
  </si>
  <si>
    <t>Hardy-Small</t>
  </si>
  <si>
    <t>Robin</t>
  </si>
  <si>
    <t>Paige</t>
  </si>
  <si>
    <t>https://us-nc-photos.s3.us-east-1.amazonaws.com/uploads/user/avatar/3f9ec6c534845c226613a7457ccffa26.jpg</t>
  </si>
  <si>
    <t>jlh22178@email.vccs.edu</t>
  </si>
  <si>
    <t>Hargis</t>
  </si>
  <si>
    <t>Jamie</t>
  </si>
  <si>
    <t>adh27411@email.vccs.edu</t>
  </si>
  <si>
    <t>Harmon</t>
  </si>
  <si>
    <t>Alexie</t>
  </si>
  <si>
    <t>Foundations of Criminal Justice</t>
  </si>
  <si>
    <t>https://us-nc-photos.s3.us-east-1.amazonaws.com/uploads/user/avatar/927639b48c90289808537e4eda9f7e2d.jpeg</t>
  </si>
  <si>
    <t>pharnois7605@email.vccs.edu</t>
  </si>
  <si>
    <t>Harnois</t>
  </si>
  <si>
    <t>Penny</t>
  </si>
  <si>
    <t>Mail</t>
  </si>
  <si>
    <t>cch26710@email.vccs.edu</t>
  </si>
  <si>
    <t>Harris</t>
  </si>
  <si>
    <t>Carrington</t>
  </si>
  <si>
    <t>gvh244@email.vccs.edu</t>
  </si>
  <si>
    <t>Galina</t>
  </si>
  <si>
    <t>Victorovna</t>
  </si>
  <si>
    <t>nah2203@email.vccs.edu</t>
  </si>
  <si>
    <t>Harrison</t>
  </si>
  <si>
    <t>Natalie</t>
  </si>
  <si>
    <t>kmm224@email.vccs.edu</t>
  </si>
  <si>
    <t>Hart</t>
  </si>
  <si>
    <t>Kristina</t>
  </si>
  <si>
    <t>kmh2238@email.vccs.edu</t>
  </si>
  <si>
    <t>Hatchett</t>
  </si>
  <si>
    <t>Kiana</t>
  </si>
  <si>
    <t>Moriah</t>
  </si>
  <si>
    <t>wjh2992@email.vccs.edu</t>
  </si>
  <si>
    <t>Hatmaker</t>
  </si>
  <si>
    <t>Jonah</t>
  </si>
  <si>
    <t>jh278546@email.vccs.edu</t>
  </si>
  <si>
    <t>Haught</t>
  </si>
  <si>
    <t>https://us-nc-photos.s3.us-east-1.amazonaws.com/uploads/user/avatar/0dfc1cd96c41d217e347eff6a611519e.jpg</t>
  </si>
  <si>
    <t>tch26359@email.vccs.edu</t>
  </si>
  <si>
    <t>ach28759@email.vccs.edu</t>
  </si>
  <si>
    <t>Heetderks</t>
  </si>
  <si>
    <t>https://us-nc-photos.s3.us-east-1.amazonaws.com/uploads/user/avatar/446b6b95fafbe789e472b596a402bf70.jpg</t>
  </si>
  <si>
    <t>orh240@email.vccs.edu</t>
  </si>
  <si>
    <t>Heide</t>
  </si>
  <si>
    <t>R.</t>
  </si>
  <si>
    <t>amh221345@email.vccs.edu</t>
  </si>
  <si>
    <t>Heister</t>
  </si>
  <si>
    <t>Morris</t>
  </si>
  <si>
    <t>https://us-nc-photos.s3.us-east-1.amazonaws.com/uploads/user/avatar/3aacb9808f10962f1ed5aeb42164ecbb.jpg</t>
  </si>
  <si>
    <t>qmh299@email.vccs.edu</t>
  </si>
  <si>
    <t>Henkel</t>
  </si>
  <si>
    <t>Quinn</t>
  </si>
  <si>
    <t>Maisie</t>
  </si>
  <si>
    <t>smh295015@email.vccs.edu</t>
  </si>
  <si>
    <t>Henley</t>
  </si>
  <si>
    <t>https://us-nc-photos.s3.us-east-1.amazonaws.com/uploads/user/avatar/5e1620383763f4124a43ed3a64086a14.jpg</t>
  </si>
  <si>
    <t>cdh2041@email.vccs.edu</t>
  </si>
  <si>
    <t>Henson</t>
  </si>
  <si>
    <t>Cierra</t>
  </si>
  <si>
    <t>Dion</t>
  </si>
  <si>
    <t>jh27956@email.vccs.edu</t>
  </si>
  <si>
    <t>Hernandez</t>
  </si>
  <si>
    <t>Joel</t>
  </si>
  <si>
    <t>klh2935@email.vccs.edu</t>
  </si>
  <si>
    <t>Herndon</t>
  </si>
  <si>
    <t>Kirby</t>
  </si>
  <si>
    <t>khaney5001@email.vccs.edu</t>
  </si>
  <si>
    <t>Herring</t>
  </si>
  <si>
    <t>Blair</t>
  </si>
  <si>
    <t>https://us-nc-photos.s3.us-east-1.amazonaws.com/uploads/user/avatar/5ed414c3cb9349ed82ad671c855fed50.jpg</t>
  </si>
  <si>
    <t>jfh2341@email.vccs.edu</t>
  </si>
  <si>
    <t>Higginbotham</t>
  </si>
  <si>
    <t>Francis</t>
  </si>
  <si>
    <t>jlh29270@email.vccs.edu</t>
  </si>
  <si>
    <t>Hinson</t>
  </si>
  <si>
    <t>klang8181@email.vccs.edu</t>
  </si>
  <si>
    <t>Hoberg</t>
  </si>
  <si>
    <t>Kristen</t>
  </si>
  <si>
    <t>Lang</t>
  </si>
  <si>
    <t>mgh2664@email.vccs.edu</t>
  </si>
  <si>
    <t>Hockenberry</t>
  </si>
  <si>
    <t>Marietta</t>
  </si>
  <si>
    <t>Grace Littleton</t>
  </si>
  <si>
    <t>DHOCKING6014@email.vccs.edu</t>
  </si>
  <si>
    <t>Hocking</t>
  </si>
  <si>
    <t>clh22594@email.vccs.edu</t>
  </si>
  <si>
    <t>Hoffman</t>
  </si>
  <si>
    <t>trh2672@email.vccs.edu</t>
  </si>
  <si>
    <t>Talia</t>
  </si>
  <si>
    <t>Ruth</t>
  </si>
  <si>
    <t>https://us-nc-photos.s3.us-east-1.amazonaws.com/uploads/user/avatar/f684b66a8f65004afc4e2773c1f0c600.jpg</t>
  </si>
  <si>
    <t>jah209250@email.vccs.edu</t>
  </si>
  <si>
    <t>Hollis</t>
  </si>
  <si>
    <t>cth2554@email.vccs.edu</t>
  </si>
  <si>
    <t>Hope</t>
  </si>
  <si>
    <t>Causey</t>
  </si>
  <si>
    <t>https://us-nc-photos.s3.us-east-1.amazonaws.com/uploads/user/avatar/21eddfa731dfae85c59e86cd9bedd50c.jpg</t>
  </si>
  <si>
    <t>ekh2086@email.vccs.edu</t>
  </si>
  <si>
    <t>Hopkins</t>
  </si>
  <si>
    <t>Emma</t>
  </si>
  <si>
    <t>Katherine</t>
  </si>
  <si>
    <t>vdh2682@email.vccs.edu</t>
  </si>
  <si>
    <t>Horn</t>
  </si>
  <si>
    <t>pmh2141@email.vccs.edu</t>
  </si>
  <si>
    <t>Hotz</t>
  </si>
  <si>
    <t>aah22972@email.vccs.edu</t>
  </si>
  <si>
    <t>Hounsel</t>
  </si>
  <si>
    <t>Ashley</t>
  </si>
  <si>
    <t>Alene</t>
  </si>
  <si>
    <t>https://us-nc-photos.s3.us-east-1.amazonaws.com/uploads/user/avatar/82a8e49ddf00891990587f6b8e441f89.jpeg</t>
  </si>
  <si>
    <t>hrh225@email.vccs.edu</t>
  </si>
  <si>
    <t>Hubbard</t>
  </si>
  <si>
    <t>Hazel</t>
  </si>
  <si>
    <t>https://us-nc-photos.s3.us-east-1.amazonaws.com/uploads/user/avatar/7b2c8aefcbfdd05b9edba4866f080d99.jpeg</t>
  </si>
  <si>
    <t>sjh2411@email.vccs.edu</t>
  </si>
  <si>
    <t>Huff</t>
  </si>
  <si>
    <t>https://us-nc-photos.s3.us-east-1.amazonaws.com/uploads/user/avatar/0a7679a877570f53340859e02a40f235.jpeg</t>
  </si>
  <si>
    <t>alh27269@email.vccs.edu</t>
  </si>
  <si>
    <t>Humphreys</t>
  </si>
  <si>
    <t>nh2882@email.vccs.edu</t>
  </si>
  <si>
    <t>Hunt</t>
  </si>
  <si>
    <t>Nancy</t>
  </si>
  <si>
    <t>mgh2669@email.vccs.edu</t>
  </si>
  <si>
    <t>Hutchins</t>
  </si>
  <si>
    <t>https://us-nc-photos.s3.us-east-1.amazonaws.com/uploads/user/avatar/d9468941397eb1c9b2e3735d9652a1cc.jpg</t>
  </si>
  <si>
    <t>rah22272@email.vccs.edu</t>
  </si>
  <si>
    <t>Hysell</t>
  </si>
  <si>
    <t>Alexanderia</t>
  </si>
  <si>
    <t>https://us-nc-photos.s3.us-east-1.amazonaws.com/uploads/user/avatar/4709a54bb773c85ecc1df3f26bd6ce82.jpeg</t>
  </si>
  <si>
    <t>ami2510@email.vccs.edu</t>
  </si>
  <si>
    <t>Indino</t>
  </si>
  <si>
    <t>Aris</t>
  </si>
  <si>
    <t>aej2204@email.vccs.edu</t>
  </si>
  <si>
    <t>Jackson</t>
  </si>
  <si>
    <t>Ariana</t>
  </si>
  <si>
    <t>jcj26182@email.vccs.edu</t>
  </si>
  <si>
    <t>Jonathan</t>
  </si>
  <si>
    <t>Clay</t>
  </si>
  <si>
    <t>vlj2915@email.vccs.edu</t>
  </si>
  <si>
    <t>mnj2481@email.vccs.edu</t>
  </si>
  <si>
    <t>Jamrozek</t>
  </si>
  <si>
    <t>Michaela</t>
  </si>
  <si>
    <t>epm2041@email.vccs.edu</t>
  </si>
  <si>
    <t>Jarrell</t>
  </si>
  <si>
    <t>Erin</t>
  </si>
  <si>
    <t>Paige Mullins</t>
  </si>
  <si>
    <t>ajarvis8204@email.vccs.edu</t>
  </si>
  <si>
    <t>Jarvis</t>
  </si>
  <si>
    <t>Annette</t>
  </si>
  <si>
    <t>E</t>
  </si>
  <si>
    <t>pej2052@email.vccs.edu</t>
  </si>
  <si>
    <t>Jeffrey</t>
  </si>
  <si>
    <t>Payton</t>
  </si>
  <si>
    <t>https://us-nc-photos.s3.us-east-1.amazonaws.com/uploads/user/avatar/d3381ccf90dd1fcc26328904ff47fa70.jpg</t>
  </si>
  <si>
    <t>cj25893@email.vccs.edu</t>
  </si>
  <si>
    <t>Johnson</t>
  </si>
  <si>
    <t>https://us-nc-photos.s3.us-east-1.amazonaws.com/uploads/user/avatar/4c7399f4538fb13a9c68d19fd485d18d.jpg</t>
  </si>
  <si>
    <t>ksj2208@email.vccs.edu</t>
  </si>
  <si>
    <t>Kristin</t>
  </si>
  <si>
    <t>stj2798@email.vccs.edu</t>
  </si>
  <si>
    <t>Stephen</t>
  </si>
  <si>
    <t>Magnetic Resonance Imaging</t>
  </si>
  <si>
    <t>nsj2793@email.vccs.edu</t>
  </si>
  <si>
    <t>Johnson-Derrickson</t>
  </si>
  <si>
    <t>jrj23314@email.vccs.edu</t>
  </si>
  <si>
    <t>Jones</t>
  </si>
  <si>
    <t>Jamesha</t>
  </si>
  <si>
    <t>Rhianna</t>
  </si>
  <si>
    <t>https://us-nc-photos.s3.us-east-1.amazonaws.com/uploads/user/avatar/f9f25012efe3ac9eb2bf89a3d15618d5.jpg</t>
  </si>
  <si>
    <t>mgj2219@email.vccs.edu</t>
  </si>
  <si>
    <t>Gabrielle</t>
  </si>
  <si>
    <t>https://us-nc-photos.s3.us-east-1.amazonaws.com/uploads/user/avatar/28d9adc7be390691cec30ad4d812f29b.jpeg</t>
  </si>
  <si>
    <t>sgj253@email.vccs.edu</t>
  </si>
  <si>
    <t>Sneha</t>
  </si>
  <si>
    <t>Gerald</t>
  </si>
  <si>
    <t>naj2195@email.vccs.edu</t>
  </si>
  <si>
    <t>Joy</t>
  </si>
  <si>
    <t>Nikita</t>
  </si>
  <si>
    <t>tpj2286@email.vccs.edu</t>
  </si>
  <si>
    <t>Joyce</t>
  </si>
  <si>
    <t>P</t>
  </si>
  <si>
    <t>aij2108@email.vccs.edu</t>
  </si>
  <si>
    <t>Jukhadar</t>
  </si>
  <si>
    <t>Aram</t>
  </si>
  <si>
    <t>Ibrakhim</t>
  </si>
  <si>
    <t>https://us-nc-photos.s3.us-east-1.amazonaws.com/uploads/user/avatar/59e9f341875fb41728f8145f1e03c850.jpg</t>
  </si>
  <si>
    <t>jmb29011@email.vccs.edu</t>
  </si>
  <si>
    <t>Kalinchuk</t>
  </si>
  <si>
    <t>Jasmine</t>
  </si>
  <si>
    <t>Miletta</t>
  </si>
  <si>
    <t>jbk236@email.vccs.edu</t>
  </si>
  <si>
    <t>Karns</t>
  </si>
  <si>
    <t>Barrick</t>
  </si>
  <si>
    <t>haw2083@email.vccs.edu</t>
  </si>
  <si>
    <t>Karstetter</t>
  </si>
  <si>
    <t>jk24289@email.vccs.edu</t>
  </si>
  <si>
    <t>Keathley</t>
  </si>
  <si>
    <t>dk295@email.vccs.edu</t>
  </si>
  <si>
    <t>Kelley</t>
  </si>
  <si>
    <t>Devon</t>
  </si>
  <si>
    <t>jtk2950@email.vccs.edu</t>
  </si>
  <si>
    <t>Kesterson</t>
  </si>
  <si>
    <t>mmk2803@email.vccs.edu</t>
  </si>
  <si>
    <t>Khan</t>
  </si>
  <si>
    <t>Malikha</t>
  </si>
  <si>
    <t>Mateen</t>
  </si>
  <si>
    <t>hjk27873@email.vccs.edu</t>
  </si>
  <si>
    <t>Kidd</t>
  </si>
  <si>
    <t>Hailee</t>
  </si>
  <si>
    <t>Jordan</t>
  </si>
  <si>
    <t>lmk23901@email.vccs.edu</t>
  </si>
  <si>
    <t>glk260@email.vccs.edu</t>
  </si>
  <si>
    <t>King</t>
  </si>
  <si>
    <t>Gretl</t>
  </si>
  <si>
    <t>ark2773@email.vccs.edu</t>
  </si>
  <si>
    <t>Kinsey</t>
  </si>
  <si>
    <t>gek2712@email.vccs.edu</t>
  </si>
  <si>
    <t>Kinsman</t>
  </si>
  <si>
    <t>Ellen</t>
  </si>
  <si>
    <t>rlk28089@email.vccs.edu</t>
  </si>
  <si>
    <t>Randa</t>
  </si>
  <si>
    <t>Lark</t>
  </si>
  <si>
    <t>mhk2568@email.vccs.edu</t>
  </si>
  <si>
    <t>Kirschnick</t>
  </si>
  <si>
    <t>Masey</t>
  </si>
  <si>
    <t>mjk25906@email.vccs.edu</t>
  </si>
  <si>
    <t>Klein</t>
  </si>
  <si>
    <t>https://us-nc-photos.s3.us-east-1.amazonaws.com/uploads/user/avatar/2f0851a51c926cfc5c242fb1d266d09b.jpg</t>
  </si>
  <si>
    <t>cjk2291@email.vccs.edu</t>
  </si>
  <si>
    <t>Knortz</t>
  </si>
  <si>
    <t>Jean</t>
  </si>
  <si>
    <t>https://us-nc-photos.s3.us-east-1.amazonaws.com/uploads/user/avatar/bb5e5a718b5c58f7ec4d5e484bbc5384.jpeg</t>
  </si>
  <si>
    <t>pgk2300@email.vccs.edu</t>
  </si>
  <si>
    <t>Knott</t>
  </si>
  <si>
    <t>vpk2018@email.vccs.edu</t>
  </si>
  <si>
    <t>Koczan</t>
  </si>
  <si>
    <t>ibk289@email.vccs.edu</t>
  </si>
  <si>
    <t>Koshul</t>
  </si>
  <si>
    <t>Ibrahim</t>
  </si>
  <si>
    <t>Badr</t>
  </si>
  <si>
    <t>cdk23632@email.vccs.edu</t>
  </si>
  <si>
    <t>Koslowski</t>
  </si>
  <si>
    <t>Caden</t>
  </si>
  <si>
    <t>ndk287@email.vccs.edu</t>
  </si>
  <si>
    <t>Kostelac</t>
  </si>
  <si>
    <t>Nathan</t>
  </si>
  <si>
    <t>jak2181@email.vccs.edu</t>
  </si>
  <si>
    <t>Kozub</t>
  </si>
  <si>
    <t>sjohnston0016@email.vccs.edu</t>
  </si>
  <si>
    <t>Kral</t>
  </si>
  <si>
    <t>May</t>
  </si>
  <si>
    <t>https://us-nc-photos.s3.us-east-1.amazonaws.com/uploads/user/avatar/b2fd6bc2afb9db992bede6ff5bf20311.jpg</t>
  </si>
  <si>
    <t>ck27519@email.vccs.edu</t>
  </si>
  <si>
    <t>Kreitzman</t>
  </si>
  <si>
    <t>cw23154@email.vccs.edu</t>
  </si>
  <si>
    <t>Kropko</t>
  </si>
  <si>
    <t>Cypress</t>
  </si>
  <si>
    <t>Taulane</t>
  </si>
  <si>
    <t>https://us-nc-photos.s3.us-east-1.amazonaws.com/uploads/user/avatar/2768baebb3441ae44331e15fc082d56c.jpeg</t>
  </si>
  <si>
    <t>spk2829@email.vccs.edu</t>
  </si>
  <si>
    <t>Kumar</t>
  </si>
  <si>
    <t>Pradeep</t>
  </si>
  <si>
    <t>jdk22@email.vccs.edu</t>
  </si>
  <si>
    <t>Kuper</t>
  </si>
  <si>
    <t>dh2866@email.vccs.edu</t>
  </si>
  <si>
    <t>Kupke</t>
  </si>
  <si>
    <t>Dara</t>
  </si>
  <si>
    <t>Anika Heil</t>
  </si>
  <si>
    <t>sll25578@email.vccs.edu</t>
  </si>
  <si>
    <t>Lainez-Zuniga</t>
  </si>
  <si>
    <t>Seidy</t>
  </si>
  <si>
    <t>Lisbeth</t>
  </si>
  <si>
    <t>tml266@email.vccs.edu</t>
  </si>
  <si>
    <t>Lamouroux</t>
  </si>
  <si>
    <t>Tressie</t>
  </si>
  <si>
    <t>nlavin0001@email.vccs.edu</t>
  </si>
  <si>
    <t>Lavin</t>
  </si>
  <si>
    <t>gal2794@email.vccs.edu</t>
  </si>
  <si>
    <t>Lawhorne</t>
  </si>
  <si>
    <t>Graceann</t>
  </si>
  <si>
    <t>https://us-nc-photos.s3.us-east-1.amazonaws.com/uploads/user/avatar/7955425c52bc3ca76ff6cdb1fa751955.jpg</t>
  </si>
  <si>
    <t>kpl2112@email.vccs.edu</t>
  </si>
  <si>
    <t>Lawson</t>
  </si>
  <si>
    <t>Kelsi</t>
  </si>
  <si>
    <t>kwl2297@email.vccs.edu</t>
  </si>
  <si>
    <t>Kelton</t>
  </si>
  <si>
    <t>Wyatt</t>
  </si>
  <si>
    <t>tel2753@email.vccs.edu</t>
  </si>
  <si>
    <t>https://us-nc-photos.s3.us-east-1.amazonaws.com/uploads/user/avatar/25af39cee6c0174902f4a36298b6775b.jpeg</t>
  </si>
  <si>
    <t>jml2602@email.vccs.edu</t>
  </si>
  <si>
    <t>Layne</t>
  </si>
  <si>
    <t>abl2540@email.vccs.edu</t>
  </si>
  <si>
    <t>Leake</t>
  </si>
  <si>
    <t>cwl2643@email.vccs.edu</t>
  </si>
  <si>
    <t>LeBlond</t>
  </si>
  <si>
    <t>Claire</t>
  </si>
  <si>
    <t>Walters</t>
  </si>
  <si>
    <t>https://us-nc-photos.s3.us-east-1.amazonaws.com/uploads/user/avatar/28cd4d65db0e169c555c46927e93666f.jpeg</t>
  </si>
  <si>
    <t>rcl26224@email.vccs.edu</t>
  </si>
  <si>
    <t>Ricardo</t>
  </si>
  <si>
    <t>ceg2925@email.vccs.edu</t>
  </si>
  <si>
    <t>Leiby</t>
  </si>
  <si>
    <t>ncl2668@email.vccs.edu</t>
  </si>
  <si>
    <t>Liles</t>
  </si>
  <si>
    <t>https://us-nc-photos.s3.us-east-1.amazonaws.com/uploads/user/avatar/ea76968bfe54f0d00bfa6b4d8b5e1ac6.jpg</t>
  </si>
  <si>
    <t>all27093@email.vccs.edu</t>
  </si>
  <si>
    <t>Lilledahl</t>
  </si>
  <si>
    <t>Amelia</t>
  </si>
  <si>
    <t>https://us-nc-photos.s3.us-east-1.amazonaws.com/uploads/user/avatar/a74074be6ab7c5e2bb7b005ab39606e3.jpeg</t>
  </si>
  <si>
    <t>wdl211@email.vccs.edu</t>
  </si>
  <si>
    <t>Lilly</t>
  </si>
  <si>
    <t>jcl23902@email.vccs.edu</t>
  </si>
  <si>
    <t>Lindo</t>
  </si>
  <si>
    <t>Jakob</t>
  </si>
  <si>
    <t>Charles</t>
  </si>
  <si>
    <t>https://us-nc-photos.s3.us-east-1.amazonaws.com/uploads/user/avatar/98b791bc837c6acd9089b31b90fd75c4.jpeg</t>
  </si>
  <si>
    <t>ctl2678@email.vccs.edu</t>
  </si>
  <si>
    <t>Litvinas</t>
  </si>
  <si>
    <t>hbl2659@email.vccs.edu</t>
  </si>
  <si>
    <t>Lloyd</t>
  </si>
  <si>
    <t>Hunter</t>
  </si>
  <si>
    <t>ael2734@email.vccs.edu</t>
  </si>
  <si>
    <t>Loeser</t>
  </si>
  <si>
    <t>Allexa</t>
  </si>
  <si>
    <t>https://us-nc-photos.s3.us-east-1.amazonaws.com/uploads/user/avatar/6bca37b3e895aaece902e6e46f21adba.jpg</t>
  </si>
  <si>
    <t>ldoss8776@email.vccs.edu</t>
  </si>
  <si>
    <t>Lorigan</t>
  </si>
  <si>
    <t>Laurel</t>
  </si>
  <si>
    <t>Therese</t>
  </si>
  <si>
    <t>mll2945@email.vccs.edu</t>
  </si>
  <si>
    <t>Lotter</t>
  </si>
  <si>
    <t>Leona</t>
  </si>
  <si>
    <t>jl255583@email.vccs.edu</t>
  </si>
  <si>
    <t>Loughran</t>
  </si>
  <si>
    <t>https://us-nc-photos.s3.us-east-1.amazonaws.com/uploads/user/avatar/e05cb26c6bc54708a1370360b84ddfa4.jpeg</t>
  </si>
  <si>
    <t>jrl2022@email.vccs.edu</t>
  </si>
  <si>
    <t>Loving</t>
  </si>
  <si>
    <t>sbl2747@email.vccs.edu</t>
  </si>
  <si>
    <t>Lynch</t>
  </si>
  <si>
    <t>Skylar</t>
  </si>
  <si>
    <t>itl265@email.vccs.edu</t>
  </si>
  <si>
    <t>Lyons</t>
  </si>
  <si>
    <t>Townsend</t>
  </si>
  <si>
    <t>hmm2651@email.vccs.edu</t>
  </si>
  <si>
    <t>Mack</t>
  </si>
  <si>
    <t>jlm26778@email.vccs.edu</t>
  </si>
  <si>
    <t>MacMillin</t>
  </si>
  <si>
    <t>Julie</t>
  </si>
  <si>
    <t>Lynne Reid</t>
  </si>
  <si>
    <t>acm2280@email.vccs.edu</t>
  </si>
  <si>
    <t>Maderia</t>
  </si>
  <si>
    <t>Caroline</t>
  </si>
  <si>
    <t>https://us-nc-photos.s3.us-east-1.amazonaws.com/uploads/user/avatar/4fa6305f17c5ca599085c12d8ebac481.png</t>
  </si>
  <si>
    <t>mjm2912@email.vccs.edu</t>
  </si>
  <si>
    <t>Marcus</t>
  </si>
  <si>
    <t>Jewel</t>
  </si>
  <si>
    <t>jhm2808@email.vccs.edu</t>
  </si>
  <si>
    <t>Marquis</t>
  </si>
  <si>
    <t>Hansen</t>
  </si>
  <si>
    <t>hwm2015@email.vccs.edu</t>
  </si>
  <si>
    <t>Marshall</t>
  </si>
  <si>
    <t>Wade</t>
  </si>
  <si>
    <t>pom211@email.vccs.edu</t>
  </si>
  <si>
    <t>Martin</t>
  </si>
  <si>
    <t>O Neal</t>
  </si>
  <si>
    <t>jmathenaarmstrng6569@email.vccs.edu</t>
  </si>
  <si>
    <t>Mathena Armstrong</t>
  </si>
  <si>
    <t>Judith</t>
  </si>
  <si>
    <t>https://us-nc-photos.s3.us-east-1.amazonaws.com/uploads/user/avatar/de453b707670ca603be85b6e284b9902.jpeg</t>
  </si>
  <si>
    <t>hlm2170@email.vccs.edu</t>
  </si>
  <si>
    <t>Matheson</t>
  </si>
  <si>
    <t>Helen</t>
  </si>
  <si>
    <t>Latimer</t>
  </si>
  <si>
    <t>gmm2667@email.vccs.edu</t>
  </si>
  <si>
    <t>Matthews</t>
  </si>
  <si>
    <t>jmm25441@email.vccs.edu</t>
  </si>
  <si>
    <t>Maupin</t>
  </si>
  <si>
    <t>Jorvin</t>
  </si>
  <si>
    <t>Makai</t>
  </si>
  <si>
    <t>kam20517@email.vccs.edu</t>
  </si>
  <si>
    <t>May-Nikstaitis</t>
  </si>
  <si>
    <t>Kerrie</t>
  </si>
  <si>
    <t>https://us-nc-photos.s3.us-east-1.amazonaws.com/uploads/user/avatar/946a098738a7584a36755837f1874bd8.jpeg</t>
  </si>
  <si>
    <t>thm216@email.vccs.edu</t>
  </si>
  <si>
    <t>McCormick</t>
  </si>
  <si>
    <t>Tess</t>
  </si>
  <si>
    <t>Halen</t>
  </si>
  <si>
    <t>ptm25212@email.vccs.edu</t>
  </si>
  <si>
    <t>McCrary</t>
  </si>
  <si>
    <t>Parker</t>
  </si>
  <si>
    <t>cdm26540@email.vccs.edu</t>
  </si>
  <si>
    <t>McDaniel</t>
  </si>
  <si>
    <t>rlm28773@email.vccs.edu</t>
  </si>
  <si>
    <t>McDermott</t>
  </si>
  <si>
    <t>Rebecca</t>
  </si>
  <si>
    <t>tmcdonald0006@email.vccs.edu</t>
  </si>
  <si>
    <t>McDonald</t>
  </si>
  <si>
    <t>Taunya</t>
  </si>
  <si>
    <t>https://us-nc-photos.s3.us-east-1.amazonaws.com/uploads/user/avatar/9adb358872f271dd2bb0992477a925b5.jpg</t>
  </si>
  <si>
    <t>tmceldowney0001@email.vccs.edu</t>
  </si>
  <si>
    <t>McEldowney</t>
  </si>
  <si>
    <t>krg2941@email.vccs.edu</t>
  </si>
  <si>
    <t>McGehee</t>
  </si>
  <si>
    <t>mm292943@email.vccs.edu</t>
  </si>
  <si>
    <t>McIntosh</t>
  </si>
  <si>
    <t>Mirijana</t>
  </si>
  <si>
    <t>hgm2032@email.vccs.edu</t>
  </si>
  <si>
    <t>McInturff</t>
  </si>
  <si>
    <t>mmm23688@email.vccs.edu</t>
  </si>
  <si>
    <t>McKenna</t>
  </si>
  <si>
    <t>Melanie</t>
  </si>
  <si>
    <t>Marina</t>
  </si>
  <si>
    <t>nmckinney6498@email.vccs.edu</t>
  </si>
  <si>
    <t>McKinney</t>
  </si>
  <si>
    <t>Neil</t>
  </si>
  <si>
    <t>C.</t>
  </si>
  <si>
    <t>nmclaughlin8029@email.vccs.edu</t>
  </si>
  <si>
    <t>McLaughlin</t>
  </si>
  <si>
    <t>W</t>
  </si>
  <si>
    <t>cmm220229@email.vccs.edu</t>
  </si>
  <si>
    <t>Meade</t>
  </si>
  <si>
    <t>etm2248@email.vccs.edu</t>
  </si>
  <si>
    <t>Mekonnen</t>
  </si>
  <si>
    <t>Elshadai</t>
  </si>
  <si>
    <t>Tilahun</t>
  </si>
  <si>
    <t>mem24323@email.vccs.edu</t>
  </si>
  <si>
    <t>Messier</t>
  </si>
  <si>
    <t>Madalyn</t>
  </si>
  <si>
    <t>Erika</t>
  </si>
  <si>
    <t>bmm2636@email.vccs.edu</t>
  </si>
  <si>
    <t>Metal</t>
  </si>
  <si>
    <t>Bria</t>
  </si>
  <si>
    <t>Medunic</t>
  </si>
  <si>
    <t>gm21352@email.vccs.edu</t>
  </si>
  <si>
    <t>Mian</t>
  </si>
  <si>
    <t>Ghulam</t>
  </si>
  <si>
    <t>https://us-nc-photos.s3.us-east-1.amazonaws.com/uploads/user/avatar/cf94953db540f61cccc1155082e17161.png</t>
  </si>
  <si>
    <t>amm25272@email.vccs.edu</t>
  </si>
  <si>
    <t>bvm2673@email.vccs.edu</t>
  </si>
  <si>
    <t>Michaels</t>
  </si>
  <si>
    <t>Vincent</t>
  </si>
  <si>
    <t>https://us-nc-photos.s3.us-east-1.amazonaws.com/uploads/user/avatar/705bd10347627fbab543dfe38562d751.jpg</t>
  </si>
  <si>
    <t>glm2635@email.vccs.edu</t>
  </si>
  <si>
    <t>Miller</t>
  </si>
  <si>
    <t>Gary</t>
  </si>
  <si>
    <t>toj26390@email.vccs.edu</t>
  </si>
  <si>
    <t>Miracle</t>
  </si>
  <si>
    <t>sm20277@email.vccs.edu</t>
  </si>
  <si>
    <t>Mirza</t>
  </si>
  <si>
    <t>Sehrish</t>
  </si>
  <si>
    <t>https://us-nc-photos.s3.us-east-1.amazonaws.com/uploads/user/avatar/775ab1f48bd115a5b8382a5d768f0cb9.jpeg</t>
  </si>
  <si>
    <t>chm2735@email.vccs.edu</t>
  </si>
  <si>
    <t>Chad</t>
  </si>
  <si>
    <t>Holden</t>
  </si>
  <si>
    <t>https://us-nc-photos.s3.us-east-1.amazonaws.com/uploads/user/avatar/83ba5d40a56a38ff84ebbaa7e626d3ef.jpg</t>
  </si>
  <si>
    <t>nsm2534@email.vccs.edu</t>
  </si>
  <si>
    <t>Spencer</t>
  </si>
  <si>
    <t>jom2446@email.vccs.edu</t>
  </si>
  <si>
    <t>Monaghan</t>
  </si>
  <si>
    <t>Jane</t>
  </si>
  <si>
    <t>apm26210@email.vccs.edu</t>
  </si>
  <si>
    <t>Moneymaker</t>
  </si>
  <si>
    <t>Allison</t>
  </si>
  <si>
    <t>https://us-nc-photos.s3.us-east-1.amazonaws.com/uploads/user/avatar/16587f2b59e40261d6fdc7e478bfa53f.jpg</t>
  </si>
  <si>
    <t>cam26233@email.vccs.edu</t>
  </si>
  <si>
    <t>Moore</t>
  </si>
  <si>
    <t>Chase</t>
  </si>
  <si>
    <t>Austin</t>
  </si>
  <si>
    <t>ham3@email.vccs.edu</t>
  </si>
  <si>
    <t>Alisha</t>
  </si>
  <si>
    <t>https://us-nc-photos.s3.us-east-1.amazonaws.com/uploads/user/avatar/22322ff8ddbd20083326b741ccaff850.jpeg</t>
  </si>
  <si>
    <t>bam20995@email.vccs.edu</t>
  </si>
  <si>
    <t>Moran</t>
  </si>
  <si>
    <t>Breck</t>
  </si>
  <si>
    <t>aim2210@email.vccs.edu</t>
  </si>
  <si>
    <t>Abraham</t>
  </si>
  <si>
    <t>I</t>
  </si>
  <si>
    <t>hnm2955@email.vccs.edu</t>
  </si>
  <si>
    <t>rdm242118@email.vccs.edu</t>
  </si>
  <si>
    <t>Delaney</t>
  </si>
  <si>
    <t>smorris0036@email.vccs.edu</t>
  </si>
  <si>
    <t>Suzanne</t>
  </si>
  <si>
    <t>dmm2090@email.vccs.edu</t>
  </si>
  <si>
    <t>Morse</t>
  </si>
  <si>
    <t>Marcell</t>
  </si>
  <si>
    <t>Electronics Technology</t>
  </si>
  <si>
    <t>iam2508@email.vccs.edu</t>
  </si>
  <si>
    <t>Moskal</t>
  </si>
  <si>
    <t>Isabella</t>
  </si>
  <si>
    <t>Ariah</t>
  </si>
  <si>
    <t>im23883@email.vccs.edu</t>
  </si>
  <si>
    <t>Moumbossy Mbadinga</t>
  </si>
  <si>
    <t>Ismael</t>
  </si>
  <si>
    <t>cm337@email.vccs.edu</t>
  </si>
  <si>
    <t>Moxley</t>
  </si>
  <si>
    <t>tnm2022@email.vccs.edu</t>
  </si>
  <si>
    <t>Mulvaney</t>
  </si>
  <si>
    <t>Tabitha</t>
  </si>
  <si>
    <t>fwm2925@email.vccs.edu</t>
  </si>
  <si>
    <t>Muriuki</t>
  </si>
  <si>
    <t>Frederick</t>
  </si>
  <si>
    <t>Wahome</t>
  </si>
  <si>
    <t>jjm23551@email.vccs.edu</t>
  </si>
  <si>
    <t>Murray</t>
  </si>
  <si>
    <t>Jeremiah</t>
  </si>
  <si>
    <t>jam21633@email.vccs.edu</t>
  </si>
  <si>
    <t>Musselman</t>
  </si>
  <si>
    <t>mwm2225@email.vccs.edu</t>
  </si>
  <si>
    <t>Muthee</t>
  </si>
  <si>
    <t>Martha</t>
  </si>
  <si>
    <t>Wangeci</t>
  </si>
  <si>
    <t>https://us-nc-photos.s3.us-east-1.amazonaws.com/uploads/user/avatar/8054af1470fdf27790e79286c305b7b6.jpeg</t>
  </si>
  <si>
    <t>tpm21152@email.vccs.edu</t>
  </si>
  <si>
    <t>Myers</t>
  </si>
  <si>
    <t>Trevor</t>
  </si>
  <si>
    <t>cjn2474@email.vccs.edu</t>
  </si>
  <si>
    <t>Neder</t>
  </si>
  <si>
    <t>Connor</t>
  </si>
  <si>
    <t>Jack</t>
  </si>
  <si>
    <t>ejn2033@email.vccs.edu</t>
  </si>
  <si>
    <t>Nelson</t>
  </si>
  <si>
    <t>Ethan</t>
  </si>
  <si>
    <t>https://us-nc-photos.s3.us-east-1.amazonaws.com/uploads/user/avatar/f11dc5ebb2e5071b6d045db609c809ef.jpg</t>
  </si>
  <si>
    <t>dxn212@email.vccs.edu</t>
  </si>
  <si>
    <t>Nguyen</t>
  </si>
  <si>
    <t>Dan</t>
  </si>
  <si>
    <t>man23334@email.vccs.edu</t>
  </si>
  <si>
    <t>Noori</t>
  </si>
  <si>
    <t>Amer</t>
  </si>
  <si>
    <t>in2028@email.vccs.edu</t>
  </si>
  <si>
    <t>Nycz</t>
  </si>
  <si>
    <t>Isabelle</t>
  </si>
  <si>
    <t>cmo2314@email.vccs.edu</t>
  </si>
  <si>
    <t>O'Dell</t>
  </si>
  <si>
    <t>ao2223@email.vccs.edu</t>
  </si>
  <si>
    <t>Olguin-Alvarez</t>
  </si>
  <si>
    <t>Arelya</t>
  </si>
  <si>
    <t>kbo2245@email.vccs.edu</t>
  </si>
  <si>
    <t>Oliver</t>
  </si>
  <si>
    <t>Kendra</t>
  </si>
  <si>
    <t>Branch</t>
  </si>
  <si>
    <t>https://us-nc-photos.s3.us-east-1.amazonaws.com/uploads/user/avatar/5a0edc0ba057789fdb62996fdb545180.jpeg</t>
  </si>
  <si>
    <t>mpo2621@email.vccs.edu</t>
  </si>
  <si>
    <t>Perry</t>
  </si>
  <si>
    <t>aeo2008@email.vccs.edu</t>
  </si>
  <si>
    <t>Orange</t>
  </si>
  <si>
    <t>https://us-nc-photos.s3.us-east-1.amazonaws.com/uploads/user/avatar/27f1f7126d6629f5c49cfa0fb0142636.png</t>
  </si>
  <si>
    <t>feo237@email.vccs.edu</t>
  </si>
  <si>
    <t>O'Rourke</t>
  </si>
  <si>
    <t>Fiona</t>
  </si>
  <si>
    <t>https://us-nc-photos.s3.us-east-1.amazonaws.com/uploads/user/avatar/ae4f252bd7a1d9f11a69af9ef52505db.jpeg</t>
  </si>
  <si>
    <t>joo218@email.vccs.edu</t>
  </si>
  <si>
    <t>Ortuno</t>
  </si>
  <si>
    <t>O</t>
  </si>
  <si>
    <t>https://us-nc-photos.s3.us-east-1.amazonaws.com/uploads/user/avatar/f4cf02e33852bce9340be5b86523c5ab.jpg</t>
  </si>
  <si>
    <t>melswick0001@email.vccs.edu</t>
  </si>
  <si>
    <t>Osborne</t>
  </si>
  <si>
    <t>https://us-nc-photos.s3.us-east-1.amazonaws.com/uploads/user/avatar/ac900f6caedaaa827c3aff8f101da7ab.jpg</t>
  </si>
  <si>
    <t>tjs2649@email.vccs.edu</t>
  </si>
  <si>
    <t>O'Shea</t>
  </si>
  <si>
    <t>Tulsa</t>
  </si>
  <si>
    <t>Justice</t>
  </si>
  <si>
    <t>gmo283@email.vccs.edu</t>
  </si>
  <si>
    <t>Ostarly</t>
  </si>
  <si>
    <t>Gina</t>
  </si>
  <si>
    <t>emo280@email.vccs.edu</t>
  </si>
  <si>
    <t>Otero</t>
  </si>
  <si>
    <t>Edwin</t>
  </si>
  <si>
    <t>Manuel</t>
  </si>
  <si>
    <t>eeo249@email.vccs.edu</t>
  </si>
  <si>
    <t>Otis</t>
  </si>
  <si>
    <t>Esther</t>
  </si>
  <si>
    <t>dt28829@email.vccs.edu</t>
  </si>
  <si>
    <t>Pakhrin</t>
  </si>
  <si>
    <t>Sham</t>
  </si>
  <si>
    <t>bp28819@email.vccs.edu</t>
  </si>
  <si>
    <t>Brandon</t>
  </si>
  <si>
    <t>https://us-nc-photos.s3.us-east-1.amazonaws.com/uploads/user/avatar/e49040b87cdac168222a29871d367d7c.jpg</t>
  </si>
  <si>
    <t>lrp28551@email.vccs.edu</t>
  </si>
  <si>
    <t>Parrott</t>
  </si>
  <si>
    <t>Laci-Ann</t>
  </si>
  <si>
    <t>Riley</t>
  </si>
  <si>
    <t>akp2011@email.vccs.edu</t>
  </si>
  <si>
    <t>Parwez</t>
  </si>
  <si>
    <t>Abdul</t>
  </si>
  <si>
    <t>K</t>
  </si>
  <si>
    <t>https://us-nc-photos.s3.us-east-1.amazonaws.com/uploads/user/avatar/31e9d9e6666fdf98a5b437e511cbc4fc.jpeg</t>
  </si>
  <si>
    <t>cjp2073@email.vccs.edu</t>
  </si>
  <si>
    <t>Parziale</t>
  </si>
  <si>
    <t>njp2490@email.vccs.edu</t>
  </si>
  <si>
    <t>Patel</t>
  </si>
  <si>
    <t>Neha</t>
  </si>
  <si>
    <t>Jitendra</t>
  </si>
  <si>
    <t>https://us-nc-photos.s3.us-east-1.amazonaws.com/uploads/user/avatar/534ef564f5a0df61f840067d7ab910c7.jpg</t>
  </si>
  <si>
    <t>kbp2674@email.vccs.edu</t>
  </si>
  <si>
    <t>Katelyn</t>
  </si>
  <si>
    <t>Brianne</t>
  </si>
  <si>
    <t>hec2542@email.vccs.edu</t>
  </si>
  <si>
    <t>Peck</t>
  </si>
  <si>
    <t>Holly</t>
  </si>
  <si>
    <t>https://us-nc-photos.s3.us-east-1.amazonaws.com/uploads/user/avatar/8a1cab056b9502549aa148299ad56ca9.jpg</t>
  </si>
  <si>
    <t>amp25428@email.vccs.edu</t>
  </si>
  <si>
    <t>Pena Santiago</t>
  </si>
  <si>
    <t>Annais</t>
  </si>
  <si>
    <t>wp2492@email.vccs.edu</t>
  </si>
  <si>
    <t>Pence</t>
  </si>
  <si>
    <t>Wendall</t>
  </si>
  <si>
    <t>jpendleton0004@email.vccs.edu</t>
  </si>
  <si>
    <t>jcp2026@email.vccs.edu</t>
  </si>
  <si>
    <t>Cory</t>
  </si>
  <si>
    <t>https://us-nc-photos.s3.us-east-1.amazonaws.com/uploads/user/avatar/f3485adbd3f820d4fe3e174544fbf46e.jpg</t>
  </si>
  <si>
    <t>anp2907@email.vccs.edu</t>
  </si>
  <si>
    <t>Peters</t>
  </si>
  <si>
    <t>skp22985@email.vccs.edu</t>
  </si>
  <si>
    <t>Peterson</t>
  </si>
  <si>
    <t>Kate</t>
  </si>
  <si>
    <t>scp2574@email.vccs.edu</t>
  </si>
  <si>
    <t>Phillips</t>
  </si>
  <si>
    <t>Carlin</t>
  </si>
  <si>
    <t>https://us-nc-photos.s3.us-east-1.amazonaws.com/uploads/user/avatar/d5c4f92fa7d51b1e759529cf4ba1439e.jpeg</t>
  </si>
  <si>
    <t>jep25112@email.vccs.edu</t>
  </si>
  <si>
    <t>Pickens</t>
  </si>
  <si>
    <t>Jennis</t>
  </si>
  <si>
    <t>https://us-nc-photos.s3.us-east-1.amazonaws.com/uploads/user/avatar/a0e772eaa06f5f16ac66553ded69d96f.jpg</t>
  </si>
  <si>
    <t>ssp25929@email.vccs.edu</t>
  </si>
  <si>
    <t>Pineda</t>
  </si>
  <si>
    <t>Sofhia</t>
  </si>
  <si>
    <t>Sulay</t>
  </si>
  <si>
    <t>dlp22766@email.vccs.edu</t>
  </si>
  <si>
    <t>Platnick</t>
  </si>
  <si>
    <t>Larry</t>
  </si>
  <si>
    <t>khorsman7349@email.vccs.edu</t>
  </si>
  <si>
    <t>Powell</t>
  </si>
  <si>
    <t>Kaylie</t>
  </si>
  <si>
    <t>https://us-nc-photos.s3.us-east-1.amazonaws.com/uploads/user/avatar/0028f0b4c68c4e76ace3c147b633857c.jpeg</t>
  </si>
  <si>
    <t>tbp2573@email.vccs.edu</t>
  </si>
  <si>
    <t>Bryce</t>
  </si>
  <si>
    <t>jp21882@email.vccs.edu</t>
  </si>
  <si>
    <t>Power</t>
  </si>
  <si>
    <t>eep2540@email.vccs.edu</t>
  </si>
  <si>
    <t>Price</t>
  </si>
  <si>
    <t>https://us-nc-photos.s3.us-east-1.amazonaws.com/uploads/user/avatar/8db6b35fadd3293bb5263ccf47843699.png</t>
  </si>
  <si>
    <t>esp2243@email.vccs.edu</t>
  </si>
  <si>
    <t>Pritchett</t>
  </si>
  <si>
    <t>Stewart</t>
  </si>
  <si>
    <t>aaq284@email.vccs.edu</t>
  </si>
  <si>
    <t>Anastasia</t>
  </si>
  <si>
    <t>Aya</t>
  </si>
  <si>
    <t>mholland8011@email.vccs.edu</t>
  </si>
  <si>
    <t>Ragland</t>
  </si>
  <si>
    <t>Maria</t>
  </si>
  <si>
    <t>https://us-nc-photos.s3.us-east-1.amazonaws.com/uploads/user/avatar/d210042fa0983a4bbb83b5b26027f0b0.jpg</t>
  </si>
  <si>
    <t>jr26026@email.vccs.edu</t>
  </si>
  <si>
    <t>Rai</t>
  </si>
  <si>
    <t>Jhuna</t>
  </si>
  <si>
    <t>krr26492@email.vccs.edu</t>
  </si>
  <si>
    <t>Ramos</t>
  </si>
  <si>
    <t>npr25@email.vccs.edu</t>
  </si>
  <si>
    <t>Ramsay</t>
  </si>
  <si>
    <t>rjr25747@email.vccs.edu</t>
  </si>
  <si>
    <t>Ramsdell</t>
  </si>
  <si>
    <t>Janel</t>
  </si>
  <si>
    <t>https://us-nc-photos.s3.us-east-1.amazonaws.com/uploads/user/avatar/f8725279e822010a566b949c2e79b036.jpg</t>
  </si>
  <si>
    <t>jlr230046@email.vccs.edu</t>
  </si>
  <si>
    <t>Rausch</t>
  </si>
  <si>
    <t>https://us-nc-photos.s3.us-east-1.amazonaws.com/uploads/user/avatar/1b9795ab06ca87842b2e908207d5a2ce.jpeg</t>
  </si>
  <si>
    <t>djr2060@email.vccs.edu</t>
  </si>
  <si>
    <t>Reaves</t>
  </si>
  <si>
    <t>Devonte</t>
  </si>
  <si>
    <t>Jarmal</t>
  </si>
  <si>
    <t>ecr20027@email.vccs.edu</t>
  </si>
  <si>
    <t>Rebellato</t>
  </si>
  <si>
    <t>Eric</t>
  </si>
  <si>
    <t>Connelly</t>
  </si>
  <si>
    <t>krr2727@email.vccs.edu</t>
  </si>
  <si>
    <t>Khalil</t>
  </si>
  <si>
    <t>Rashad</t>
  </si>
  <si>
    <t>snn2583@email.vccs.edu</t>
  </si>
  <si>
    <t>Sydney</t>
  </si>
  <si>
    <t>https://us-nc-photos.s3.us-east-1.amazonaws.com/uploads/user/avatar/c2381e1807287c9621344ff8af10e80e.jpg</t>
  </si>
  <si>
    <t>alr24036@email.vccs.edu</t>
  </si>
  <si>
    <t>Reifenstein</t>
  </si>
  <si>
    <t>Amie</t>
  </si>
  <si>
    <t>LuAnn</t>
  </si>
  <si>
    <t>jer21732@email.vccs.edu</t>
  </si>
  <si>
    <t>Jenna</t>
  </si>
  <si>
    <t>bcr2720@email.vccs.edu</t>
  </si>
  <si>
    <t>Reinhart</t>
  </si>
  <si>
    <t>mar23387@email.vccs.edu</t>
  </si>
  <si>
    <t>Rich</t>
  </si>
  <si>
    <t>https://us-nc-photos.s3.us-east-1.amazonaws.com/uploads/user/avatar/4d1bc2a829a815b40072f02047975456.png</t>
  </si>
  <si>
    <t>crichards6325@email.vccs.edu</t>
  </si>
  <si>
    <t>Richards</t>
  </si>
  <si>
    <t>Candace</t>
  </si>
  <si>
    <t>osr240@email.vccs.edu</t>
  </si>
  <si>
    <t>Shanice</t>
  </si>
  <si>
    <t>arichardson7189@email.vccs.edu</t>
  </si>
  <si>
    <t>Richardson</t>
  </si>
  <si>
    <t>klc2594@email.vccs.edu</t>
  </si>
  <si>
    <t>Romano</t>
  </si>
  <si>
    <t>Kathryn</t>
  </si>
  <si>
    <t>Li</t>
  </si>
  <si>
    <t>rjr2061@email.vccs.edu</t>
  </si>
  <si>
    <t>Roper</t>
  </si>
  <si>
    <t>Rebekah</t>
  </si>
  <si>
    <t>Jo</t>
  </si>
  <si>
    <t>tet2752@email.vccs.edu</t>
  </si>
  <si>
    <t>Rosario</t>
  </si>
  <si>
    <t>Trisha</t>
  </si>
  <si>
    <t>kmr286209@email.vccs.edu</t>
  </si>
  <si>
    <t>Rosemann</t>
  </si>
  <si>
    <t>Kira</t>
  </si>
  <si>
    <t>mmr29713@email.vccs.edu</t>
  </si>
  <si>
    <t>Mariah</t>
  </si>
  <si>
    <t>Monica</t>
  </si>
  <si>
    <t>knc2896@email.vccs.edu</t>
  </si>
  <si>
    <t>Rupe</t>
  </si>
  <si>
    <t>nar2705@email.vccs.edu</t>
  </si>
  <si>
    <t>Rush</t>
  </si>
  <si>
    <t>Nakaia</t>
  </si>
  <si>
    <t>https://us-nc-photos.s3.us-east-1.amazonaws.com/uploads/user/avatar/b68e703a11b005cff243a6bd2ab265da.jpeg</t>
  </si>
  <si>
    <t>edr201@email.vccs.edu</t>
  </si>
  <si>
    <t>Russell</t>
  </si>
  <si>
    <t>Dominic</t>
  </si>
  <si>
    <t>https://us-nc-photos.s3.us-east-1.amazonaws.com/uploads/user/avatar/6f7634319aff6d5c783163b258eb30de.jpg</t>
  </si>
  <si>
    <t>nss24@email.vccs.edu</t>
  </si>
  <si>
    <t>Salzman</t>
  </si>
  <si>
    <t>Nicklous</t>
  </si>
  <si>
    <t>Stuart Alan</t>
  </si>
  <si>
    <t>https://us-nc-photos.s3.us-east-1.amazonaws.com/uploads/user/avatar/1bef41151f5127ac238db4e6978adff1.png</t>
  </si>
  <si>
    <t>ss2773007@email.vccs.edu</t>
  </si>
  <si>
    <t>Samadi</t>
  </si>
  <si>
    <t>https://us-nc-photos.s3.us-east-1.amazonaws.com/uploads/user/avatar/5adcd0b1d731d0e3199da43651212b57.jpg</t>
  </si>
  <si>
    <t>mes27062@email.vccs.edu</t>
  </si>
  <si>
    <t>Samiere</t>
  </si>
  <si>
    <t>Elisabeth</t>
  </si>
  <si>
    <t>as22674@email.vccs.edu</t>
  </si>
  <si>
    <t>Sanchez-Silva</t>
  </si>
  <si>
    <t>Aileen</t>
  </si>
  <si>
    <t>rns22855@email.vccs.edu</t>
  </si>
  <si>
    <t>Scheibe</t>
  </si>
  <si>
    <t>Nason</t>
  </si>
  <si>
    <t>https://us-nc-photos.s3.us-east-1.amazonaws.com/uploads/user/avatar/d245afa71486b729e86af6c86289f603.jpg</t>
  </si>
  <si>
    <t>mes25294@email.vccs.edu</t>
  </si>
  <si>
    <t>Schrader</t>
  </si>
  <si>
    <t>Meghan</t>
  </si>
  <si>
    <t>pws2403@email.vccs.edu</t>
  </si>
  <si>
    <t>Seibert</t>
  </si>
  <si>
    <t>svs2030@email.vccs.edu</t>
  </si>
  <si>
    <t>Selena</t>
  </si>
  <si>
    <t>Sebastian</t>
  </si>
  <si>
    <t>Vasilije</t>
  </si>
  <si>
    <t>bcs2723@email.vccs.edu</t>
  </si>
  <si>
    <t>Shamala</t>
  </si>
  <si>
    <t>Chesoni</t>
  </si>
  <si>
    <t>fms2646@email.vccs.edu</t>
  </si>
  <si>
    <t>Shaw</t>
  </si>
  <si>
    <t>Frances</t>
  </si>
  <si>
    <t>Morton</t>
  </si>
  <si>
    <t>ts248572@email.vccs.edu</t>
  </si>
  <si>
    <t>Shearer</t>
  </si>
  <si>
    <t>mcs23592@email.vccs.edu</t>
  </si>
  <si>
    <t>Sheldon</t>
  </si>
  <si>
    <t>lms27380@email.vccs.edu</t>
  </si>
  <si>
    <t>Shelton</t>
  </si>
  <si>
    <t>Lilliana</t>
  </si>
  <si>
    <t>https://us-nc-photos.s3.us-east-1.amazonaws.com/uploads/user/avatar/fa0154d113f9079156401655a492d213.jpeg</t>
  </si>
  <si>
    <t>js24100@email.vccs.edu</t>
  </si>
  <si>
    <t>Shepherd</t>
  </si>
  <si>
    <t>ags2080@email.vccs.edu</t>
  </si>
  <si>
    <t>Shifflett</t>
  </si>
  <si>
    <t>Alyssa</t>
  </si>
  <si>
    <t>gas2087@email.vccs.edu</t>
  </si>
  <si>
    <t>Gracie</t>
  </si>
  <si>
    <t>https://us-nc-photos.s3.us-east-1.amazonaws.com/uploads/user/avatar/409a48c043c97ca387edd54b3ce5a45e.jpg</t>
  </si>
  <si>
    <t>abs22950@email.vccs.edu</t>
  </si>
  <si>
    <t>Shiflett</t>
  </si>
  <si>
    <t>https://us-nc-photos.s3.us-east-1.amazonaws.com/uploads/user/avatar/f5a800761ba8234881a88cc3ace6b244.jpg</t>
  </si>
  <si>
    <t>ss27584@email.vccs.edu</t>
  </si>
  <si>
    <t>Shirzad</t>
  </si>
  <si>
    <t>Shukrullah</t>
  </si>
  <si>
    <t>https://us-nc-photos.s3.us-east-1.amazonaws.com/uploads/user/avatar/594dee29d9680f6681d76c5245256ad3.jpeg</t>
  </si>
  <si>
    <t>arm21000@email.vccs.edu</t>
  </si>
  <si>
    <t>Sikorski</t>
  </si>
  <si>
    <t>https://us-nc-photos.s3.us-east-1.amazonaws.com/uploads/user/avatar/b353e53f3367476cdc22244c0928d61e.jpg</t>
  </si>
  <si>
    <t>rws23296@email.vccs.edu</t>
  </si>
  <si>
    <t>Simpson</t>
  </si>
  <si>
    <t>Ronald</t>
  </si>
  <si>
    <t>Wayne</t>
  </si>
  <si>
    <t>https://us-nc-photos.s3.us-east-1.amazonaws.com/uploads/user/avatar/e3197d94c454964a0489f4377234746c.jpeg</t>
  </si>
  <si>
    <t>krs24149@email.vccs.edu</t>
  </si>
  <si>
    <t>Sipe</t>
  </si>
  <si>
    <t>Katharine</t>
  </si>
  <si>
    <t>wla2579@email.vccs.edu</t>
  </si>
  <si>
    <t>Whitney</t>
  </si>
  <si>
    <t>brs2074@email.vccs.edu</t>
  </si>
  <si>
    <t>Sison</t>
  </si>
  <si>
    <t>Rae</t>
  </si>
  <si>
    <t>kf2953@email.vccs.edu</t>
  </si>
  <si>
    <t>Skuba</t>
  </si>
  <si>
    <t>Karin</t>
  </si>
  <si>
    <t>ams29331@email.vccs.edu</t>
  </si>
  <si>
    <t>cls26085@email.vccs.edu</t>
  </si>
  <si>
    <t>Cora</t>
  </si>
  <si>
    <t>Louise Pacifique</t>
  </si>
  <si>
    <t>djs2436@email.vccs.edu</t>
  </si>
  <si>
    <t>jgs22639@email.vccs.edu</t>
  </si>
  <si>
    <t>nes252@email.vccs.edu</t>
  </si>
  <si>
    <t>nrs2282@email.vccs.edu</t>
  </si>
  <si>
    <t>Somers</t>
  </si>
  <si>
    <t>Nikolaus</t>
  </si>
  <si>
    <t>Rober William</t>
  </si>
  <si>
    <t>ahs292@email.vccs.edu</t>
  </si>
  <si>
    <t>Spitale</t>
  </si>
  <si>
    <t>Ahna</t>
  </si>
  <si>
    <t>https://us-nc-photos.s3.us-east-1.amazonaws.com/uploads/user/avatar/2d30d60a262bc20584d68c6b291e1bfe.jpeg</t>
  </si>
  <si>
    <t>kns22113@email.vccs.edu</t>
  </si>
  <si>
    <t>Sprouse</t>
  </si>
  <si>
    <t>Kaitlyn</t>
  </si>
  <si>
    <t>https://us-nc-photos.s3.us-east-1.amazonaws.com/uploads/user/avatar/6af769a20761a15f95f9e2235d7c2077.jpeg</t>
  </si>
  <si>
    <t>mas28443@email.vccs.edu</t>
  </si>
  <si>
    <t>sas21474@email.vccs.edu</t>
  </si>
  <si>
    <t>dls2157@email.vccs.edu</t>
  </si>
  <si>
    <t>Stafford</t>
  </si>
  <si>
    <t>Donald</t>
  </si>
  <si>
    <t>Loran</t>
  </si>
  <si>
    <t>https://us-nc-photos.s3.us-east-1.amazonaws.com/uploads/user/avatar/ef9522c748694230d614e58f48e0106b.jpg</t>
  </si>
  <si>
    <t>jstanislaus8439@email.vccs.edu</t>
  </si>
  <si>
    <t>Stanislaus</t>
  </si>
  <si>
    <t>Jilian</t>
  </si>
  <si>
    <t>tms24591@email.vccs.edu</t>
  </si>
  <si>
    <t>Stearns</t>
  </si>
  <si>
    <t>Terra</t>
  </si>
  <si>
    <t>ces24666@email.vccs.edu</t>
  </si>
  <si>
    <t>Stephens</t>
  </si>
  <si>
    <t>https://us-nc-photos.s3.us-east-1.amazonaws.com/uploads/user/avatar/c76b34c83d68f84e61d2746f19fbc548.jpg</t>
  </si>
  <si>
    <t>wcs26247@email.vccs.edu</t>
  </si>
  <si>
    <t>Copland</t>
  </si>
  <si>
    <t>jts27258@email.vccs.edu</t>
  </si>
  <si>
    <t>Stoke</t>
  </si>
  <si>
    <t>Theodore</t>
  </si>
  <si>
    <t>ms25094@email.vccs.edu</t>
  </si>
  <si>
    <t>Stoltz</t>
  </si>
  <si>
    <t>Madison</t>
  </si>
  <si>
    <t>ags2679@email.vccs.edu</t>
  </si>
  <si>
    <t>Stone</t>
  </si>
  <si>
    <t>Alanna</t>
  </si>
  <si>
    <t>men2120@email.vccs.edu</t>
  </si>
  <si>
    <t>Margaret</t>
  </si>
  <si>
    <t>tstone0010@email.vccs.edu</t>
  </si>
  <si>
    <t>Travis</t>
  </si>
  <si>
    <t>aes21084@email.vccs.edu</t>
  </si>
  <si>
    <t>Strand</t>
  </si>
  <si>
    <t>Ainsley</t>
  </si>
  <si>
    <t>kes25188@email.vccs.edu</t>
  </si>
  <si>
    <t>Strickland</t>
  </si>
  <si>
    <t>Eleni</t>
  </si>
  <si>
    <t>https://us-nc-photos.s3.us-east-1.amazonaws.com/uploads/user/avatar/3446dd63495f099f180639ecf16009f8.jpg</t>
  </si>
  <si>
    <t>sds2798@email.vccs.edu</t>
  </si>
  <si>
    <t>Strobing</t>
  </si>
  <si>
    <t>https://us-nc-photos.s3.us-east-1.amazonaws.com/uploads/user/avatar/8f798c766950d334a82fd47e602edb4b.jpeg</t>
  </si>
  <si>
    <t>jss2904@email.vccs.edu</t>
  </si>
  <si>
    <t>Stutz</t>
  </si>
  <si>
    <t>Shea</t>
  </si>
  <si>
    <t>ms219590@email.vccs.edu</t>
  </si>
  <si>
    <t>Subu</t>
  </si>
  <si>
    <t>https://us-nc-photos.s3.us-east-1.amazonaws.com/uploads/user/avatar/9411c60fa8074904fe9f378f1a499760.jpg</t>
  </si>
  <si>
    <t>jks279@email.vccs.edu</t>
  </si>
  <si>
    <t>Sullivan</t>
  </si>
  <si>
    <t>Kathleen</t>
  </si>
  <si>
    <t>https://us-nc-photos.s3.us-east-1.amazonaws.com/uploads/user/avatar/47099d74fd963d8b3bca648b87a933d8.jpeg</t>
  </si>
  <si>
    <t>DSUMMERS7892@email.vccs.edu</t>
  </si>
  <si>
    <t>Summers</t>
  </si>
  <si>
    <t>sas23594@email.vccs.edu</t>
  </si>
  <si>
    <t>Suri</t>
  </si>
  <si>
    <t>https://us-nc-photos.s3.us-east-1.amazonaws.com/uploads/user/avatar/ef2550d312827faca7437d36881f6f97.png</t>
  </si>
  <si>
    <t>kls2445@email.vccs.edu</t>
  </si>
  <si>
    <t>Sutton</t>
  </si>
  <si>
    <t>Keegan</t>
  </si>
  <si>
    <t>cgs29632@email.vccs.edu</t>
  </si>
  <si>
    <t>Swansiger</t>
  </si>
  <si>
    <t>Garrett</t>
  </si>
  <si>
    <t>lgs209@email.vccs.edu</t>
  </si>
  <si>
    <t>Swanson</t>
  </si>
  <si>
    <t>Leigha</t>
  </si>
  <si>
    <t>as272793@email.vccs.edu</t>
  </si>
  <si>
    <t>Sylvain</t>
  </si>
  <si>
    <t>Alexandre</t>
  </si>
  <si>
    <t>ams29106@email.vccs.edu</t>
  </si>
  <si>
    <t>Sylvester</t>
  </si>
  <si>
    <t>bht2887@email.vccs.edu</t>
  </si>
  <si>
    <t>Talbert</t>
  </si>
  <si>
    <t>Henry</t>
  </si>
  <si>
    <t>st25074@email.vccs.edu</t>
  </si>
  <si>
    <t>Tamang</t>
  </si>
  <si>
    <t>Susma</t>
  </si>
  <si>
    <t>https://us-nc-photos.s3.us-east-1.amazonaws.com/uploads/user/avatar/ecde8b48121dd7f8339417b2ffdda73d.jpg</t>
  </si>
  <si>
    <t>nmb2573@email.vccs.edu</t>
  </si>
  <si>
    <t>Taormina</t>
  </si>
  <si>
    <t>vdt275@email.vccs.edu</t>
  </si>
  <si>
    <t>Valerie</t>
  </si>
  <si>
    <t>Dene</t>
  </si>
  <si>
    <t>jat26051@email.vccs.edu</t>
  </si>
  <si>
    <t>Tebbenkamp</t>
  </si>
  <si>
    <t>Jill</t>
  </si>
  <si>
    <t>Avery</t>
  </si>
  <si>
    <t>rlt2724@email.vccs.edu</t>
  </si>
  <si>
    <t>Tedford</t>
  </si>
  <si>
    <t>Raechel</t>
  </si>
  <si>
    <t>at21520@email.vccs.edu</t>
  </si>
  <si>
    <t>Tepedino</t>
  </si>
  <si>
    <t>Entrepreneurship</t>
  </si>
  <si>
    <t>cat20737@email.vccs.edu</t>
  </si>
  <si>
    <t>Tessier</t>
  </si>
  <si>
    <t>bbyers7343@email.vccs.edu</t>
  </si>
  <si>
    <t>Tharpe</t>
  </si>
  <si>
    <t>Bronwyn</t>
  </si>
  <si>
    <t>https://us-nc-photos.s3.us-east-1.amazonaws.com/uploads/user/avatar/e97ec69fe5f42deb11b7c3aa89f350f4.jpg</t>
  </si>
  <si>
    <t>set29711@email.vccs.edu</t>
  </si>
  <si>
    <t>Thompson</t>
  </si>
  <si>
    <t>amt21449@email.vccs.edu</t>
  </si>
  <si>
    <t>Thorsted</t>
  </si>
  <si>
    <t>jwt20932@email.vccs.edu</t>
  </si>
  <si>
    <t>Thurston</t>
  </si>
  <si>
    <t>jpalmerino0001@email.vccs.edu</t>
  </si>
  <si>
    <t>Tibbs</t>
  </si>
  <si>
    <t>Jessica</t>
  </si>
  <si>
    <t>https://us-nc-photos.s3.us-east-1.amazonaws.com/uploads/user/avatar/66ad98e2c35c00ce1d031f543a9b6c3e.jpg</t>
  </si>
  <si>
    <t>jht2757@email.vccs.edu</t>
  </si>
  <si>
    <t>Tomlinson</t>
  </si>
  <si>
    <t>aet24@email.vccs.edu</t>
  </si>
  <si>
    <t>Toms</t>
  </si>
  <si>
    <t>Ashleigh</t>
  </si>
  <si>
    <t>ttran0002@email.vccs.edu</t>
  </si>
  <si>
    <t>Tran</t>
  </si>
  <si>
    <t>Diem-Trang</t>
  </si>
  <si>
    <t>rct2180@email.vccs.edu</t>
  </si>
  <si>
    <t>Tucker</t>
  </si>
  <si>
    <t>Richard</t>
  </si>
  <si>
    <t>Clark</t>
  </si>
  <si>
    <t>sst2015@email.vccs.edu</t>
  </si>
  <si>
    <t>Turcios Escobar</t>
  </si>
  <si>
    <t>Sthephanny</t>
  </si>
  <si>
    <t>Sujey</t>
  </si>
  <si>
    <t>mat2168@email.vccs.edu</t>
  </si>
  <si>
    <t>Turner</t>
  </si>
  <si>
    <t>zat242@email.vccs.edu</t>
  </si>
  <si>
    <t>https://us-nc-photos.s3.us-east-1.amazonaws.com/uploads/user/avatar/eedb6450ecf9ec865a61d206ea1a7a0a.jpg</t>
  </si>
  <si>
    <t>ket29108@email.vccs.edu</t>
  </si>
  <si>
    <t>Kornel</t>
  </si>
  <si>
    <t>Elwood</t>
  </si>
  <si>
    <t>https://us-nc-photos.s3.us-east-1.amazonaws.com/uploads/user/avatar/594ac061eee026777d80d20341d8a52c.jpg</t>
  </si>
  <si>
    <t>aau228@email.vccs.edu</t>
  </si>
  <si>
    <t>Urban</t>
  </si>
  <si>
    <t>Ariel</t>
  </si>
  <si>
    <t>csv2126@email.vccs.edu</t>
  </si>
  <si>
    <t>Vance</t>
  </si>
  <si>
    <t>tev271@email.vccs.edu</t>
  </si>
  <si>
    <t>Varney</t>
  </si>
  <si>
    <t>jgv2078@email.vccs.edu</t>
  </si>
  <si>
    <t>Velasquez</t>
  </si>
  <si>
    <t>kbv20@email.vccs.edu</t>
  </si>
  <si>
    <t>Via</t>
  </si>
  <si>
    <t>Kristie</t>
  </si>
  <si>
    <t>sev265@email.vccs.edu</t>
  </si>
  <si>
    <t>Vogelgesang</t>
  </si>
  <si>
    <t>bnv223@email.vccs.edu</t>
  </si>
  <si>
    <t>Vollmer</t>
  </si>
  <si>
    <t>aw21957@email.vccs.edu</t>
  </si>
  <si>
    <t>Wagoner</t>
  </si>
  <si>
    <t>https://us-nc-photos.s3.us-east-1.amazonaws.com/uploads/user/avatar/ff6ef6e7c08043a29cdcbff62c24f6b4.jpg</t>
  </si>
  <si>
    <t>erw2158@email.vccs.edu</t>
  </si>
  <si>
    <t>Walker</t>
  </si>
  <si>
    <t>Ellie</t>
  </si>
  <si>
    <t>tdw2913@email.vccs.edu</t>
  </si>
  <si>
    <t>Ward</t>
  </si>
  <si>
    <t>cew29235@email.vccs.edu</t>
  </si>
  <si>
    <t>Waters</t>
  </si>
  <si>
    <t>Cady</t>
  </si>
  <si>
    <t>aa25739@email.vccs.edu</t>
  </si>
  <si>
    <t>Weisenburger</t>
  </si>
  <si>
    <t>https://us-nc-photos.s3.us-east-1.amazonaws.com/uploads/user/avatar/3b5b032665c6ea401d96ea4ce6894598.jpeg</t>
  </si>
  <si>
    <t>jmc25658@email.vccs.edu</t>
  </si>
  <si>
    <t>Welcher</t>
  </si>
  <si>
    <t>Cox</t>
  </si>
  <si>
    <t>kcw2670@email.vccs.edu</t>
  </si>
  <si>
    <t>Wesbey</t>
  </si>
  <si>
    <t>Kenneth</t>
  </si>
  <si>
    <t>ebw2415@email.vccs.edu</t>
  </si>
  <si>
    <t>Whalen</t>
  </si>
  <si>
    <t>Beatrice</t>
  </si>
  <si>
    <t>https://us-nc-photos.s3.us-east-1.amazonaws.com/uploads/user/avatar/0b785d97ed473228fd3fba4668b75675.jpg</t>
  </si>
  <si>
    <t>hgraves7698@email.vccs.edu</t>
  </si>
  <si>
    <t>White</t>
  </si>
  <si>
    <t>bw2518@email.vccs.edu</t>
  </si>
  <si>
    <t>Wilcockson</t>
  </si>
  <si>
    <t>Breanna</t>
  </si>
  <si>
    <t>jaw2414@email.vccs.edu</t>
  </si>
  <si>
    <t>Willard</t>
  </si>
  <si>
    <t>https://us-nc-photos.s3.us-east-1.amazonaws.com/uploads/user/avatar/3b93169514a242ca3957ef4b8fff6fd3.jpg</t>
  </si>
  <si>
    <t>adw24916@email.vccs.edu</t>
  </si>
  <si>
    <t>Williams</t>
  </si>
  <si>
    <t>klw28608@email.vccs.edu</t>
  </si>
  <si>
    <t>Kara</t>
  </si>
  <si>
    <t>amw27301@email.vccs.edu</t>
  </si>
  <si>
    <t>Williams-Prince</t>
  </si>
  <si>
    <t>https://us-nc-photos.s3.us-east-1.amazonaws.com/uploads/user/avatar/2199dc4d1131f949e7cf29ecab488362.jpg</t>
  </si>
  <si>
    <t>pw2795@email.vccs.edu</t>
  </si>
  <si>
    <t>Wilson</t>
  </si>
  <si>
    <t>Piergiorgio</t>
  </si>
  <si>
    <t>bll20797@email.vccs.edu</t>
  </si>
  <si>
    <t>Winkler</t>
  </si>
  <si>
    <t>Bridget</t>
  </si>
  <si>
    <t>Larsen</t>
  </si>
  <si>
    <t>mw282738@email.vccs.edu</t>
  </si>
  <si>
    <t>Winsemius</t>
  </si>
  <si>
    <t>Mckenzie</t>
  </si>
  <si>
    <t>Early Childhood Development - Infant and Toddler</t>
  </si>
  <si>
    <t>scw2155@email.vccs.edu</t>
  </si>
  <si>
    <t>Wittig</t>
  </si>
  <si>
    <t>kew2972@email.vccs.edu</t>
  </si>
  <si>
    <t>Wolfe</t>
  </si>
  <si>
    <t>Kayla</t>
  </si>
  <si>
    <t>https://us-nc-photos.s3.us-east-1.amazonaws.com/uploads/user/avatar/ab04b53e946758dbb6f62e17da8c7246.jpeg</t>
  </si>
  <si>
    <t>edw2010@email.vccs.edu</t>
  </si>
  <si>
    <t>Wollerton</t>
  </si>
  <si>
    <t>https://us-nc-photos.s3.us-east-1.amazonaws.com/uploads/user/avatar/f3c63a149f3fb1201d749f416e44b820.jpeg</t>
  </si>
  <si>
    <t>hiw23@email.vccs.edu</t>
  </si>
  <si>
    <t>Wood</t>
  </si>
  <si>
    <t>Ingrid</t>
  </si>
  <si>
    <t>pjw21558@email.vccs.edu</t>
  </si>
  <si>
    <t>jmw224@email.vccs.edu</t>
  </si>
  <si>
    <t>Wright</t>
  </si>
  <si>
    <t>tlw27422@email.vccs.edu</t>
  </si>
  <si>
    <t>Tapanga</t>
  </si>
  <si>
    <t>tw2142@email.vccs.edu</t>
  </si>
  <si>
    <t>Wu</t>
  </si>
  <si>
    <t>Tsun Kiu</t>
  </si>
  <si>
    <t>https://us-nc-photos.s3.us-east-1.amazonaws.com/uploads/user/avatar/b6d4cd188beecb727346b03a24938bbc.png</t>
  </si>
  <si>
    <t>cc28132@email.vccs.edu</t>
  </si>
  <si>
    <t>Wyant</t>
  </si>
  <si>
    <t>Cassandra</t>
  </si>
  <si>
    <t>jtw2492@email.vccs.edu</t>
  </si>
  <si>
    <t>ln227@email.vccs.edu</t>
  </si>
  <si>
    <t>Yeboah</t>
  </si>
  <si>
    <t>Linda</t>
  </si>
  <si>
    <t>dt2520@email.vccs.edu</t>
  </si>
  <si>
    <t>Yonjon</t>
  </si>
  <si>
    <t>Dawa</t>
  </si>
  <si>
    <t>dry@email.vccs.edu</t>
  </si>
  <si>
    <t>Yonkee</t>
  </si>
  <si>
    <t>Dirk</t>
  </si>
  <si>
    <t>R</t>
  </si>
  <si>
    <t>https://us-nc-photos.s3.us-east-1.amazonaws.com/uploads/user/avatar/577d58eb9366fa14f9aa7fd47dbf104d.jpg</t>
  </si>
  <si>
    <t>iyy291@email.vccs.edu</t>
  </si>
  <si>
    <t>Yusuf</t>
  </si>
  <si>
    <t>Isah</t>
  </si>
  <si>
    <t>Yebo</t>
  </si>
  <si>
    <t>https://us-nc-photos.s3.us-east-1.amazonaws.com/uploads/user/avatar/294ec4d442f62a08f55c8b7e26a4d429.jpg</t>
  </si>
  <si>
    <t>ttz269@email.vccs.edu</t>
  </si>
  <si>
    <t>Zakielarz</t>
  </si>
  <si>
    <t>Trent</t>
  </si>
  <si>
    <t>https://us-nc-photos.s3.us-east-1.amazonaws.com/uploads/user/avatar/74c60681d2503924d79375caeb6684aa.jpg</t>
  </si>
  <si>
    <t>nz2393@email.vccs.edu</t>
  </si>
  <si>
    <t>Zambrana</t>
  </si>
  <si>
    <t>xz2807@email.vccs.edu</t>
  </si>
  <si>
    <t>Zhang</t>
  </si>
  <si>
    <t>Xin</t>
  </si>
  <si>
    <t>hcz22@email.vccs.edu</t>
  </si>
  <si>
    <t>Zmick</t>
  </si>
  <si>
    <t>Heidi</t>
  </si>
  <si>
    <t>Carmel</t>
  </si>
  <si>
    <t>https://us-nc-photos.s3.us-east-1.amazonaws.com/uploads/user/avatar/b2366e5692fa181ebd82fad6dcdeb4a5.jpg</t>
  </si>
  <si>
    <t/>
  </si>
  <si>
    <t>Utf8 transcription</t>
  </si>
  <si>
    <t>Hedb email</t>
  </si>
  <si>
    <t>Hedb event code</t>
  </si>
  <si>
    <t>Hedb additional text</t>
  </si>
  <si>
    <t>Listened Recording</t>
  </si>
  <si>
    <t>Created at</t>
  </si>
  <si>
    <t>Updated at</t>
  </si>
  <si>
    <t>Stageclip audio recording</t>
  </si>
  <si>
    <t>Processed recording url</t>
  </si>
  <si>
    <t>Raw gpdb audio</t>
  </si>
  <si>
    <t>Speaker worker id</t>
  </si>
  <si>
    <t>Avatar</t>
  </si>
  <si>
    <t>Admin Recording Url</t>
  </si>
  <si>
    <t>395cb062-fe8d-4425-a2b5-eeeaa5483406</t>
  </si>
  <si>
    <t>Amy Victoria Weisenburger</t>
  </si>
  <si>
    <t>pvcc-graduation-2021</t>
  </si>
  <si>
    <t>2021-04-30 16:46:13 UTC</t>
  </si>
  <si>
    <t>2021-04-30 16:46:22 UTC</t>
  </si>
  <si>
    <t>http://production-processed-recordings.s3.amazonaws.com/normalized_audio/fabcb7f75b012b975159d947292e6b45.wav</t>
  </si>
  <si>
    <t>https://production-processed-recordings.s3.amazonaws.com/fabcb7f75b012b975159d947292e6b45.wav?X-Amz-Algorithm=AWS4-HMAC-SHA256&amp;X-Amz-Credential=AKIATCPXLLJN3FZS7YWQ%2F20210504%2Fus-east-1%2Fs3%2Faws4_request&amp;X-Amz-Date=20210504T183957Z&amp;X-Amz-Expires=604800&amp;X-Amz-SignedHeaders=host&amp;X-Amz-Signature=649d99de4d4b70cc25e55bbcc79f2cb35ea01288349a6f649cbe646d5da89ea3</t>
  </si>
  <si>
    <t>https://nc-library-recordings.s3.us-west-1.amazonaws.com/uploads/recording/raw_s3_location/395cb062-fe8d-4425-a2b5-eeeaa5483406/fabcb7f75b012b975159d947292e6b45.wav?X-Amz-Algorithm=AWS4-HMAC-SHA256&amp;X-Amz-Credential=AKIATCPXLLJN3FZS7YWQ%2F20210504%2Fus-west-1%2Fs3%2Faws4_request&amp;X-Amz-Date=20210504T183957Z&amp;X-Amz-Expires=604800&amp;X-Amz-SignedHeaders=host&amp;X-Amz-Signature=560fd3b43c573dbd37068954c07b3d6aa29cfd9e7e38618cd7e41680fe583664</t>
  </si>
  <si>
    <t>0df1f952-5347-44b0-a97b-e3d834a2ca88</t>
  </si>
  <si>
    <t>f48bc89e-a41b-40c9-b99a-325102802ad1</t>
  </si>
  <si>
    <t>Amenah Ahmed Abdullah</t>
  </si>
  <si>
    <t>2021-04-30 15:52:51 UTC</t>
  </si>
  <si>
    <t>2021-04-30 15:53:00 UTC</t>
  </si>
  <si>
    <t>http://production-processed-recordings.s3.amazonaws.com/normalized_audio/699f1dbe120d30e150114070a23cb9d9.wav</t>
  </si>
  <si>
    <t>https://production-processed-recordings.s3.amazonaws.com/699f1dbe120d30e150114070a23cb9d9.wav?X-Amz-Algorithm=AWS4-HMAC-SHA256&amp;X-Amz-Credential=AKIATCPXLLJN3FZS7YWQ%2F20210504%2Fus-east-1%2Fs3%2Faws4_request&amp;X-Amz-Date=20210504T183957Z&amp;X-Amz-Expires=604800&amp;X-Amz-SignedHeaders=host&amp;X-Amz-Signature=671729d63f0f600bb867f4e2f517953346ad7ffd61e6054523756c136df0d271</t>
  </si>
  <si>
    <t>https://nc-library-recordings.s3.us-west-1.amazonaws.com/uploads/recording/raw_s3_location/f48bc89e-a41b-40c9-b99a-325102802ad1/699f1dbe120d30e150114070a23cb9d9.wav?X-Amz-Algorithm=AWS4-HMAC-SHA256&amp;X-Amz-Credential=AKIATCPXLLJN3FZS7YWQ%2F20210504%2Fus-west-1%2Fs3%2Faws4_request&amp;X-Amz-Date=20210504T183957Z&amp;X-Amz-Expires=604800&amp;X-Amz-SignedHeaders=host&amp;X-Amz-Signature=88d27ae5c239f75739332f4a3642105a93f42537fe2c5fa2404c80427d69abcb</t>
  </si>
  <si>
    <t>c66c074f-c2b4-4d07-a6bd-03e272ba371e</t>
  </si>
  <si>
    <t>Ashley Alene Hounsel</t>
  </si>
  <si>
    <t>2021-04-30 15:41:46 UTC</t>
  </si>
  <si>
    <t>2021-04-30 15:41:56 UTC</t>
  </si>
  <si>
    <t>http://production-processed-recordings.s3.amazonaws.com/normalized_audio/1c172ab0922e8ccc75fc021b39a4c45d.wav</t>
  </si>
  <si>
    <t>https://production-processed-recordings.s3.amazonaws.com/1c172ab0922e8ccc75fc021b39a4c45d.wav?X-Amz-Algorithm=AWS4-HMAC-SHA256&amp;X-Amz-Credential=AKIATCPXLLJN3FZS7YWQ%2F20210504%2Fus-east-1%2Fs3%2Faws4_request&amp;X-Amz-Date=20210504T183957Z&amp;X-Amz-Expires=604800&amp;X-Amz-SignedHeaders=host&amp;X-Amz-Signature=2005d8b7cec9f4181ef44f256348044c8565ed2e6357249087c6c93d6ea9a5e5</t>
  </si>
  <si>
    <t>https://nc-library-recordings.s3.us-west-1.amazonaws.com/uploads/recording/raw_s3_location/c66c074f-c2b4-4d07-a6bd-03e272ba371e/1c172ab0922e8ccc75fc021b39a4c45d.wav?X-Amz-Algorithm=AWS4-HMAC-SHA256&amp;X-Amz-Credential=AKIATCPXLLJN3FZS7YWQ%2F20210504%2Fus-west-1%2Fs3%2Faws4_request&amp;X-Amz-Date=20210504T183957Z&amp;X-Amz-Expires=604800&amp;X-Amz-SignedHeaders=host&amp;X-Amz-Signature=46f70a0dcc5d08f75ef09bfebf69f2b1b312f42219e030264d10aaad61206ee8</t>
  </si>
  <si>
    <t>68dd8cff-eee0-4330-bc6d-1d5c0a4d61a7</t>
  </si>
  <si>
    <t>Anastasia Quinn</t>
  </si>
  <si>
    <t>2021-05-01 13:15:55 UTC</t>
  </si>
  <si>
    <t>2021-05-01 13:16:03 UTC</t>
  </si>
  <si>
    <t>http://production-processed-recordings.s3.amazonaws.com/normalized_audio/a03148a4d302ec2cfb10dbb0dc250e1b.wav</t>
  </si>
  <si>
    <t>https://production-processed-recordings.s3.amazonaws.com/a03148a4d302ec2cfb10dbb0dc250e1b.wav?X-Amz-Algorithm=AWS4-HMAC-SHA256&amp;X-Amz-Credential=AKIATCPXLLJN3FZS7YWQ%2F20210504%2Fus-east-1%2Fs3%2Faws4_request&amp;X-Amz-Date=20210504T183957Z&amp;X-Amz-Expires=604800&amp;X-Amz-SignedHeaders=host&amp;X-Amz-Signature=55da3e313b10d69fbdaeeb528e978c1e01785a6df437bb25b37342c04bce4946</t>
  </si>
  <si>
    <t>https://nc-library-recordings.s3.us-west-1.amazonaws.com/uploads/recording/raw_s3_location/68dd8cff-eee0-4330-bc6d-1d5c0a4d61a7/a03148a4d302ec2cfb10dbb0dc250e1b.wav?X-Amz-Algorithm=AWS4-HMAC-SHA256&amp;X-Amz-Credential=AKIATCPXLLJN3FZS7YWQ%2F20210504%2Fus-west-1%2Fs3%2Faws4_request&amp;X-Amz-Date=20210504T183957Z&amp;X-Amz-Expires=604800&amp;X-Amz-SignedHeaders=host&amp;X-Amz-Signature=20e17de2a71618fd10e437baf1e2f938c6079aff87ceaf82db9e07b1ccedbd07</t>
  </si>
  <si>
    <t>3be7234f-c930-4ab6-b293-7b818a78c613</t>
  </si>
  <si>
    <t>Ariel Urban</t>
  </si>
  <si>
    <t>2021-04-30 17:34:45 UTC</t>
  </si>
  <si>
    <t>2021-04-30 17:34:55 UTC</t>
  </si>
  <si>
    <t>http://production-processed-recordings.s3.amazonaws.com/normalized_audio/fbaaa21468231074b7027759518b0a12.wav</t>
  </si>
  <si>
    <t>https://production-processed-recordings.s3.amazonaws.com/fbaaa21468231074b7027759518b0a12.wav?X-Amz-Algorithm=AWS4-HMAC-SHA256&amp;X-Amz-Credential=AKIATCPXLLJN3FZS7YWQ%2F20210504%2Fus-east-1%2Fs3%2Faws4_request&amp;X-Amz-Date=20210504T183957Z&amp;X-Amz-Expires=604800&amp;X-Amz-SignedHeaders=host&amp;X-Amz-Signature=b402ad6eb05e8468bf7db0ea9c9e0bfa82d567b7f743274415808a797966e9d4</t>
  </si>
  <si>
    <t>https://nc-library-recordings.s3.us-west-1.amazonaws.com/uploads/recording/raw_s3_location/3be7234f-c930-4ab6-b293-7b818a78c613/fbaaa21468231074b7027759518b0a12.wav?X-Amz-Algorithm=AWS4-HMAC-SHA256&amp;X-Amz-Credential=AKIATCPXLLJN3FZS7YWQ%2F20210504%2Fus-west-1%2Fs3%2Faws4_request&amp;X-Amz-Date=20210504T183957Z&amp;X-Amz-Expires=604800&amp;X-Amz-SignedHeaders=host&amp;X-Amz-Signature=95e224beec9f315da3a0ab7ece00fb7c1a851b4d354b7789b0294409e0dca22f</t>
  </si>
  <si>
    <t>59e6ce36-cf79-4c56-a527-cc711274cedc</t>
  </si>
  <si>
    <t>Amy Blackburn</t>
  </si>
  <si>
    <t>2021-04-30 15:09:44 UTC</t>
  </si>
  <si>
    <t>2021-04-30 15:09:53 UTC</t>
  </si>
  <si>
    <t>http://production-processed-recordings.s3.amazonaws.com/normalized_audio/3546abf3cc784f9cb15335f91d0ace6a.wav</t>
  </si>
  <si>
    <t>https://production-processed-recordings.s3.amazonaws.com/3546abf3cc784f9cb15335f91d0ace6a.wav?X-Amz-Algorithm=AWS4-HMAC-SHA256&amp;X-Amz-Credential=AKIATCPXLLJN3FZS7YWQ%2F20210504%2Fus-east-1%2Fs3%2Faws4_request&amp;X-Amz-Date=20210504T183957Z&amp;X-Amz-Expires=604800&amp;X-Amz-SignedHeaders=host&amp;X-Amz-Signature=73f1b4ec50b7705d1d0250e69e1509bfde13e8aaf7a049e60fad96b2f43d4f87</t>
  </si>
  <si>
    <t>https://nc-library-recordings.s3.us-west-1.amazonaws.com/uploads/recording/raw_s3_location/59e6ce36-cf79-4c56-a527-cc711274cedc/3546abf3cc784f9cb15335f91d0ace6a.wav?X-Amz-Algorithm=AWS4-HMAC-SHA256&amp;X-Amz-Credential=AKIATCPXLLJN3FZS7YWQ%2F20210504%2Fus-west-1%2Fs3%2Faws4_request&amp;X-Amz-Date=20210504T183957Z&amp;X-Amz-Expires=604800&amp;X-Amz-SignedHeaders=host&amp;X-Amz-Signature=81f7d9d4e5e487594834dcc9be09374d3e546424a44a32d4c4ed7a524314084d</t>
  </si>
  <si>
    <t>c8237a0c-fb2f-4adf-b70c-170bbab2dc21</t>
  </si>
  <si>
    <t>Andrew Burns</t>
  </si>
  <si>
    <t>2021-05-03 04:54:24 UTC</t>
  </si>
  <si>
    <t>2021-05-03 04:54:33 UTC</t>
  </si>
  <si>
    <t>http://production-processed-recordings.s3.amazonaws.com/normalized_audio/eec20d23cab7cea119e3225369d1f359.wav</t>
  </si>
  <si>
    <t>https://production-processed-recordings.s3.amazonaws.com/eec20d23cab7cea119e3225369d1f359.wav?X-Amz-Algorithm=AWS4-HMAC-SHA256&amp;X-Amz-Credential=AKIATCPXLLJN3FZS7YWQ%2F20210504%2Fus-east-1%2Fs3%2Faws4_request&amp;X-Amz-Date=20210504T183957Z&amp;X-Amz-Expires=604800&amp;X-Amz-SignedHeaders=host&amp;X-Amz-Signature=fe4722c3f4645499731ac86477130614ca7eecade02690a134b8a2425db8d68b</t>
  </si>
  <si>
    <t>https://nc-library-recordings.s3.us-west-1.amazonaws.com/uploads/recording/raw_s3_location/c8237a0c-fb2f-4adf-b70c-170bbab2dc21/eec20d23cab7cea119e3225369d1f359.wav?X-Amz-Algorithm=AWS4-HMAC-SHA256&amp;X-Amz-Credential=AKIATCPXLLJN3FZS7YWQ%2F20210504%2Fus-west-1%2Fs3%2Faws4_request&amp;X-Amz-Date=20210504T183957Z&amp;X-Amz-Expires=604800&amp;X-Amz-SignedHeaders=host&amp;X-Amz-Signature=29353f110028dc3509d64d0c3c4036131cb512585ac8334692dd7051aea3219f</t>
  </si>
  <si>
    <t>f9cd41e6-8b7a-499b-ba22-b8d6ae44ec16</t>
  </si>
  <si>
    <t>Adreanna Banks</t>
  </si>
  <si>
    <t>2021-04-30 15:14:31 UTC</t>
  </si>
  <si>
    <t>2021-04-30 15:14:42 UTC</t>
  </si>
  <si>
    <t>http://production-processed-recordings.s3.amazonaws.com/normalized_audio/f8d2ed6c852d7e0abd2aaa1a09387123.wav</t>
  </si>
  <si>
    <t>https://production-processed-recordings.s3.amazonaws.com/f8d2ed6c852d7e0abd2aaa1a09387123.wav?X-Amz-Algorithm=AWS4-HMAC-SHA256&amp;X-Amz-Credential=AKIATCPXLLJN3FZS7YWQ%2F20210504%2Fus-east-1%2Fs3%2Faws4_request&amp;X-Amz-Date=20210504T183957Z&amp;X-Amz-Expires=604800&amp;X-Amz-SignedHeaders=host&amp;X-Amz-Signature=720492cfe504bbbd9a7d754d61041a10fcee136e6bbc3ba2ae68debc44c93896</t>
  </si>
  <si>
    <t>https://nc-library-recordings.s3.us-west-1.amazonaws.com/uploads/recording/raw_s3_location/f9cd41e6-8b7a-499b-ba22-b8d6ae44ec16/f8d2ed6c852d7e0abd2aaa1a09387123.wav?X-Amz-Algorithm=AWS4-HMAC-SHA256&amp;X-Amz-Credential=AKIATCPXLLJN3FZS7YWQ%2F20210504%2Fus-west-1%2Fs3%2Faws4_request&amp;X-Amz-Date=20210504T183957Z&amp;X-Amz-Expires=604800&amp;X-Amz-SignedHeaders=host&amp;X-Amz-Signature=5f4136b6dc0126f187b795e2388484e02ff21197ba913da4b97f6cf0be896c9e</t>
  </si>
  <si>
    <t>fde0b71e-4cc8-47db-9bbe-54cb0e209618</t>
  </si>
  <si>
    <t>Abigail Foley</t>
  </si>
  <si>
    <t>2021-04-30 13:51:35 UTC</t>
  </si>
  <si>
    <t>2021-04-30 13:51:44 UTC</t>
  </si>
  <si>
    <t>http://production-processed-recordings.s3.amazonaws.com/normalized_audio/ce3d30ceb8ad97e9c7fed58a221643e0.wav</t>
  </si>
  <si>
    <t>https://production-processed-recordings.s3.amazonaws.com/ce3d30ceb8ad97e9c7fed58a221643e0.wav?X-Amz-Algorithm=AWS4-HMAC-SHA256&amp;X-Amz-Credential=AKIATCPXLLJN3FZS7YWQ%2F20210504%2Fus-east-1%2Fs3%2Faws4_request&amp;X-Amz-Date=20210504T183957Z&amp;X-Amz-Expires=604800&amp;X-Amz-SignedHeaders=host&amp;X-Amz-Signature=2f619f1a93054ca1caef031562a07d86243130f89d4e054be99097201acc7894</t>
  </si>
  <si>
    <t>https://nc-library-recordings.s3.us-west-1.amazonaws.com/uploads/recording/raw_s3_location/fde0b71e-4cc8-47db-9bbe-54cb0e209618/ce3d30ceb8ad97e9c7fed58a221643e0.wav?X-Amz-Algorithm=AWS4-HMAC-SHA256&amp;X-Amz-Credential=AKIATCPXLLJN3FZS7YWQ%2F20210504%2Fus-west-1%2Fs3%2Faws4_request&amp;X-Amz-Date=20210504T183957Z&amp;X-Amz-Expires=604800&amp;X-Amz-SignedHeaders=host&amp;X-Amz-Signature=a115b3406d55f14a16a084efbe0c5eee22233d28a9fe0d52d0278e62593a4fb6</t>
  </si>
  <si>
    <t>52d146c5-e455-4fe3-887c-425d0dde4a13</t>
  </si>
  <si>
    <t>Angela Leake</t>
  </si>
  <si>
    <t>2021-05-01 15:01:34 UTC</t>
  </si>
  <si>
    <t>2021-05-01 15:01:45 UTC</t>
  </si>
  <si>
    <t>http://production-processed-recordings.s3.amazonaws.com/normalized_audio/6569458ca921caab856454dff1a27e9b.wav</t>
  </si>
  <si>
    <t>https://production-processed-recordings.s3.amazonaws.com/6569458ca921caab856454dff1a27e9b.wav?X-Amz-Algorithm=AWS4-HMAC-SHA256&amp;X-Amz-Credential=AKIATCPXLLJN3FZS7YWQ%2F20210504%2Fus-east-1%2Fs3%2Faws4_request&amp;X-Amz-Date=20210504T183957Z&amp;X-Amz-Expires=604800&amp;X-Amz-SignedHeaders=host&amp;X-Amz-Signature=535b22d7a1489fbc90e147c8bf789f073c26c87c82b5752d029117973c5307f0</t>
  </si>
  <si>
    <t>https://nc-library-recordings.s3.us-west-1.amazonaws.com/uploads/recording/raw_s3_location/52d146c5-e455-4fe3-887c-425d0dde4a13/6569458ca921caab856454dff1a27e9b.wav?X-Amz-Algorithm=AWS4-HMAC-SHA256&amp;X-Amz-Credential=AKIATCPXLLJN3FZS7YWQ%2F20210504%2Fus-west-1%2Fs3%2Faws4_request&amp;X-Amz-Date=20210504T183957Z&amp;X-Amz-Expires=604800&amp;X-Amz-SignedHeaders=host&amp;X-Amz-Signature=42cfc553c828552c5a4c42c54fc9cd8367e92d36384b815fb129120dac854901</t>
  </si>
  <si>
    <t>6a80a9e8-b539-4712-9841-7eae292eeb39</t>
  </si>
  <si>
    <t>Amanda Brooke Shiflett</t>
  </si>
  <si>
    <t>2021-04-29 18:30:09 UTC</t>
  </si>
  <si>
    <t>2021-04-29 18:30:19 UTC</t>
  </si>
  <si>
    <t>http://production-processed-recordings.s3.amazonaws.com/normalized_audio/a192d1c8d7ae42cbabe681a60b373fcf.wav</t>
  </si>
  <si>
    <t>https://production-processed-recordings.s3.amazonaws.com/a192d1c8d7ae42cbabe681a60b373fcf.wav?X-Amz-Algorithm=AWS4-HMAC-SHA256&amp;X-Amz-Credential=AKIATCPXLLJN3FZS7YWQ%2F20210504%2Fus-east-1%2Fs3%2Faws4_request&amp;X-Amz-Date=20210504T183957Z&amp;X-Amz-Expires=604800&amp;X-Amz-SignedHeaders=host&amp;X-Amz-Signature=5e4847974edd6549648a1380ce031a2ebd49300d4ecbb5f6c8edd6b99f228bea</t>
  </si>
  <si>
    <t>https://nc-library-recordings.s3.us-west-1.amazonaws.com/uploads/recording/raw_s3_location/6a80a9e8-b539-4712-9841-7eae292eeb39/a192d1c8d7ae42cbabe681a60b373fcf.wav?X-Amz-Algorithm=AWS4-HMAC-SHA256&amp;X-Amz-Credential=AKIATCPXLLJN3FZS7YWQ%2F20210504%2Fus-west-1%2Fs3%2Faws4_request&amp;X-Amz-Date=20210504T183957Z&amp;X-Amz-Expires=604800&amp;X-Amz-SignedHeaders=host&amp;X-Amz-Signature=577088d5dea36fea2fab2de0002015a32a87b3c30bd9a4caf4b0dfd8fffb2e30</t>
  </si>
  <si>
    <t>c4481ca1-f30a-4136-a84d-f483529d2958</t>
  </si>
  <si>
    <t>Alhena Cleveland</t>
  </si>
  <si>
    <t>2021-05-03 04:40:34 UTC</t>
  </si>
  <si>
    <t>2021-05-03 04:40:42 UTC</t>
  </si>
  <si>
    <t>http://production-processed-recordings.s3.amazonaws.com/normalized_audio/b95d5442942527fbba5fb8a4647442d7.wav</t>
  </si>
  <si>
    <t>https://production-processed-recordings.s3.amazonaws.com/b95d5442942527fbba5fb8a4647442d7.wav?X-Amz-Algorithm=AWS4-HMAC-SHA256&amp;X-Amz-Credential=AKIATCPXLLJN3FZS7YWQ%2F20210504%2Fus-east-1%2Fs3%2Faws4_request&amp;X-Amz-Date=20210504T183957Z&amp;X-Amz-Expires=604800&amp;X-Amz-SignedHeaders=host&amp;X-Amz-Signature=436da235800b8207a2e2a4090b4277bb76ae3b6be6431ee3772d89fb03f4af0a</t>
  </si>
  <si>
    <t>https://nc-library-recordings.s3.us-west-1.amazonaws.com/uploads/recording/raw_s3_location/c4481ca1-f30a-4136-a84d-f483529d2958/b95d5442942527fbba5fb8a4647442d7.wav?X-Amz-Algorithm=AWS4-HMAC-SHA256&amp;X-Amz-Credential=AKIATCPXLLJN3FZS7YWQ%2F20210504%2Fus-west-1%2Fs3%2Faws4_request&amp;X-Amz-Date=20210504T183957Z&amp;X-Amz-Expires=604800&amp;X-Amz-SignedHeaders=host&amp;X-Amz-Signature=3a14995f5bbd89847ecdfcdbf1192304642a8a69825802eb772da9f3343ddb68</t>
  </si>
  <si>
    <t>e653a1aa-ac0d-44d5-8f84-bdc65dca7f0a</t>
  </si>
  <si>
    <t>Aaron Athy</t>
  </si>
  <si>
    <t>2021-05-03 06:16:24 UTC</t>
  </si>
  <si>
    <t>2021-05-03 06:16:34 UTC</t>
  </si>
  <si>
    <t>http://production-processed-recordings.s3.amazonaws.com/normalized_audio/7a032be83fd9fac71af1d71dabdf731f.wav</t>
  </si>
  <si>
    <t>https://production-processed-recordings.s3.amazonaws.com/7a032be83fd9fac71af1d71dabdf731f.wav?X-Amz-Algorithm=AWS4-HMAC-SHA256&amp;X-Amz-Credential=AKIATCPXLLJN3FZS7YWQ%2F20210504%2Fus-east-1%2Fs3%2Faws4_request&amp;X-Amz-Date=20210504T183957Z&amp;X-Amz-Expires=604800&amp;X-Amz-SignedHeaders=host&amp;X-Amz-Signature=5612c8eb9935377f042ac1e8eb209a0116bbbbfef8a4e194fdf45dc5cf2667d7</t>
  </si>
  <si>
    <t>https://nc-library-recordings.s3.us-west-1.amazonaws.com/uploads/recording/raw_s3_location/e653a1aa-ac0d-44d5-8f84-bdc65dca7f0a/7a032be83fd9fac71af1d71dabdf731f.wav?X-Amz-Algorithm=AWS4-HMAC-SHA256&amp;X-Amz-Credential=AKIATCPXLLJN3FZS7YWQ%2F20210504%2Fus-west-1%2Fs3%2Faws4_request&amp;X-Amz-Date=20210504T183957Z&amp;X-Amz-Expires=604800&amp;X-Amz-SignedHeaders=host&amp;X-Amz-Signature=98db54edcc42d922e5ba137b66973d652c8fbf38e22d68ac21708e0bbdf9dee9</t>
  </si>
  <si>
    <t>1a9d3f0d-56a6-4f7d-8516-bc9f30fab134</t>
  </si>
  <si>
    <t>Anna Heetderks</t>
  </si>
  <si>
    <t>2021-04-29 21:10:15 UTC</t>
  </si>
  <si>
    <t>2021-04-29 21:10:23 UTC</t>
  </si>
  <si>
    <t>http://production-processed-recordings.s3.amazonaws.com/normalized_audio/73ac8d58d64944af650dfc9115c544c7.wav</t>
  </si>
  <si>
    <t>https://production-processed-recordings.s3.amazonaws.com/73ac8d58d64944af650dfc9115c544c7.wav?X-Amz-Algorithm=AWS4-HMAC-SHA256&amp;X-Amz-Credential=AKIATCPXLLJN3FZS7YWQ%2F20210504%2Fus-east-1%2Fs3%2Faws4_request&amp;X-Amz-Date=20210504T183957Z&amp;X-Amz-Expires=604800&amp;X-Amz-SignedHeaders=host&amp;X-Amz-Signature=094c01b30603e76443d80f7093c43b4175d29d6def6588255fdb0d07a5e85fb6</t>
  </si>
  <si>
    <t>https://nc-library-recordings.s3.us-west-1.amazonaws.com/uploads/recording/raw_s3_location/1a9d3f0d-56a6-4f7d-8516-bc9f30fab134/73ac8d58d64944af650dfc9115c544c7.wav?X-Amz-Algorithm=AWS4-HMAC-SHA256&amp;X-Amz-Credential=AKIATCPXLLJN3FZS7YWQ%2F20210504%2Fus-west-1%2Fs3%2Faws4_request&amp;X-Amz-Date=20210504T183957Z&amp;X-Amz-Expires=604800&amp;X-Amz-SignedHeaders=host&amp;X-Amz-Signature=ab24761a8397c8a086b46054b937764c5d61a4ccd704cb1361ede6e70d816e54</t>
  </si>
  <si>
    <t>915219cd-98d4-4b6c-a168-d760dbdaf6dc</t>
  </si>
  <si>
    <t>Amy Caroline Maderia</t>
  </si>
  <si>
    <t>2021-04-30 15:45:08 UTC</t>
  </si>
  <si>
    <t>2021-04-30 15:45:19 UTC</t>
  </si>
  <si>
    <t>http://production-processed-recordings.s3.amazonaws.com/normalized_audio/38ba377072523d782f915817cb8f6704.wav</t>
  </si>
  <si>
    <t>https://production-processed-recordings.s3.amazonaws.com/38ba377072523d782f915817cb8f6704.wav?X-Amz-Algorithm=AWS4-HMAC-SHA256&amp;X-Amz-Credential=AKIATCPXLLJN3FZS7YWQ%2F20210504%2Fus-east-1%2Fs3%2Faws4_request&amp;X-Amz-Date=20210504T183957Z&amp;X-Amz-Expires=604800&amp;X-Amz-SignedHeaders=host&amp;X-Amz-Signature=2441812c11ef8c087b1d72c4e7ec21b7c58a007533e79bc78f0f23f3192c317b</t>
  </si>
  <si>
    <t>https://nc-library-recordings.s3.us-west-1.amazonaws.com/uploads/recording/raw_s3_location/915219cd-98d4-4b6c-a168-d760dbdaf6dc/38ba377072523d782f915817cb8f6704.wav?X-Amz-Algorithm=AWS4-HMAC-SHA256&amp;X-Amz-Credential=AKIATCPXLLJN3FZS7YWQ%2F20210504%2Fus-west-1%2Fs3%2Faws4_request&amp;X-Amz-Date=20210504T183957Z&amp;X-Amz-Expires=604800&amp;X-Amz-SignedHeaders=host&amp;X-Amz-Signature=06ec1dfb5580c584ae4b98936d4b1602f0b6177f3d01ce015477f087c070509b</t>
  </si>
  <si>
    <t>553f3ce0-53cf-4dfc-90c1-d108477acfb9</t>
  </si>
  <si>
    <t>Addison Cupp</t>
  </si>
  <si>
    <t>2021-05-03 04:07:21 UTC</t>
  </si>
  <si>
    <t>2021-05-03 04:07:30 UTC</t>
  </si>
  <si>
    <t>http://production-processed-recordings.s3.amazonaws.com/normalized_audio/d3b756ff4f6d0530c20a4533ed1f1a54.wav</t>
  </si>
  <si>
    <t>https://production-processed-recordings.s3.amazonaws.com/d3b756ff4f6d0530c20a4533ed1f1a54.wav?X-Amz-Algorithm=AWS4-HMAC-SHA256&amp;X-Amz-Credential=AKIATCPXLLJN3FZS7YWQ%2F20210504%2Fus-east-1%2Fs3%2Faws4_request&amp;X-Amz-Date=20210504T183958Z&amp;X-Amz-Expires=604800&amp;X-Amz-SignedHeaders=host&amp;X-Amz-Signature=0df014193fd640471fd95c9e16d4d5168fb382e272c015fa3a5484bbacd70361</t>
  </si>
  <si>
    <t>https://nc-library-recordings.s3.us-west-1.amazonaws.com/uploads/recording/raw_s3_location/553f3ce0-53cf-4dfc-90c1-d108477acfb9/d3b756ff4f6d0530c20a4533ed1f1a54.wav?X-Amz-Algorithm=AWS4-HMAC-SHA256&amp;X-Amz-Credential=AKIATCPXLLJN3FZS7YWQ%2F20210504%2Fus-west-1%2Fs3%2Faws4_request&amp;X-Amz-Date=20210504T183958Z&amp;X-Amz-Expires=604800&amp;X-Amz-SignedHeaders=host&amp;X-Amz-Signature=b2b83d974e7df567940a327cefd2fd3d02829c1cb6d47d28e210548b53686536</t>
  </si>
  <si>
    <t>45c5d397-12d0-4f28-b5d3-6b808fb193ca</t>
  </si>
  <si>
    <t>Ana Doder</t>
  </si>
  <si>
    <t>2021-04-30 13:57:24 UTC</t>
  </si>
  <si>
    <t>2021-04-30 13:57:34 UTC</t>
  </si>
  <si>
    <t>http://production-processed-recordings.s3.amazonaws.com/normalized_audio/65bca8a4dad4771ca16b0f74ae065cb2.wav</t>
  </si>
  <si>
    <t>https://production-processed-recordings.s3.amazonaws.com/65bca8a4dad4771ca16b0f74ae065cb2.wav?X-Amz-Algorithm=AWS4-HMAC-SHA256&amp;X-Amz-Credential=AKIATCPXLLJN3FZS7YWQ%2F20210504%2Fus-east-1%2Fs3%2Faws4_request&amp;X-Amz-Date=20210504T183958Z&amp;X-Amz-Expires=604800&amp;X-Amz-SignedHeaders=host&amp;X-Amz-Signature=15578fd528e43100a2bbadcb1bd7162fb7c121220efe680be5a3612f7c5e4a7f</t>
  </si>
  <si>
    <t>https://nc-library-recordings.s3.us-west-1.amazonaws.com/uploads/recording/raw_s3_location/45c5d397-12d0-4f28-b5d3-6b808fb193ca/65bca8a4dad4771ca16b0f74ae065cb2.wav?X-Amz-Algorithm=AWS4-HMAC-SHA256&amp;X-Amz-Credential=AKIATCPXLLJN3FZS7YWQ%2F20210504%2Fus-west-1%2Fs3%2Faws4_request&amp;X-Amz-Date=20210504T183958Z&amp;X-Amz-Expires=604800&amp;X-Amz-SignedHeaders=host&amp;X-Amz-Signature=1ca6cc9c297c692f8f76d6a12e56fcb74f6964e94981a743ce153b35e76dea96</t>
  </si>
  <si>
    <t>8ecf90e3-858b-4657-b6dc-17db1a588301</t>
  </si>
  <si>
    <t>Augustine Constance</t>
  </si>
  <si>
    <t>2021-05-03 04:29:47 UTC</t>
  </si>
  <si>
    <t>2021-05-03 04:29:56 UTC</t>
  </si>
  <si>
    <t>http://production-processed-recordings.s3.amazonaws.com/normalized_audio/c483c572974caa58b9c83e05788cf16f.wav</t>
  </si>
  <si>
    <t>https://production-processed-recordings.s3.amazonaws.com/c483c572974caa58b9c83e05788cf16f.wav?X-Amz-Algorithm=AWS4-HMAC-SHA256&amp;X-Amz-Credential=AKIATCPXLLJN3FZS7YWQ%2F20210504%2Fus-east-1%2Fs3%2Faws4_request&amp;X-Amz-Date=20210504T183958Z&amp;X-Amz-Expires=604800&amp;X-Amz-SignedHeaders=host&amp;X-Amz-Signature=2fc1ff4440bab528057d0e95a0de062d669f2c976b3918f3899292754d86c72c</t>
  </si>
  <si>
    <t>https://nc-library-recordings.s3.us-west-1.amazonaws.com/uploads/recording/raw_s3_location/8ecf90e3-858b-4657-b6dc-17db1a588301/c483c572974caa58b9c83e05788cf16f.wav?X-Amz-Algorithm=AWS4-HMAC-SHA256&amp;X-Amz-Credential=AKIATCPXLLJN3FZS7YWQ%2F20210504%2Fus-west-1%2Fs3%2Faws4_request&amp;X-Amz-Date=20210504T183958Z&amp;X-Amz-Expires=604800&amp;X-Amz-SignedHeaders=host&amp;X-Amz-Signature=d17c41f8e517b26d1026f4ee32c049a9171842c97ea3790fd0ba5e15c15b213f</t>
  </si>
  <si>
    <t>92158fb8-db76-46ca-8bc2-1cb26a8f76cb</t>
  </si>
  <si>
    <t>Alexie Danielle Harmon</t>
  </si>
  <si>
    <t>2021-04-30 13:32:37 UTC</t>
  </si>
  <si>
    <t>2021-04-30 13:32:47 UTC</t>
  </si>
  <si>
    <t>http://production-processed-recordings.s3.amazonaws.com/normalized_audio/5218003ec6c3027fb389915f08eccb0f.wav</t>
  </si>
  <si>
    <t>https://production-processed-recordings.s3.amazonaws.com/5218003ec6c3027fb389915f08eccb0f.wav?X-Amz-Algorithm=AWS4-HMAC-SHA256&amp;X-Amz-Credential=AKIATCPXLLJN3FZS7YWQ%2F20210504%2Fus-east-1%2Fs3%2Faws4_request&amp;X-Amz-Date=20210504T183958Z&amp;X-Amz-Expires=604800&amp;X-Amz-SignedHeaders=host&amp;X-Amz-Signature=a99a21b439f710b19f32b64a86a15202c552452bf1918ca2579462bae01a3173</t>
  </si>
  <si>
    <t>https://nc-library-recordings.s3.us-west-1.amazonaws.com/uploads/recording/raw_s3_location/92158fb8-db76-46ca-8bc2-1cb26a8f76cb/5218003ec6c3027fb389915f08eccb0f.wav?X-Amz-Algorithm=AWS4-HMAC-SHA256&amp;X-Amz-Credential=AKIATCPXLLJN3FZS7YWQ%2F20210504%2Fus-west-1%2Fs3%2Faws4_request&amp;X-Amz-Date=20210504T183958Z&amp;X-Amz-Expires=604800&amp;X-Amz-SignedHeaders=host&amp;X-Amz-Signature=71de8b758f49ef6ae3934f277241d4304683b9de3dde275d4a18fdb2ffdf2901</t>
  </si>
  <si>
    <t>32b03098-38cb-4235-a6c7-b015ae57289e</t>
  </si>
  <si>
    <t>Adam Hanger</t>
  </si>
  <si>
    <t>2021-05-01 17:22:53 UTC</t>
  </si>
  <si>
    <t>2021-05-01 17:23:04 UTC</t>
  </si>
  <si>
    <t>http://production-processed-recordings.s3.amazonaws.com/normalized_audio/2467e5cd12c856a475bc76e3b145c43b.wav</t>
  </si>
  <si>
    <t>https://production-processed-recordings.s3.amazonaws.com/2467e5cd12c856a475bc76e3b145c43b.wav?X-Amz-Algorithm=AWS4-HMAC-SHA256&amp;X-Amz-Credential=AKIATCPXLLJN3FZS7YWQ%2F20210504%2Fus-east-1%2Fs3%2Faws4_request&amp;X-Amz-Date=20210504T183958Z&amp;X-Amz-Expires=604800&amp;X-Amz-SignedHeaders=host&amp;X-Amz-Signature=3a5e00cdcbeba098680d722a6b25eefe4d905dfa5f11ec434a5641103b6acabd</t>
  </si>
  <si>
    <t>https://nc-library-recordings.s3.us-west-1.amazonaws.com/uploads/recording/raw_s3_location/32b03098-38cb-4235-a6c7-b015ae57289e/2467e5cd12c856a475bc76e3b145c43b.wav?X-Amz-Algorithm=AWS4-HMAC-SHA256&amp;X-Amz-Credential=AKIATCPXLLJN3FZS7YWQ%2F20210504%2Fus-west-1%2Fs3%2Faws4_request&amp;X-Amz-Date=20210504T183958Z&amp;X-Amz-Expires=604800&amp;X-Amz-SignedHeaders=host&amp;X-Amz-Signature=6b45dcfb150162e0e41fc14fccbe374f305cbd27a8e231d46ea257af8d23976d</t>
  </si>
  <si>
    <t>213f89a0-d1a6-4a8d-af81-8ca170c4176c</t>
  </si>
  <si>
    <t>Amber Allen</t>
  </si>
  <si>
    <t>2021-05-03 06:23:48 UTC</t>
  </si>
  <si>
    <t>2021-05-03 06:23:56 UTC</t>
  </si>
  <si>
    <t>http://production-processed-recordings.s3.amazonaws.com/normalized_audio/37227a4e3d114c74e9e59e05802bf3b2.wav</t>
  </si>
  <si>
    <t>https://production-processed-recordings.s3.amazonaws.com/37227a4e3d114c74e9e59e05802bf3b2.wav?X-Amz-Algorithm=AWS4-HMAC-SHA256&amp;X-Amz-Credential=AKIATCPXLLJN3FZS7YWQ%2F20210504%2Fus-east-1%2Fs3%2Faws4_request&amp;X-Amz-Date=20210504T183958Z&amp;X-Amz-Expires=604800&amp;X-Amz-SignedHeaders=host&amp;X-Amz-Signature=474d539e66dd18962076d19014e055d09d8c76d603be29841a3530fd3a9c1635</t>
  </si>
  <si>
    <t>https://nc-library-recordings.s3.us-west-1.amazonaws.com/uploads/recording/raw_s3_location/213f89a0-d1a6-4a8d-af81-8ca170c4176c/37227a4e3d114c74e9e59e05802bf3b2.wav?X-Amz-Algorithm=AWS4-HMAC-SHA256&amp;X-Amz-Credential=AKIATCPXLLJN3FZS7YWQ%2F20210504%2Fus-west-1%2Fs3%2Faws4_request&amp;X-Amz-Date=20210504T183958Z&amp;X-Amz-Expires=604800&amp;X-Amz-SignedHeaders=host&amp;X-Amz-Signature=9c0487a08ec0723b6e675ffc51f59a6f63d29120d57019d64b9681cdfc92a284</t>
  </si>
  <si>
    <t>9caee258-8206-4327-be78-2275adc8b7b2</t>
  </si>
  <si>
    <t>Ann Dreibelbis</t>
  </si>
  <si>
    <t>2021-05-01 18:38:24 UTC</t>
  </si>
  <si>
    <t>2021-05-01 18:38:34 UTC</t>
  </si>
  <si>
    <t>http://production-processed-recordings.s3.amazonaws.com/normalized_audio/a7a4b350b296e3b6fa626f3499592951.wav</t>
  </si>
  <si>
    <t>https://production-processed-recordings.s3.amazonaws.com/a7a4b350b296e3b6fa626f3499592951.wav?X-Amz-Algorithm=AWS4-HMAC-SHA256&amp;X-Amz-Credential=AKIATCPXLLJN3FZS7YWQ%2F20210504%2Fus-east-1%2Fs3%2Faws4_request&amp;X-Amz-Date=20210504T183958Z&amp;X-Amz-Expires=604800&amp;X-Amz-SignedHeaders=host&amp;X-Amz-Signature=46b27a90f3521917564380a25ac5696ebfd34ce5efe73a1ebfd1d91d53938ab1</t>
  </si>
  <si>
    <t>https://nc-library-recordings.s3.us-west-1.amazonaws.com/uploads/recording/raw_s3_location/9caee258-8206-4327-be78-2275adc8b7b2/a7a4b350b296e3b6fa626f3499592951.wav?X-Amz-Algorithm=AWS4-HMAC-SHA256&amp;X-Amz-Credential=AKIATCPXLLJN3FZS7YWQ%2F20210504%2Fus-west-1%2Fs3%2Faws4_request&amp;X-Amz-Date=20210504T183958Z&amp;X-Amz-Expires=604800&amp;X-Amz-SignedHeaders=host&amp;X-Amz-Signature=8fe3bef18e2eda61d2f12ae00e379e52aebb13c8cd79ef7c9d4a1fce64bcb2e5</t>
  </si>
  <si>
    <t>61c873e0-6458-4280-b6cf-491d892549db</t>
  </si>
  <si>
    <t>Ashleigh Williams</t>
  </si>
  <si>
    <t>2021-04-29 17:58:42 UTC</t>
  </si>
  <si>
    <t>2021-04-29 17:58:53 UTC</t>
  </si>
  <si>
    <t>http://production-processed-recordings.s3.amazonaws.com/normalized_audio/4df7607c792c7aa18081eaa2ba81b6f5.wav</t>
  </si>
  <si>
    <t>https://production-processed-recordings.s3.amazonaws.com/4df7607c792c7aa18081eaa2ba81b6f5.wav?X-Amz-Algorithm=AWS4-HMAC-SHA256&amp;X-Amz-Credential=AKIATCPXLLJN3FZS7YWQ%2F20210504%2Fus-east-1%2Fs3%2Faws4_request&amp;X-Amz-Date=20210504T183958Z&amp;X-Amz-Expires=604800&amp;X-Amz-SignedHeaders=host&amp;X-Amz-Signature=27f7ae351cf945a7aa0efb6179871d2819caa28e15436a998aab4a408b2a4faa</t>
  </si>
  <si>
    <t>https://nc-library-recordings.s3.us-west-1.amazonaws.com/uploads/recording/raw_s3_location/61c873e0-6458-4280-b6cf-491d892549db/4df7607c792c7aa18081eaa2ba81b6f5.wav?X-Amz-Algorithm=AWS4-HMAC-SHA256&amp;X-Amz-Credential=AKIATCPXLLJN3FZS7YWQ%2F20210504%2Fus-west-1%2Fs3%2Faws4_request&amp;X-Amz-Date=20210504T183958Z&amp;X-Amz-Expires=604800&amp;X-Amz-SignedHeaders=host&amp;X-Amz-Signature=9ee03d090d409f6874e90eb53d28471f0aa8dda8b2f9dced6ad702d20fe8a689</t>
  </si>
  <si>
    <t>1990463c-c6a6-4649-a652-523356b1429e</t>
  </si>
  <si>
    <t>Ariana Jackson</t>
  </si>
  <si>
    <t>2021-05-01 16:43:33 UTC</t>
  </si>
  <si>
    <t>2021-05-01 16:43:44 UTC</t>
  </si>
  <si>
    <t>http://production-processed-recordings.s3.amazonaws.com/normalized_audio/afe998e7dbf8da8350622f1bb923e414.wav</t>
  </si>
  <si>
    <t>https://production-processed-recordings.s3.amazonaws.com/afe998e7dbf8da8350622f1bb923e414.wav?X-Amz-Algorithm=AWS4-HMAC-SHA256&amp;X-Amz-Credential=AKIATCPXLLJN3FZS7YWQ%2F20210504%2Fus-east-1%2Fs3%2Faws4_request&amp;X-Amz-Date=20210504T183958Z&amp;X-Amz-Expires=604800&amp;X-Amz-SignedHeaders=host&amp;X-Amz-Signature=96e2fe230e5c01eebc5abc25c58c50fa00c8ef4550db21cb66f97af393847c4c</t>
  </si>
  <si>
    <t>https://nc-library-recordings.s3.us-west-1.amazonaws.com/uploads/recording/raw_s3_location/1990463c-c6a6-4649-a652-523356b1429e/afe998e7dbf8da8350622f1bb923e414.wav?X-Amz-Algorithm=AWS4-HMAC-SHA256&amp;X-Amz-Credential=AKIATCPXLLJN3FZS7YWQ%2F20210504%2Fus-west-1%2Fs3%2Faws4_request&amp;X-Amz-Date=20210504T183958Z&amp;X-Amz-Expires=604800&amp;X-Amz-SignedHeaders=host&amp;X-Amz-Signature=ddd2cabd5c0de8eab43235aaf70c0128fd3f78044f5270f3546f9454d7be8f65</t>
  </si>
  <si>
    <t>48446d90-a325-48f3-8ec0-182709c36f65</t>
  </si>
  <si>
    <t>Allexa Loeser</t>
  </si>
  <si>
    <t>2021-04-29 20:45:10 UTC</t>
  </si>
  <si>
    <t>2021-04-29 20:45:19 UTC</t>
  </si>
  <si>
    <t>http://production-processed-recordings.s3.amazonaws.com/normalized_audio/8522e62627399e25e1b8c5074723cf0d.wav</t>
  </si>
  <si>
    <t>https://production-processed-recordings.s3.amazonaws.com/8522e62627399e25e1b8c5074723cf0d.wav?X-Amz-Algorithm=AWS4-HMAC-SHA256&amp;X-Amz-Credential=AKIATCPXLLJN3FZS7YWQ%2F20210504%2Fus-east-1%2Fs3%2Faws4_request&amp;X-Amz-Date=20210504T183958Z&amp;X-Amz-Expires=604800&amp;X-Amz-SignedHeaders=host&amp;X-Amz-Signature=59bb3451f4e1e257af903912b11ad4591e42c8aab34ae719102cff5ec956c2cd</t>
  </si>
  <si>
    <t>https://nc-library-recordings.s3.us-west-1.amazonaws.com/uploads/recording/raw_s3_location/48446d90-a325-48f3-8ec0-182709c36f65/8522e62627399e25e1b8c5074723cf0d.wav?X-Amz-Algorithm=AWS4-HMAC-SHA256&amp;X-Amz-Credential=AKIATCPXLLJN3FZS7YWQ%2F20210504%2Fus-west-1%2Fs3%2Faws4_request&amp;X-Amz-Date=20210504T183958Z&amp;X-Amz-Expires=604800&amp;X-Amz-SignedHeaders=host&amp;X-Amz-Signature=df4f156cfd9c0e7534e1d17ca063b557884aa81a04023a327154a301a90a069b</t>
  </si>
  <si>
    <t>50356987-945f-41e3-ae95-95edb5d34844</t>
  </si>
  <si>
    <t>Abigail Orange</t>
  </si>
  <si>
    <t>2021-04-29 20:25:13 UTC</t>
  </si>
  <si>
    <t>2021-04-30 02:10:10 UTC</t>
  </si>
  <si>
    <t>http://production-processed-recordings.s3.amazonaws.com/normalized_audio/7a9117bec188e1bc11fd97d31a1c988e.wav</t>
  </si>
  <si>
    <t>https://production-processed-recordings.s3.amazonaws.com/7a9117bec188e1bc11fd97d31a1c988e.wav?X-Amz-Algorithm=AWS4-HMAC-SHA256&amp;X-Amz-Credential=AKIATCPXLLJN3FZS7YWQ%2F20210504%2Fus-east-1%2Fs3%2Faws4_request&amp;X-Amz-Date=20210504T183958Z&amp;X-Amz-Expires=604800&amp;X-Amz-SignedHeaders=host&amp;X-Amz-Signature=c707eb71e6e8fbb239744d9545a1417b28b43c7c746ea408241f299ceb83fd03</t>
  </si>
  <si>
    <t>https://nc-library-recordings.s3.us-west-1.amazonaws.com/uploads/recording/raw_s3_location/50356987-945f-41e3-ae95-95edb5d34844/7a9117bec188e1bc11fd97d31a1c988e.wav?X-Amz-Algorithm=AWS4-HMAC-SHA256&amp;X-Amz-Credential=AKIATCPXLLJN3FZS7YWQ%2F20210504%2Fus-west-1%2Fs3%2Faws4_request&amp;X-Amz-Date=20210504T183958Z&amp;X-Amz-Expires=604800&amp;X-Amz-SignedHeaders=host&amp;X-Amz-Signature=32a7e2369660b8bf63a6b663baf0b4df25488c0675beca2220aa79493f43973b</t>
  </si>
  <si>
    <t>9914f130-fa40-4fb5-9222-2e83923c6523</t>
  </si>
  <si>
    <t>Ainsley Strand</t>
  </si>
  <si>
    <t>2021-05-01 11:58:05 UTC</t>
  </si>
  <si>
    <t>2021-05-01 11:58:17 UTC</t>
  </si>
  <si>
    <t>http://production-processed-recordings.s3.amazonaws.com/normalized_audio/2a8fc8e8959d7717ea26dbf8f67fc55c.wav</t>
  </si>
  <si>
    <t>https://production-processed-recordings.s3.amazonaws.com/2a8fc8e8959d7717ea26dbf8f67fc55c.wav?X-Amz-Algorithm=AWS4-HMAC-SHA256&amp;X-Amz-Credential=AKIATCPXLLJN3FZS7YWQ%2F20210504%2Fus-east-1%2Fs3%2Faws4_request&amp;X-Amz-Date=20210504T183958Z&amp;X-Amz-Expires=604800&amp;X-Amz-SignedHeaders=host&amp;X-Amz-Signature=273b8ee39db69ae9baccc8fb89d57ae929fd2dd7972191051c82046a73fb9e1d</t>
  </si>
  <si>
    <t>https://nc-library-recordings.s3.us-west-1.amazonaws.com/uploads/recording/raw_s3_location/9914f130-fa40-4fb5-9222-2e83923c6523/2a8fc8e8959d7717ea26dbf8f67fc55c.wav?X-Amz-Algorithm=AWS4-HMAC-SHA256&amp;X-Amz-Credential=AKIATCPXLLJN3FZS7YWQ%2F20210504%2Fus-west-1%2Fs3%2Faws4_request&amp;X-Amz-Date=20210504T183958Z&amp;X-Amz-Expires=604800&amp;X-Amz-SignedHeaders=host&amp;X-Amz-Signature=46b06db59c278f48bf72bd23b8db35e13233cfcd4dbdb472c80c43ef5a12ace8</t>
  </si>
  <si>
    <t>df870ebe-1407-4f4a-881a-8d3213d14caa</t>
  </si>
  <si>
    <t>Ashleigh Toms</t>
  </si>
  <si>
    <t>2021-05-01 11:41:30 UTC</t>
  </si>
  <si>
    <t>2021-05-01 11:41:41 UTC</t>
  </si>
  <si>
    <t>http://production-processed-recordings.s3.amazonaws.com/normalized_audio/ea6d5c8fd9b0db32f5ff28e88c1ccfe7.wav</t>
  </si>
  <si>
    <t>https://production-processed-recordings.s3.amazonaws.com/ea6d5c8fd9b0db32f5ff28e88c1ccfe7.wav?X-Amz-Algorithm=AWS4-HMAC-SHA256&amp;X-Amz-Credential=AKIATCPXLLJN3FZS7YWQ%2F20210504%2Fus-east-1%2Fs3%2Faws4_request&amp;X-Amz-Date=20210504T183958Z&amp;X-Amz-Expires=604800&amp;X-Amz-SignedHeaders=host&amp;X-Amz-Signature=7ff76c02c7a0a6669bef5b900dbacd888d50c8ebf37a22afa9b37aa6174cec11</t>
  </si>
  <si>
    <t>https://nc-library-recordings.s3.us-west-1.amazonaws.com/uploads/recording/raw_s3_location/df870ebe-1407-4f4a-881a-8d3213d14caa/ea6d5c8fd9b0db32f5ff28e88c1ccfe7.wav?X-Amz-Algorithm=AWS4-HMAC-SHA256&amp;X-Amz-Credential=AKIATCPXLLJN3FZS7YWQ%2F20210504%2Fus-west-1%2Fs3%2Faws4_request&amp;X-Amz-Date=20210504T183958Z&amp;X-Amz-Expires=604800&amp;X-Amz-SignedHeaders=host&amp;X-Amz-Signature=79f1f639ff0e5631df39b4f5647c9d99b43d7d8491cc0b3198e4d308a31fea70</t>
  </si>
  <si>
    <t>99573d0a-3b3c-495b-acc3-431310d59c3d</t>
  </si>
  <si>
    <t>Allen Fraire</t>
  </si>
  <si>
    <t>2021-05-01 18:03:50 UTC</t>
  </si>
  <si>
    <t>2021-05-01 18:04:00 UTC</t>
  </si>
  <si>
    <t>http://production-processed-recordings.s3.amazonaws.com/normalized_audio/ee5914ca1fe4b09b8867aa71c0125d24.wav</t>
  </si>
  <si>
    <t>https://production-processed-recordings.s3.amazonaws.com/ee5914ca1fe4b09b8867aa71c0125d24.wav?X-Amz-Algorithm=AWS4-HMAC-SHA256&amp;X-Amz-Credential=AKIATCPXLLJN3FZS7YWQ%2F20210504%2Fus-east-1%2Fs3%2Faws4_request&amp;X-Amz-Date=20210504T183958Z&amp;X-Amz-Expires=604800&amp;X-Amz-SignedHeaders=host&amp;X-Amz-Signature=66b6cdfe1fbc01d5d8dd6ef82b5c3ce9bfbfd3e8de0e00c0fb86b84ca09efb8d</t>
  </si>
  <si>
    <t>https://nc-library-recordings.s3.us-west-1.amazonaws.com/uploads/recording/raw_s3_location/99573d0a-3b3c-495b-acc3-431310d59c3d/ee5914ca1fe4b09b8867aa71c0125d24.wav?X-Amz-Algorithm=AWS4-HMAC-SHA256&amp;X-Amz-Credential=AKIATCPXLLJN3FZS7YWQ%2F20210504%2Fus-west-1%2Fs3%2Faws4_request&amp;X-Amz-Date=20210504T183958Z&amp;X-Amz-Expires=604800&amp;X-Amz-SignedHeaders=host&amp;X-Amz-Signature=da8b2286075c2050121de9529621b5b5267a75f972eaa08818b87afb321ffa19</t>
  </si>
  <si>
    <t>2b1d42e0-183d-4099-bd63-2a4d59e28621</t>
  </si>
  <si>
    <t>Anthony Franklin</t>
  </si>
  <si>
    <t>2021-05-01 18:01:47 UTC</t>
  </si>
  <si>
    <t>2021-05-01 18:01:57 UTC</t>
  </si>
  <si>
    <t>http://production-processed-recordings.s3.amazonaws.com/normalized_audio/71848b9ebd8176d3eeccecca161b1896.wav</t>
  </si>
  <si>
    <t>https://production-processed-recordings.s3.amazonaws.com/71848b9ebd8176d3eeccecca161b1896.wav?X-Amz-Algorithm=AWS4-HMAC-SHA256&amp;X-Amz-Credential=AKIATCPXLLJN3FZS7YWQ%2F20210504%2Fus-east-1%2Fs3%2Faws4_request&amp;X-Amz-Date=20210504T183958Z&amp;X-Amz-Expires=604800&amp;X-Amz-SignedHeaders=host&amp;X-Amz-Signature=c7959e2013e055f37b4915544cb2562c6f45db78cf5c9e747224fb4cab1ccb2b</t>
  </si>
  <si>
    <t>https://nc-library-recordings.s3.us-west-1.amazonaws.com/uploads/recording/raw_s3_location/2b1d42e0-183d-4099-bd63-2a4d59e28621/71848b9ebd8176d3eeccecca161b1896.wav?X-Amz-Algorithm=AWS4-HMAC-SHA256&amp;X-Amz-Credential=AKIATCPXLLJN3FZS7YWQ%2F20210504%2Fus-west-1%2Fs3%2Faws4_request&amp;X-Amz-Date=20210504T183958Z&amp;X-Amz-Expires=604800&amp;X-Amz-SignedHeaders=host&amp;X-Amz-Signature=7c26083a266aeee634df578569c165e33c1c30e0914d7e1545593176806c52e4</t>
  </si>
  <si>
    <t>aacd2d7c-ec08-479e-92e0-39b754d9b784</t>
  </si>
  <si>
    <t>Abigail Grace Bryant</t>
  </si>
  <si>
    <t>2021-04-30 15:02:40 UTC</t>
  </si>
  <si>
    <t>2021-04-30 15:02:50 UTC</t>
  </si>
  <si>
    <t>http://production-processed-recordings.s3.amazonaws.com/normalized_audio/582976b883016125e485ba69a85e5f1a.wav</t>
  </si>
  <si>
    <t>https://production-processed-recordings.s3.amazonaws.com/582976b883016125e485ba69a85e5f1a.wav?X-Amz-Algorithm=AWS4-HMAC-SHA256&amp;X-Amz-Credential=AKIATCPXLLJN3FZS7YWQ%2F20210504%2Fus-east-1%2Fs3%2Faws4_request&amp;X-Amz-Date=20210504T183958Z&amp;X-Amz-Expires=604800&amp;X-Amz-SignedHeaders=host&amp;X-Amz-Signature=baa31ad5291910e627052f5a35c7ef5c74d702242fa878f5d6a39798fc9bcdbe</t>
  </si>
  <si>
    <t>https://nc-library-recordings.s3.us-west-1.amazonaws.com/uploads/recording/raw_s3_location/aacd2d7c-ec08-479e-92e0-39b754d9b784/582976b883016125e485ba69a85e5f1a.wav?X-Amz-Algorithm=AWS4-HMAC-SHA256&amp;X-Amz-Credential=AKIATCPXLLJN3FZS7YWQ%2F20210504%2Fus-west-1%2Fs3%2Faws4_request&amp;X-Amz-Date=20210504T183958Z&amp;X-Amz-Expires=604800&amp;X-Amz-SignedHeaders=host&amp;X-Amz-Signature=9a0d573a2db5d3d1ec9c52c5566a39f6537ab33f9e5a4c5260b566fc841db465</t>
  </si>
  <si>
    <t>ba1ba4a4-1af6-456e-b984-45c7fd0aad11</t>
  </si>
  <si>
    <t>Alyssa Shifflett</t>
  </si>
  <si>
    <t>2021-05-01 12:31:08 UTC</t>
  </si>
  <si>
    <t>2021-05-01 12:31:17 UTC</t>
  </si>
  <si>
    <t>http://production-processed-recordings.s3.amazonaws.com/normalized_audio/4d9818600a578a9a0794e5d060e71acc.wav</t>
  </si>
  <si>
    <t>https://production-processed-recordings.s3.amazonaws.com/4d9818600a578a9a0794e5d060e71acc.wav?X-Amz-Algorithm=AWS4-HMAC-SHA256&amp;X-Amz-Credential=AKIATCPXLLJN3FZS7YWQ%2F20210504%2Fus-east-1%2Fs3%2Faws4_request&amp;X-Amz-Date=20210504T183958Z&amp;X-Amz-Expires=604800&amp;X-Amz-SignedHeaders=host&amp;X-Amz-Signature=505bddbe641fdb2428931f3983607010e58517f88ea2399e68217d0f201c05ed</t>
  </si>
  <si>
    <t>https://nc-library-recordings.s3.us-west-1.amazonaws.com/uploads/recording/raw_s3_location/ba1ba4a4-1af6-456e-b984-45c7fd0aad11/4d9818600a578a9a0794e5d060e71acc.wav?X-Amz-Algorithm=AWS4-HMAC-SHA256&amp;X-Amz-Credential=AKIATCPXLLJN3FZS7YWQ%2F20210504%2Fus-west-1%2Fs3%2Faws4_request&amp;X-Amz-Date=20210504T183958Z&amp;X-Amz-Expires=604800&amp;X-Amz-SignedHeaders=host&amp;X-Amz-Signature=059ac3de5bb706bf31d35af6521e4339b9e156b4c6bc428cb42365ec692a316c</t>
  </si>
  <si>
    <t>aec6daee-2e2d-4b2a-b96d-5c9ca79777ce</t>
  </si>
  <si>
    <t>Alanna Stone</t>
  </si>
  <si>
    <t>2021-05-01 12:00:19 UTC</t>
  </si>
  <si>
    <t>2021-05-01 12:00:34 UTC</t>
  </si>
  <si>
    <t>http://production-processed-recordings.s3.amazonaws.com/normalized_audio/ef32ca48d5b8f3e97e219846d2a0494b.wav</t>
  </si>
  <si>
    <t>https://production-processed-recordings.s3.amazonaws.com/ef32ca48d5b8f3e97e219846d2a0494b.wav?X-Amz-Algorithm=AWS4-HMAC-SHA256&amp;X-Amz-Credential=AKIATCPXLLJN3FZS7YWQ%2F20210504%2Fus-east-1%2Fs3%2Faws4_request&amp;X-Amz-Date=20210504T183958Z&amp;X-Amz-Expires=604800&amp;X-Amz-SignedHeaders=host&amp;X-Amz-Signature=220067c7cab7fd4bf8037e2809d24094bdd9dcdbf52da2eee38302a9d2fff460</t>
  </si>
  <si>
    <t>https://nc-library-recordings.s3.us-west-1.amazonaws.com/uploads/recording/raw_s3_location/aec6daee-2e2d-4b2a-b96d-5c9ca79777ce/ef32ca48d5b8f3e97e219846d2a0494b.wav?X-Amz-Algorithm=AWS4-HMAC-SHA256&amp;X-Amz-Credential=AKIATCPXLLJN3FZS7YWQ%2F20210504%2Fus-west-1%2Fs3%2Faws4_request&amp;X-Amz-Date=20210504T183958Z&amp;X-Amz-Expires=604800&amp;X-Amz-SignedHeaders=host&amp;X-Amz-Signature=690aad3066dbd08d417c27dc889967a6e35cfbae92bbac6c7ad496e1d620c748</t>
  </si>
  <si>
    <t>1e7422d3-a6ac-411c-ad4d-57cd7bdc16ee</t>
  </si>
  <si>
    <t>Ahna Helena Spitale</t>
  </si>
  <si>
    <t>2021-04-29 18:25:18 UTC</t>
  </si>
  <si>
    <t>2021-04-29 18:25:28 UTC</t>
  </si>
  <si>
    <t>http://production-processed-recordings.s3.amazonaws.com/normalized_audio/3a26eaf94901b83f6ef79dfcd16857fd.wav</t>
  </si>
  <si>
    <t>https://production-processed-recordings.s3.amazonaws.com/3a26eaf94901b83f6ef79dfcd16857fd.wav?X-Amz-Algorithm=AWS4-HMAC-SHA256&amp;X-Amz-Credential=AKIATCPXLLJN3FZS7YWQ%2F20210504%2Fus-east-1%2Fs3%2Faws4_request&amp;X-Amz-Date=20210504T183958Z&amp;X-Amz-Expires=604800&amp;X-Amz-SignedHeaders=host&amp;X-Amz-Signature=045c296e3fe0036afaec8d6cbc75ebcf46d2bbb2216591b4b71e79c9feb293fc</t>
  </si>
  <si>
    <t>https://nc-library-recordings.s3.us-west-1.amazonaws.com/uploads/recording/raw_s3_location/1e7422d3-a6ac-411c-ad4d-57cd7bdc16ee/3a26eaf94901b83f6ef79dfcd16857fd.wav?X-Amz-Algorithm=AWS4-HMAC-SHA256&amp;X-Amz-Credential=AKIATCPXLLJN3FZS7YWQ%2F20210504%2Fus-west-1%2Fs3%2Faws4_request&amp;X-Amz-Date=20210504T183958Z&amp;X-Amz-Expires=604800&amp;X-Amz-SignedHeaders=host&amp;X-Amz-Signature=4111d1f27a47d9c96f085da044f67fa903fafe5ab5ceff8dff613113db948002</t>
  </si>
  <si>
    <t>a5e2f143-efe9-46fd-90f9-e97c3aa8a26b</t>
  </si>
  <si>
    <t>Aram Jukhadar</t>
  </si>
  <si>
    <t>2021-04-29 20:57:36 UTC</t>
  </si>
  <si>
    <t>2021-04-29 20:57:47 UTC</t>
  </si>
  <si>
    <t>http://production-processed-recordings.s3.amazonaws.com/normalized_audio/8c3c39c9e3948985ef1d4c9a1d831664.wav</t>
  </si>
  <si>
    <t>https://production-processed-recordings.s3.amazonaws.com/8c3c39c9e3948985ef1d4c9a1d831664.wav?X-Amz-Algorithm=AWS4-HMAC-SHA256&amp;X-Amz-Credential=AKIATCPXLLJN3FZS7YWQ%2F20210504%2Fus-east-1%2Fs3%2Faws4_request&amp;X-Amz-Date=20210504T183958Z&amp;X-Amz-Expires=604800&amp;X-Amz-SignedHeaders=host&amp;X-Amz-Signature=5622be38dfc14e6c9c221335aafbccfeb4639f9c9df8be4e8407f2363f90c87b</t>
  </si>
  <si>
    <t>https://nc-library-recordings.s3.us-west-1.amazonaws.com/uploads/recording/raw_s3_location/a5e2f143-efe9-46fd-90f9-e97c3aa8a26b/8c3c39c9e3948985ef1d4c9a1d831664.wav?X-Amz-Algorithm=AWS4-HMAC-SHA256&amp;X-Amz-Credential=AKIATCPXLLJN3FZS7YWQ%2F20210504%2Fus-west-1%2Fs3%2Faws4_request&amp;X-Amz-Date=20210504T183958Z&amp;X-Amz-Expires=604800&amp;X-Amz-SignedHeaders=host&amp;X-Amz-Signature=8e8786ea8d97ff4a5ba7102bdeb6627ce6e1eb710e61db25a2b59bd41f481ba8</t>
  </si>
  <si>
    <t>daf0ab9e-7de3-4145-a47e-cf5a009b9755</t>
  </si>
  <si>
    <t>Abraham Morris</t>
  </si>
  <si>
    <t>2021-05-01 14:00:04 UTC</t>
  </si>
  <si>
    <t>2021-05-01 14:00:13 UTC</t>
  </si>
  <si>
    <t>http://production-processed-recordings.s3.amazonaws.com/normalized_audio/76fbbc58ce42a784b88580295bafc347.wav</t>
  </si>
  <si>
    <t>https://production-processed-recordings.s3.amazonaws.com/76fbbc58ce42a784b88580295bafc347.wav?X-Amz-Algorithm=AWS4-HMAC-SHA256&amp;X-Amz-Credential=AKIATCPXLLJN3FZS7YWQ%2F20210504%2Fus-east-1%2Fs3%2Faws4_request&amp;X-Amz-Date=20210504T183958Z&amp;X-Amz-Expires=604800&amp;X-Amz-SignedHeaders=host&amp;X-Amz-Signature=f74dafe37177ad178a6f32550c2a8032f7ae2fac92d226034dc8827c51004fc6</t>
  </si>
  <si>
    <t>https://nc-library-recordings.s3.us-west-1.amazonaws.com/uploads/recording/raw_s3_location/daf0ab9e-7de3-4145-a47e-cf5a009b9755/76fbbc58ce42a784b88580295bafc347.wav?X-Amz-Algorithm=AWS4-HMAC-SHA256&amp;X-Amz-Credential=AKIATCPXLLJN3FZS7YWQ%2F20210504%2Fus-west-1%2Fs3%2Faws4_request&amp;X-Amz-Date=20210504T183958Z&amp;X-Amz-Expires=604800&amp;X-Amz-SignedHeaders=host&amp;X-Amz-Signature=f1e35b6c5a629fbc636fa3fe1891c97d5b30c0297e53b0eed05c4e7e2f51dd9f</t>
  </si>
  <si>
    <t>5c6473db-1b09-4633-bf58-430ca406da09</t>
  </si>
  <si>
    <t>Annette Jarvis</t>
  </si>
  <si>
    <t>2021-05-01 16:39:43 UTC</t>
  </si>
  <si>
    <t>2021-05-01 16:39:52 UTC</t>
  </si>
  <si>
    <t>http://production-processed-recordings.s3.amazonaws.com/normalized_audio/e8333616cf3cd539e01ba8126808a5be.wav</t>
  </si>
  <si>
    <t>https://production-processed-recordings.s3.amazonaws.com/e8333616cf3cd539e01ba8126808a5be.wav?X-Amz-Algorithm=AWS4-HMAC-SHA256&amp;X-Amz-Credential=AKIATCPXLLJN3FZS7YWQ%2F20210504%2Fus-east-1%2Fs3%2Faws4_request&amp;X-Amz-Date=20210504T183958Z&amp;X-Amz-Expires=604800&amp;X-Amz-SignedHeaders=host&amp;X-Amz-Signature=f99264489a77ad02577ed85bdf299b778e7e1e5d39b2b92f086f65fd24fb41c4</t>
  </si>
  <si>
    <t>https://nc-library-recordings.s3.us-west-1.amazonaws.com/uploads/recording/raw_s3_location/5c6473db-1b09-4633-bf58-430ca406da09/e8333616cf3cd539e01ba8126808a5be.wav?X-Amz-Algorithm=AWS4-HMAC-SHA256&amp;X-Amz-Credential=AKIATCPXLLJN3FZS7YWQ%2F20210504%2Fus-west-1%2Fs3%2Faws4_request&amp;X-Amz-Date=20210504T183958Z&amp;X-Amz-Expires=604800&amp;X-Amz-SignedHeaders=host&amp;X-Amz-Signature=072233a36106a80b43f3f4cd120778f43fcca5688f5dc13cb6c6b199dcc988f6</t>
  </si>
  <si>
    <t>fe39e1b9-95c2-47b9-8e6a-0225359e831a</t>
  </si>
  <si>
    <t>Annetria Kaye Aber</t>
  </si>
  <si>
    <t>2021-04-30 15:39:50 UTC</t>
  </si>
  <si>
    <t>2021-04-30 15:40:00 UTC</t>
  </si>
  <si>
    <t>http://production-processed-recordings.s3.amazonaws.com/normalized_audio/c41d4f0a27b1e9264dcd7bcadde7a69f.wav</t>
  </si>
  <si>
    <t>https://production-processed-recordings.s3.amazonaws.com/c41d4f0a27b1e9264dcd7bcadde7a69f.wav?X-Amz-Algorithm=AWS4-HMAC-SHA256&amp;X-Amz-Credential=AKIATCPXLLJN3FZS7YWQ%2F20210504%2Fus-east-1%2Fs3%2Faws4_request&amp;X-Amz-Date=20210504T183958Z&amp;X-Amz-Expires=604800&amp;X-Amz-SignedHeaders=host&amp;X-Amz-Signature=2fe0d53b7e44f8f4647242aa1f483b9f7f2bb80fa77e15e56e17595e2d363e21</t>
  </si>
  <si>
    <t>https://nc-library-recordings.s3.us-west-1.amazonaws.com/uploads/recording/raw_s3_location/fe39e1b9-95c2-47b9-8e6a-0225359e831a/c41d4f0a27b1e9264dcd7bcadde7a69f.wav?X-Amz-Algorithm=AWS4-HMAC-SHA256&amp;X-Amz-Credential=AKIATCPXLLJN3FZS7YWQ%2F20210504%2Fus-west-1%2Fs3%2Faws4_request&amp;X-Amz-Date=20210504T183958Z&amp;X-Amz-Expires=604800&amp;X-Amz-SignedHeaders=host&amp;X-Amz-Signature=c1260548672e3d600da2afd0a85e611f80700c81e0824c909d5d033fd9a3d0bd</t>
  </si>
  <si>
    <t>21b3d5b1-4234-4e75-93f6-65c04ff019e1</t>
  </si>
  <si>
    <t>Abdul Khaliq Parwez</t>
  </si>
  <si>
    <t>2021-04-29 20:17:43 UTC</t>
  </si>
  <si>
    <t>2021-04-29 20:17:54 UTC</t>
  </si>
  <si>
    <t>http://production-processed-recordings.s3.amazonaws.com/normalized_audio/ebe370868d90e044134eaf69ed616dad.wav</t>
  </si>
  <si>
    <t>https://production-processed-recordings.s3.amazonaws.com/ebe370868d90e044134eaf69ed616dad.wav?X-Amz-Algorithm=AWS4-HMAC-SHA256&amp;X-Amz-Credential=AKIATCPXLLJN3FZS7YWQ%2F20210504%2Fus-east-1%2Fs3%2Faws4_request&amp;X-Amz-Date=20210504T183958Z&amp;X-Amz-Expires=604800&amp;X-Amz-SignedHeaders=host&amp;X-Amz-Signature=cf3722fe90d2a51a89eeeb6d0ad915e5df6f932e0ae98843b150275792adee97</t>
  </si>
  <si>
    <t>https://nc-library-recordings.s3.us-west-1.amazonaws.com/uploads/recording/raw_s3_location/21b3d5b1-4234-4e75-93f6-65c04ff019e1/ebe370868d90e044134eaf69ed616dad.wav?X-Amz-Algorithm=AWS4-HMAC-SHA256&amp;X-Amz-Credential=AKIATCPXLLJN3FZS7YWQ%2F20210504%2Fus-west-1%2Fs3%2Faws4_request&amp;X-Amz-Date=20210504T183958Z&amp;X-Amz-Expires=604800&amp;X-Amz-SignedHeaders=host&amp;X-Amz-Signature=60f369d9baa0a00613400b77dbf119ea621bbe2cf715de8aabd327ebb71f6047</t>
  </si>
  <si>
    <t>6f70e33e-07ec-4179-b896-b993ccbaace3</t>
  </si>
  <si>
    <t>Annalise Bigler</t>
  </si>
  <si>
    <t>2021-05-03 05:41:27 UTC</t>
  </si>
  <si>
    <t>2021-05-03 05:41:36 UTC</t>
  </si>
  <si>
    <t>http://production-processed-recordings.s3.amazonaws.com/normalized_audio/9ba9bc1dc311de8fd37df621310ab4f7.wav</t>
  </si>
  <si>
    <t>https://production-processed-recordings.s3.amazonaws.com/9ba9bc1dc311de8fd37df621310ab4f7.wav?X-Amz-Algorithm=AWS4-HMAC-SHA256&amp;X-Amz-Credential=AKIATCPXLLJN3FZS7YWQ%2F20210504%2Fus-east-1%2Fs3%2Faws4_request&amp;X-Amz-Date=20210504T183958Z&amp;X-Amz-Expires=604800&amp;X-Amz-SignedHeaders=host&amp;X-Amz-Signature=c8d2770a5cde033b1be98f423c3c48ead619bfe799632acfda165b980a017a3b</t>
  </si>
  <si>
    <t>https://nc-library-recordings.s3.us-west-1.amazonaws.com/uploads/recording/raw_s3_location/6f70e33e-07ec-4179-b896-b993ccbaace3/9ba9bc1dc311de8fd37df621310ab4f7.wav?X-Amz-Algorithm=AWS4-HMAC-SHA256&amp;X-Amz-Credential=AKIATCPXLLJN3FZS7YWQ%2F20210504%2Fus-west-1%2Fs3%2Faws4_request&amp;X-Amz-Date=20210504T183958Z&amp;X-Amz-Expires=604800&amp;X-Amz-SignedHeaders=host&amp;X-Amz-Signature=293c5bff8b20b51481872d6b6fde2ebf5c4dee419915b11f4fe8c66de1cba15f</t>
  </si>
  <si>
    <t>34cdcc32-38ab-4265-aaf9-4bc15c9959b8</t>
  </si>
  <si>
    <t>Abigail Lee Bickers</t>
  </si>
  <si>
    <t>2021-05-03 05:42:12 UTC</t>
  </si>
  <si>
    <t>2021-05-03 05:42:22 UTC</t>
  </si>
  <si>
    <t>http://production-processed-recordings.s3.amazonaws.com/normalized_audio/20484161d5852ff2f547843dc5783bcb.wav</t>
  </si>
  <si>
    <t>https://production-processed-recordings.s3.amazonaws.com/20484161d5852ff2f547843dc5783bcb.wav?X-Amz-Algorithm=AWS4-HMAC-SHA256&amp;X-Amz-Credential=AKIATCPXLLJN3FZS7YWQ%2F20210504%2Fus-east-1%2Fs3%2Faws4_request&amp;X-Amz-Date=20210504T183958Z&amp;X-Amz-Expires=604800&amp;X-Amz-SignedHeaders=host&amp;X-Amz-Signature=c8248c96fa1523ca44b037721bcce795a14b334a12deb506bf0b94b0d8ae4d5e</t>
  </si>
  <si>
    <t>https://nc-library-recordings.s3.us-west-1.amazonaws.com/uploads/recording/raw_s3_location/34cdcc32-38ab-4265-aaf9-4bc15c9959b8/20484161d5852ff2f547843dc5783bcb.wav?X-Amz-Algorithm=AWS4-HMAC-SHA256&amp;X-Amz-Credential=AKIATCPXLLJN3FZS7YWQ%2F20210504%2Fus-west-1%2Fs3%2Faws4_request&amp;X-Amz-Date=20210504T183958Z&amp;X-Amz-Expires=604800&amp;X-Amz-SignedHeaders=host&amp;X-Amz-Signature=4af4d1603b146c5212c5d88e93308a9a9742d10193d1539d546e852a7f6aa20d</t>
  </si>
  <si>
    <t>8d08e2ba-33aa-4c54-b6a6-2220a0db14cb</t>
  </si>
  <si>
    <t>Andrew Collings</t>
  </si>
  <si>
    <t>2021-05-03 04:33:15 UTC</t>
  </si>
  <si>
    <t>2021-05-03 04:33:27 UTC</t>
  </si>
  <si>
    <t>http://production-processed-recordings.s3.amazonaws.com/normalized_audio/63dce5bc89ecb289e762a96e83db3657.wav</t>
  </si>
  <si>
    <t>https://production-processed-recordings.s3.amazonaws.com/63dce5bc89ecb289e762a96e83db3657.wav?X-Amz-Algorithm=AWS4-HMAC-SHA256&amp;X-Amz-Credential=AKIATCPXLLJN3FZS7YWQ%2F20210504%2Fus-east-1%2Fs3%2Faws4_request&amp;X-Amz-Date=20210504T183958Z&amp;X-Amz-Expires=604800&amp;X-Amz-SignedHeaders=host&amp;X-Amz-Signature=2c08fc73e1d8cf7d9da31e08ea2849778b0e2128fc53ae3287212b52368fee75</t>
  </si>
  <si>
    <t>https://nc-library-recordings.s3.us-west-1.amazonaws.com/uploads/recording/raw_s3_location/8d08e2ba-33aa-4c54-b6a6-2220a0db14cb/63dce5bc89ecb289e762a96e83db3657.wav?X-Amz-Algorithm=AWS4-HMAC-SHA256&amp;X-Amz-Credential=AKIATCPXLLJN3FZS7YWQ%2F20210504%2Fus-west-1%2Fs3%2Faws4_request&amp;X-Amz-Date=20210504T183958Z&amp;X-Amz-Expires=604800&amp;X-Amz-SignedHeaders=host&amp;X-Amz-Signature=99182de70a671f57985e4fbe05f2f994073b7735b3603fd28fa481603bc4846c</t>
  </si>
  <si>
    <t>5036f7d4-4a05-4f40-bdee-a9e522ec1f5a</t>
  </si>
  <si>
    <t>Amanda Humphreys</t>
  </si>
  <si>
    <t>2021-05-01 16:46:11 UTC</t>
  </si>
  <si>
    <t>2021-05-01 16:46:20 UTC</t>
  </si>
  <si>
    <t>http://production-processed-recordings.s3.amazonaws.com/normalized_audio/512c4a7724fc0da8f7b385d13dd0660a.wav</t>
  </si>
  <si>
    <t>https://production-processed-recordings.s3.amazonaws.com/512c4a7724fc0da8f7b385d13dd0660a.wav?X-Amz-Algorithm=AWS4-HMAC-SHA256&amp;X-Amz-Credential=AKIATCPXLLJN3FZS7YWQ%2F20210504%2Fus-east-1%2Fs3%2Faws4_request&amp;X-Amz-Date=20210504T183958Z&amp;X-Amz-Expires=604800&amp;X-Amz-SignedHeaders=host&amp;X-Amz-Signature=4e2413ef5b9d859cf9313a04c6c9ba4a33eccf9ffa6ef4f2dce4d5a5b73d4d2f</t>
  </si>
  <si>
    <t>https://nc-library-recordings.s3.us-west-1.amazonaws.com/uploads/recording/raw_s3_location/5036f7d4-4a05-4f40-bdee-a9e522ec1f5a/512c4a7724fc0da8f7b385d13dd0660a.wav?X-Amz-Algorithm=AWS4-HMAC-SHA256&amp;X-Amz-Credential=AKIATCPXLLJN3FZS7YWQ%2F20210504%2Fus-west-1%2Fs3%2Faws4_request&amp;X-Amz-Date=20210504T183958Z&amp;X-Amz-Expires=604800&amp;X-Amz-SignedHeaders=host&amp;X-Amz-Signature=d6f9efbb2a21d13978a883a1344e47800a333ba8a5dd87cdad00683d64c8f06d</t>
  </si>
  <si>
    <t>d7f8d4a4-ef06-4d42-bf86-fabb8bf81bdc</t>
  </si>
  <si>
    <t>Amelia Lilledahl</t>
  </si>
  <si>
    <t>2021-04-29 20:47:09 UTC</t>
  </si>
  <si>
    <t>2021-04-29 20:47:19 UTC</t>
  </si>
  <si>
    <t>http://production-processed-recordings.s3.amazonaws.com/normalized_audio/1ffd183ad5cd665d990c68075e7fb941.wav</t>
  </si>
  <si>
    <t>https://production-processed-recordings.s3.amazonaws.com/1ffd183ad5cd665d990c68075e7fb941.wav?X-Amz-Algorithm=AWS4-HMAC-SHA256&amp;X-Amz-Credential=AKIATCPXLLJN3FZS7YWQ%2F20210504%2Fus-east-1%2Fs3%2Faws4_request&amp;X-Amz-Date=20210504T183958Z&amp;X-Amz-Expires=604800&amp;X-Amz-SignedHeaders=host&amp;X-Amz-Signature=3287914e79145e666e948ed4cc3b6d134d11f5d876ccc1071bc749bf3195c630</t>
  </si>
  <si>
    <t>https://nc-library-recordings.s3.us-west-1.amazonaws.com/uploads/recording/raw_s3_location/d7f8d4a4-ef06-4d42-bf86-fabb8bf81bdc/1ffd183ad5cd665d990c68075e7fb941.wav?X-Amz-Algorithm=AWS4-HMAC-SHA256&amp;X-Amz-Credential=AKIATCPXLLJN3FZS7YWQ%2F20210504%2Fus-west-1%2Fs3%2Faws4_request&amp;X-Amz-Date=20210504T183958Z&amp;X-Amz-Expires=604800&amp;X-Amz-SignedHeaders=host&amp;X-Amz-Signature=cd8907270c7c02fb9e8b314e5055747cd12b1fc99972e9f7e703d018244575de</t>
  </si>
  <si>
    <t>0b5b1b49-a236-45c0-b25e-c8d08d9d8570</t>
  </si>
  <si>
    <t>Amie Reifenstein</t>
  </si>
  <si>
    <t>2021-04-29 18:40:15 UTC</t>
  </si>
  <si>
    <t>2021-04-29 18:40:28 UTC</t>
  </si>
  <si>
    <t>http://production-processed-recordings.s3.amazonaws.com/normalized_audio/bc6c80ad160ad875eacab5472aceaeb4.wav</t>
  </si>
  <si>
    <t>https://production-processed-recordings.s3.amazonaws.com/bc6c80ad160ad875eacab5472aceaeb4.wav?X-Amz-Algorithm=AWS4-HMAC-SHA256&amp;X-Amz-Credential=AKIATCPXLLJN3FZS7YWQ%2F20210504%2Fus-east-1%2Fs3%2Faws4_request&amp;X-Amz-Date=20210504T183958Z&amp;X-Amz-Expires=604800&amp;X-Amz-SignedHeaders=host&amp;X-Amz-Signature=24d38c6db9acd8e5b46103fd824911735ab681ef1ea6c983e38f7aff167b21ca</t>
  </si>
  <si>
    <t>https://nc-library-recordings.s3.us-west-1.amazonaws.com/uploads/recording/raw_s3_location/0b5b1b49-a236-45c0-b25e-c8d08d9d8570/bc6c80ad160ad875eacab5472aceaeb4.wav?X-Amz-Algorithm=AWS4-HMAC-SHA256&amp;X-Amz-Credential=AKIATCPXLLJN3FZS7YWQ%2F20210504%2Fus-west-1%2Fs3%2Faws4_request&amp;X-Amz-Date=20210504T183958Z&amp;X-Amz-Expires=604800&amp;X-Amz-SignedHeaders=host&amp;X-Amz-Signature=3f10228a1646f19cd568daa2304270d58f6c4b55511d73740d7730622495230a</t>
  </si>
  <si>
    <t>8b94b651-1175-4786-9a2e-a4cade45b9f6</t>
  </si>
  <si>
    <t>Aubrey Copson</t>
  </si>
  <si>
    <t>2021-04-30 14:19:46 UTC</t>
  </si>
  <si>
    <t>2021-04-30 14:19:56 UTC</t>
  </si>
  <si>
    <t>http://production-processed-recordings.s3.amazonaws.com/normalized_audio/f0d1349a8c291523efa1414da51efed9.wav</t>
  </si>
  <si>
    <t>https://production-processed-recordings.s3.amazonaws.com/f0d1349a8c291523efa1414da51efed9.wav?X-Amz-Algorithm=AWS4-HMAC-SHA256&amp;X-Amz-Credential=AKIATCPXLLJN3FZS7YWQ%2F20210504%2Fus-east-1%2Fs3%2Faws4_request&amp;X-Amz-Date=20210504T183958Z&amp;X-Amz-Expires=604800&amp;X-Amz-SignedHeaders=host&amp;X-Amz-Signature=e845aeda5dd10301965ea734a950002f01fc90622efe0f5ad040d5a96fc07afd</t>
  </si>
  <si>
    <t>https://nc-library-recordings.s3.us-west-1.amazonaws.com/uploads/recording/raw_s3_location/8b94b651-1175-4786-9a2e-a4cade45b9f6/f0d1349a8c291523efa1414da51efed9.wav?X-Amz-Algorithm=AWS4-HMAC-SHA256&amp;X-Amz-Credential=AKIATCPXLLJN3FZS7YWQ%2F20210504%2Fus-west-1%2Fs3%2Faws4_request&amp;X-Amz-Date=20210504T183958Z&amp;X-Amz-Expires=604800&amp;X-Amz-SignedHeaders=host&amp;X-Amz-Signature=e4d0b9dbde1275f2202cd32f875d5ce5a79088a1498b595a9d91901b1051b604</t>
  </si>
  <si>
    <t>d21e98dd-394a-47dc-b8c9-ff97640ea158</t>
  </si>
  <si>
    <t>Abdullah Alsamaraee</t>
  </si>
  <si>
    <t>2021-05-03 06:21:15 UTC</t>
  </si>
  <si>
    <t>2021-05-03 06:21:24 UTC</t>
  </si>
  <si>
    <t>http://production-processed-recordings.s3.amazonaws.com/normalized_audio/c753e01c985f6492a9e002c903dab7c3.wav</t>
  </si>
  <si>
    <t>https://production-processed-recordings.s3.amazonaws.com/c753e01c985f6492a9e002c903dab7c3.wav?X-Amz-Algorithm=AWS4-HMAC-SHA256&amp;X-Amz-Credential=AKIATCPXLLJN3FZS7YWQ%2F20210504%2Fus-east-1%2Fs3%2Faws4_request&amp;X-Amz-Date=20210504T183958Z&amp;X-Amz-Expires=604800&amp;X-Amz-SignedHeaders=host&amp;X-Amz-Signature=d76385b42c198f057522b279f1dbd61a8f9c236078b0506e3fa0dba6157d9373</t>
  </si>
  <si>
    <t>https://nc-library-recordings.s3.us-west-1.amazonaws.com/uploads/recording/raw_s3_location/d21e98dd-394a-47dc-b8c9-ff97640ea158/c753e01c985f6492a9e002c903dab7c3.wav?X-Amz-Algorithm=AWS4-HMAC-SHA256&amp;X-Amz-Credential=AKIATCPXLLJN3FZS7YWQ%2F20210504%2Fus-west-1%2Fs3%2Faws4_request&amp;X-Amz-Date=20210504T183958Z&amp;X-Amz-Expires=604800&amp;X-Amz-SignedHeaders=host&amp;X-Amz-Signature=064f7e5fbe3309e60c10ae6dbdb690d498d1da1caabb7b628f41c7a2ea4646eb</t>
  </si>
  <si>
    <t>61ae74d5-a6d2-42cd-9990-921180fe39df</t>
  </si>
  <si>
    <t>Adam Ferralli</t>
  </si>
  <si>
    <t>2021-05-01 18:08:25 UTC</t>
  </si>
  <si>
    <t>2021-05-01 18:08:33 UTC</t>
  </si>
  <si>
    <t>http://production-processed-recordings.s3.amazonaws.com/normalized_audio/1db1ef123e745e795b9363dfc4e4b9c7.wav</t>
  </si>
  <si>
    <t>https://production-processed-recordings.s3.amazonaws.com/1db1ef123e745e795b9363dfc4e4b9c7.wav?X-Amz-Algorithm=AWS4-HMAC-SHA256&amp;X-Amz-Credential=AKIATCPXLLJN3FZS7YWQ%2F20210504%2Fus-east-1%2Fs3%2Faws4_request&amp;X-Amz-Date=20210504T183958Z&amp;X-Amz-Expires=604800&amp;X-Amz-SignedHeaders=host&amp;X-Amz-Signature=d2ad81bc3a166ff27314a4454d4c510973b2b19db7b150907854b420c394d09a</t>
  </si>
  <si>
    <t>https://nc-library-recordings.s3.us-west-1.amazonaws.com/uploads/recording/raw_s3_location/61ae74d5-a6d2-42cd-9990-921180fe39df/1db1ef123e745e795b9363dfc4e4b9c7.wav?X-Amz-Algorithm=AWS4-HMAC-SHA256&amp;X-Amz-Credential=AKIATCPXLLJN3FZS7YWQ%2F20210504%2Fus-west-1%2Fs3%2Faws4_request&amp;X-Amz-Date=20210504T183958Z&amp;X-Amz-Expires=604800&amp;X-Amz-SignedHeaders=host&amp;X-Amz-Signature=73df6a692c0a97b6a5519877dff9fa7544c2004c6220467fee7c90ff481ee909</t>
  </si>
  <si>
    <t>934eef74-be46-481c-9b51-116b4d8975ab</t>
  </si>
  <si>
    <t>Anna Gitchell</t>
  </si>
  <si>
    <t>2021-05-01 17:54:45 UTC</t>
  </si>
  <si>
    <t>2021-05-01 17:54:57 UTC</t>
  </si>
  <si>
    <t>http://production-processed-recordings.s3.amazonaws.com/normalized_audio/71ec54b4c3b423bf9d652a97464a3754.wav</t>
  </si>
  <si>
    <t>https://production-processed-recordings.s3.amazonaws.com/71ec54b4c3b423bf9d652a97464a3754.wav?X-Amz-Algorithm=AWS4-HMAC-SHA256&amp;X-Amz-Credential=AKIATCPXLLJN3FZS7YWQ%2F20210504%2Fus-east-1%2Fs3%2Faws4_request&amp;X-Amz-Date=20210504T183958Z&amp;X-Amz-Expires=604800&amp;X-Amz-SignedHeaders=host&amp;X-Amz-Signature=669adfc2851ed4cedebc1cab128bf113499f4ba0d6364fa728c66f07612bcb35</t>
  </si>
  <si>
    <t>https://nc-library-recordings.s3.us-west-1.amazonaws.com/uploads/recording/raw_s3_location/934eef74-be46-481c-9b51-116b4d8975ab/71ec54b4c3b423bf9d652a97464a3754.wav?X-Amz-Algorithm=AWS4-HMAC-SHA256&amp;X-Amz-Credential=AKIATCPXLLJN3FZS7YWQ%2F20210504%2Fus-west-1%2Fs3%2Faws4_request&amp;X-Amz-Date=20210504T183958Z&amp;X-Amz-Expires=604800&amp;X-Amz-SignedHeaders=host&amp;X-Amz-Signature=8b02ae009f64dabef84f8ac367e98d94ba365547869a940dffaa41b37a72393c</t>
  </si>
  <si>
    <t>24571d43-e42e-40bb-8f91-7cd686de5295</t>
  </si>
  <si>
    <t>Amanda Michele Hampton</t>
  </si>
  <si>
    <t>2021-04-30 13:34:34 UTC</t>
  </si>
  <si>
    <t>2021-04-30 13:34:44 UTC</t>
  </si>
  <si>
    <t>http://production-processed-recordings.s3.amazonaws.com/normalized_audio/67bafabb6ed1a3fb4ca9500a70bcb25c.wav</t>
  </si>
  <si>
    <t>https://production-processed-recordings.s3.amazonaws.com/67bafabb6ed1a3fb4ca9500a70bcb25c.wav?X-Amz-Algorithm=AWS4-HMAC-SHA256&amp;X-Amz-Credential=AKIATCPXLLJN3FZS7YWQ%2F20210504%2Fus-east-1%2Fs3%2Faws4_request&amp;X-Amz-Date=20210504T183958Z&amp;X-Amz-Expires=604800&amp;X-Amz-SignedHeaders=host&amp;X-Amz-Signature=e71cf47ab9e4e413985a6e196e177dd080565eca66714ce83e950bf46d817140</t>
  </si>
  <si>
    <t>https://nc-library-recordings.s3.us-west-1.amazonaws.com/uploads/recording/raw_s3_location/24571d43-e42e-40bb-8f91-7cd686de5295/67bafabb6ed1a3fb4ca9500a70bcb25c.wav?X-Amz-Algorithm=AWS4-HMAC-SHA256&amp;X-Amz-Credential=AKIATCPXLLJN3FZS7YWQ%2F20210504%2Fus-west-1%2Fs3%2Faws4_request&amp;X-Amz-Date=20210504T183958Z&amp;X-Amz-Expires=604800&amp;X-Amz-SignedHeaders=host&amp;X-Amz-Signature=4453deeda9b836057ed3b76f4a00514217c6410b5e3996b757ec86b147be0ab3</t>
  </si>
  <si>
    <t>fcc0b8cf-a5ae-4c9f-ad05-d115ac75676f</t>
  </si>
  <si>
    <t>Alexander Heister</t>
  </si>
  <si>
    <t>2021-04-29 21:09:26 UTC</t>
  </si>
  <si>
    <t>2021-04-29 21:09:35 UTC</t>
  </si>
  <si>
    <t>http://production-processed-recordings.s3.amazonaws.com/normalized_audio/692b9a1da57b7b3d125e1af42bbe1e65.wav</t>
  </si>
  <si>
    <t>https://production-processed-recordings.s3.amazonaws.com/692b9a1da57b7b3d125e1af42bbe1e65.wav?X-Amz-Algorithm=AWS4-HMAC-SHA256&amp;X-Amz-Credential=AKIATCPXLLJN3FZS7YWQ%2F20210504%2Fus-east-1%2Fs3%2Faws4_request&amp;X-Amz-Date=20210504T183958Z&amp;X-Amz-Expires=604800&amp;X-Amz-SignedHeaders=host&amp;X-Amz-Signature=8076ce1244a66b904eb895692420de4f88ee70ddc30c350fcaefe82f3f29be83</t>
  </si>
  <si>
    <t>https://nc-library-recordings.s3.us-west-1.amazonaws.com/uploads/recording/raw_s3_location/fcc0b8cf-a5ae-4c9f-ad05-d115ac75676f/692b9a1da57b7b3d125e1af42bbe1e65.wav?X-Amz-Algorithm=AWS4-HMAC-SHA256&amp;X-Amz-Credential=AKIATCPXLLJN3FZS7YWQ%2F20210504%2Fus-west-1%2Fs3%2Faws4_request&amp;X-Amz-Date=20210504T183958Z&amp;X-Amz-Expires=604800&amp;X-Amz-SignedHeaders=host&amp;X-Amz-Signature=9448103bd4f2f919c5adff08f622cb076b490e172264f82b56cbafec87459023</t>
  </si>
  <si>
    <t>99662ac4-fb20-4064-84f0-1716f1a6157b</t>
  </si>
  <si>
    <t>Aris Indino</t>
  </si>
  <si>
    <t>2021-05-01 16:44:21 UTC</t>
  </si>
  <si>
    <t>2021-05-01 16:44:31 UTC</t>
  </si>
  <si>
    <t>http://production-processed-recordings.s3.amazonaws.com/normalized_audio/41da443eb4b9beae50538ea7cbfd8b81.wav</t>
  </si>
  <si>
    <t>https://production-processed-recordings.s3.amazonaws.com/41da443eb4b9beae50538ea7cbfd8b81.wav?X-Amz-Algorithm=AWS4-HMAC-SHA256&amp;X-Amz-Credential=AKIATCPXLLJN3FZS7YWQ%2F20210504%2Fus-east-1%2Fs3%2Faws4_request&amp;X-Amz-Date=20210504T183958Z&amp;X-Amz-Expires=604800&amp;X-Amz-SignedHeaders=host&amp;X-Amz-Signature=7e9049c4a42635b6f64340d20d0c7deb06d7adf254027afc783b926d9467f0aa</t>
  </si>
  <si>
    <t>https://nc-library-recordings.s3.us-west-1.amazonaws.com/uploads/recording/raw_s3_location/99662ac4-fb20-4064-84f0-1716f1a6157b/41da443eb4b9beae50538ea7cbfd8b81.wav?X-Amz-Algorithm=AWS4-HMAC-SHA256&amp;X-Amz-Credential=AKIATCPXLLJN3FZS7YWQ%2F20210504%2Fus-west-1%2Fs3%2Faws4_request&amp;X-Amz-Date=20210504T183958Z&amp;X-Amz-Expires=604800&amp;X-Amz-SignedHeaders=host&amp;X-Amz-Signature=a0850ba7cfdd69d559747fecff15ff703ee86828c0560c7ff8875ec8072b4eb8</t>
  </si>
  <si>
    <t>7e1101e7-41f8-40de-8008-09d8b10be29b</t>
  </si>
  <si>
    <t>Angela Marie Michael</t>
  </si>
  <si>
    <t>2021-04-30 15:59:43 UTC</t>
  </si>
  <si>
    <t>2021-04-30 15:59:54 UTC</t>
  </si>
  <si>
    <t>http://production-processed-recordings.s3.amazonaws.com/normalized_audio/ba69efa7d1b90adfb718ca568ed87301.wav</t>
  </si>
  <si>
    <t>https://production-processed-recordings.s3.amazonaws.com/ba69efa7d1b90adfb718ca568ed87301.wav?X-Amz-Algorithm=AWS4-HMAC-SHA256&amp;X-Amz-Credential=AKIATCPXLLJN3FZS7YWQ%2F20210504%2Fus-east-1%2Fs3%2Faws4_request&amp;X-Amz-Date=20210504T183958Z&amp;X-Amz-Expires=604800&amp;X-Amz-SignedHeaders=host&amp;X-Amz-Signature=592323d63533c288051a3b36207a81f9bb283581ef76ff474d45f995ba315a56</t>
  </si>
  <si>
    <t>https://nc-library-recordings.s3.us-west-1.amazonaws.com/uploads/recording/raw_s3_location/7e1101e7-41f8-40de-8008-09d8b10be29b/ba69efa7d1b90adfb718ca568ed87301.wav?X-Amz-Algorithm=AWS4-HMAC-SHA256&amp;X-Amz-Credential=AKIATCPXLLJN3FZS7YWQ%2F20210504%2Fus-west-1%2Fs3%2Faws4_request&amp;X-Amz-Date=20210504T183958Z&amp;X-Amz-Expires=604800&amp;X-Amz-SignedHeaders=host&amp;X-Amz-Signature=12d73c2747ee2760a58e5d46b486680f9b300c9a58f3acc91302054ecf5aa91b</t>
  </si>
  <si>
    <t>545286ab-d738-4d99-823d-960f4daf145c</t>
  </si>
  <si>
    <t>Annais Pena Santiago</t>
  </si>
  <si>
    <t>2021-05-01 13:38:51 UTC</t>
  </si>
  <si>
    <t>2021-05-01 13:39:02 UTC</t>
  </si>
  <si>
    <t>http://production-processed-recordings.s3.amazonaws.com/normalized_audio/a81bfab0de2177e65ce0b84cf8ff0330.wav</t>
  </si>
  <si>
    <t>https://production-processed-recordings.s3.amazonaws.com/a81bfab0de2177e65ce0b84cf8ff0330.wav?X-Amz-Algorithm=AWS4-HMAC-SHA256&amp;X-Amz-Credential=AKIATCPXLLJN3FZS7YWQ%2F20210504%2Fus-east-1%2Fs3%2Faws4_request&amp;X-Amz-Date=20210504T183958Z&amp;X-Amz-Expires=604800&amp;X-Amz-SignedHeaders=host&amp;X-Amz-Signature=5afc7755884422e1454ca8d87ddc95c0b01fb01aa148b6bc40df9062a23f426c</t>
  </si>
  <si>
    <t>https://nc-library-recordings.s3.us-west-1.amazonaws.com/uploads/recording/raw_s3_location/545286ab-d738-4d99-823d-960f4daf145c/a81bfab0de2177e65ce0b84cf8ff0330.wav?X-Amz-Algorithm=AWS4-HMAC-SHA256&amp;X-Amz-Credential=AKIATCPXLLJN3FZS7YWQ%2F20210504%2Fus-west-1%2Fs3%2Faws4_request&amp;X-Amz-Date=20210504T183958Z&amp;X-Amz-Expires=604800&amp;X-Amz-SignedHeaders=host&amp;X-Amz-Signature=b4369091c58f67d0457ba330e91cef4d6c8993f38b12d31b20647ae8c26aee8e</t>
  </si>
  <si>
    <t>16ca8e38-8cd9-4114-a52c-7110c7f51b05</t>
  </si>
  <si>
    <t>Alyssa Sylvester</t>
  </si>
  <si>
    <t>2021-05-01 11:50:01 UTC</t>
  </si>
  <si>
    <t>2021-05-01 11:50:10 UTC</t>
  </si>
  <si>
    <t>http://production-processed-recordings.s3.amazonaws.com/normalized_audio/c5ae4018745b311956db9c9c2496d848.wav</t>
  </si>
  <si>
    <t>https://production-processed-recordings.s3.amazonaws.com/c5ae4018745b311956db9c9c2496d848.wav?X-Amz-Algorithm=AWS4-HMAC-SHA256&amp;X-Amz-Credential=AKIATCPXLLJN3FZS7YWQ%2F20210504%2Fus-east-1%2Fs3%2Faws4_request&amp;X-Amz-Date=20210504T183958Z&amp;X-Amz-Expires=604800&amp;X-Amz-SignedHeaders=host&amp;X-Amz-Signature=9634972a83d367ae8f1d6cec86f0970a0659520cffd7953a64d4927a40def78d</t>
  </si>
  <si>
    <t>https://nc-library-recordings.s3.us-west-1.amazonaws.com/uploads/recording/raw_s3_location/16ca8e38-8cd9-4114-a52c-7110c7f51b05/c5ae4018745b311956db9c9c2496d848.wav?X-Amz-Algorithm=AWS4-HMAC-SHA256&amp;X-Amz-Credential=AKIATCPXLLJN3FZS7YWQ%2F20210504%2Fus-west-1%2Fs3%2Faws4_request&amp;X-Amz-Date=20210504T183958Z&amp;X-Amz-Expires=604800&amp;X-Amz-SignedHeaders=host&amp;X-Amz-Signature=494b4144a6ab90d5b646eb495147e8ddb899b15d8706c24efa6a1acc04045ec9</t>
  </si>
  <si>
    <t>42397500-3489-4958-aa24-d814a1dffeed</t>
  </si>
  <si>
    <t>Angela Smith</t>
  </si>
  <si>
    <t>2021-05-01 12:27:51 UTC</t>
  </si>
  <si>
    <t>2021-05-01 12:28:05 UTC</t>
  </si>
  <si>
    <t>http://production-processed-recordings.s3.amazonaws.com/normalized_audio/35cace84a1f9e0a7edefc8e2401639e4.wav</t>
  </si>
  <si>
    <t>https://production-processed-recordings.s3.amazonaws.com/35cace84a1f9e0a7edefc8e2401639e4.wav?X-Amz-Algorithm=AWS4-HMAC-SHA256&amp;X-Amz-Credential=AKIATCPXLLJN3FZS7YWQ%2F20210504%2Fus-east-1%2Fs3%2Faws4_request&amp;X-Amz-Date=20210504T183958Z&amp;X-Amz-Expires=604800&amp;X-Amz-SignedHeaders=host&amp;X-Amz-Signature=a0765d2f3916d645301979ff11e99c38a47aa38b6e651e128f3be5fb086882cc</t>
  </si>
  <si>
    <t>https://nc-library-recordings.s3.us-west-1.amazonaws.com/uploads/recording/raw_s3_location/42397500-3489-4958-aa24-d814a1dffeed/35cace84a1f9e0a7edefc8e2401639e4.wav?X-Amz-Algorithm=AWS4-HMAC-SHA256&amp;X-Amz-Credential=AKIATCPXLLJN3FZS7YWQ%2F20210504%2Fus-west-1%2Fs3%2Faws4_request&amp;X-Amz-Date=20210504T183958Z&amp;X-Amz-Expires=604800&amp;X-Amz-SignedHeaders=host&amp;X-Amz-Signature=969a776907697e1a03d529f62831304fb2751fb2c8fa097ec02fc878e3d02cb2</t>
  </si>
  <si>
    <t>03a8b594-5ebd-4051-81d5-0436719eabaa</t>
  </si>
  <si>
    <t>Amanda Thorsted</t>
  </si>
  <si>
    <t>2021-05-01 11:44:09 UTC</t>
  </si>
  <si>
    <t>2021-05-01 11:44:18 UTC</t>
  </si>
  <si>
    <t>http://production-processed-recordings.s3.amazonaws.com/normalized_audio/838fea40d53851392ce16cfb50a5ea76.wav</t>
  </si>
  <si>
    <t>https://production-processed-recordings.s3.amazonaws.com/838fea40d53851392ce16cfb50a5ea76.wav?X-Amz-Algorithm=AWS4-HMAC-SHA256&amp;X-Amz-Credential=AKIATCPXLLJN3FZS7YWQ%2F20210504%2Fus-east-1%2Fs3%2Faws4_request&amp;X-Amz-Date=20210504T183958Z&amp;X-Amz-Expires=604800&amp;X-Amz-SignedHeaders=host&amp;X-Amz-Signature=25f1c0cfc6aca95cd83656605deb6a15edca8a2ce063cbeb82f81b635d0af6da</t>
  </si>
  <si>
    <t>https://nc-library-recordings.s3.us-west-1.amazonaws.com/uploads/recording/raw_s3_location/03a8b594-5ebd-4051-81d5-0436719eabaa/838fea40d53851392ce16cfb50a5ea76.wav?X-Amz-Algorithm=AWS4-HMAC-SHA256&amp;X-Amz-Credential=AKIATCPXLLJN3FZS7YWQ%2F20210504%2Fus-west-1%2Fs3%2Faws4_request&amp;X-Amz-Date=20210504T183958Z&amp;X-Amz-Expires=604800&amp;X-Amz-SignedHeaders=host&amp;X-Amz-Signature=b361ff0c1fd0fa4a0b08df07e8af487de709251a8a91a248fee9851d06ca8a9c</t>
  </si>
  <si>
    <t>56a72ae3-2b82-4f1c-aca9-2b8afc2c0fb3</t>
  </si>
  <si>
    <t>Alicia Marie Williams-Prince</t>
  </si>
  <si>
    <t>2021-04-29 17:57:56 UTC</t>
  </si>
  <si>
    <t>2021-04-29 17:58:08 UTC</t>
  </si>
  <si>
    <t>http://production-processed-recordings.s3.amazonaws.com/normalized_audio/13da5027b3a286d65b65245a802a65e5.wav</t>
  </si>
  <si>
    <t>https://production-processed-recordings.s3.amazonaws.com/13da5027b3a286d65b65245a802a65e5.wav?X-Amz-Algorithm=AWS4-HMAC-SHA256&amp;X-Amz-Credential=AKIATCPXLLJN3FZS7YWQ%2F20210504%2Fus-east-1%2Fs3%2Faws4_request&amp;X-Amz-Date=20210504T183958Z&amp;X-Amz-Expires=604800&amp;X-Amz-SignedHeaders=host&amp;X-Amz-Signature=612f39406c5a037886fd2bce27394c1b631a2ca61ed7df58102b5240caa296f3</t>
  </si>
  <si>
    <t>https://nc-library-recordings.s3.us-west-1.amazonaws.com/uploads/recording/raw_s3_location/56a72ae3-2b82-4f1c-aca9-2b8afc2c0fb3/13da5027b3a286d65b65245a802a65e5.wav?X-Amz-Algorithm=AWS4-HMAC-SHA256&amp;X-Amz-Credential=AKIATCPXLLJN3FZS7YWQ%2F20210504%2Fus-west-1%2Fs3%2Faws4_request&amp;X-Amz-Date=20210504T183958Z&amp;X-Amz-Expires=604800&amp;X-Amz-SignedHeaders=host&amp;X-Amz-Signature=ab065cd74d13addbc18e021503516a702825e621d0db4a9aa65d3e1e3f5a1a85</t>
  </si>
  <si>
    <t>df156db2-9a6f-47ad-81f4-f8eb5d88050b</t>
  </si>
  <si>
    <t>Adrianne Nicole Buckner</t>
  </si>
  <si>
    <t>2021-05-03 20:19:32 UTC</t>
  </si>
  <si>
    <t>2021-05-03 20:19:42 UTC</t>
  </si>
  <si>
    <t>http://production-processed-recordings.s3.amazonaws.com/normalized_audio/fffdd6269e68931e446ec9f6354cffc3.wav</t>
  </si>
  <si>
    <t>https://production-processed-recordings.s3.amazonaws.com/fffdd6269e68931e446ec9f6354cffc3.wav?X-Amz-Algorithm=AWS4-HMAC-SHA256&amp;X-Amz-Credential=AKIATCPXLLJN3FZS7YWQ%2F20210504%2Fus-east-1%2Fs3%2Faws4_request&amp;X-Amz-Date=20210504T183958Z&amp;X-Amz-Expires=604800&amp;X-Amz-SignedHeaders=host&amp;X-Amz-Signature=3e633bde0ff51fb325c559dee1d0052958be37f84dda1f3e553070533502f9bc</t>
  </si>
  <si>
    <t>https://nc-library-recordings.s3.us-west-1.amazonaws.com/uploads/recording/raw_s3_location/df156db2-9a6f-47ad-81f4-f8eb5d88050b/fffdd6269e68931e446ec9f6354cffc3.wav?X-Amz-Algorithm=AWS4-HMAC-SHA256&amp;X-Amz-Credential=AKIATCPXLLJN3FZS7YWQ%2F20210504%2Fus-west-1%2Fs3%2Faws4_request&amp;X-Amz-Date=20210504T183958Z&amp;X-Amz-Expires=604800&amp;X-Amz-SignedHeaders=host&amp;X-Amz-Signature=113a1d0ec3c23311a21159d929d1990d0761e22444619e22a97356d3fb111055</t>
  </si>
  <si>
    <t>64ca93d2-c5c7-42f8-815c-cf8d6dada077</t>
  </si>
  <si>
    <t>Adam Peters</t>
  </si>
  <si>
    <t>2021-05-01 13:34:31 UTC</t>
  </si>
  <si>
    <t>2021-05-01 13:34:56 UTC</t>
  </si>
  <si>
    <t>http://production-processed-recordings.s3.amazonaws.com/normalized_audio/60371d98e1eddd69dc0b02cdcd9d7fa8.wav</t>
  </si>
  <si>
    <t>https://production-processed-recordings.s3.amazonaws.com/60371d98e1eddd69dc0b02cdcd9d7fa8.wav?X-Amz-Algorithm=AWS4-HMAC-SHA256&amp;X-Amz-Credential=AKIATCPXLLJN3FZS7YWQ%2F20210504%2Fus-east-1%2Fs3%2Faws4_request&amp;X-Amz-Date=20210504T183958Z&amp;X-Amz-Expires=604800&amp;X-Amz-SignedHeaders=host&amp;X-Amz-Signature=1cdc4cf91e4e568118285b20f9b368c2194609ccdb46c2e0896df35422088f8a</t>
  </si>
  <si>
    <t>https://nc-library-recordings.s3.us-west-1.amazonaws.com/uploads/recording/raw_s3_location/64ca93d2-c5c7-42f8-815c-cf8d6dada077/60371d98e1eddd69dc0b02cdcd9d7fa8.wav?X-Amz-Algorithm=AWS4-HMAC-SHA256&amp;X-Amz-Credential=AKIATCPXLLJN3FZS7YWQ%2F20210504%2Fus-west-1%2Fs3%2Faws4_request&amp;X-Amz-Date=20210504T183958Z&amp;X-Amz-Expires=604800&amp;X-Amz-SignedHeaders=host&amp;X-Amz-Signature=c5875c55efbebc73296a17be83faabd62b3c395b5c3886bdace11ee064dede9b</t>
  </si>
  <si>
    <t>2c2f684c-b158-4f23-acbc-08160bcbafdd</t>
  </si>
  <si>
    <t>Amanda Bagley</t>
  </si>
  <si>
    <t>2021-05-03 06:15:13 UTC</t>
  </si>
  <si>
    <t>2021-05-03 06:15:24 UTC</t>
  </si>
  <si>
    <t>http://production-processed-recordings.s3.amazonaws.com/normalized_audio/eb8bed17a6d376652b5441df0b82a07c.wav</t>
  </si>
  <si>
    <t>https://production-processed-recordings.s3.amazonaws.com/eb8bed17a6d376652b5441df0b82a07c.wav?X-Amz-Algorithm=AWS4-HMAC-SHA256&amp;X-Amz-Credential=AKIATCPXLLJN3FZS7YWQ%2F20210504%2Fus-east-1%2Fs3%2Faws4_request&amp;X-Amz-Date=20210504T183958Z&amp;X-Amz-Expires=604800&amp;X-Amz-SignedHeaders=host&amp;X-Amz-Signature=d732e10eb5208ab8af865964c4e6b17a1d6b01b897b744e1c52219c5c5ec9041</t>
  </si>
  <si>
    <t>https://nc-library-recordings.s3.us-west-1.amazonaws.com/uploads/recording/raw_s3_location/2c2f684c-b158-4f23-acbc-08160bcbafdd/eb8bed17a6d376652b5441df0b82a07c.wav?X-Amz-Algorithm=AWS4-HMAC-SHA256&amp;X-Amz-Credential=AKIATCPXLLJN3FZS7YWQ%2F20210504%2Fus-west-1%2Fs3%2Faws4_request&amp;X-Amz-Date=20210504T183958Z&amp;X-Amz-Expires=604800&amp;X-Amz-SignedHeaders=host&amp;X-Amz-Signature=8d01504e7c54edf5df679780c96d9798dbc8542f55d44ea262fee992ef72d0c2</t>
  </si>
  <si>
    <t>5b8bf658-55d2-4253-9b1c-88e231d421f5</t>
  </si>
  <si>
    <t>Arelya Olguin-Alvarez</t>
  </si>
  <si>
    <t>2021-05-01 13:46:33 UTC</t>
  </si>
  <si>
    <t>2021-05-01 13:46:43 UTC</t>
  </si>
  <si>
    <t>http://production-processed-recordings.s3.amazonaws.com/normalized_audio/939bb0c57f91ae5541f064e97c427018.wav</t>
  </si>
  <si>
    <t>https://production-processed-recordings.s3.amazonaws.com/939bb0c57f91ae5541f064e97c427018.wav?X-Amz-Algorithm=AWS4-HMAC-SHA256&amp;X-Amz-Credential=AKIATCPXLLJN3FZS7YWQ%2F20210504%2Fus-east-1%2Fs3%2Faws4_request&amp;X-Amz-Date=20210504T183958Z&amp;X-Amz-Expires=604800&amp;X-Amz-SignedHeaders=host&amp;X-Amz-Signature=2523ad98f4a9b8c52b549b1a73e2634a056f649566782a925072094666634664</t>
  </si>
  <si>
    <t>https://nc-library-recordings.s3.us-west-1.amazonaws.com/uploads/recording/raw_s3_location/5b8bf658-55d2-4253-9b1c-88e231d421f5/939bb0c57f91ae5541f064e97c427018.wav?X-Amz-Algorithm=AWS4-HMAC-SHA256&amp;X-Amz-Credential=AKIATCPXLLJN3FZS7YWQ%2F20210504%2Fus-west-1%2Fs3%2Faws4_request&amp;X-Amz-Date=20210504T183958Z&amp;X-Amz-Expires=604800&amp;X-Amz-SignedHeaders=host&amp;X-Amz-Signature=a79d767d4dd2b82aa4c8ffb7826d26bb00f839cfa0da89242f28e8346715bc8e</t>
  </si>
  <si>
    <t>83083315-4f9c-4614-8bed-e3d785e7cb58</t>
  </si>
  <si>
    <t>Allison Paige Moneymaker</t>
  </si>
  <si>
    <t>2021-04-30 15:42:43 UTC</t>
  </si>
  <si>
    <t>2021-04-30 15:42:55 UTC</t>
  </si>
  <si>
    <t>http://production-processed-recordings.s3.amazonaws.com/normalized_audio/94fbf89dd0b34b471603758e523a0e5c.wav</t>
  </si>
  <si>
    <t>https://production-processed-recordings.s3.amazonaws.com/94fbf89dd0b34b471603758e523a0e5c.wav?X-Amz-Algorithm=AWS4-HMAC-SHA256&amp;X-Amz-Credential=AKIATCPXLLJN3FZS7YWQ%2F20210504%2Fus-east-1%2Fs3%2Faws4_request&amp;X-Amz-Date=20210504T183958Z&amp;X-Amz-Expires=604800&amp;X-Amz-SignedHeaders=host&amp;X-Amz-Signature=dbec2c47bd49bcdd583a23874c782b8db800fe49088e94de4438ffc7637775c3</t>
  </si>
  <si>
    <t>https://nc-library-recordings.s3.us-west-1.amazonaws.com/uploads/recording/raw_s3_location/83083315-4f9c-4614-8bed-e3d785e7cb58/94fbf89dd0b34b471603758e523a0e5c.wav?X-Amz-Algorithm=AWS4-HMAC-SHA256&amp;X-Amz-Credential=AKIATCPXLLJN3FZS7YWQ%2F20210504%2Fus-west-1%2Fs3%2Faws4_request&amp;X-Amz-Date=20210504T183958Z&amp;X-Amz-Expires=604800&amp;X-Amz-SignedHeaders=host&amp;X-Amz-Signature=967067e1c3d622db6e6602ab17322cb83c69935db30196417951be0155762a70</t>
  </si>
  <si>
    <t>f8064c16-6658-4c94-bb7d-1a12f3beadbd</t>
  </si>
  <si>
    <t>Amanda Barden</t>
  </si>
  <si>
    <t>2021-05-03 05:49:24 UTC</t>
  </si>
  <si>
    <t>2021-05-03 05:49:37 UTC</t>
  </si>
  <si>
    <t>http://production-processed-recordings.s3.amazonaws.com/normalized_audio/f5126836870e55657539d0158d1e0cbf.wav</t>
  </si>
  <si>
    <t>https://production-processed-recordings.s3.amazonaws.com/f5126836870e55657539d0158d1e0cbf.wav?X-Amz-Algorithm=AWS4-HMAC-SHA256&amp;X-Amz-Credential=AKIATCPXLLJN3FZS7YWQ%2F20210504%2Fus-east-1%2Fs3%2Faws4_request&amp;X-Amz-Date=20210504T183958Z&amp;X-Amz-Expires=604800&amp;X-Amz-SignedHeaders=host&amp;X-Amz-Signature=19463dc54b51a8ab7a2a952befa6d426fb33b8ef3828ddd6d6c1402427bd18c6</t>
  </si>
  <si>
    <t>https://nc-library-recordings.s3.us-west-1.amazonaws.com/uploads/recording/raw_s3_location/f8064c16-6658-4c94-bb7d-1a12f3beadbd/f5126836870e55657539d0158d1e0cbf.wav?X-Amz-Algorithm=AWS4-HMAC-SHA256&amp;X-Amz-Credential=AKIATCPXLLJN3FZS7YWQ%2F20210504%2Fus-west-1%2Fs3%2Faws4_request&amp;X-Amz-Date=20210504T183958Z&amp;X-Amz-Expires=604800&amp;X-Amz-SignedHeaders=host&amp;X-Amz-Signature=a2c8d9051fb285f9e60543b7444a1a772020ffc0743c37a126aaa0366b0f1736</t>
  </si>
  <si>
    <t>85090bfd-f438-4d9c-856c-805d509f4081</t>
  </si>
  <si>
    <t>Ann Richardson</t>
  </si>
  <si>
    <t>2021-05-01 13:08:59 UTC</t>
  </si>
  <si>
    <t>2021-05-01 13:09:10 UTC</t>
  </si>
  <si>
    <t>http://production-processed-recordings.s3.amazonaws.com/normalized_audio/fbd627f1bec0be43e89467eae20bea80.wav</t>
  </si>
  <si>
    <t>https://production-processed-recordings.s3.amazonaws.com/fbd627f1bec0be43e89467eae20bea80.wav?X-Amz-Algorithm=AWS4-HMAC-SHA256&amp;X-Amz-Credential=AKIATCPXLLJN3FZS7YWQ%2F20210504%2Fus-east-1%2Fs3%2Faws4_request&amp;X-Amz-Date=20210504T183958Z&amp;X-Amz-Expires=604800&amp;X-Amz-SignedHeaders=host&amp;X-Amz-Signature=4d01aefe5945fc0386597f9c9d2c975066ddc706fd934561645c2280d0d2add7</t>
  </si>
  <si>
    <t>https://nc-library-recordings.s3.us-west-1.amazonaws.com/uploads/recording/raw_s3_location/85090bfd-f438-4d9c-856c-805d509f4081/fbd627f1bec0be43e89467eae20bea80.wav?X-Amz-Algorithm=AWS4-HMAC-SHA256&amp;X-Amz-Credential=AKIATCPXLLJN3FZS7YWQ%2F20210504%2Fus-west-1%2Fs3%2Faws4_request&amp;X-Amz-Date=20210504T183958Z&amp;X-Amz-Expires=604800&amp;X-Amz-SignedHeaders=host&amp;X-Amz-Signature=2bbe9386d73fb7b88dba8817a32945bc69b274a6e20e533e177adef6887487f3</t>
  </si>
  <si>
    <t>6291a76d-3735-47ab-8c82-c6c150f6801c</t>
  </si>
  <si>
    <t>Alexander Kinsey</t>
  </si>
  <si>
    <t>2021-05-01 15:22:59 UTC</t>
  </si>
  <si>
    <t>2021-05-01 15:23:09 UTC</t>
  </si>
  <si>
    <t>http://production-processed-recordings.s3.amazonaws.com/normalized_audio/9a3ca99a84ae0f84a0ec811977f46ccc.wav</t>
  </si>
  <si>
    <t>https://production-processed-recordings.s3.amazonaws.com/9a3ca99a84ae0f84a0ec811977f46ccc.wav?X-Amz-Algorithm=AWS4-HMAC-SHA256&amp;X-Amz-Credential=AKIATCPXLLJN3FZS7YWQ%2F20210504%2Fus-east-1%2Fs3%2Faws4_request&amp;X-Amz-Date=20210504T183958Z&amp;X-Amz-Expires=604800&amp;X-Amz-SignedHeaders=host&amp;X-Amz-Signature=d5786152428664b1bb97898052e46d56b384b3b23b3d7657bcd54e3ba19a5348</t>
  </si>
  <si>
    <t>https://nc-library-recordings.s3.us-west-1.amazonaws.com/uploads/recording/raw_s3_location/6291a76d-3735-47ab-8c82-c6c150f6801c/9a3ca99a84ae0f84a0ec811977f46ccc.wav?X-Amz-Algorithm=AWS4-HMAC-SHA256&amp;X-Amz-Credential=AKIATCPXLLJN3FZS7YWQ%2F20210504%2Fus-west-1%2Fs3%2Faws4_request&amp;X-Amz-Date=20210504T183958Z&amp;X-Amz-Expires=604800&amp;X-Amz-SignedHeaders=host&amp;X-Amz-Signature=8d906126b07a99bfc2e411fed0964b7a3f5bd40cc6ce88c00c214e1bd20e4896</t>
  </si>
  <si>
    <t>b294b9fa-d4dd-474d-992d-25c2bd70d590</t>
  </si>
  <si>
    <t>Annette Renee Sikorski</t>
  </si>
  <si>
    <t>2021-04-29 18:27:51 UTC</t>
  </si>
  <si>
    <t>2021-04-30 02:06:27 UTC</t>
  </si>
  <si>
    <t>http://production-processed-recordings.s3.amazonaws.com/normalized_audio/cc5460e0fc146815fc063a3c0a1cc7b7.wav</t>
  </si>
  <si>
    <t>https://production-processed-recordings.s3.amazonaws.com/cc5460e0fc146815fc063a3c0a1cc7b7.wav?X-Amz-Algorithm=AWS4-HMAC-SHA256&amp;X-Amz-Credential=AKIATCPXLLJN3FZS7YWQ%2F20210504%2Fus-east-1%2Fs3%2Faws4_request&amp;X-Amz-Date=20210504T183958Z&amp;X-Amz-Expires=604800&amp;X-Amz-SignedHeaders=host&amp;X-Amz-Signature=a68acbdea25286a35614cbca3c024cbc60bba9a11069931950945028e2377d77</t>
  </si>
  <si>
    <t>https://nc-library-recordings.s3.us-west-1.amazonaws.com/uploads/recording/raw_s3_location/b294b9fa-d4dd-474d-992d-25c2bd70d590/cc5460e0fc146815fc063a3c0a1cc7b7.wav?X-Amz-Algorithm=AWS4-HMAC-SHA256&amp;X-Amz-Credential=AKIATCPXLLJN3FZS7YWQ%2F20210504%2Fus-west-1%2Fs3%2Faws4_request&amp;X-Amz-Date=20210504T183958Z&amp;X-Amz-Expires=604800&amp;X-Amz-SignedHeaders=host&amp;X-Amz-Signature=fc30cb7ea6b27f309c279eedbc3ea2aa78f8a375c651d0f9c7a29e71d100368c</t>
  </si>
  <si>
    <t>182d843b-4694-4f7e-95b8-7165e75b7368</t>
  </si>
  <si>
    <t>Aileen Sanchez-Silva</t>
  </si>
  <si>
    <t>2021-05-01 12:37:19 UTC</t>
  </si>
  <si>
    <t>2021-05-01 12:37:30 UTC</t>
  </si>
  <si>
    <t>http://production-processed-recordings.s3.amazonaws.com/normalized_audio/83076b83010b68c1a44803579e77064a.wav</t>
  </si>
  <si>
    <t>https://production-processed-recordings.s3.amazonaws.com/83076b83010b68c1a44803579e77064a.wav?X-Amz-Algorithm=AWS4-HMAC-SHA256&amp;X-Amz-Credential=AKIATCPXLLJN3FZS7YWQ%2F20210504%2Fus-east-1%2Fs3%2Faws4_request&amp;X-Amz-Date=20210504T183958Z&amp;X-Amz-Expires=604800&amp;X-Amz-SignedHeaders=host&amp;X-Amz-Signature=38c079f712ed683b94d5a576b80f2c8f7cfca6f4de835dfd8ceea9e9bcba185f</t>
  </si>
  <si>
    <t>https://nc-library-recordings.s3.us-west-1.amazonaws.com/uploads/recording/raw_s3_location/182d843b-4694-4f7e-95b8-7165e75b7368/83076b83010b68c1a44803579e77064a.wav?X-Amz-Algorithm=AWS4-HMAC-SHA256&amp;X-Amz-Credential=AKIATCPXLLJN3FZS7YWQ%2F20210504%2Fus-west-1%2Fs3%2Faws4_request&amp;X-Amz-Date=20210504T183958Z&amp;X-Amz-Expires=604800&amp;X-Amz-SignedHeaders=host&amp;X-Amz-Signature=c447440a8278aa083826f6e7c550bfc255d75c59e1051ffa325ea6fa4c971d8e</t>
  </si>
  <si>
    <t>4b0e7547-fb12-48fa-bbb2-3f4d15e73398</t>
  </si>
  <si>
    <t>Alexandre Sylvain</t>
  </si>
  <si>
    <t>2021-05-01 11:52:40 UTC</t>
  </si>
  <si>
    <t>2021-05-01 11:52:51 UTC</t>
  </si>
  <si>
    <t>http://production-processed-recordings.s3.amazonaws.com/normalized_audio/dbaefc48f0ac885918c901cbe0cf94b8.wav</t>
  </si>
  <si>
    <t>https://production-processed-recordings.s3.amazonaws.com/dbaefc48f0ac885918c901cbe0cf94b8.wav?X-Amz-Algorithm=AWS4-HMAC-SHA256&amp;X-Amz-Credential=AKIATCPXLLJN3FZS7YWQ%2F20210504%2Fus-east-1%2Fs3%2Faws4_request&amp;X-Amz-Date=20210504T183958Z&amp;X-Amz-Expires=604800&amp;X-Amz-SignedHeaders=host&amp;X-Amz-Signature=4d52e5c2236eec2ddb5db1be71633b363cebd5f40565027b52dbdc56b08eaa8d</t>
  </si>
  <si>
    <t>https://nc-library-recordings.s3.us-west-1.amazonaws.com/uploads/recording/raw_s3_location/4b0e7547-fb12-48fa-bbb2-3f4d15e73398/dbaefc48f0ac885918c901cbe0cf94b8.wav?X-Amz-Algorithm=AWS4-HMAC-SHA256&amp;X-Amz-Credential=AKIATCPXLLJN3FZS7YWQ%2F20210504%2Fus-west-1%2Fs3%2Faws4_request&amp;X-Amz-Date=20210504T183958Z&amp;X-Amz-Expires=604800&amp;X-Amz-SignedHeaders=host&amp;X-Amz-Signature=55dfe75676e58934706c2d05eee3f59d9b3db7fc09aa6c385a7c1316bd78036e</t>
  </si>
  <si>
    <t>7c67b811-f2a9-4638-807b-6b26fb273c1e</t>
  </si>
  <si>
    <t>Angela Compton</t>
  </si>
  <si>
    <t>2021-05-03 04:32:07 UTC</t>
  </si>
  <si>
    <t>2021-05-03 04:32:17 UTC</t>
  </si>
  <si>
    <t>http://production-processed-recordings.s3.amazonaws.com/normalized_audio/732347aa0fa060b31ff1d20390bd85bc.wav</t>
  </si>
  <si>
    <t>https://production-processed-recordings.s3.amazonaws.com/732347aa0fa060b31ff1d20390bd85bc.wav?X-Amz-Algorithm=AWS4-HMAC-SHA256&amp;X-Amz-Credential=AKIATCPXLLJN3FZS7YWQ%2F20210504%2Fus-east-1%2Fs3%2Faws4_request&amp;X-Amz-Date=20210504T183958Z&amp;X-Amz-Expires=604800&amp;X-Amz-SignedHeaders=host&amp;X-Amz-Signature=d95b163113e006430016e8152de9c9625edf4ee3f33b63ae5aa8b0c30466ca5f</t>
  </si>
  <si>
    <t>https://nc-library-recordings.s3.us-west-1.amazonaws.com/uploads/recording/raw_s3_location/7c67b811-f2a9-4638-807b-6b26fb273c1e/732347aa0fa060b31ff1d20390bd85bc.wav?X-Amz-Algorithm=AWS4-HMAC-SHA256&amp;X-Amz-Credential=AKIATCPXLLJN3FZS7YWQ%2F20210504%2Fus-west-1%2Fs3%2Faws4_request&amp;X-Amz-Date=20210504T183958Z&amp;X-Amz-Expires=604800&amp;X-Amz-SignedHeaders=host&amp;X-Amz-Signature=d779059c79aaa38c34914d84700aff087aecbd04b5ec68b701ea5b9c33665829</t>
  </si>
  <si>
    <t>643a6e56-ba77-45b6-b0df-c85f9b1ab798</t>
  </si>
  <si>
    <t>Alexis Dean</t>
  </si>
  <si>
    <t>2021-05-01 18:49:36 UTC</t>
  </si>
  <si>
    <t>2021-05-01 18:49:48 UTC</t>
  </si>
  <si>
    <t>http://production-processed-recordings.s3.amazonaws.com/normalized_audio/bd1fdaf5c1bd0a9d16abc3173eb7b770.wav</t>
  </si>
  <si>
    <t>https://production-processed-recordings.s3.amazonaws.com/bd1fdaf5c1bd0a9d16abc3173eb7b770.wav?X-Amz-Algorithm=AWS4-HMAC-SHA256&amp;X-Amz-Credential=AKIATCPXLLJN3FZS7YWQ%2F20210504%2Fus-east-1%2Fs3%2Faws4_request&amp;X-Amz-Date=20210504T183958Z&amp;X-Amz-Expires=604800&amp;X-Amz-SignedHeaders=host&amp;X-Amz-Signature=c774707e95de069f2cae0fba1b88c576d7538d0bf42e4317c89d39e6905411f7</t>
  </si>
  <si>
    <t>https://nc-library-recordings.s3.us-west-1.amazonaws.com/uploads/recording/raw_s3_location/643a6e56-ba77-45b6-b0df-c85f9b1ab798/bd1fdaf5c1bd0a9d16abc3173eb7b770.wav?X-Amz-Algorithm=AWS4-HMAC-SHA256&amp;X-Amz-Credential=AKIATCPXLLJN3FZS7YWQ%2F20210504%2Fus-west-1%2Fs3%2Faws4_request&amp;X-Amz-Date=20210504T183958Z&amp;X-Amz-Expires=604800&amp;X-Amz-SignedHeaders=host&amp;X-Amz-Signature=3d85ed43620cbdb2e5ce5bbe34bcf125cdd5ad6c18a4488de3956822a863972a</t>
  </si>
  <si>
    <t>3e8b602b-bac2-493a-bda3-0f5ff9c0949f</t>
  </si>
  <si>
    <t>Audrey Fairchild</t>
  </si>
  <si>
    <t>2021-05-01 18:10:14 UTC</t>
  </si>
  <si>
    <t>2021-05-01 18:10:24 UTC</t>
  </si>
  <si>
    <t>http://production-processed-recordings.s3.amazonaws.com/normalized_audio/2e57bfdd8c0ca35f2f7ce3e3b556c808.wav</t>
  </si>
  <si>
    <t>https://production-processed-recordings.s3.amazonaws.com/2e57bfdd8c0ca35f2f7ce3e3b556c808.wav?X-Amz-Algorithm=AWS4-HMAC-SHA256&amp;X-Amz-Credential=AKIATCPXLLJN3FZS7YWQ%2F20210504%2Fus-east-1%2Fs3%2Faws4_request&amp;X-Amz-Date=20210504T183958Z&amp;X-Amz-Expires=604800&amp;X-Amz-SignedHeaders=host&amp;X-Amz-Signature=e1b8db59dca7718027f12800260b0e8a2d8dfeaa9ffbb8c0f9c4614539a07f27</t>
  </si>
  <si>
    <t>https://nc-library-recordings.s3.us-west-1.amazonaws.com/uploads/recording/raw_s3_location/3e8b602b-bac2-493a-bda3-0f5ff9c0949f/2e57bfdd8c0ca35f2f7ce3e3b556c808.wav?X-Amz-Algorithm=AWS4-HMAC-SHA256&amp;X-Amz-Credential=AKIATCPXLLJN3FZS7YWQ%2F20210504%2Fus-west-1%2Fs3%2Faws4_request&amp;X-Amz-Date=20210504T183958Z&amp;X-Amz-Expires=604800&amp;X-Amz-SignedHeaders=host&amp;X-Amz-Signature=d23ab8dfb08edc5d9af44e24041627e0ca83745f42f7a6431fb7532e041d9c2d</t>
  </si>
  <si>
    <t>ee178752-f842-4fc7-bacb-326d35041c44</t>
  </si>
  <si>
    <t>Anna Tepedino</t>
  </si>
  <si>
    <t>2021-05-01 11:46:29 UTC</t>
  </si>
  <si>
    <t>2021-05-01 11:46:38 UTC</t>
  </si>
  <si>
    <t>http://production-processed-recordings.s3.amazonaws.com/normalized_audio/7a6efc3d38dfdb5bbd6d7018e68a8a55.wav</t>
  </si>
  <si>
    <t>https://production-processed-recordings.s3.amazonaws.com/7a6efc3d38dfdb5bbd6d7018e68a8a55.wav?X-Amz-Algorithm=AWS4-HMAC-SHA256&amp;X-Amz-Credential=AKIATCPXLLJN3FZS7YWQ%2F20210504%2Fus-east-1%2Fs3%2Faws4_request&amp;X-Amz-Date=20210504T183958Z&amp;X-Amz-Expires=604800&amp;X-Amz-SignedHeaders=host&amp;X-Amz-Signature=153fb983e2335bd4d5ac18a5b598cee456dd40fa96f93aad88498dd131a2400b</t>
  </si>
  <si>
    <t>https://nc-library-recordings.s3.us-west-1.amazonaws.com/uploads/recording/raw_s3_location/ee178752-f842-4fc7-bacb-326d35041c44/7a6efc3d38dfdb5bbd6d7018e68a8a55.wav?X-Amz-Algorithm=AWS4-HMAC-SHA256&amp;X-Amz-Credential=AKIATCPXLLJN3FZS7YWQ%2F20210504%2Fus-west-1%2Fs3%2Faws4_request&amp;X-Amz-Date=20210504T183958Z&amp;X-Amz-Expires=604800&amp;X-Amz-SignedHeaders=host&amp;X-Amz-Signature=dd7c237a923732dcf84e3ab8bbd6116db021824409c3f292deed601499df1206</t>
  </si>
  <si>
    <t>2b336ff0-5faa-4044-beb6-db90a864094e</t>
  </si>
  <si>
    <t>Ashley Wagoner</t>
  </si>
  <si>
    <t>2021-04-30 15:56:23 UTC</t>
  </si>
  <si>
    <t>2021-04-30 15:56:34 UTC</t>
  </si>
  <si>
    <t>http://production-processed-recordings.s3.amazonaws.com/normalized_audio/e454d814a35bffc0cd1afd9419b74d20.wav</t>
  </si>
  <si>
    <t>https://production-processed-recordings.s3.amazonaws.com/e454d814a35bffc0cd1afd9419b74d20.wav?X-Amz-Algorithm=AWS4-HMAC-SHA256&amp;X-Amz-Credential=AKIATCPXLLJN3FZS7YWQ%2F20210504%2Fus-east-1%2Fs3%2Faws4_request&amp;X-Amz-Date=20210504T183958Z&amp;X-Amz-Expires=604800&amp;X-Amz-SignedHeaders=host&amp;X-Amz-Signature=6262d5f8a7fad20b3c36f942f32044b308d16dbb9a0d376099362f2e75707ec3</t>
  </si>
  <si>
    <t>https://nc-library-recordings.s3.us-west-1.amazonaws.com/uploads/recording/raw_s3_location/2b336ff0-5faa-4044-beb6-db90a864094e/e454d814a35bffc0cd1afd9419b74d20.wav?X-Amz-Algorithm=AWS4-HMAC-SHA256&amp;X-Amz-Credential=AKIATCPXLLJN3FZS7YWQ%2F20210504%2Fus-west-1%2Fs3%2Faws4_request&amp;X-Amz-Date=20210504T183958Z&amp;X-Amz-Expires=604800&amp;X-Amz-SignedHeaders=host&amp;X-Amz-Signature=0b43546a9d36aa13fb1f7049f4ed38db8985c951dbb58de79c69d823bd4986d4</t>
  </si>
  <si>
    <t>6e5e78db-227b-4f7b-af08-ab4085e0cd7e</t>
  </si>
  <si>
    <t>Brianna Beere</t>
  </si>
  <si>
    <t>2021-05-03 05:43:32 UTC</t>
  </si>
  <si>
    <t>2021-05-03 05:43:43 UTC</t>
  </si>
  <si>
    <t>http://production-processed-recordings.s3.amazonaws.com/normalized_audio/2246ee1a848ec2f1b0730d079bec9b5b.wav</t>
  </si>
  <si>
    <t>https://production-processed-recordings.s3.amazonaws.com/2246ee1a848ec2f1b0730d079bec9b5b.wav?X-Amz-Algorithm=AWS4-HMAC-SHA256&amp;X-Amz-Credential=AKIATCPXLLJN3FZS7YWQ%2F20210504%2Fus-east-1%2Fs3%2Faws4_request&amp;X-Amz-Date=20210504T183958Z&amp;X-Amz-Expires=604800&amp;X-Amz-SignedHeaders=host&amp;X-Amz-Signature=80ea0cc4e0ae78ca4c917e411343b76945e09789e82f365a6f823ed5c4f2f691</t>
  </si>
  <si>
    <t>https://nc-library-recordings.s3.us-west-1.amazonaws.com/uploads/recording/raw_s3_location/6e5e78db-227b-4f7b-af08-ab4085e0cd7e/2246ee1a848ec2f1b0730d079bec9b5b.wav?X-Amz-Algorithm=AWS4-HMAC-SHA256&amp;X-Amz-Credential=AKIATCPXLLJN3FZS7YWQ%2F20210504%2Fus-west-1%2Fs3%2Faws4_request&amp;X-Amz-Date=20210504T183958Z&amp;X-Amz-Expires=604800&amp;X-Amz-SignedHeaders=host&amp;X-Amz-Signature=389457ff0160f0465d2f8adfc046049757926bdd3594a52726f0304f6da9434c</t>
  </si>
  <si>
    <t>2bbc31e0-b24a-4cb8-8501-f44441be5a12</t>
  </si>
  <si>
    <t>Bynon Anthony Conner</t>
  </si>
  <si>
    <t>2021-04-30 14:21:53 UTC</t>
  </si>
  <si>
    <t>2021-04-30 14:22:04 UTC</t>
  </si>
  <si>
    <t>http://production-processed-recordings.s3.amazonaws.com/normalized_audio/d5ef31b6ed0aad518b4c29df6266a08a.wav</t>
  </si>
  <si>
    <t>https://production-processed-recordings.s3.amazonaws.com/d5ef31b6ed0aad518b4c29df6266a08a.wav?X-Amz-Algorithm=AWS4-HMAC-SHA256&amp;X-Amz-Credential=AKIATCPXLLJN3FZS7YWQ%2F20210504%2Fus-east-1%2Fs3%2Faws4_request&amp;X-Amz-Date=20210504T183958Z&amp;X-Amz-Expires=604800&amp;X-Amz-SignedHeaders=host&amp;X-Amz-Signature=ef302873ffce30169936c38fd7f5efaa9825919d85de450adc49912857b33d40</t>
  </si>
  <si>
    <t>https://nc-library-recordings.s3.us-west-1.amazonaws.com/uploads/recording/raw_s3_location/2bbc31e0-b24a-4cb8-8501-f44441be5a12/d5ef31b6ed0aad518b4c29df6266a08a.wav?X-Amz-Algorithm=AWS4-HMAC-SHA256&amp;X-Amz-Credential=AKIATCPXLLJN3FZS7YWQ%2F20210504%2Fus-west-1%2Fs3%2Faws4_request&amp;X-Amz-Date=20210504T183958Z&amp;X-Amz-Expires=604800&amp;X-Amz-SignedHeaders=host&amp;X-Amz-Signature=fe0016b3587f113124b8b302977253554fa7700fe3173d8d33622c0f5e11061f</t>
  </si>
  <si>
    <t>196ccadf-e8c9-40f9-9ecb-32e36a493322</t>
  </si>
  <si>
    <t>Brendan Cooper</t>
  </si>
  <si>
    <t>2021-05-03 04:27:56 UTC</t>
  </si>
  <si>
    <t>2021-05-03 04:28:06 UTC</t>
  </si>
  <si>
    <t>http://production-processed-recordings.s3.amazonaws.com/normalized_audio/f52fbfd9014ceead71a5c4ca353eca31.wav</t>
  </si>
  <si>
    <t>https://production-processed-recordings.s3.amazonaws.com/f52fbfd9014ceead71a5c4ca353eca31.wav?X-Amz-Algorithm=AWS4-HMAC-SHA256&amp;X-Amz-Credential=AKIATCPXLLJN3FZS7YWQ%2F20210504%2Fus-east-1%2Fs3%2Faws4_request&amp;X-Amz-Date=20210504T183958Z&amp;X-Amz-Expires=604800&amp;X-Amz-SignedHeaders=host&amp;X-Amz-Signature=8e48baf6250c34430b82341f76ee0ae86dbdfae6607ea856130568eeebac5ebd</t>
  </si>
  <si>
    <t>https://nc-library-recordings.s3.us-west-1.amazonaws.com/uploads/recording/raw_s3_location/196ccadf-e8c9-40f9-9ecb-32e36a493322/f52fbfd9014ceead71a5c4ca353eca31.wav?X-Amz-Algorithm=AWS4-HMAC-SHA256&amp;X-Amz-Credential=AKIATCPXLLJN3FZS7YWQ%2F20210504%2Fus-west-1%2Fs3%2Faws4_request&amp;X-Amz-Date=20210504T183958Z&amp;X-Amz-Expires=604800&amp;X-Amz-SignedHeaders=host&amp;X-Amz-Signature=f1a66097e233fec7916d5cbdcbdb5b146556083ec3fd0192b8af8ac9f3410474</t>
  </si>
  <si>
    <t>7d451cf8-faae-4303-a8a1-9d898fecb521</t>
  </si>
  <si>
    <t>Brian Allen</t>
  </si>
  <si>
    <t>ballen6393@email.vccs.edu</t>
  </si>
  <si>
    <t>2021-05-03 06:23:18 UTC</t>
  </si>
  <si>
    <t>2021-05-03 06:23:27 UTC</t>
  </si>
  <si>
    <t>http://production-processed-recordings.s3.amazonaws.com/normalized_audio/b1b6a1e60cc1cff0e5823904fe6064dc.wav</t>
  </si>
  <si>
    <t>https://production-processed-recordings.s3.amazonaws.com/b1b6a1e60cc1cff0e5823904fe6064dc.wav?X-Amz-Algorithm=AWS4-HMAC-SHA256&amp;X-Amz-Credential=AKIATCPXLLJN3FZS7YWQ%2F20210504%2Fus-east-1%2Fs3%2Faws4_request&amp;X-Amz-Date=20210504T183958Z&amp;X-Amz-Expires=604800&amp;X-Amz-SignedHeaders=host&amp;X-Amz-Signature=0b21d86394c7320e2122c71fe803b8b66ab8dc1b79965153fe71f62db34a2852</t>
  </si>
  <si>
    <t>https://nc-library-recordings.s3.us-west-1.amazonaws.com/uploads/recording/raw_s3_location/7d451cf8-faae-4303-a8a1-9d898fecb521/b1b6a1e60cc1cff0e5823904fe6064dc.wav?X-Amz-Algorithm=AWS4-HMAC-SHA256&amp;X-Amz-Credential=AKIATCPXLLJN3FZS7YWQ%2F20210504%2Fus-west-1%2Fs3%2Faws4_request&amp;X-Amz-Date=20210504T183958Z&amp;X-Amz-Expires=604800&amp;X-Amz-SignedHeaders=host&amp;X-Amz-Signature=92ff53d2dd95bf1d5d35e17f4b679d404a525a7116dd2099cd8a07ee99a56bce</t>
  </si>
  <si>
    <t>9d14284a-094d-4906-8f66-e266ba81b897</t>
  </si>
  <si>
    <t>Breck Moran</t>
  </si>
  <si>
    <t>2021-05-01 14:28:04 UTC</t>
  </si>
  <si>
    <t>2021-05-01 14:28:29 UTC</t>
  </si>
  <si>
    <t>http://production-processed-recordings.s3.amazonaws.com/normalized_audio/36b622b9a186fb2ece056acfa98181d2.wav</t>
  </si>
  <si>
    <t>https://production-processed-recordings.s3.amazonaws.com/36b622b9a186fb2ece056acfa98181d2.wav?X-Amz-Algorithm=AWS4-HMAC-SHA256&amp;X-Amz-Credential=AKIATCPXLLJN3FZS7YWQ%2F20210504%2Fus-east-1%2Fs3%2Faws4_request&amp;X-Amz-Date=20210504T183958Z&amp;X-Amz-Expires=604800&amp;X-Amz-SignedHeaders=host&amp;X-Amz-Signature=d582d8429251552542a7863a405fac414607c9c3bd3413923d9a15182d3bdcc8</t>
  </si>
  <si>
    <t>https://nc-library-recordings.s3.us-west-1.amazonaws.com/uploads/recording/raw_s3_location/9d14284a-094d-4906-8f66-e266ba81b897/36b622b9a186fb2ece056acfa98181d2.wav?X-Amz-Algorithm=AWS4-HMAC-SHA256&amp;X-Amz-Credential=AKIATCPXLLJN3FZS7YWQ%2F20210504%2Fus-west-1%2Fs3%2Faws4_request&amp;X-Amz-Date=20210504T183958Z&amp;X-Amz-Expires=604800&amp;X-Amz-SignedHeaders=host&amp;X-Amz-Signature=c095fe878194fba9616c03bcc3b2d06b918c39503222a4081e291a971eeb7fee</t>
  </si>
  <si>
    <t>69201ac7-1054-4950-87d6-a511ade4de8f</t>
  </si>
  <si>
    <t>Bronwyn E Tharpe</t>
  </si>
  <si>
    <t>2021-04-30 15:46:57 UTC</t>
  </si>
  <si>
    <t>2021-04-30 15:47:06 UTC</t>
  </si>
  <si>
    <t>http://production-processed-recordings.s3.amazonaws.com/normalized_audio/46a40ad8bd41d6d852edefe9d1b6e3cd.wav</t>
  </si>
  <si>
    <t>https://production-processed-recordings.s3.amazonaws.com/46a40ad8bd41d6d852edefe9d1b6e3cd.wav?X-Amz-Algorithm=AWS4-HMAC-SHA256&amp;X-Amz-Credential=AKIATCPXLLJN3FZS7YWQ%2F20210504%2Fus-east-1%2Fs3%2Faws4_request&amp;X-Amz-Date=20210504T183958Z&amp;X-Amz-Expires=604800&amp;X-Amz-SignedHeaders=host&amp;X-Amz-Signature=bf24ae097c61fe551a4d78aa2b7029708e9ade2e6782bb57a889ec2551c9a6cb</t>
  </si>
  <si>
    <t>https://nc-library-recordings.s3.us-west-1.amazonaws.com/uploads/recording/raw_s3_location/69201ac7-1054-4950-87d6-a511ade4de8f/46a40ad8bd41d6d852edefe9d1b6e3cd.wav?X-Amz-Algorithm=AWS4-HMAC-SHA256&amp;X-Amz-Credential=AKIATCPXLLJN3FZS7YWQ%2F20210504%2Fus-west-1%2Fs3%2Faws4_request&amp;X-Amz-Date=20210504T183958Z&amp;X-Amz-Expires=604800&amp;X-Amz-SignedHeaders=host&amp;X-Amz-Signature=b589a6cb653d370d6aa7ff1f6641d7714306a59f7c71cbf6c6e7211c72e792d6</t>
  </si>
  <si>
    <t>c20cea04-a6d6-40f9-8dca-af7e2a44c106</t>
  </si>
  <si>
    <t>Briana Chrispin</t>
  </si>
  <si>
    <t>2021-05-03 04:43:11 UTC</t>
  </si>
  <si>
    <t>2021-05-03 04:43:20 UTC</t>
  </si>
  <si>
    <t>http://production-processed-recordings.s3.amazonaws.com/normalized_audio/d442f79242346978f9c98921461c2470.wav</t>
  </si>
  <si>
    <t>https://production-processed-recordings.s3.amazonaws.com/d442f79242346978f9c98921461c2470.wav?X-Amz-Algorithm=AWS4-HMAC-SHA256&amp;X-Amz-Credential=AKIATCPXLLJN3FZS7YWQ%2F20210504%2Fus-east-1%2Fs3%2Faws4_request&amp;X-Amz-Date=20210504T183958Z&amp;X-Amz-Expires=604800&amp;X-Amz-SignedHeaders=host&amp;X-Amz-Signature=d61eb54936caed215ce0e6cad2d81fa4dffc720029d4fb742286658267ce7f93</t>
  </si>
  <si>
    <t>https://nc-library-recordings.s3.us-west-1.amazonaws.com/uploads/recording/raw_s3_location/c20cea04-a6d6-40f9-8dca-af7e2a44c106/d442f79242346978f9c98921461c2470.wav?X-Amz-Algorithm=AWS4-HMAC-SHA256&amp;X-Amz-Credential=AKIATCPXLLJN3FZS7YWQ%2F20210504%2Fus-west-1%2Fs3%2Faws4_request&amp;X-Amz-Date=20210504T183958Z&amp;X-Amz-Expires=604800&amp;X-Amz-SignedHeaders=host&amp;X-Amz-Signature=2e31527838645aebb3b9d9986b175c7660398658cae96e4b3e36908d1be0779d</t>
  </si>
  <si>
    <t>ea412c7c-27ea-4cb4-b4f1-5948ae4e65ea</t>
  </si>
  <si>
    <t>Brandy Campbell</t>
  </si>
  <si>
    <t>2021-05-03 04:49:35 UTC</t>
  </si>
  <si>
    <t>2021-05-03 04:49:43 UTC</t>
  </si>
  <si>
    <t>http://production-processed-recordings.s3.amazonaws.com/normalized_audio/f612fa56768ccada8d17049cbe16e5ce.wav</t>
  </si>
  <si>
    <t>https://production-processed-recordings.s3.amazonaws.com/f612fa56768ccada8d17049cbe16e5ce.wav?X-Amz-Algorithm=AWS4-HMAC-SHA256&amp;X-Amz-Credential=AKIATCPXLLJN3FZS7YWQ%2F20210504%2Fus-east-1%2Fs3%2Faws4_request&amp;X-Amz-Date=20210504T183958Z&amp;X-Amz-Expires=604800&amp;X-Amz-SignedHeaders=host&amp;X-Amz-Signature=3ee96b78d3521e0b242354273585187bfc8670581cdb7dfbe3443dd51bce1c5e</t>
  </si>
  <si>
    <t>https://nc-library-recordings.s3.us-west-1.amazonaws.com/uploads/recording/raw_s3_location/ea412c7c-27ea-4cb4-b4f1-5948ae4e65ea/f612fa56768ccada8d17049cbe16e5ce.wav?X-Amz-Algorithm=AWS4-HMAC-SHA256&amp;X-Amz-Credential=AKIATCPXLLJN3FZS7YWQ%2F20210504%2Fus-west-1%2Fs3%2Faws4_request&amp;X-Amz-Date=20210504T183958Z&amp;X-Amz-Expires=604800&amp;X-Amz-SignedHeaders=host&amp;X-Amz-Signature=df389c886f2c08d30c09dfd9053416f54cb808e21c382102fd019a909716998a</t>
  </si>
  <si>
    <t>83a756c0-4655-4435-b936-651838c03162</t>
  </si>
  <si>
    <t>Brian Reinhart</t>
  </si>
  <si>
    <t>2021-05-01 13:10:54 UTC</t>
  </si>
  <si>
    <t>2021-05-01 13:11:04 UTC</t>
  </si>
  <si>
    <t>http://production-processed-recordings.s3.amazonaws.com/normalized_audio/49184bc33287b536e599d13bfb86818c.wav</t>
  </si>
  <si>
    <t>https://production-processed-recordings.s3.amazonaws.com/49184bc33287b536e599d13bfb86818c.wav?X-Amz-Algorithm=AWS4-HMAC-SHA256&amp;X-Amz-Credential=AKIATCPXLLJN3FZS7YWQ%2F20210504%2Fus-east-1%2Fs3%2Faws4_request&amp;X-Amz-Date=20210504T183958Z&amp;X-Amz-Expires=604800&amp;X-Amz-SignedHeaders=host&amp;X-Amz-Signature=a29fb997a3647e917e7382ed4846ec008680002f0a741716904a537a70a8edf7</t>
  </si>
  <si>
    <t>https://nc-library-recordings.s3.us-west-1.amazonaws.com/uploads/recording/raw_s3_location/83a756c0-4655-4435-b936-651838c03162/49184bc33287b536e599d13bfb86818c.wav?X-Amz-Algorithm=AWS4-HMAC-SHA256&amp;X-Amz-Credential=AKIATCPXLLJN3FZS7YWQ%2F20210504%2Fus-west-1%2Fs3%2Faws4_request&amp;X-Amz-Date=20210504T183958Z&amp;X-Amz-Expires=604800&amp;X-Amz-SignedHeaders=host&amp;X-Amz-Signature=c5f3f6b641e7afa31db2d3238ca7f8bb8f4cf22a7991bbba9a8ce1c2b85656f1</t>
  </si>
  <si>
    <t>74768583-de3b-41b1-be81-2d4dfda5ab95</t>
  </si>
  <si>
    <t>Brian Shamala</t>
  </si>
  <si>
    <t>2021-05-01 12:34:27 UTC</t>
  </si>
  <si>
    <t>2021-05-01 12:34:35 UTC</t>
  </si>
  <si>
    <t>http://production-processed-recordings.s3.amazonaws.com/normalized_audio/248e1a5dd69c27ee112657ba3458fb72.wav</t>
  </si>
  <si>
    <t>https://production-processed-recordings.s3.amazonaws.com/248e1a5dd69c27ee112657ba3458fb72.wav?X-Amz-Algorithm=AWS4-HMAC-SHA256&amp;X-Amz-Credential=AKIATCPXLLJN3FZS7YWQ%2F20210504%2Fus-east-1%2Fs3%2Faws4_request&amp;X-Amz-Date=20210504T183958Z&amp;X-Amz-Expires=604800&amp;X-Amz-SignedHeaders=host&amp;X-Amz-Signature=356dd73fa4b9fd858609fa04c2a3f0d667bb64ee21d2a0a8d3f10a221023ba8b</t>
  </si>
  <si>
    <t>https://nc-library-recordings.s3.us-west-1.amazonaws.com/uploads/recording/raw_s3_location/74768583-de3b-41b1-be81-2d4dfda5ab95/248e1a5dd69c27ee112657ba3458fb72.wav?X-Amz-Algorithm=AWS4-HMAC-SHA256&amp;X-Amz-Credential=AKIATCPXLLJN3FZS7YWQ%2F20210504%2Fus-west-1%2Fs3%2Faws4_request&amp;X-Amz-Date=20210504T183958Z&amp;X-Amz-Expires=604800&amp;X-Amz-SignedHeaders=host&amp;X-Amz-Signature=73c69325f18da2fe0a287cc1869bac6c7ee8845cb360097de7e7a533977bdf1f</t>
  </si>
  <si>
    <t>601d9fc1-7ce4-440d-8f44-11a6ed07a479</t>
  </si>
  <si>
    <t>Blake Anderson</t>
  </si>
  <si>
    <t>2021-05-03 06:20:01 UTC</t>
  </si>
  <si>
    <t>2021-05-03 06:20:12 UTC</t>
  </si>
  <si>
    <t>http://production-processed-recordings.s3.amazonaws.com/normalized_audio/7a780a3b6e68722f964b9ca50992e9a2.wav</t>
  </si>
  <si>
    <t>https://production-processed-recordings.s3.amazonaws.com/7a780a3b6e68722f964b9ca50992e9a2.wav?X-Amz-Algorithm=AWS4-HMAC-SHA256&amp;X-Amz-Credential=AKIATCPXLLJN3FZS7YWQ%2F20210504%2Fus-east-1%2Fs3%2Faws4_request&amp;X-Amz-Date=20210504T183958Z&amp;X-Amz-Expires=604800&amp;X-Amz-SignedHeaders=host&amp;X-Amz-Signature=4347e0b636244da57c713bb1093f4887b210eaa8e232d8bd4034b2429bd026da</t>
  </si>
  <si>
    <t>https://nc-library-recordings.s3.us-west-1.amazonaws.com/uploads/recording/raw_s3_location/601d9fc1-7ce4-440d-8f44-11a6ed07a479/7a780a3b6e68722f964b9ca50992e9a2.wav?X-Amz-Algorithm=AWS4-HMAC-SHA256&amp;X-Amz-Credential=AKIATCPXLLJN3FZS7YWQ%2F20210504%2Fus-west-1%2Fs3%2Faws4_request&amp;X-Amz-Date=20210504T183958Z&amp;X-Amz-Expires=604800&amp;X-Amz-SignedHeaders=host&amp;X-Amz-Signature=069f3c79763f2005557ee99051b6a66d8acb12d221f6c5092851c71cf82c2a57</t>
  </si>
  <si>
    <t>6fe67d7d-83cd-4a09-b7ed-bb4bb10ba1dc</t>
  </si>
  <si>
    <t>Bryson Talbert</t>
  </si>
  <si>
    <t>2021-05-01 11:49:20 UTC</t>
  </si>
  <si>
    <t>2021-05-01 11:49:30 UTC</t>
  </si>
  <si>
    <t>http://production-processed-recordings.s3.amazonaws.com/normalized_audio/0e78a061905d78aa03089a628b70bcef.wav</t>
  </si>
  <si>
    <t>https://production-processed-recordings.s3.amazonaws.com/0e78a061905d78aa03089a628b70bcef.wav?X-Amz-Algorithm=AWS4-HMAC-SHA256&amp;X-Amz-Credential=AKIATCPXLLJN3FZS7YWQ%2F20210504%2Fus-east-1%2Fs3%2Faws4_request&amp;X-Amz-Date=20210504T183958Z&amp;X-Amz-Expires=604800&amp;X-Amz-SignedHeaders=host&amp;X-Amz-Signature=2353ff152988d5d32ea9194de06d08d505607d014cfc67affdab5cf672f0b75d</t>
  </si>
  <si>
    <t>https://nc-library-recordings.s3.us-west-1.amazonaws.com/uploads/recording/raw_s3_location/6fe67d7d-83cd-4a09-b7ed-bb4bb10ba1dc/0e78a061905d78aa03089a628b70bcef.wav?X-Amz-Algorithm=AWS4-HMAC-SHA256&amp;X-Amz-Credential=AKIATCPXLLJN3FZS7YWQ%2F20210504%2Fus-west-1%2Fs3%2Faws4_request&amp;X-Amz-Date=20210504T183958Z&amp;X-Amz-Expires=604800&amp;X-Amz-SignedHeaders=host&amp;X-Amz-Signature=b17ba96ae3d0b90ef5288b637b79ff1b638e26967eb39aa4b2d091b420619274</t>
  </si>
  <si>
    <t>54ec4aa4-07da-491f-879e-ccd46e909b64</t>
  </si>
  <si>
    <t>Bridget Winkler</t>
  </si>
  <si>
    <t>2021-04-29 17:56:53 UTC</t>
  </si>
  <si>
    <t>2021-04-29 17:57:05 UTC</t>
  </si>
  <si>
    <t>http://production-processed-recordings.s3.amazonaws.com/normalized_audio/0f88cd9c79c43a85ed43afbf7c1f657a.wav</t>
  </si>
  <si>
    <t>https://production-processed-recordings.s3.amazonaws.com/0f88cd9c79c43a85ed43afbf7c1f657a.wav?X-Amz-Algorithm=AWS4-HMAC-SHA256&amp;X-Amz-Credential=AKIATCPXLLJN3FZS7YWQ%2F20210504%2Fus-east-1%2Fs3%2Faws4_request&amp;X-Amz-Date=20210504T183958Z&amp;X-Amz-Expires=604800&amp;X-Amz-SignedHeaders=host&amp;X-Amz-Signature=e2431947e6caf18c537461fed5e35185ef75cc73ca92756f18dc98b1308072e8</t>
  </si>
  <si>
    <t>https://nc-library-recordings.s3.us-west-1.amazonaws.com/uploads/recording/raw_s3_location/54ec4aa4-07da-491f-879e-ccd46e909b64/0f88cd9c79c43a85ed43afbf7c1f657a.wav?X-Amz-Algorithm=AWS4-HMAC-SHA256&amp;X-Amz-Credential=AKIATCPXLLJN3FZS7YWQ%2F20210504%2Fus-west-1%2Fs3%2Faws4_request&amp;X-Amz-Date=20210504T183958Z&amp;X-Amz-Expires=604800&amp;X-Amz-SignedHeaders=host&amp;X-Amz-Signature=5edcc2fe77605be99f5ed2dd917e445686e8ed12b3196952937305019cb4e3a9</t>
  </si>
  <si>
    <t>b7ad98d1-0b70-493f-9b55-69ab4f841bbe</t>
  </si>
  <si>
    <t>Bryan Counts</t>
  </si>
  <si>
    <t>2021-05-03 04:21:52 UTC</t>
  </si>
  <si>
    <t>2021-05-03 04:22:01 UTC</t>
  </si>
  <si>
    <t>http://production-processed-recordings.s3.amazonaws.com/normalized_audio/8516ee6b2e589fffaadfdd745ed376a3.wav</t>
  </si>
  <si>
    <t>https://production-processed-recordings.s3.amazonaws.com/8516ee6b2e589fffaadfdd745ed376a3.wav?X-Amz-Algorithm=AWS4-HMAC-SHA256&amp;X-Amz-Credential=AKIATCPXLLJN3FZS7YWQ%2F20210504%2Fus-east-1%2Fs3%2Faws4_request&amp;X-Amz-Date=20210504T183958Z&amp;X-Amz-Expires=604800&amp;X-Amz-SignedHeaders=host&amp;X-Amz-Signature=5759f5a04ec2963852dc748dbe74879e215cbfc8306150e16e322df9e291704c</t>
  </si>
  <si>
    <t>https://nc-library-recordings.s3.us-west-1.amazonaws.com/uploads/recording/raw_s3_location/b7ad98d1-0b70-493f-9b55-69ab4f841bbe/8516ee6b2e589fffaadfdd745ed376a3.wav?X-Amz-Algorithm=AWS4-HMAC-SHA256&amp;X-Amz-Credential=AKIATCPXLLJN3FZS7YWQ%2F20210504%2Fus-west-1%2Fs3%2Faws4_request&amp;X-Amz-Date=20210504T183958Z&amp;X-Amz-Expires=604800&amp;X-Amz-SignedHeaders=host&amp;X-Amz-Signature=6908be92081fcc87bb34325f5f9be9d4dda10310cfae8b6aa77ae0512a5035a6</t>
  </si>
  <si>
    <t>7b0faee6-e7ce-40e5-b00d-13532a5dc3a8</t>
  </si>
  <si>
    <t>Bryn McHenry Cornelius</t>
  </si>
  <si>
    <t>2021-04-30 14:07:00 UTC</t>
  </si>
  <si>
    <t>2021-04-30 14:07:10 UTC</t>
  </si>
  <si>
    <t>http://production-processed-recordings.s3.amazonaws.com/normalized_audio/aaa6849c901b843b7bfb17715c316880.wav</t>
  </si>
  <si>
    <t>https://production-processed-recordings.s3.amazonaws.com/aaa6849c901b843b7bfb17715c316880.wav?X-Amz-Algorithm=AWS4-HMAC-SHA256&amp;X-Amz-Credential=AKIATCPXLLJN3FZS7YWQ%2F20210504%2Fus-east-1%2Fs3%2Faws4_request&amp;X-Amz-Date=20210504T183958Z&amp;X-Amz-Expires=604800&amp;X-Amz-SignedHeaders=host&amp;X-Amz-Signature=de9b043455ceb8ee45ecea24004601bb7df89ebacfeaffdcdcbcc4f40c2cd91b</t>
  </si>
  <si>
    <t>https://nc-library-recordings.s3.us-west-1.amazonaws.com/uploads/recording/raw_s3_location/7b0faee6-e7ce-40e5-b00d-13532a5dc3a8/aaa6849c901b843b7bfb17715c316880.wav?X-Amz-Algorithm=AWS4-HMAC-SHA256&amp;X-Amz-Credential=AKIATCPXLLJN3FZS7YWQ%2F20210504%2Fus-west-1%2Fs3%2Faws4_request&amp;X-Amz-Date=20210504T183958Z&amp;X-Amz-Expires=604800&amp;X-Amz-SignedHeaders=host&amp;X-Amz-Signature=57de9d8933a54b09ef463820852927935ad2dab56fa432976e467754d464a745</t>
  </si>
  <si>
    <t>33310004-d17e-4f57-ab6b-da54ebaea3be</t>
  </si>
  <si>
    <t>Brittany Entz</t>
  </si>
  <si>
    <t>2021-05-01 18:13:14 UTC</t>
  </si>
  <si>
    <t>2021-05-01 18:13:25 UTC</t>
  </si>
  <si>
    <t>http://production-processed-recordings.s3.amazonaws.com/normalized_audio/df6fe5c8ac84bc5d8c8d45f26e80c19e.wav</t>
  </si>
  <si>
    <t>https://production-processed-recordings.s3.amazonaws.com/df6fe5c8ac84bc5d8c8d45f26e80c19e.wav?X-Amz-Algorithm=AWS4-HMAC-SHA256&amp;X-Amz-Credential=AKIATCPXLLJN3FZS7YWQ%2F20210504%2Fus-east-1%2Fs3%2Faws4_request&amp;X-Amz-Date=20210504T183958Z&amp;X-Amz-Expires=604800&amp;X-Amz-SignedHeaders=host&amp;X-Amz-Signature=f789a5d4a4734d0aab7ca1912b12b65b6660088c0393acf4b797667fd9132eb7</t>
  </si>
  <si>
    <t>https://nc-library-recordings.s3.us-west-1.amazonaws.com/uploads/recording/raw_s3_location/33310004-d17e-4f57-ab6b-da54ebaea3be/df6fe5c8ac84bc5d8c8d45f26e80c19e.wav?X-Amz-Algorithm=AWS4-HMAC-SHA256&amp;X-Amz-Credential=AKIATCPXLLJN3FZS7YWQ%2F20210504%2Fus-west-1%2Fs3%2Faws4_request&amp;X-Amz-Date=20210504T183958Z&amp;X-Amz-Expires=604800&amp;X-Amz-SignedHeaders=host&amp;X-Amz-Signature=47a555bef42c985ab579d3e5d70e8e206139c74e5a9f9dae17670ab5ba898b98</t>
  </si>
  <si>
    <t>08a46002-f7d8-41cd-b64c-897f73ebd1b7</t>
  </si>
  <si>
    <t>Bria Metal</t>
  </si>
  <si>
    <t>2021-05-01 14:32:12 UTC</t>
  </si>
  <si>
    <t>2021-05-01 14:32:20 UTC</t>
  </si>
  <si>
    <t>http://production-processed-recordings.s3.amazonaws.com/normalized_audio/6297e6723786648d95a0742319d074f5.wav</t>
  </si>
  <si>
    <t>https://production-processed-recordings.s3.amazonaws.com/6297e6723786648d95a0742319d074f5.wav?X-Amz-Algorithm=AWS4-HMAC-SHA256&amp;X-Amz-Credential=AKIATCPXLLJN3FZS7YWQ%2F20210504%2Fus-east-1%2Fs3%2Faws4_request&amp;X-Amz-Date=20210504T183958Z&amp;X-Amz-Expires=604800&amp;X-Amz-SignedHeaders=host&amp;X-Amz-Signature=39205d69a4f508a8486ee89dc82f020027a9fa8ad22fa9a6e423d2ea663c5302</t>
  </si>
  <si>
    <t>https://nc-library-recordings.s3.us-west-1.amazonaws.com/uploads/recording/raw_s3_location/08a46002-f7d8-41cd-b64c-897f73ebd1b7/6297e6723786648d95a0742319d074f5.wav?X-Amz-Algorithm=AWS4-HMAC-SHA256&amp;X-Amz-Credential=AKIATCPXLLJN3FZS7YWQ%2F20210504%2Fus-west-1%2Fs3%2Faws4_request&amp;X-Amz-Date=20210504T183958Z&amp;X-Amz-Expires=604800&amp;X-Amz-SignedHeaders=host&amp;X-Amz-Signature=4b6b3bd36b93154fac8b7faca0841deed3cbf5b25ae8d877b82b1bb34b5fb614</t>
  </si>
  <si>
    <t>0d69eb2e-36cc-400f-906e-205a730f46c9</t>
  </si>
  <si>
    <t>Brooke Vollmer</t>
  </si>
  <si>
    <t>2021-04-30 17:23:16 UTC</t>
  </si>
  <si>
    <t>2021-04-30 17:23:26 UTC</t>
  </si>
  <si>
    <t>http://production-processed-recordings.s3.amazonaws.com/normalized_audio/fa6499fd805e18083ec1b99a732d17dc.wav</t>
  </si>
  <si>
    <t>https://production-processed-recordings.s3.amazonaws.com/fa6499fd805e18083ec1b99a732d17dc.wav?X-Amz-Algorithm=AWS4-HMAC-SHA256&amp;X-Amz-Credential=AKIATCPXLLJN3FZS7YWQ%2F20210504%2Fus-east-1%2Fs3%2Faws4_request&amp;X-Amz-Date=20210504T183958Z&amp;X-Amz-Expires=604800&amp;X-Amz-SignedHeaders=host&amp;X-Amz-Signature=269de7d2b97b5557adc3a5e5e50e73548c572e8496eb318ce84221cb7363f230</t>
  </si>
  <si>
    <t>https://nc-library-recordings.s3.us-west-1.amazonaws.com/uploads/recording/raw_s3_location/0d69eb2e-36cc-400f-906e-205a730f46c9/fa6499fd805e18083ec1b99a732d17dc.wav?X-Amz-Algorithm=AWS4-HMAC-SHA256&amp;X-Amz-Credential=AKIATCPXLLJN3FZS7YWQ%2F20210504%2Fus-west-1%2Fs3%2Faws4_request&amp;X-Amz-Date=20210504T183958Z&amp;X-Amz-Expires=604800&amp;X-Amz-SignedHeaders=host&amp;X-Amz-Signature=694952936a01a286a8e363d5a03acc2ff3272a73201177b085c5b41bd06d7e34</t>
  </si>
  <si>
    <t>382ff851-d6e2-400f-8a2e-43a5fe0e911f</t>
  </si>
  <si>
    <t>Brandon Ralph Parker</t>
  </si>
  <si>
    <t>2021-04-29 20:20:02 UTC</t>
  </si>
  <si>
    <t>2021-04-29 20:20:12 UTC</t>
  </si>
  <si>
    <t>http://production-processed-recordings.s3.amazonaws.com/normalized_audio/b3d68fe9064767952f4d7a28f21d68f0.wav</t>
  </si>
  <si>
    <t>https://production-processed-recordings.s3.amazonaws.com/b3d68fe9064767952f4d7a28f21d68f0.wav?X-Amz-Algorithm=AWS4-HMAC-SHA256&amp;X-Amz-Credential=AKIATCPXLLJN3FZS7YWQ%2F20210504%2Fus-east-1%2Fs3%2Faws4_request&amp;X-Amz-Date=20210504T183958Z&amp;X-Amz-Expires=604800&amp;X-Amz-SignedHeaders=host&amp;X-Amz-Signature=89a74cc7c6677315fe77b83c15fc4ca1f0a9e1e02471ea1ec7f6ded327beaeb8</t>
  </si>
  <si>
    <t>https://nc-library-recordings.s3.us-west-1.amazonaws.com/uploads/recording/raw_s3_location/382ff851-d6e2-400f-8a2e-43a5fe0e911f/b3d68fe9064767952f4d7a28f21d68f0.wav?X-Amz-Algorithm=AWS4-HMAC-SHA256&amp;X-Amz-Credential=AKIATCPXLLJN3FZS7YWQ%2F20210504%2Fus-west-1%2Fs3%2Faws4_request&amp;X-Amz-Date=20210504T183958Z&amp;X-Amz-Expires=604800&amp;X-Amz-SignedHeaders=host&amp;X-Amz-Signature=a77d3aa4340467851775bcc9f08a3a0ffc9b944eba01495003cac9f86d74d8ca</t>
  </si>
  <si>
    <t>678a98e7-fc93-46af-b3cc-42f3cca4a8e6</t>
  </si>
  <si>
    <t>Brandy Sison</t>
  </si>
  <si>
    <t>2021-05-01 12:28:37 UTC</t>
  </si>
  <si>
    <t>2021-05-01 12:28:48 UTC</t>
  </si>
  <si>
    <t>http://production-processed-recordings.s3.amazonaws.com/normalized_audio/545a55af942b9b100d7e087847bab83a.wav</t>
  </si>
  <si>
    <t>https://production-processed-recordings.s3.amazonaws.com/545a55af942b9b100d7e087847bab83a.wav?X-Amz-Algorithm=AWS4-HMAC-SHA256&amp;X-Amz-Credential=AKIATCPXLLJN3FZS7YWQ%2F20210504%2Fus-east-1%2Fs3%2Faws4_request&amp;X-Amz-Date=20210504T183958Z&amp;X-Amz-Expires=604800&amp;X-Amz-SignedHeaders=host&amp;X-Amz-Signature=f7037df3e0123886ec9ec1b44a3730600473bc777e61851b27cd4f1618494512</t>
  </si>
  <si>
    <t>https://nc-library-recordings.s3.us-west-1.amazonaws.com/uploads/recording/raw_s3_location/678a98e7-fc93-46af-b3cc-42f3cca4a8e6/545a55af942b9b100d7e087847bab83a.wav?X-Amz-Algorithm=AWS4-HMAC-SHA256&amp;X-Amz-Credential=AKIATCPXLLJN3FZS7YWQ%2F20210504%2Fus-west-1%2Fs3%2Faws4_request&amp;X-Amz-Date=20210504T183958Z&amp;X-Amz-Expires=604800&amp;X-Amz-SignedHeaders=host&amp;X-Amz-Signature=6da5c0c9fa8f6953b8562815e867796c4ccf45bc00ca202f500098f4785afa53</t>
  </si>
  <si>
    <t>48fd0bd5-d023-45dd-854e-82e00d9dbce2</t>
  </si>
  <si>
    <t>Benjamin Gunderson</t>
  </si>
  <si>
    <t>2021-05-01 17:27:17 UTC</t>
  </si>
  <si>
    <t>2021-05-01 17:27:27 UTC</t>
  </si>
  <si>
    <t>http://production-processed-recordings.s3.amazonaws.com/normalized_audio/3de0fc53f9da3541af3789f652bc2d79.wav</t>
  </si>
  <si>
    <t>https://production-processed-recordings.s3.amazonaws.com/3de0fc53f9da3541af3789f652bc2d79.wav?X-Amz-Algorithm=AWS4-HMAC-SHA256&amp;X-Amz-Credential=AKIATCPXLLJN3FZS7YWQ%2F20210504%2Fus-east-1%2Fs3%2Faws4_request&amp;X-Amz-Date=20210504T183958Z&amp;X-Amz-Expires=604800&amp;X-Amz-SignedHeaders=host&amp;X-Amz-Signature=02a002a0a2b225d8c87153db2460a2fe505e40190ef8ad868a82e2590e70b7f0</t>
  </si>
  <si>
    <t>https://nc-library-recordings.s3.us-west-1.amazonaws.com/uploads/recording/raw_s3_location/48fd0bd5-d023-45dd-854e-82e00d9dbce2/3de0fc53f9da3541af3789f652bc2d79.wav?X-Amz-Algorithm=AWS4-HMAC-SHA256&amp;X-Amz-Credential=AKIATCPXLLJN3FZS7YWQ%2F20210504%2Fus-west-1%2Fs3%2Faws4_request&amp;X-Amz-Date=20210504T183958Z&amp;X-Amz-Expires=604800&amp;X-Amz-SignedHeaders=host&amp;X-Amz-Signature=31de92b03a8b6f41e0039cff5291b6ae744cbd6b99c9fb76c7cad3da4b9d8410</t>
  </si>
  <si>
    <t>4cae38fa-c5fa-4a01-b13d-ba6a0266cc4d</t>
  </si>
  <si>
    <t>Benjamin Michaels</t>
  </si>
  <si>
    <t>2021-04-29 20:35:58 UTC</t>
  </si>
  <si>
    <t>2021-04-29 20:36:09 UTC</t>
  </si>
  <si>
    <t>http://production-processed-recordings.s3.amazonaws.com/normalized_audio/3fa5343d13c820642b971cbaf9514ccd.wav</t>
  </si>
  <si>
    <t>https://production-processed-recordings.s3.amazonaws.com/3fa5343d13c820642b971cbaf9514ccd.wav?X-Amz-Algorithm=AWS4-HMAC-SHA256&amp;X-Amz-Credential=AKIATCPXLLJN3FZS7YWQ%2F20210504%2Fus-east-1%2Fs3%2Faws4_request&amp;X-Amz-Date=20210504T183958Z&amp;X-Amz-Expires=604800&amp;X-Amz-SignedHeaders=host&amp;X-Amz-Signature=0d95af62e00032ee880a00bdcb7d952b00aeef0cf4018ec9d69dd7098fcc6072</t>
  </si>
  <si>
    <t>https://nc-library-recordings.s3.us-west-1.amazonaws.com/uploads/recording/raw_s3_location/4cae38fa-c5fa-4a01-b13d-ba6a0266cc4d/3fa5343d13c820642b971cbaf9514ccd.wav?X-Amz-Algorithm=AWS4-HMAC-SHA256&amp;X-Amz-Credential=AKIATCPXLLJN3FZS7YWQ%2F20210504%2Fus-west-1%2Fs3%2Faws4_request&amp;X-Amz-Date=20210504T183958Z&amp;X-Amz-Expires=604800&amp;X-Amz-SignedHeaders=host&amp;X-Amz-Signature=5b29d3f1049330850f0621c623b0e8e691f1def7d3b02ca3af5c8dea87c77a66</t>
  </si>
  <si>
    <t>c36fb788-f9c0-4720-a2ef-61aaa9975de1</t>
  </si>
  <si>
    <t>Breanna Wilcockson</t>
  </si>
  <si>
    <t>2021-04-30 17:09:43 UTC</t>
  </si>
  <si>
    <t>2021-04-30 17:09:53 UTC</t>
  </si>
  <si>
    <t>http://production-processed-recordings.s3.amazonaws.com/normalized_audio/11b03167f87e27b4ab014e464cdbb3bf.wav</t>
  </si>
  <si>
    <t>https://production-processed-recordings.s3.amazonaws.com/11b03167f87e27b4ab014e464cdbb3bf.wav?X-Amz-Algorithm=AWS4-HMAC-SHA256&amp;X-Amz-Credential=AKIATCPXLLJN3FZS7YWQ%2F20210504%2Fus-east-1%2Fs3%2Faws4_request&amp;X-Amz-Date=20210504T183958Z&amp;X-Amz-Expires=604800&amp;X-Amz-SignedHeaders=host&amp;X-Amz-Signature=9f0841b4471d6a9f1ee1e455f88b77b3724e357f5df5a10388c201915b1956bb</t>
  </si>
  <si>
    <t>https://nc-library-recordings.s3.us-west-1.amazonaws.com/uploads/recording/raw_s3_location/c36fb788-f9c0-4720-a2ef-61aaa9975de1/11b03167f87e27b4ab014e464cdbb3bf.wav?X-Amz-Algorithm=AWS4-HMAC-SHA256&amp;X-Amz-Credential=AKIATCPXLLJN3FZS7YWQ%2F20210504%2Fus-west-1%2Fs3%2Faws4_request&amp;X-Amz-Date=20210504T183958Z&amp;X-Amz-Expires=604800&amp;X-Amz-SignedHeaders=host&amp;X-Amz-Signature=87fb76b9ba2deaa1bccb3540d6c8dc8c586f6b6d893a0134b2d96ee63f981396</t>
  </si>
  <si>
    <t>556339b5-f162-423f-a773-3d9ace55a670</t>
  </si>
  <si>
    <t>Brenda Yamilleth Cruz-Duran</t>
  </si>
  <si>
    <t>2021-04-30 15:44:15 UTC</t>
  </si>
  <si>
    <t>2021-04-30 15:44:24 UTC</t>
  </si>
  <si>
    <t>http://production-processed-recordings.s3.amazonaws.com/normalized_audio/012a61bb7412b0ffb3c2e290ae549832.wav</t>
  </si>
  <si>
    <t>https://production-processed-recordings.s3.amazonaws.com/012a61bb7412b0ffb3c2e290ae549832.wav?X-Amz-Algorithm=AWS4-HMAC-SHA256&amp;X-Amz-Credential=AKIATCPXLLJN3FZS7YWQ%2F20210504%2Fus-east-1%2Fs3%2Faws4_request&amp;X-Amz-Date=20210504T183958Z&amp;X-Amz-Expires=604800&amp;X-Amz-SignedHeaders=host&amp;X-Amz-Signature=d87e1f20375bd03ac8408d3236c5fff3ddddecaeaad5b4834695a22d7172a1e0</t>
  </si>
  <si>
    <t>https://nc-library-recordings.s3.us-west-1.amazonaws.com/uploads/recording/raw_s3_location/556339b5-f162-423f-a773-3d9ace55a670/012a61bb7412b0ffb3c2e290ae549832.wav?X-Amz-Algorithm=AWS4-HMAC-SHA256&amp;X-Amz-Credential=AKIATCPXLLJN3FZS7YWQ%2F20210504%2Fus-west-1%2Fs3%2Faws4_request&amp;X-Amz-Date=20210504T183958Z&amp;X-Amz-Expires=604800&amp;X-Amz-SignedHeaders=host&amp;X-Amz-Signature=23649244ad93a483cda30818b04c54aba748fc09f891fd4eab01dcf2b58f3a49</t>
  </si>
  <si>
    <t>7151c714-06b0-4de3-9acb-8e14176bc528</t>
  </si>
  <si>
    <t>Craig Babcock</t>
  </si>
  <si>
    <t>2021-04-30 15:15:17 UTC</t>
  </si>
  <si>
    <t>2021-04-30 15:15:26 UTC</t>
  </si>
  <si>
    <t>http://production-processed-recordings.s3.amazonaws.com/normalized_audio/ba8b35e91f5f77fae2bac9caedddc5fd.wav</t>
  </si>
  <si>
    <t>https://production-processed-recordings.s3.amazonaws.com/ba8b35e91f5f77fae2bac9caedddc5fd.wav?X-Amz-Algorithm=AWS4-HMAC-SHA256&amp;X-Amz-Credential=AKIATCPXLLJN3FZS7YWQ%2F20210504%2Fus-east-1%2Fs3%2Faws4_request&amp;X-Amz-Date=20210504T183958Z&amp;X-Amz-Expires=604800&amp;X-Amz-SignedHeaders=host&amp;X-Amz-Signature=5fea10561ae869c1b46969bbe4eba0793e424f60af608fa5b7ddcfd55862d136</t>
  </si>
  <si>
    <t>https://nc-library-recordings.s3.us-west-1.amazonaws.com/uploads/recording/raw_s3_location/7151c714-06b0-4de3-9acb-8e14176bc528/ba8b35e91f5f77fae2bac9caedddc5fd.wav?X-Amz-Algorithm=AWS4-HMAC-SHA256&amp;X-Amz-Credential=AKIATCPXLLJN3FZS7YWQ%2F20210504%2Fus-west-1%2Fs3%2Faws4_request&amp;X-Amz-Date=20210504T183958Z&amp;X-Amz-Expires=604800&amp;X-Amz-SignedHeaders=host&amp;X-Amz-Signature=974fd1e16a6066b7ba50168d3cef333d152c6e6e65566c48d9319630d949b5ad</t>
  </si>
  <si>
    <t>f24b6698-cc72-4948-a4bc-e69301a4a7d0</t>
  </si>
  <si>
    <t>Christina Lynn Burkard</t>
  </si>
  <si>
    <t>2021-04-30 16:42:56 UTC</t>
  </si>
  <si>
    <t>2021-04-30 16:43:09 UTC</t>
  </si>
  <si>
    <t>http://production-processed-recordings.s3.amazonaws.com/normalized_audio/5613f7c7f2a809a3e765974280711f23.wav</t>
  </si>
  <si>
    <t>https://production-processed-recordings.s3.amazonaws.com/5613f7c7f2a809a3e765974280711f23.wav?X-Amz-Algorithm=AWS4-HMAC-SHA256&amp;X-Amz-Credential=AKIATCPXLLJN3FZS7YWQ%2F20210504%2Fus-east-1%2Fs3%2Faws4_request&amp;X-Amz-Date=20210504T183958Z&amp;X-Amz-Expires=604800&amp;X-Amz-SignedHeaders=host&amp;X-Amz-Signature=4932872d71115cba283cedf847bdc3a4549f5dc219edebcf5a9d50c3dbf3bd29</t>
  </si>
  <si>
    <t>https://nc-library-recordings.s3.us-west-1.amazonaws.com/uploads/recording/raw_s3_location/f24b6698-cc72-4948-a4bc-e69301a4a7d0/5613f7c7f2a809a3e765974280711f23.wav?X-Amz-Algorithm=AWS4-HMAC-SHA256&amp;X-Amz-Credential=AKIATCPXLLJN3FZS7YWQ%2F20210504%2Fus-west-1%2Fs3%2Faws4_request&amp;X-Amz-Date=20210504T183958Z&amp;X-Amz-Expires=604800&amp;X-Amz-SignedHeaders=host&amp;X-Amz-Signature=243096101e6022e2e5509c95018cd94b67e77a4cf9f93dc0c6706a552f4b4660</t>
  </si>
  <si>
    <t>c795bdc2-5a1b-450c-9406-856ddf4758f4</t>
  </si>
  <si>
    <t>Caitlin Chesebro</t>
  </si>
  <si>
    <t>2021-05-03 04:43:53 UTC</t>
  </si>
  <si>
    <t>2021-05-03 04:44:05 UTC</t>
  </si>
  <si>
    <t>http://production-processed-recordings.s3.amazonaws.com/normalized_audio/385b6f41e914ce51beee2d1c5c6ab1bb.wav</t>
  </si>
  <si>
    <t>https://production-processed-recordings.s3.amazonaws.com/385b6f41e914ce51beee2d1c5c6ab1bb.wav?X-Amz-Algorithm=AWS4-HMAC-SHA256&amp;X-Amz-Credential=AKIATCPXLLJN3FZS7YWQ%2F20210504%2Fus-east-1%2Fs3%2Faws4_request&amp;X-Amz-Date=20210504T183958Z&amp;X-Amz-Expires=604800&amp;X-Amz-SignedHeaders=host&amp;X-Amz-Signature=d66c3b8a5448bc90c3b50740c58386bbb25891e5af58e0daf6938491348705bd</t>
  </si>
  <si>
    <t>https://nc-library-recordings.s3.us-west-1.amazonaws.com/uploads/recording/raw_s3_location/c795bdc2-5a1b-450c-9406-856ddf4758f4/385b6f41e914ce51beee2d1c5c6ab1bb.wav?X-Amz-Algorithm=AWS4-HMAC-SHA256&amp;X-Amz-Credential=AKIATCPXLLJN3FZS7YWQ%2F20210504%2Fus-west-1%2Fs3%2Faws4_request&amp;X-Amz-Date=20210504T183958Z&amp;X-Amz-Expires=604800&amp;X-Amz-SignedHeaders=host&amp;X-Amz-Signature=4c19b6f937cda13765758bddfc2599ab2f255cb08d906eefb39036cbed8ec559</t>
  </si>
  <si>
    <t>6bf7d97f-d7ca-4e1c-87d1-e4203593ade7</t>
  </si>
  <si>
    <t>Chelsea Dillard</t>
  </si>
  <si>
    <t>2021-05-01 18:43:27 UTC</t>
  </si>
  <si>
    <t>2021-05-01 18:43:39 UTC</t>
  </si>
  <si>
    <t>http://production-processed-recordings.s3.amazonaws.com/normalized_audio/e3a1a4979985a1c80c55988a8112954d.wav</t>
  </si>
  <si>
    <t>https://production-processed-recordings.s3.amazonaws.com/e3a1a4979985a1c80c55988a8112954d.wav?X-Amz-Algorithm=AWS4-HMAC-SHA256&amp;X-Amz-Credential=AKIATCPXLLJN3FZS7YWQ%2F20210504%2Fus-east-1%2Fs3%2Faws4_request&amp;X-Amz-Date=20210504T183958Z&amp;X-Amz-Expires=604800&amp;X-Amz-SignedHeaders=host&amp;X-Amz-Signature=e9d5ed1d7436cb15074f98b55cf44a28930c21dafa777749ead365c6eda9d6cc</t>
  </si>
  <si>
    <t>https://nc-library-recordings.s3.us-west-1.amazonaws.com/uploads/recording/raw_s3_location/6bf7d97f-d7ca-4e1c-87d1-e4203593ade7/e3a1a4979985a1c80c55988a8112954d.wav?X-Amz-Algorithm=AWS4-HMAC-SHA256&amp;X-Amz-Credential=AKIATCPXLLJN3FZS7YWQ%2F20210504%2Fus-west-1%2Fs3%2Faws4_request&amp;X-Amz-Date=20210504T183958Z&amp;X-Amz-Expires=604800&amp;X-Amz-SignedHeaders=host&amp;X-Amz-Signature=76f0cf96cc53c1467c7b1bfc001979100e379806760b7237d5fe88ced205e9a4</t>
  </si>
  <si>
    <t>433dd1f9-6706-4a00-8313-28b2378953be</t>
  </si>
  <si>
    <t>Crystal Adams</t>
  </si>
  <si>
    <t>2021-05-03 06:27:06 UTC</t>
  </si>
  <si>
    <t>2021-05-03 06:27:14 UTC</t>
  </si>
  <si>
    <t>http://production-processed-recordings.s3.amazonaws.com/normalized_audio/f9ce7220583ca782ef7a91e6bbec379f.wav</t>
  </si>
  <si>
    <t>https://production-processed-recordings.s3.amazonaws.com/f9ce7220583ca782ef7a91e6bbec379f.wav?X-Amz-Algorithm=AWS4-HMAC-SHA256&amp;X-Amz-Credential=AKIATCPXLLJN3FZS7YWQ%2F20210504%2Fus-east-1%2Fs3%2Faws4_request&amp;X-Amz-Date=20210504T183958Z&amp;X-Amz-Expires=604800&amp;X-Amz-SignedHeaders=host&amp;X-Amz-Signature=7737e4790a232b066a2f322b50d546bfca2ac969fc43fd9165815bc097364c16</t>
  </si>
  <si>
    <t>https://nc-library-recordings.s3.us-west-1.amazonaws.com/uploads/recording/raw_s3_location/433dd1f9-6706-4a00-8313-28b2378953be/f9ce7220583ca782ef7a91e6bbec379f.wav?X-Amz-Algorithm=AWS4-HMAC-SHA256&amp;X-Amz-Credential=AKIATCPXLLJN3FZS7YWQ%2F20210504%2Fus-west-1%2Fs3%2Faws4_request&amp;X-Amz-Date=20210504T183958Z&amp;X-Amz-Expires=604800&amp;X-Amz-SignedHeaders=host&amp;X-Amz-Signature=3cf5daafe32bdde443e7476bb85ad270ea62150bddc7eafb182b9fc0bd490184</t>
  </si>
  <si>
    <t>d83e8150-8a11-4557-94bd-57f050fc3c4a</t>
  </si>
  <si>
    <t>Chase Moore</t>
  </si>
  <si>
    <t>2021-05-01 14:28:47 UTC</t>
  </si>
  <si>
    <t>2021-05-01 14:28:58 UTC</t>
  </si>
  <si>
    <t>http://production-processed-recordings.s3.amazonaws.com/normalized_audio/7f8b7f68d6498103966f099f1abfd81d.wav</t>
  </si>
  <si>
    <t>https://production-processed-recordings.s3.amazonaws.com/7f8b7f68d6498103966f099f1abfd81d.wav?X-Amz-Algorithm=AWS4-HMAC-SHA256&amp;X-Amz-Credential=AKIATCPXLLJN3FZS7YWQ%2F20210504%2Fus-east-1%2Fs3%2Faws4_request&amp;X-Amz-Date=20210504T183958Z&amp;X-Amz-Expires=604800&amp;X-Amz-SignedHeaders=host&amp;X-Amz-Signature=4f34e43b27231c6fb8c3250c6fecabfbd10b880ab35c277e3ea6f5872824111f</t>
  </si>
  <si>
    <t>https://nc-library-recordings.s3.us-west-1.amazonaws.com/uploads/recording/raw_s3_location/d83e8150-8a11-4557-94bd-57f050fc3c4a/7f8b7f68d6498103966f099f1abfd81d.wav?X-Amz-Algorithm=AWS4-HMAC-SHA256&amp;X-Amz-Credential=AKIATCPXLLJN3FZS7YWQ%2F20210504%2Fus-west-1%2Fs3%2Faws4_request&amp;X-Amz-Date=20210504T183958Z&amp;X-Amz-Expires=604800&amp;X-Amz-SignedHeaders=host&amp;X-Amz-Signature=0e9e32811a4274729b182ef1c0d56fc98ecb3cba4b179be4e63202e2f3d8eb8c</t>
  </si>
  <si>
    <t>f16b3b9f-3243-40ab-8b2c-83b89d096bba</t>
  </si>
  <si>
    <t>Christian Tessier</t>
  </si>
  <si>
    <t>2021-05-01 11:45:43 UTC</t>
  </si>
  <si>
    <t>2021-05-01 11:45:53 UTC</t>
  </si>
  <si>
    <t>http://production-processed-recordings.s3.amazonaws.com/normalized_audio/727640720ccf31976dcb4822caeef1a8.wav</t>
  </si>
  <si>
    <t>https://production-processed-recordings.s3.amazonaws.com/727640720ccf31976dcb4822caeef1a8.wav?X-Amz-Algorithm=AWS4-HMAC-SHA256&amp;X-Amz-Credential=AKIATCPXLLJN3FZS7YWQ%2F20210504%2Fus-east-1%2Fs3%2Faws4_request&amp;X-Amz-Date=20210504T183958Z&amp;X-Amz-Expires=604800&amp;X-Amz-SignedHeaders=host&amp;X-Amz-Signature=c70e942faa34a91f21309f8b253d4637d4003b829af8a8805387d47bc3f5169a</t>
  </si>
  <si>
    <t>https://nc-library-recordings.s3.us-west-1.amazonaws.com/uploads/recording/raw_s3_location/f16b3b9f-3243-40ab-8b2c-83b89d096bba/727640720ccf31976dcb4822caeef1a8.wav?X-Amz-Algorithm=AWS4-HMAC-SHA256&amp;X-Amz-Credential=AKIATCPXLLJN3FZS7YWQ%2F20210504%2Fus-west-1%2Fs3%2Faws4_request&amp;X-Amz-Date=20210504T183958Z&amp;X-Amz-Expires=604800&amp;X-Amz-SignedHeaders=host&amp;X-Amz-Signature=099dadd98556284c1093b68fee70e00752da4a151511f1e42fd6bd8f3b5fb957</t>
  </si>
  <si>
    <t>f0e9b501-a2a4-4f77-95d3-6410cb5f185a</t>
  </si>
  <si>
    <t>Christina Faye Bateman</t>
  </si>
  <si>
    <t>2021-04-30 15:13:00 UTC</t>
  </si>
  <si>
    <t>2021-04-30 15:13:12 UTC</t>
  </si>
  <si>
    <t>http://production-processed-recordings.s3.amazonaws.com/normalized_audio/aa5d614fb8512a855cfc47ffdc6b9f6d.wav</t>
  </si>
  <si>
    <t>https://production-processed-recordings.s3.amazonaws.com/aa5d614fb8512a855cfc47ffdc6b9f6d.wav?X-Amz-Algorithm=AWS4-HMAC-SHA256&amp;X-Amz-Credential=AKIATCPXLLJN3FZS7YWQ%2F20210504%2Fus-east-1%2Fs3%2Faws4_request&amp;X-Amz-Date=20210504T183958Z&amp;X-Amz-Expires=604800&amp;X-Amz-SignedHeaders=host&amp;X-Amz-Signature=35ba6795b0e6bf0ce24507b634c40770d3ba11a96fb3ad770c5cff48e6e21d20</t>
  </si>
  <si>
    <t>https://nc-library-recordings.s3.us-west-1.amazonaws.com/uploads/recording/raw_s3_location/f0e9b501-a2a4-4f77-95d3-6410cb5f185a/aa5d614fb8512a855cfc47ffdc6b9f6d.wav?X-Amz-Algorithm=AWS4-HMAC-SHA256&amp;X-Amz-Credential=AKIATCPXLLJN3FZS7YWQ%2F20210504%2Fus-west-1%2Fs3%2Faws4_request&amp;X-Amz-Date=20210504T183958Z&amp;X-Amz-Expires=604800&amp;X-Amz-SignedHeaders=host&amp;X-Amz-Signature=7c6e90a0132c44ec742a1b1eb2f9636dc5063aa5eba27e192e49470d880b925a</t>
  </si>
  <si>
    <t>06368c9d-a1f9-4298-a467-9cd96c157291</t>
  </si>
  <si>
    <t>Cody Estes</t>
  </si>
  <si>
    <t>2021-05-01 18:10:57 UTC</t>
  </si>
  <si>
    <t>2021-05-01 18:11:07 UTC</t>
  </si>
  <si>
    <t>http://production-processed-recordings.s3.amazonaws.com/normalized_audio/d6a5e73724b69f10f44f7654cf44ce8e.wav</t>
  </si>
  <si>
    <t>https://production-processed-recordings.s3.amazonaws.com/d6a5e73724b69f10f44f7654cf44ce8e.wav?X-Amz-Algorithm=AWS4-HMAC-SHA256&amp;X-Amz-Credential=AKIATCPXLLJN3FZS7YWQ%2F20210504%2Fus-east-1%2Fs3%2Faws4_request&amp;X-Amz-Date=20210504T183958Z&amp;X-Amz-Expires=604800&amp;X-Amz-SignedHeaders=host&amp;X-Amz-Signature=e49cbb16a1db036bf10ad68b1c93627009bf74cdf29021a68ecb5b6272165083</t>
  </si>
  <si>
    <t>https://nc-library-recordings.s3.us-west-1.amazonaws.com/uploads/recording/raw_s3_location/06368c9d-a1f9-4298-a467-9cd96c157291/d6a5e73724b69f10f44f7654cf44ce8e.wav?X-Amz-Algorithm=AWS4-HMAC-SHA256&amp;X-Amz-Credential=AKIATCPXLLJN3FZS7YWQ%2F20210504%2Fus-west-1%2Fs3%2Faws4_request&amp;X-Amz-Date=20210504T183958Z&amp;X-Amz-Expires=604800&amp;X-Amz-SignedHeaders=host&amp;X-Amz-Signature=39c23e98a1ec305185ae718a20d09936b914d89c6e8f729354cf8e2df93cab29</t>
  </si>
  <si>
    <t>b85dcc86-4ee8-4140-9dfa-fe2076fd0edc</t>
  </si>
  <si>
    <t>Christopher Robert Cutshaw</t>
  </si>
  <si>
    <t>2021-04-30 14:01:21 UTC</t>
  </si>
  <si>
    <t>2021-04-30 14:01:32 UTC</t>
  </si>
  <si>
    <t>http://production-processed-recordings.s3.amazonaws.com/normalized_audio/8bf12c813382ea5a01c5edeb5fee3214.wav</t>
  </si>
  <si>
    <t>https://production-processed-recordings.s3.amazonaws.com/8bf12c813382ea5a01c5edeb5fee3214.wav?X-Amz-Algorithm=AWS4-HMAC-SHA256&amp;X-Amz-Credential=AKIATCPXLLJN3FZS7YWQ%2F20210504%2Fus-east-1%2Fs3%2Faws4_request&amp;X-Amz-Date=20210504T183958Z&amp;X-Amz-Expires=604800&amp;X-Amz-SignedHeaders=host&amp;X-Amz-Signature=26a67d2646dd3bfcdf9a5104aa12b18deeda6dec8b9d46ae82918c411ada132d</t>
  </si>
  <si>
    <t>https://nc-library-recordings.s3.us-west-1.amazonaws.com/uploads/recording/raw_s3_location/b85dcc86-4ee8-4140-9dfa-fe2076fd0edc/8bf12c813382ea5a01c5edeb5fee3214.wav?X-Amz-Algorithm=AWS4-HMAC-SHA256&amp;X-Amz-Credential=AKIATCPXLLJN3FZS7YWQ%2F20210504%2Fus-west-1%2Fs3%2Faws4_request&amp;X-Amz-Date=20210504T183958Z&amp;X-Amz-Expires=604800&amp;X-Amz-SignedHeaders=host&amp;X-Amz-Signature=9a8af00afc7b5e79fca7c3e1431419d9cc2a7d9ddd87629e2ee130b2d11e61b6</t>
  </si>
  <si>
    <t>090ed59b-4165-497a-b3a5-192c007ceb06</t>
  </si>
  <si>
    <t>Cassandra Wyant</t>
  </si>
  <si>
    <t>2021-04-30 16:58:03 UTC</t>
  </si>
  <si>
    <t>2021-04-30 16:58:13 UTC</t>
  </si>
  <si>
    <t>http://production-processed-recordings.s3.amazonaws.com/normalized_audio/f52a3fadd6d7574fde7744670a6cbe07.wav</t>
  </si>
  <si>
    <t>https://production-processed-recordings.s3.amazonaws.com/f52a3fadd6d7574fde7744670a6cbe07.wav?X-Amz-Algorithm=AWS4-HMAC-SHA256&amp;X-Amz-Credential=AKIATCPXLLJN3FZS7YWQ%2F20210504%2Fus-east-1%2Fs3%2Faws4_request&amp;X-Amz-Date=20210504T183958Z&amp;X-Amz-Expires=604800&amp;X-Amz-SignedHeaders=host&amp;X-Amz-Signature=b4a1eb988deeab086e409c5084054bdc42577258bf6960b262d21c7c7640b7e0</t>
  </si>
  <si>
    <t>https://nc-library-recordings.s3.us-west-1.amazonaws.com/uploads/recording/raw_s3_location/090ed59b-4165-497a-b3a5-192c007ceb06/f52a3fadd6d7574fde7744670a6cbe07.wav?X-Amz-Algorithm=AWS4-HMAC-SHA256&amp;X-Amz-Credential=AKIATCPXLLJN3FZS7YWQ%2F20210504%2Fus-west-1%2Fs3%2Faws4_request&amp;X-Amz-Date=20210504T183958Z&amp;X-Amz-Expires=604800&amp;X-Amz-SignedHeaders=host&amp;X-Amz-Signature=feb9c82cd6ac721d0f672d5a125bb839b2aa7f49f39097c616e8570fd3dc4d0b</t>
  </si>
  <si>
    <t>7f6b6a51-b22d-4c0d-af87-298ee0cda495</t>
  </si>
  <si>
    <t>Candice Anderson</t>
  </si>
  <si>
    <t>2021-04-30 15:20:31 UTC</t>
  </si>
  <si>
    <t>2021-04-30 15:20:43 UTC</t>
  </si>
  <si>
    <t>http://production-processed-recordings.s3.amazonaws.com/normalized_audio/a731e211b18c4ab4ec4c3a9671ee575b.wav</t>
  </si>
  <si>
    <t>https://production-processed-recordings.s3.amazonaws.com/a731e211b18c4ab4ec4c3a9671ee575b.wav?X-Amz-Algorithm=AWS4-HMAC-SHA256&amp;X-Amz-Credential=AKIATCPXLLJN3FZS7YWQ%2F20210504%2Fus-east-1%2Fs3%2Faws4_request&amp;X-Amz-Date=20210504T183958Z&amp;X-Amz-Expires=604800&amp;X-Amz-SignedHeaders=host&amp;X-Amz-Signature=4ec64474c383e4ced8cae71a4331c6eb3432b879d4907fb593953c2dd1ae2227</t>
  </si>
  <si>
    <t>https://nc-library-recordings.s3.us-west-1.amazonaws.com/uploads/recording/raw_s3_location/7f6b6a51-b22d-4c0d-af87-298ee0cda495/a731e211b18c4ab4ec4c3a9671ee575b.wav?X-Amz-Algorithm=AWS4-HMAC-SHA256&amp;X-Amz-Credential=AKIATCPXLLJN3FZS7YWQ%2F20210504%2Fus-west-1%2Fs3%2Faws4_request&amp;X-Amz-Date=20210504T183958Z&amp;X-Amz-Expires=604800&amp;X-Amz-SignedHeaders=host&amp;X-Amz-Signature=e3a7b483b9dd7a6ec346e26220207aaba18e2d62f642ea8ed047c2f345f750c1</t>
  </si>
  <si>
    <t>3a36dba6-3e54-4002-9114-54360d6bafe4</t>
  </si>
  <si>
    <t>Christine Hanna</t>
  </si>
  <si>
    <t>2021-05-01 17:22:07 UTC</t>
  </si>
  <si>
    <t>2021-05-01 17:22:17 UTC</t>
  </si>
  <si>
    <t>http://production-processed-recordings.s3.amazonaws.com/normalized_audio/10ed191c7ab81d3bbe9c8f64d52b5675.wav</t>
  </si>
  <si>
    <t>https://production-processed-recordings.s3.amazonaws.com/10ed191c7ab81d3bbe9c8f64d52b5675.wav?X-Amz-Algorithm=AWS4-HMAC-SHA256&amp;X-Amz-Credential=AKIATCPXLLJN3FZS7YWQ%2F20210504%2Fus-east-1%2Fs3%2Faws4_request&amp;X-Amz-Date=20210504T183958Z&amp;X-Amz-Expires=604800&amp;X-Amz-SignedHeaders=host&amp;X-Amz-Signature=10dc5f21c2633effd9e05653cfb8a02b3834f4c5151809a0a2f20cdb74c161d8</t>
  </si>
  <si>
    <t>https://nc-library-recordings.s3.us-west-1.amazonaws.com/uploads/recording/raw_s3_location/3a36dba6-3e54-4002-9114-54360d6bafe4/10ed191c7ab81d3bbe9c8f64d52b5675.wav?X-Amz-Algorithm=AWS4-HMAC-SHA256&amp;X-Amz-Credential=AKIATCPXLLJN3FZS7YWQ%2F20210504%2Fus-west-1%2Fs3%2Faws4_request&amp;X-Amz-Date=20210504T183958Z&amp;X-Amz-Expires=604800&amp;X-Amz-SignedHeaders=host&amp;X-Amz-Signature=6f53dbacdc5ea33a0425de56f7f329e46336c5f96ecf92f65cecf4dc37058555</t>
  </si>
  <si>
    <t>70b20f45-7c35-462b-bf1d-d6467bd2e882</t>
  </si>
  <si>
    <t>Carrington Harris</t>
  </si>
  <si>
    <t>2021-05-01 17:19:48 UTC</t>
  </si>
  <si>
    <t>2021-05-01 17:19:57 UTC</t>
  </si>
  <si>
    <t>http://production-processed-recordings.s3.amazonaws.com/normalized_audio/d697014070ae1cfeac862365066b0f0f.wav</t>
  </si>
  <si>
    <t>https://production-processed-recordings.s3.amazonaws.com/d697014070ae1cfeac862365066b0f0f.wav?X-Amz-Algorithm=AWS4-HMAC-SHA256&amp;X-Amz-Credential=AKIATCPXLLJN3FZS7YWQ%2F20210504%2Fus-east-1%2Fs3%2Faws4_request&amp;X-Amz-Date=20210504T183958Z&amp;X-Amz-Expires=604800&amp;X-Amz-SignedHeaders=host&amp;X-Amz-Signature=36c2aabd7a43e3aa91a080170293ee52c4771ef9eba25b40e9befaf662081d21</t>
  </si>
  <si>
    <t>https://nc-library-recordings.s3.us-west-1.amazonaws.com/uploads/recording/raw_s3_location/70b20f45-7c35-462b-bf1d-d6467bd2e882/d697014070ae1cfeac862365066b0f0f.wav?X-Amz-Algorithm=AWS4-HMAC-SHA256&amp;X-Amz-Credential=AKIATCPXLLJN3FZS7YWQ%2F20210504%2Fus-west-1%2Fs3%2Faws4_request&amp;X-Amz-Date=20210504T183958Z&amp;X-Amz-Expires=604800&amp;X-Amz-SignedHeaders=host&amp;X-Amz-Signature=3e41ec12fc65d6a146d99f3e4581db243382d91c7c09bd3fb194a06b7b95bc2d</t>
  </si>
  <si>
    <t>09e23326-871d-4a26-8a5c-65d4997aee71</t>
  </si>
  <si>
    <t>Cierra Henson</t>
  </si>
  <si>
    <t>2021-05-01 17:02:41 UTC</t>
  </si>
  <si>
    <t>2021-05-01 17:02:53 UTC</t>
  </si>
  <si>
    <t>http://production-processed-recordings.s3.amazonaws.com/normalized_audio/2dd863b943f88556feee41df6c497175.wav</t>
  </si>
  <si>
    <t>https://production-processed-recordings.s3.amazonaws.com/2dd863b943f88556feee41df6c497175.wav?X-Amz-Algorithm=AWS4-HMAC-SHA256&amp;X-Amz-Credential=AKIATCPXLLJN3FZS7YWQ%2F20210504%2Fus-east-1%2Fs3%2Faws4_request&amp;X-Amz-Date=20210504T183958Z&amp;X-Amz-Expires=604800&amp;X-Amz-SignedHeaders=host&amp;X-Amz-Signature=9ca1c0dd7f30a31e2a3d1da8d59aebc673c3830a453ab438b3b58fa0b1816f3c</t>
  </si>
  <si>
    <t>https://nc-library-recordings.s3.us-west-1.amazonaws.com/uploads/recording/raw_s3_location/09e23326-871d-4a26-8a5c-65d4997aee71/2dd863b943f88556feee41df6c497175.wav?X-Amz-Algorithm=AWS4-HMAC-SHA256&amp;X-Amz-Credential=AKIATCPXLLJN3FZS7YWQ%2F20210504%2Fus-west-1%2Fs3%2Faws4_request&amp;X-Amz-Date=20210504T183958Z&amp;X-Amz-Expires=604800&amp;X-Amz-SignedHeaders=host&amp;X-Amz-Signature=ffc6fe9057f312b1ee74e0425350d0bf851bed989f840494cf66136397cb2a52</t>
  </si>
  <si>
    <t>3302ae83-0c95-4043-b375-1e7816b35b8c</t>
  </si>
  <si>
    <t>Caden Koslowski</t>
  </si>
  <si>
    <t>2021-05-01 15:16:45 UTC</t>
  </si>
  <si>
    <t>2021-05-01 15:16:56 UTC</t>
  </si>
  <si>
    <t>http://production-processed-recordings.s3.amazonaws.com/normalized_audio/84f54806c048808065efe1cb6f4c1f02.wav</t>
  </si>
  <si>
    <t>https://production-processed-recordings.s3.amazonaws.com/84f54806c048808065efe1cb6f4c1f02.wav?X-Amz-Algorithm=AWS4-HMAC-SHA256&amp;X-Amz-Credential=AKIATCPXLLJN3FZS7YWQ%2F20210504%2Fus-east-1%2Fs3%2Faws4_request&amp;X-Amz-Date=20210504T183958Z&amp;X-Amz-Expires=604800&amp;X-Amz-SignedHeaders=host&amp;X-Amz-Signature=67d3ea5e235619015cc757c3a74ef03b99a37137e2200008bee609dbf5e514d4</t>
  </si>
  <si>
    <t>https://nc-library-recordings.s3.us-west-1.amazonaws.com/uploads/recording/raw_s3_location/3302ae83-0c95-4043-b375-1e7816b35b8c/84f54806c048808065efe1cb6f4c1f02.wav?X-Amz-Algorithm=AWS4-HMAC-SHA256&amp;X-Amz-Credential=AKIATCPXLLJN3FZS7YWQ%2F20210504%2Fus-west-1%2Fs3%2Faws4_request&amp;X-Amz-Date=20210504T183958Z&amp;X-Amz-Expires=604800&amp;X-Amz-SignedHeaders=host&amp;X-Amz-Signature=95c2b28cf46c8ab9663f9b4dd698896f707192301a8ad508c7f115514cedfb84</t>
  </si>
  <si>
    <t>e1a95bd8-6fa3-4644-9d3f-2a5f8e227846</t>
  </si>
  <si>
    <t>Christopher McDaniel</t>
  </si>
  <si>
    <t>2021-05-01 14:41:00 UTC</t>
  </si>
  <si>
    <t>2021-05-01 14:41:09 UTC</t>
  </si>
  <si>
    <t>http://production-processed-recordings.s3.amazonaws.com/normalized_audio/61eb9b4d2a1b49d9f26ea1f50c618ee2.wav</t>
  </si>
  <si>
    <t>https://production-processed-recordings.s3.amazonaws.com/61eb9b4d2a1b49d9f26ea1f50c618ee2.wav?X-Amz-Algorithm=AWS4-HMAC-SHA256&amp;X-Amz-Credential=AKIATCPXLLJN3FZS7YWQ%2F20210504%2Fus-east-1%2Fs3%2Faws4_request&amp;X-Amz-Date=20210504T183958Z&amp;X-Amz-Expires=604800&amp;X-Amz-SignedHeaders=host&amp;X-Amz-Signature=3f69bfcf1761905b3e9f26eadba06792a90b9732fcc5cefe3767263ab6396afb</t>
  </si>
  <si>
    <t>https://nc-library-recordings.s3.us-west-1.amazonaws.com/uploads/recording/raw_s3_location/e1a95bd8-6fa3-4644-9d3f-2a5f8e227846/61eb9b4d2a1b49d9f26ea1f50c618ee2.wav?X-Amz-Algorithm=AWS4-HMAC-SHA256&amp;X-Amz-Credential=AKIATCPXLLJN3FZS7YWQ%2F20210504%2Fus-west-1%2Fs3%2Faws4_request&amp;X-Amz-Date=20210504T183958Z&amp;X-Amz-Expires=604800&amp;X-Amz-SignedHeaders=host&amp;X-Amz-Signature=e8306991a55de59b7888c7859c1ceaff3f30dabeda4cd47c385504de36bdb0dc</t>
  </si>
  <si>
    <t>e2f14c4f-0933-4a48-90bc-250976284638</t>
  </si>
  <si>
    <t>Catherine DeLanoy</t>
  </si>
  <si>
    <t>2021-05-01 18:45:50 UTC</t>
  </si>
  <si>
    <t>2021-05-01 18:46:01 UTC</t>
  </si>
  <si>
    <t>http://production-processed-recordings.s3.amazonaws.com/normalized_audio/8fea5d94948de6dcf9df56f2bfd7c196.wav</t>
  </si>
  <si>
    <t>https://production-processed-recordings.s3.amazonaws.com/8fea5d94948de6dcf9df56f2bfd7c196.wav?X-Amz-Algorithm=AWS4-HMAC-SHA256&amp;X-Amz-Credential=AKIATCPXLLJN3FZS7YWQ%2F20210504%2Fus-east-1%2Fs3%2Faws4_request&amp;X-Amz-Date=20210504T183958Z&amp;X-Amz-Expires=604800&amp;X-Amz-SignedHeaders=host&amp;X-Amz-Signature=ff9310746bf5a3da1347d05d2af0024188410343ce40cf8f0fa79b0deb1da1b8</t>
  </si>
  <si>
    <t>https://nc-library-recordings.s3.us-west-1.amazonaws.com/uploads/recording/raw_s3_location/e2f14c4f-0933-4a48-90bc-250976284638/8fea5d94948de6dcf9df56f2bfd7c196.wav?X-Amz-Algorithm=AWS4-HMAC-SHA256&amp;X-Amz-Credential=AKIATCPXLLJN3FZS7YWQ%2F20210504%2Fus-west-1%2Fs3%2Faws4_request&amp;X-Amz-Date=20210504T183958Z&amp;X-Amz-Expires=604800&amp;X-Amz-SignedHeaders=host&amp;X-Amz-Signature=e18e8e8587f73e5745bf9e2be47544a3174de764b739e7a1befd143a8d8748a7</t>
  </si>
  <si>
    <t>3f55afcc-d4e4-40ee-bd11-fc96c0a52998</t>
  </si>
  <si>
    <t>Colleen Forsman</t>
  </si>
  <si>
    <t>2021-05-01 18:06:02 UTC</t>
  </si>
  <si>
    <t>2021-05-01 18:06:14 UTC</t>
  </si>
  <si>
    <t>http://production-processed-recordings.s3.amazonaws.com/normalized_audio/1eca0dc57fab416b4a6756d94e88a47f.wav</t>
  </si>
  <si>
    <t>https://production-processed-recordings.s3.amazonaws.com/1eca0dc57fab416b4a6756d94e88a47f.wav?X-Amz-Algorithm=AWS4-HMAC-SHA256&amp;X-Amz-Credential=AKIATCPXLLJN3FZS7YWQ%2F20210504%2Fus-east-1%2Fs3%2Faws4_request&amp;X-Amz-Date=20210504T183958Z&amp;X-Amz-Expires=604800&amp;X-Amz-SignedHeaders=host&amp;X-Amz-Signature=a496b6e8efc200fcf97617d61f547f6f8aa2e0085d421bbba6e0ccc45559c74e</t>
  </si>
  <si>
    <t>https://nc-library-recordings.s3.us-west-1.amazonaws.com/uploads/recording/raw_s3_location/3f55afcc-d4e4-40ee-bd11-fc96c0a52998/1eca0dc57fab416b4a6756d94e88a47f.wav?X-Amz-Algorithm=AWS4-HMAC-SHA256&amp;X-Amz-Credential=AKIATCPXLLJN3FZS7YWQ%2F20210504%2Fus-west-1%2Fs3%2Faws4_request&amp;X-Amz-Date=20210504T183958Z&amp;X-Amz-Expires=604800&amp;X-Amz-SignedHeaders=host&amp;X-Amz-Signature=2103e0ce06666c71d9b721fe435611e055c6579c9b5cb3cd575007cf98596b6d</t>
  </si>
  <si>
    <t>f764d972-31f4-4e24-ab5b-daec5e080418</t>
  </si>
  <si>
    <t>Christina Leiby</t>
  </si>
  <si>
    <t>2021-05-01 14:59:25 UTC</t>
  </si>
  <si>
    <t>2021-05-01 14:59:34 UTC</t>
  </si>
  <si>
    <t>http://production-processed-recordings.s3.amazonaws.com/normalized_audio/275a4a58e43602455cab8df71b024df8.wav</t>
  </si>
  <si>
    <t>https://production-processed-recordings.s3.amazonaws.com/275a4a58e43602455cab8df71b024df8.wav?X-Amz-Algorithm=AWS4-HMAC-SHA256&amp;X-Amz-Credential=AKIATCPXLLJN3FZS7YWQ%2F20210504%2Fus-east-1%2Fs3%2Faws4_request&amp;X-Amz-Date=20210504T183958Z&amp;X-Amz-Expires=604800&amp;X-Amz-SignedHeaders=host&amp;X-Amz-Signature=e10c88b7399e4f8fe59f794a6d6a02ec0c9772d04363d70a6b1d236d73e94e37</t>
  </si>
  <si>
    <t>https://nc-library-recordings.s3.us-west-1.amazonaws.com/uploads/recording/raw_s3_location/f764d972-31f4-4e24-ab5b-daec5e080418/275a4a58e43602455cab8df71b024df8.wav?X-Amz-Algorithm=AWS4-HMAC-SHA256&amp;X-Amz-Credential=AKIATCPXLLJN3FZS7YWQ%2F20210504%2Fus-west-1%2Fs3%2Faws4_request&amp;X-Amz-Date=20210504T183958Z&amp;X-Amz-Expires=604800&amp;X-Amz-SignedHeaders=host&amp;X-Amz-Signature=9a507e4256b597c984357b9dc2c25bb039e3a32517f98770ddd09016691fc8d7</t>
  </si>
  <si>
    <t>17540710-8758-4278-aaaf-2949aeef87be</t>
  </si>
  <si>
    <t>Casey Halfacre</t>
  </si>
  <si>
    <t>2021-05-01 17:25:44 UTC</t>
  </si>
  <si>
    <t>2021-05-01 17:25:52 UTC</t>
  </si>
  <si>
    <t>http://production-processed-recordings.s3.amazonaws.com/normalized_audio/f129f7c34ce5d3909ff9fada14e3d35c.wav</t>
  </si>
  <si>
    <t>https://production-processed-recordings.s3.amazonaws.com/f129f7c34ce5d3909ff9fada14e3d35c.wav?X-Amz-Algorithm=AWS4-HMAC-SHA256&amp;X-Amz-Credential=AKIATCPXLLJN3FZS7YWQ%2F20210504%2Fus-east-1%2Fs3%2Faws4_request&amp;X-Amz-Date=20210504T183958Z&amp;X-Amz-Expires=604800&amp;X-Amz-SignedHeaders=host&amp;X-Amz-Signature=07e6402c34039d2a24234203791bb6ff516c2f86b7f5cb10a14f035afbae8b4f</t>
  </si>
  <si>
    <t>https://nc-library-recordings.s3.us-west-1.amazonaws.com/uploads/recording/raw_s3_location/17540710-8758-4278-aaaf-2949aeef87be/f129f7c34ce5d3909ff9fada14e3d35c.wav?X-Amz-Algorithm=AWS4-HMAC-SHA256&amp;X-Amz-Credential=AKIATCPXLLJN3FZS7YWQ%2F20210504%2Fus-west-1%2Fs3%2Faws4_request&amp;X-Amz-Date=20210504T183958Z&amp;X-Amz-Expires=604800&amp;X-Amz-SignedHeaders=host&amp;X-Amz-Signature=d2059b0a9b70c045ca96f69d2d7d69c36fda4135bb215a48ded1cdee6b58663b</t>
  </si>
  <si>
    <t>e8ec94f0-8e00-447c-ae5f-5dddcc7e8c51</t>
  </si>
  <si>
    <t>Colleen Stephens</t>
  </si>
  <si>
    <t>2021-04-29 18:14:42 UTC</t>
  </si>
  <si>
    <t>2021-04-29 18:14:51 UTC</t>
  </si>
  <si>
    <t>http://production-processed-recordings.s3.amazonaws.com/normalized_audio/e5856c2ad1bad025e7a4a0470619361d.wav</t>
  </si>
  <si>
    <t>https://production-processed-recordings.s3.amazonaws.com/e5856c2ad1bad025e7a4a0470619361d.wav?X-Amz-Algorithm=AWS4-HMAC-SHA256&amp;X-Amz-Credential=AKIATCPXLLJN3FZS7YWQ%2F20210504%2Fus-east-1%2Fs3%2Faws4_request&amp;X-Amz-Date=20210504T183958Z&amp;X-Amz-Expires=604800&amp;X-Amz-SignedHeaders=host&amp;X-Amz-Signature=18f0e64c1416f6e9923fa08af0dedbd02054349905c0a53d6120a06bea533fab</t>
  </si>
  <si>
    <t>https://nc-library-recordings.s3.us-west-1.amazonaws.com/uploads/recording/raw_s3_location/e8ec94f0-8e00-447c-ae5f-5dddcc7e8c51/e5856c2ad1bad025e7a4a0470619361d.wav?X-Amz-Algorithm=AWS4-HMAC-SHA256&amp;X-Amz-Credential=AKIATCPXLLJN3FZS7YWQ%2F20210504%2Fus-west-1%2Fs3%2Faws4_request&amp;X-Amz-Date=20210504T183958Z&amp;X-Amz-Expires=604800&amp;X-Amz-SignedHeaders=host&amp;X-Amz-Signature=f89a5c28115906e9da0fe20c9655533823477f18383375fc2f2d267e862c6d83</t>
  </si>
  <si>
    <t>b3c93bfa-af27-4276-872e-577c2d3faa59</t>
  </si>
  <si>
    <t>Cady Waters</t>
  </si>
  <si>
    <t>2021-04-30 17:16:17 UTC</t>
  </si>
  <si>
    <t>2021-04-30 17:16:28 UTC</t>
  </si>
  <si>
    <t>http://production-processed-recordings.s3.amazonaws.com/normalized_audio/8b08db7ca472d0279422ce45a170edbf.wav</t>
  </si>
  <si>
    <t>https://production-processed-recordings.s3.amazonaws.com/8b08db7ca472d0279422ce45a170edbf.wav?X-Amz-Algorithm=AWS4-HMAC-SHA256&amp;X-Amz-Credential=AKIATCPXLLJN3FZS7YWQ%2F20210504%2Fus-east-1%2Fs3%2Faws4_request&amp;X-Amz-Date=20210504T183958Z&amp;X-Amz-Expires=604800&amp;X-Amz-SignedHeaders=host&amp;X-Amz-Signature=33db4db3cf4da1d14170cc4551793a8174020702f7d191ff5d52a309c2ad7477</t>
  </si>
  <si>
    <t>https://nc-library-recordings.s3.us-west-1.amazonaws.com/uploads/recording/raw_s3_location/b3c93bfa-af27-4276-872e-577c2d3faa59/8b08db7ca472d0279422ce45a170edbf.wav?X-Amz-Algorithm=AWS4-HMAC-SHA256&amp;X-Amz-Credential=AKIATCPXLLJN3FZS7YWQ%2F20210504%2Fus-west-1%2Fs3%2Faws4_request&amp;X-Amz-Date=20210504T183958Z&amp;X-Amz-Expires=604800&amp;X-Amz-SignedHeaders=host&amp;X-Amz-Signature=0c982e4c56ba87e4a7ca58dd5021c699d0cdf8db56b676b03c789dfa717356f9</t>
  </si>
  <si>
    <t>de1ee8d0-5f76-412f-9f7d-e5b1b466f7f3</t>
  </si>
  <si>
    <t>Christian Garcia Rivera</t>
  </si>
  <si>
    <t>2021-05-01 17:59:00 UTC</t>
  </si>
  <si>
    <t>2021-05-01 17:59:10 UTC</t>
  </si>
  <si>
    <t>http://production-processed-recordings.s3.amazonaws.com/normalized_audio/453d922184e62c274efb4bdb6070c785.wav</t>
  </si>
  <si>
    <t>https://production-processed-recordings.s3.amazonaws.com/453d922184e62c274efb4bdb6070c785.wav?X-Amz-Algorithm=AWS4-HMAC-SHA256&amp;X-Amz-Credential=AKIATCPXLLJN3FZS7YWQ%2F20210504%2Fus-east-1%2Fs3%2Faws4_request&amp;X-Amz-Date=20210504T183958Z&amp;X-Amz-Expires=604800&amp;X-Amz-SignedHeaders=host&amp;X-Amz-Signature=a0f09c2274728a7ed3b9abdaa5a192979b74163c189000edaecd9d07a1751c1c</t>
  </si>
  <si>
    <t>https://nc-library-recordings.s3.us-west-1.amazonaws.com/uploads/recording/raw_s3_location/de1ee8d0-5f76-412f-9f7d-e5b1b466f7f3/453d922184e62c274efb4bdb6070c785.wav?X-Amz-Algorithm=AWS4-HMAC-SHA256&amp;X-Amz-Credential=AKIATCPXLLJN3FZS7YWQ%2F20210504%2Fus-west-1%2Fs3%2Faws4_request&amp;X-Amz-Date=20210504T183958Z&amp;X-Amz-Expires=604800&amp;X-Amz-SignedHeaders=host&amp;X-Amz-Signature=5731a8b8325ce8ae4f49a7fdb03f126a2f4f36cf1061a711edcab120e6dcbba9</t>
  </si>
  <si>
    <t>ea46bcf1-b24a-427c-ab5a-7324e8cac499</t>
  </si>
  <si>
    <t>Christopher Swansiger</t>
  </si>
  <si>
    <t>2021-05-01 11:54:10 UTC</t>
  </si>
  <si>
    <t>2021-05-01 11:54:19 UTC</t>
  </si>
  <si>
    <t>http://production-processed-recordings.s3.amazonaws.com/normalized_audio/01eb22caf2d5b93fd194d24cb81ee7c3.wav</t>
  </si>
  <si>
    <t>https://production-processed-recordings.s3.amazonaws.com/01eb22caf2d5b93fd194d24cb81ee7c3.wav?X-Amz-Algorithm=AWS4-HMAC-SHA256&amp;X-Amz-Credential=AKIATCPXLLJN3FZS7YWQ%2F20210504%2Fus-east-1%2Fs3%2Faws4_request&amp;X-Amz-Date=20210504T183958Z&amp;X-Amz-Expires=604800&amp;X-Amz-SignedHeaders=host&amp;X-Amz-Signature=ff3205862941434dd2b044e0ee999d24683254a17f2ea101d929a64275bf5b6a</t>
  </si>
  <si>
    <t>https://nc-library-recordings.s3.us-west-1.amazonaws.com/uploads/recording/raw_s3_location/ea46bcf1-b24a-427c-ab5a-7324e8cac499/01eb22caf2d5b93fd194d24cb81ee7c3.wav?X-Amz-Algorithm=AWS4-HMAC-SHA256&amp;X-Amz-Credential=AKIATCPXLLJN3FZS7YWQ%2F20210504%2Fus-west-1%2Fs3%2Faws4_request&amp;X-Amz-Date=20210504T183958Z&amp;X-Amz-Expires=604800&amp;X-Amz-SignedHeaders=host&amp;X-Amz-Signature=bd59a59ecee1f076856a548f2fedc5309c4e38e0ec5785feb130eb5f90844e57</t>
  </si>
  <si>
    <t>cd28c960-f605-41c5-83ca-b8a4adb57f65</t>
  </si>
  <si>
    <t>Chad Mitchell</t>
  </si>
  <si>
    <t>2021-04-29 20:32:43 UTC</t>
  </si>
  <si>
    <t>2021-04-29 20:32:53 UTC</t>
  </si>
  <si>
    <t>http://production-processed-recordings.s3.amazonaws.com/normalized_audio/173bb2961dbf237952e00f2da387af12.wav</t>
  </si>
  <si>
    <t>https://production-processed-recordings.s3.amazonaws.com/173bb2961dbf237952e00f2da387af12.wav?X-Amz-Algorithm=AWS4-HMAC-SHA256&amp;X-Amz-Credential=AKIATCPXLLJN3FZS7YWQ%2F20210504%2Fus-east-1%2Fs3%2Faws4_request&amp;X-Amz-Date=20210504T183958Z&amp;X-Amz-Expires=604800&amp;X-Amz-SignedHeaders=host&amp;X-Amz-Signature=aa86da8b293788d72b9f563609f58ae649286bfa3fc29d4ef0fea68526def175</t>
  </si>
  <si>
    <t>https://nc-library-recordings.s3.us-west-1.amazonaws.com/uploads/recording/raw_s3_location/cd28c960-f605-41c5-83ca-b8a4adb57f65/173bb2961dbf237952e00f2da387af12.wav?X-Amz-Algorithm=AWS4-HMAC-SHA256&amp;X-Amz-Credential=AKIATCPXLLJN3FZS7YWQ%2F20210504%2Fus-west-1%2Fs3%2Faws4_request&amp;X-Amz-Date=20210504T183958Z&amp;X-Amz-Expires=604800&amp;X-Amz-SignedHeaders=host&amp;X-Amz-Signature=c08944c040aca99b9dfee1d59ababa8249a96cb6bfbd6c3b250f0334a27b6993</t>
  </si>
  <si>
    <t>f43f050a-0f00-4d4a-bc01-b39b5d2539ea</t>
  </si>
  <si>
    <t>Christian Johnson Johnson</t>
  </si>
  <si>
    <t>2021-04-29 21:00:29 UTC</t>
  </si>
  <si>
    <t>2021-04-29 21:00:39 UTC</t>
  </si>
  <si>
    <t>http://production-processed-recordings.s3.amazonaws.com/normalized_audio/c8c576eec2a0b8feea51b6092728270e.wav</t>
  </si>
  <si>
    <t>https://production-processed-recordings.s3.amazonaws.com/c8c576eec2a0b8feea51b6092728270e.wav?X-Amz-Algorithm=AWS4-HMAC-SHA256&amp;X-Amz-Credential=AKIATCPXLLJN3FZS7YWQ%2F20210504%2Fus-east-1%2Fs3%2Faws4_request&amp;X-Amz-Date=20210504T183958Z&amp;X-Amz-Expires=604800&amp;X-Amz-SignedHeaders=host&amp;X-Amz-Signature=a22f2e83d1e5ea74dc7a46447dba3e25171c6bf99c3ecb2240d7e7e50d5448ee</t>
  </si>
  <si>
    <t>https://nc-library-recordings.s3.us-west-1.amazonaws.com/uploads/recording/raw_s3_location/f43f050a-0f00-4d4a-bc01-b39b5d2539ea/c8c576eec2a0b8feea51b6092728270e.wav?X-Amz-Algorithm=AWS4-HMAC-SHA256&amp;X-Amz-Credential=AKIATCPXLLJN3FZS7YWQ%2F20210504%2Fus-west-1%2Fs3%2Faws4_request&amp;X-Amz-Date=20210504T183958Z&amp;X-Amz-Expires=604800&amp;X-Amz-SignedHeaders=host&amp;X-Amz-Signature=241dc410cbea8edbae11134842a94a890eb82012e1b90afd1d67c1d25c2f4255</t>
  </si>
  <si>
    <t>b259b6e2-854a-4ee7-9d02-b250f453d0bb</t>
  </si>
  <si>
    <t>Cheyanne Baldini</t>
  </si>
  <si>
    <t>2021-05-03 06:13:54 UTC</t>
  </si>
  <si>
    <t>2021-05-03 06:14:04 UTC</t>
  </si>
  <si>
    <t>http://production-processed-recordings.s3.amazonaws.com/normalized_audio/dc1fea8ecc5fc6192a7c7c63fbedb799.wav</t>
  </si>
  <si>
    <t>https://production-processed-recordings.s3.amazonaws.com/dc1fea8ecc5fc6192a7c7c63fbedb799.wav?X-Amz-Algorithm=AWS4-HMAC-SHA256&amp;X-Amz-Credential=AKIATCPXLLJN3FZS7YWQ%2F20210504%2Fus-east-1%2Fs3%2Faws4_request&amp;X-Amz-Date=20210504T183958Z&amp;X-Amz-Expires=604800&amp;X-Amz-SignedHeaders=host&amp;X-Amz-Signature=63f889e573aafedb3c024638307808cc1f54905c995c5dfaf6896d97585fa37d</t>
  </si>
  <si>
    <t>https://nc-library-recordings.s3.us-west-1.amazonaws.com/uploads/recording/raw_s3_location/b259b6e2-854a-4ee7-9d02-b250f453d0bb/dc1fea8ecc5fc6192a7c7c63fbedb799.wav?X-Amz-Algorithm=AWS4-HMAC-SHA256&amp;X-Amz-Credential=AKIATCPXLLJN3FZS7YWQ%2F20210504%2Fus-west-1%2Fs3%2Faws4_request&amp;X-Amz-Date=20210504T183958Z&amp;X-Amz-Expires=604800&amp;X-Amz-SignedHeaders=host&amp;X-Amz-Signature=8b9d89dfac735cb7c2ba58f7ce88df57eb1603cc43173eecec80ed7e3db015d3</t>
  </si>
  <si>
    <t>a4a4666a-2d07-4c5f-810e-a2f312560637</t>
  </si>
  <si>
    <t>Carter Hall</t>
  </si>
  <si>
    <t>2021-05-01 17:24:58 UTC</t>
  </si>
  <si>
    <t>2021-05-01 17:25:10 UTC</t>
  </si>
  <si>
    <t>http://production-processed-recordings.s3.amazonaws.com/normalized_audio/b06c0d060f2749939028027db807b105.wav</t>
  </si>
  <si>
    <t>https://production-processed-recordings.s3.amazonaws.com/b06c0d060f2749939028027db807b105.wav?X-Amz-Algorithm=AWS4-HMAC-SHA256&amp;X-Amz-Credential=AKIATCPXLLJN3FZS7YWQ%2F20210504%2Fus-east-1%2Fs3%2Faws4_request&amp;X-Amz-Date=20210504T183958Z&amp;X-Amz-Expires=604800&amp;X-Amz-SignedHeaders=host&amp;X-Amz-Signature=cbc0cd907bf42971631884a953f7fdb64365bde6905cdcdaaf40d3ef991e7225</t>
  </si>
  <si>
    <t>https://nc-library-recordings.s3.us-west-1.amazonaws.com/uploads/recording/raw_s3_location/a4a4666a-2d07-4c5f-810e-a2f312560637/b06c0d060f2749939028027db807b105.wav?X-Amz-Algorithm=AWS4-HMAC-SHA256&amp;X-Amz-Credential=AKIATCPXLLJN3FZS7YWQ%2F20210504%2Fus-west-1%2Fs3%2Faws4_request&amp;X-Amz-Date=20210504T183958Z&amp;X-Amz-Expires=604800&amp;X-Amz-SignedHeaders=host&amp;X-Amz-Signature=d894e958dac6581a73fc8775d692db1bb23a8d3f4e6d9237c185ee86d434e515</t>
  </si>
  <si>
    <t>8d8af733-1eb9-4697-a51e-153503043df2</t>
  </si>
  <si>
    <t>Courtney Jean Knortz</t>
  </si>
  <si>
    <t>2021-04-29 20:54:35 UTC</t>
  </si>
  <si>
    <t>2021-04-29 20:54:44 UTC</t>
  </si>
  <si>
    <t>http://production-processed-recordings.s3.amazonaws.com/normalized_audio/38f1fa3aaca6d2eae3fa1a3eb699e859.wav</t>
  </si>
  <si>
    <t>https://production-processed-recordings.s3.amazonaws.com/38f1fa3aaca6d2eae3fa1a3eb699e859.wav?X-Amz-Algorithm=AWS4-HMAC-SHA256&amp;X-Amz-Credential=AKIATCPXLLJN3FZS7YWQ%2F20210504%2Fus-east-1%2Fs3%2Faws4_request&amp;X-Amz-Date=20210504T183958Z&amp;X-Amz-Expires=604800&amp;X-Amz-SignedHeaders=host&amp;X-Amz-Signature=34e7b10df3f0049ccbc784b1a5eb6e2ab802e2f549eb06009c30a958f7fc3f52</t>
  </si>
  <si>
    <t>https://nc-library-recordings.s3.us-west-1.amazonaws.com/uploads/recording/raw_s3_location/8d8af733-1eb9-4697-a51e-153503043df2/38f1fa3aaca6d2eae3fa1a3eb699e859.wav?X-Amz-Algorithm=AWS4-HMAC-SHA256&amp;X-Amz-Credential=AKIATCPXLLJN3FZS7YWQ%2F20210504%2Fus-west-1%2Fs3%2Faws4_request&amp;X-Amz-Date=20210504T183958Z&amp;X-Amz-Expires=604800&amp;X-Amz-SignedHeaders=host&amp;X-Amz-Signature=4753a908385aa8aa05a1849041382c9381641b25c9109b83bcb3a1bf99a67b24</t>
  </si>
  <si>
    <t>b0b35d39-212c-4601-a6d8-84dd63580316</t>
  </si>
  <si>
    <t>Connor Neder</t>
  </si>
  <si>
    <t>2021-05-01 13:49:59 UTC</t>
  </si>
  <si>
    <t>2021-05-01 13:50:07 UTC</t>
  </si>
  <si>
    <t>http://production-processed-recordings.s3.amazonaws.com/normalized_audio/a5d623993a40bcebda7fa03d02883e47.wav</t>
  </si>
  <si>
    <t>https://production-processed-recordings.s3.amazonaws.com/a5d623993a40bcebda7fa03d02883e47.wav?X-Amz-Algorithm=AWS4-HMAC-SHA256&amp;X-Amz-Credential=AKIATCPXLLJN3FZS7YWQ%2F20210504%2Fus-east-1%2Fs3%2Faws4_request&amp;X-Amz-Date=20210504T183958Z&amp;X-Amz-Expires=604800&amp;X-Amz-SignedHeaders=host&amp;X-Amz-Signature=df55de1aceb7f96336f72b0824a056f6281706589c6e9d4b67f6fce6dbd9376f</t>
  </si>
  <si>
    <t>https://nc-library-recordings.s3.us-west-1.amazonaws.com/uploads/recording/raw_s3_location/b0b35d39-212c-4601-a6d8-84dd63580316/a5d623993a40bcebda7fa03d02883e47.wav?X-Amz-Algorithm=AWS4-HMAC-SHA256&amp;X-Amz-Credential=AKIATCPXLLJN3FZS7YWQ%2F20210504%2Fus-west-1%2Fs3%2Faws4_request&amp;X-Amz-Date=20210504T183958Z&amp;X-Amz-Expires=604800&amp;X-Amz-SignedHeaders=host&amp;X-Amz-Signature=1f5a031bbd93904ec4c59e905e30e2a8f80fb728ff0f4960dbae229c922c1ce8</t>
  </si>
  <si>
    <t>66024fa9-e5ce-4b36-add2-567a2aa95bbe</t>
  </si>
  <si>
    <t>Charles Parziale</t>
  </si>
  <si>
    <t>2021-05-01 13:40:19 UTC</t>
  </si>
  <si>
    <t>2021-05-01 13:40:28 UTC</t>
  </si>
  <si>
    <t>http://production-processed-recordings.s3.amazonaws.com/normalized_audio/cbcd11785cdb32a249200cbdbaf493c9.wav</t>
  </si>
  <si>
    <t>https://production-processed-recordings.s3.amazonaws.com/cbcd11785cdb32a249200cbdbaf493c9.wav?X-Amz-Algorithm=AWS4-HMAC-SHA256&amp;X-Amz-Credential=AKIATCPXLLJN3FZS7YWQ%2F20210504%2Fus-east-1%2Fs3%2Faws4_request&amp;X-Amz-Date=20210504T183958Z&amp;X-Amz-Expires=604800&amp;X-Amz-SignedHeaders=host&amp;X-Amz-Signature=1ec38d436b45783988a8fb3b9b5f9f25805656de3ebce9fd621419bf20868ae0</t>
  </si>
  <si>
    <t>https://nc-library-recordings.s3.us-west-1.amazonaws.com/uploads/recording/raw_s3_location/66024fa9-e5ce-4b36-add2-567a2aa95bbe/cbcd11785cdb32a249200cbdbaf493c9.wav?X-Amz-Algorithm=AWS4-HMAC-SHA256&amp;X-Amz-Credential=AKIATCPXLLJN3FZS7YWQ%2F20210504%2Fus-west-1%2Fs3%2Faws4_request&amp;X-Amz-Date=20210504T183958Z&amp;X-Amz-Expires=604800&amp;X-Amz-SignedHeaders=host&amp;X-Amz-Signature=33b3c9ab01d3c4dc0b1b5e433e21d745400ca90e7d2b1242c3b638d19f38a2bf</t>
  </si>
  <si>
    <t>62ce0717-e979-4407-9706-8b2e9d1d2271</t>
  </si>
  <si>
    <t>Christopher Kreitzman</t>
  </si>
  <si>
    <t>2021-05-01 15:08:40 UTC</t>
  </si>
  <si>
    <t>2021-05-01 15:08:51 UTC</t>
  </si>
  <si>
    <t>http://production-processed-recordings.s3.amazonaws.com/normalized_audio/13ea8fcc1cd1eae78026c19e1f5305fe.wav</t>
  </si>
  <si>
    <t>https://production-processed-recordings.s3.amazonaws.com/13ea8fcc1cd1eae78026c19e1f5305fe.wav?X-Amz-Algorithm=AWS4-HMAC-SHA256&amp;X-Amz-Credential=AKIATCPXLLJN3FZS7YWQ%2F20210504%2Fus-east-1%2Fs3%2Faws4_request&amp;X-Amz-Date=20210504T183958Z&amp;X-Amz-Expires=604800&amp;X-Amz-SignedHeaders=host&amp;X-Amz-Signature=80e1622f479c1fc1e6320ab5b0052181ce0c0a4c666c0b1fdbae48ae93acf57b</t>
  </si>
  <si>
    <t>https://nc-library-recordings.s3.us-west-1.amazonaws.com/uploads/recording/raw_s3_location/62ce0717-e979-4407-9706-8b2e9d1d2271/13ea8fcc1cd1eae78026c19e1f5305fe.wav?X-Amz-Algorithm=AWS4-HMAC-SHA256&amp;X-Amz-Credential=AKIATCPXLLJN3FZS7YWQ%2F20210504%2Fus-west-1%2Fs3%2Faws4_request&amp;X-Amz-Date=20210504T183958Z&amp;X-Amz-Expires=604800&amp;X-Amz-SignedHeaders=host&amp;X-Amz-Signature=d917a06ef5a03afb0620238753ce9c776d7c8d3a855f78cbe4c2657d6edd0235</t>
  </si>
  <si>
    <t>c79d103e-5ae4-41a7-b5b2-638f79d37bb7</t>
  </si>
  <si>
    <t>Chloe Bruno</t>
  </si>
  <si>
    <t>2021-04-30 15:03:30 UTC</t>
  </si>
  <si>
    <t>2021-04-30 15:03:40 UTC</t>
  </si>
  <si>
    <t>http://production-processed-recordings.s3.amazonaws.com/normalized_audio/e77dea100695c636ef8acbe6299e1b78.wav</t>
  </si>
  <si>
    <t>https://production-processed-recordings.s3.amazonaws.com/e77dea100695c636ef8acbe6299e1b78.wav?X-Amz-Algorithm=AWS4-HMAC-SHA256&amp;X-Amz-Credential=AKIATCPXLLJN3FZS7YWQ%2F20210504%2Fus-east-1%2Fs3%2Faws4_request&amp;X-Amz-Date=20210504T183958Z&amp;X-Amz-Expires=604800&amp;X-Amz-SignedHeaders=host&amp;X-Amz-Signature=41c0f143b71918259846f4bba6f4f9463c3e05ba8b6dfe8f6d4c4ea6ae81c0f4</t>
  </si>
  <si>
    <t>https://nc-library-recordings.s3.us-west-1.amazonaws.com/uploads/recording/raw_s3_location/c79d103e-5ae4-41a7-b5b2-638f79d37bb7/e77dea100695c636ef8acbe6299e1b78.wav?X-Amz-Algorithm=AWS4-HMAC-SHA256&amp;X-Amz-Credential=AKIATCPXLLJN3FZS7YWQ%2F20210504%2Fus-west-1%2Fs3%2Faws4_request&amp;X-Amz-Date=20210504T183958Z&amp;X-Amz-Expires=604800&amp;X-Amz-SignedHeaders=host&amp;X-Amz-Signature=7f3847c1bdf877046ca5b11146e3b265cb4a909da6e42b4fbb754b98c45148e1</t>
  </si>
  <si>
    <t>7877d42e-e97d-4b54-b503-00cfc38f1c91</t>
  </si>
  <si>
    <t>Chelsea Duggan</t>
  </si>
  <si>
    <t>2021-05-01 18:37:02 UTC</t>
  </si>
  <si>
    <t>2021-05-01 18:37:12 UTC</t>
  </si>
  <si>
    <t>http://production-processed-recordings.s3.amazonaws.com/normalized_audio/d2b7ca9858839aa2e1b91fe2d4cfa333.wav</t>
  </si>
  <si>
    <t>https://production-processed-recordings.s3.amazonaws.com/d2b7ca9858839aa2e1b91fe2d4cfa333.wav?X-Amz-Algorithm=AWS4-HMAC-SHA256&amp;X-Amz-Credential=AKIATCPXLLJN3FZS7YWQ%2F20210504%2Fus-east-1%2Fs3%2Faws4_request&amp;X-Amz-Date=20210504T183958Z&amp;X-Amz-Expires=604800&amp;X-Amz-SignedHeaders=host&amp;X-Amz-Signature=7458c55c405eeb0580f940a3b1fe3b3d440d13955b0c95e304db4c770e4b0c83</t>
  </si>
  <si>
    <t>https://nc-library-recordings.s3.us-west-1.amazonaws.com/uploads/recording/raw_s3_location/7877d42e-e97d-4b54-b503-00cfc38f1c91/d2b7ca9858839aa2e1b91fe2d4cfa333.wav?X-Amz-Algorithm=AWS4-HMAC-SHA256&amp;X-Amz-Credential=AKIATCPXLLJN3FZS7YWQ%2F20210504%2Fus-west-1%2Fs3%2Faws4_request&amp;X-Amz-Date=20210504T183958Z&amp;X-Amz-Expires=604800&amp;X-Amz-SignedHeaders=host&amp;X-Amz-Signature=d87098ae2c0111d861cd807284b52008635fe060da8f6fab6068e6030d3ab13c</t>
  </si>
  <si>
    <t>5686727f-5e2b-4fbd-bc65-881f447960f5</t>
  </si>
  <si>
    <t>Courtney Lynn Fletcher</t>
  </si>
  <si>
    <t>2021-04-30 13:52:25 UTC</t>
  </si>
  <si>
    <t>2021-04-30 13:52:36 UTC</t>
  </si>
  <si>
    <t>http://production-processed-recordings.s3.amazonaws.com/normalized_audio/a9082f4170659b2d851fa670d858a6e1.wav</t>
  </si>
  <si>
    <t>https://production-processed-recordings.s3.amazonaws.com/a9082f4170659b2d851fa670d858a6e1.wav?X-Amz-Algorithm=AWS4-HMAC-SHA256&amp;X-Amz-Credential=AKIATCPXLLJN3FZS7YWQ%2F20210504%2Fus-east-1%2Fs3%2Faws4_request&amp;X-Amz-Date=20210504T183958Z&amp;X-Amz-Expires=604800&amp;X-Amz-SignedHeaders=host&amp;X-Amz-Signature=ee49c95bb169e90f330cacd798b0d5883cced8436820170a86b7363e83faea33</t>
  </si>
  <si>
    <t>https://nc-library-recordings.s3.us-west-1.amazonaws.com/uploads/recording/raw_s3_location/5686727f-5e2b-4fbd-bc65-881f447960f5/a9082f4170659b2d851fa670d858a6e1.wav?X-Amz-Algorithm=AWS4-HMAC-SHA256&amp;X-Amz-Credential=AKIATCPXLLJN3FZS7YWQ%2F20210504%2Fus-west-1%2Fs3%2Faws4_request&amp;X-Amz-Date=20210504T183958Z&amp;X-Amz-Expires=604800&amp;X-Amz-SignedHeaders=host&amp;X-Amz-Signature=47ba423803768f25b4d838b96a361757faaa90d5fa1812c0a9d70ec1dab9bb21</t>
  </si>
  <si>
    <t>711413d8-1ca8-4e99-85fb-37f99b611c1e</t>
  </si>
  <si>
    <t>Crystal Hoffman</t>
  </si>
  <si>
    <t>2021-05-01 16:57:12 UTC</t>
  </si>
  <si>
    <t>2021-05-01 16:57:22 UTC</t>
  </si>
  <si>
    <t>http://production-processed-recordings.s3.amazonaws.com/normalized_audio/94a8bec2fea7a4025638a70f587b060d.wav</t>
  </si>
  <si>
    <t>https://production-processed-recordings.s3.amazonaws.com/94a8bec2fea7a4025638a70f587b060d.wav?X-Amz-Algorithm=AWS4-HMAC-SHA256&amp;X-Amz-Credential=AKIATCPXLLJN3FZS7YWQ%2F20210504%2Fus-east-1%2Fs3%2Faws4_request&amp;X-Amz-Date=20210504T183958Z&amp;X-Amz-Expires=604800&amp;X-Amz-SignedHeaders=host&amp;X-Amz-Signature=40727bc878fbbbf6a9e462b5562a24f6787888ce0a2b09329ffd9aa9dbde6b65</t>
  </si>
  <si>
    <t>https://nc-library-recordings.s3.us-west-1.amazonaws.com/uploads/recording/raw_s3_location/711413d8-1ca8-4e99-85fb-37f99b611c1e/94a8bec2fea7a4025638a70f587b060d.wav?X-Amz-Algorithm=AWS4-HMAC-SHA256&amp;X-Amz-Credential=AKIATCPXLLJN3FZS7YWQ%2F20210504%2Fus-west-1%2Fs3%2Faws4_request&amp;X-Amz-Date=20210504T183958Z&amp;X-Amz-Expires=604800&amp;X-Amz-SignedHeaders=host&amp;X-Amz-Signature=e57884aefe1a345f2cc0976bbd8a7e6959692d7146f383c09000e01ffcce8e17</t>
  </si>
  <si>
    <t>f6f02532-cb5f-4bab-aa44-2cd26c34423d</t>
  </si>
  <si>
    <t>Cora Smith</t>
  </si>
  <si>
    <t>2021-05-01 12:27:14 UTC</t>
  </si>
  <si>
    <t>2021-05-01 12:27:24 UTC</t>
  </si>
  <si>
    <t>http://production-processed-recordings.s3.amazonaws.com/normalized_audio/14247b775e66971ff0871a217158ddfd.wav</t>
  </si>
  <si>
    <t>https://production-processed-recordings.s3.amazonaws.com/14247b775e66971ff0871a217158ddfd.wav?X-Amz-Algorithm=AWS4-HMAC-SHA256&amp;X-Amz-Credential=AKIATCPXLLJN3FZS7YWQ%2F20210504%2Fus-east-1%2Fs3%2Faws4_request&amp;X-Amz-Date=20210504T183958Z&amp;X-Amz-Expires=604800&amp;X-Amz-SignedHeaders=host&amp;X-Amz-Signature=14ed55bb0ce8957d1004307c8c5de758583b572fd5c898a4560aa1a2a8b51657</t>
  </si>
  <si>
    <t>https://nc-library-recordings.s3.us-west-1.amazonaws.com/uploads/recording/raw_s3_location/f6f02532-cb5f-4bab-aa44-2cd26c34423d/14247b775e66971ff0871a217158ddfd.wav?X-Amz-Algorithm=AWS4-HMAC-SHA256&amp;X-Amz-Credential=AKIATCPXLLJN3FZS7YWQ%2F20210504%2Fus-west-1%2Fs3%2Faws4_request&amp;X-Amz-Date=20210504T183958Z&amp;X-Amz-Expires=604800&amp;X-Amz-SignedHeaders=host&amp;X-Amz-Signature=25938ba80b2a71885d61f9a3350741a2e3a16096faf2faa59ddf3ebdca9c39e5</t>
  </si>
  <si>
    <t>6f4b7042-0629-4d4a-819f-3fdeca0c0a52</t>
  </si>
  <si>
    <t>Christina Lynn Moxley</t>
  </si>
  <si>
    <t>2021-04-29 20:31:54 UTC</t>
  </si>
  <si>
    <t>2021-04-29 20:32:04 UTC</t>
  </si>
  <si>
    <t>http://production-processed-recordings.s3.amazonaws.com/normalized_audio/126f430ba3730f85e5187eaa64a643da.wav</t>
  </si>
  <si>
    <t>https://production-processed-recordings.s3.amazonaws.com/126f430ba3730f85e5187eaa64a643da.wav?X-Amz-Algorithm=AWS4-HMAC-SHA256&amp;X-Amz-Credential=AKIATCPXLLJN3FZS7YWQ%2F20210504%2Fus-east-1%2Fs3%2Faws4_request&amp;X-Amz-Date=20210504T183958Z&amp;X-Amz-Expires=604800&amp;X-Amz-SignedHeaders=host&amp;X-Amz-Signature=7e169ad1400c6ef446de088831e0f05680e9d52192636ffbcea66ac763bc40b5</t>
  </si>
  <si>
    <t>https://nc-library-recordings.s3.us-west-1.amazonaws.com/uploads/recording/raw_s3_location/6f4b7042-0629-4d4a-819f-3fdeca0c0a52/126f430ba3730f85e5187eaa64a643da.wav?X-Amz-Algorithm=AWS4-HMAC-SHA256&amp;X-Amz-Credential=AKIATCPXLLJN3FZS7YWQ%2F20210504%2Fus-west-1%2Fs3%2Faws4_request&amp;X-Amz-Date=20210504T183958Z&amp;X-Amz-Expires=604800&amp;X-Amz-SignedHeaders=host&amp;X-Amz-Signature=bcd04f05d0c6431d491b3a88ab9f7e98d200c453099be473588424961daa1a8d</t>
  </si>
  <si>
    <t>66bfc5e9-6ff5-4dcb-9825-7b352c7be67b</t>
  </si>
  <si>
    <t>Camille Garcia</t>
  </si>
  <si>
    <t>2021-04-30 13:46:19 UTC</t>
  </si>
  <si>
    <t>2021-04-30 13:46:29 UTC</t>
  </si>
  <si>
    <t>http://production-processed-recordings.s3.amazonaws.com/normalized_audio/82f5a77589574738f083d180e9d1b1e3.wav</t>
  </si>
  <si>
    <t>https://production-processed-recordings.s3.amazonaws.com/82f5a77589574738f083d180e9d1b1e3.wav?X-Amz-Algorithm=AWS4-HMAC-SHA256&amp;X-Amz-Credential=AKIATCPXLLJN3FZS7YWQ%2F20210504%2Fus-east-1%2Fs3%2Faws4_request&amp;X-Amz-Date=20210504T183958Z&amp;X-Amz-Expires=604800&amp;X-Amz-SignedHeaders=host&amp;X-Amz-Signature=33f16e6c5fa02eb70701b960447275aed9f31e4a87f8dd6e7565b3d6522cb324</t>
  </si>
  <si>
    <t>https://nc-library-recordings.s3.us-west-1.amazonaws.com/uploads/recording/raw_s3_location/66bfc5e9-6ff5-4dcb-9825-7b352c7be67b/82f5a77589574738f083d180e9d1b1e3.wav?X-Amz-Algorithm=AWS4-HMAC-SHA256&amp;X-Amz-Credential=AKIATCPXLLJN3FZS7YWQ%2F20210504%2Fus-west-1%2Fs3%2Faws4_request&amp;X-Amz-Date=20210504T183958Z&amp;X-Amz-Expires=604800&amp;X-Amz-SignedHeaders=host&amp;X-Amz-Signature=30caff627cacb424206f2909fce6bffed1e97ffad03bda97931ae648364ed829</t>
  </si>
  <si>
    <t>109a67a3-6a23-44e3-8586-f6c3a51cc11f</t>
  </si>
  <si>
    <t>Caroline Meade</t>
  </si>
  <si>
    <t>2021-05-01 14:34:32 UTC</t>
  </si>
  <si>
    <t>2021-05-01 14:34:41 UTC</t>
  </si>
  <si>
    <t>http://production-processed-recordings.s3.amazonaws.com/normalized_audio/dde0bf48db5a7cf1a4019f1138cbabc8.wav</t>
  </si>
  <si>
    <t>https://production-processed-recordings.s3.amazonaws.com/dde0bf48db5a7cf1a4019f1138cbabc8.wav?X-Amz-Algorithm=AWS4-HMAC-SHA256&amp;X-Amz-Credential=AKIATCPXLLJN3FZS7YWQ%2F20210504%2Fus-east-1%2Fs3%2Faws4_request&amp;X-Amz-Date=20210504T183958Z&amp;X-Amz-Expires=604800&amp;X-Amz-SignedHeaders=host&amp;X-Amz-Signature=fb2fbaf583642f476643c07fc4e704f3bb28fb41b69753698476d92d12e2b177</t>
  </si>
  <si>
    <t>https://nc-library-recordings.s3.us-west-1.amazonaws.com/uploads/recording/raw_s3_location/109a67a3-6a23-44e3-8586-f6c3a51cc11f/dde0bf48db5a7cf1a4019f1138cbabc8.wav?X-Amz-Algorithm=AWS4-HMAC-SHA256&amp;X-Amz-Credential=AKIATCPXLLJN3FZS7YWQ%2F20210504%2Fus-west-1%2Fs3%2Faws4_request&amp;X-Amz-Date=20210504T183958Z&amp;X-Amz-Expires=604800&amp;X-Amz-SignedHeaders=host&amp;X-Amz-Signature=abb55712fa95190a3395d5989c25d7b2a7260ff4e27b0f5d370330a419608044</t>
  </si>
  <si>
    <t>01f384cf-cc68-4554-b8fb-02993916d1da</t>
  </si>
  <si>
    <t>Cameron O'Dell</t>
  </si>
  <si>
    <t>2021-05-01 13:47:15 UTC</t>
  </si>
  <si>
    <t>2021-05-01 13:47:24 UTC</t>
  </si>
  <si>
    <t>http://production-processed-recordings.s3.amazonaws.com/normalized_audio/e1f50a09d3524d625e91ec85bb1a6c92.wav</t>
  </si>
  <si>
    <t>https://production-processed-recordings.s3.amazonaws.com/e1f50a09d3524d625e91ec85bb1a6c92.wav?X-Amz-Algorithm=AWS4-HMAC-SHA256&amp;X-Amz-Credential=AKIATCPXLLJN3FZS7YWQ%2F20210504%2Fus-east-1%2Fs3%2Faws4_request&amp;X-Amz-Date=20210504T183958Z&amp;X-Amz-Expires=604800&amp;X-Amz-SignedHeaders=host&amp;X-Amz-Signature=19b80f629bae658b2f527849c7b88082a1e5a7ea3797338763d89f717c8932c7</t>
  </si>
  <si>
    <t>https://nc-library-recordings.s3.us-west-1.amazonaws.com/uploads/recording/raw_s3_location/01f384cf-cc68-4554-b8fb-02993916d1da/e1f50a09d3524d625e91ec85bb1a6c92.wav?X-Amz-Algorithm=AWS4-HMAC-SHA256&amp;X-Amz-Credential=AKIATCPXLLJN3FZS7YWQ%2F20210504%2Fus-west-1%2Fs3%2Faws4_request&amp;X-Amz-Date=20210504T183958Z&amp;X-Amz-Expires=604800&amp;X-Amz-SignedHeaders=host&amp;X-Amz-Signature=8b7fefea8ed11289959de3fc3e22b01447486e0aefae94295f95e5bf659b86b6</t>
  </si>
  <si>
    <t>913c967b-e57c-4494-953b-883630800225</t>
  </si>
  <si>
    <t>Christa Arehart</t>
  </si>
  <si>
    <t>2021-05-03 06:18:51 UTC</t>
  </si>
  <si>
    <t>2021-05-03 06:19:02 UTC</t>
  </si>
  <si>
    <t>http://production-processed-recordings.s3.amazonaws.com/normalized_audio/6b9ca119a87f169a4874f86d465169e6.wav</t>
  </si>
  <si>
    <t>https://production-processed-recordings.s3.amazonaws.com/6b9ca119a87f169a4874f86d465169e6.wav?X-Amz-Algorithm=AWS4-HMAC-SHA256&amp;X-Amz-Credential=AKIATCPXLLJN3FZS7YWQ%2F20210504%2Fus-east-1%2Fs3%2Faws4_request&amp;X-Amz-Date=20210504T183958Z&amp;X-Amz-Expires=604800&amp;X-Amz-SignedHeaders=host&amp;X-Amz-Signature=b496f7dbceb7d5572e58df7cabdf27a66c4cae6ea8f4a2d1fa6ff92fad7f7d2f</t>
  </si>
  <si>
    <t>https://nc-library-recordings.s3.us-west-1.amazonaws.com/uploads/recording/raw_s3_location/913c967b-e57c-4494-953b-883630800225/6b9ca119a87f169a4874f86d465169e6.wav?X-Amz-Algorithm=AWS4-HMAC-SHA256&amp;X-Amz-Credential=AKIATCPXLLJN3FZS7YWQ%2F20210504%2Fus-west-1%2Fs3%2Faws4_request&amp;X-Amz-Date=20210504T183958Z&amp;X-Amz-Expires=604800&amp;X-Amz-SignedHeaders=host&amp;X-Amz-Signature=f1b8458c4249f8e11786b3b06c5eb42bd554ab4a301c623c46e1f1b67682af17</t>
  </si>
  <si>
    <t>08b24c13-201e-4f96-9fcd-ab9549180da0</t>
  </si>
  <si>
    <t>Caleb Braunius</t>
  </si>
  <si>
    <t>2021-04-30 15:05:06 UTC</t>
  </si>
  <si>
    <t>2021-04-30 15:05:17 UTC</t>
  </si>
  <si>
    <t>http://production-processed-recordings.s3.amazonaws.com/normalized_audio/95d0ab7879de2cd9c6813f84f4cae69d.wav</t>
  </si>
  <si>
    <t>https://production-processed-recordings.s3.amazonaws.com/95d0ab7879de2cd9c6813f84f4cae69d.wav?X-Amz-Algorithm=AWS4-HMAC-SHA256&amp;X-Amz-Credential=AKIATCPXLLJN3FZS7YWQ%2F20210504%2Fus-east-1%2Fs3%2Faws4_request&amp;X-Amz-Date=20210504T183958Z&amp;X-Amz-Expires=604800&amp;X-Amz-SignedHeaders=host&amp;X-Amz-Signature=9d729de16006795fa8512caac9f8888db73b34b1f7c8c4a31b1b9faec196cbbe</t>
  </si>
  <si>
    <t>https://nc-library-recordings.s3.us-west-1.amazonaws.com/uploads/recording/raw_s3_location/08b24c13-201e-4f96-9fcd-ab9549180da0/95d0ab7879de2cd9c6813f84f4cae69d.wav?X-Amz-Algorithm=AWS4-HMAC-SHA256&amp;X-Amz-Credential=AKIATCPXLLJN3FZS7YWQ%2F20210504%2Fus-west-1%2Fs3%2Faws4_request&amp;X-Amz-Date=20210504T183958Z&amp;X-Amz-Expires=604800&amp;X-Amz-SignedHeaders=host&amp;X-Amz-Signature=3f51da807a261f803e77f953675cebdd2d4bf37a22b820527556ac91b3a1345e</t>
  </si>
  <si>
    <t>1d51fbe1-5b08-4da1-94d5-1b25cfc5cebf</t>
  </si>
  <si>
    <t>Christina Fulcher</t>
  </si>
  <si>
    <t>2021-05-01 17:59:46 UTC</t>
  </si>
  <si>
    <t>2021-05-01 17:59:56 UTC</t>
  </si>
  <si>
    <t>http://production-processed-recordings.s3.amazonaws.com/normalized_audio/17675f457fc765ff73b9968d77114f55.wav</t>
  </si>
  <si>
    <t>https://production-processed-recordings.s3.amazonaws.com/17675f457fc765ff73b9968d77114f55.wav?X-Amz-Algorithm=AWS4-HMAC-SHA256&amp;X-Amz-Credential=AKIATCPXLLJN3FZS7YWQ%2F20210504%2Fus-east-1%2Fs3%2Faws4_request&amp;X-Amz-Date=20210504T183958Z&amp;X-Amz-Expires=604800&amp;X-Amz-SignedHeaders=host&amp;X-Amz-Signature=2f5b80127794618f22c7376bbcb5f4c46447fab14269d1dd8536cf4da8568427</t>
  </si>
  <si>
    <t>https://nc-library-recordings.s3.us-west-1.amazonaws.com/uploads/recording/raw_s3_location/1d51fbe1-5b08-4da1-94d5-1b25cfc5cebf/17675f457fc765ff73b9968d77114f55.wav?X-Amz-Algorithm=AWS4-HMAC-SHA256&amp;X-Amz-Credential=AKIATCPXLLJN3FZS7YWQ%2F20210504%2Fus-west-1%2Fs3%2Faws4_request&amp;X-Amz-Date=20210504T183958Z&amp;X-Amz-Expires=604800&amp;X-Amz-SignedHeaders=host&amp;X-Amz-Signature=a50f3a7848f1378c2a711d3a7f5ea18e7cf615a081f7153c56fffffedb2a443d</t>
  </si>
  <si>
    <t>f65fa0a1-33fe-4f22-a392-31b8f6072d5b</t>
  </si>
  <si>
    <t>Cristy Foster</t>
  </si>
  <si>
    <t>2021-05-01 18:05:15 UTC</t>
  </si>
  <si>
    <t>2021-05-01 18:05:25 UTC</t>
  </si>
  <si>
    <t>http://production-processed-recordings.s3.amazonaws.com/normalized_audio/cc0ba42db8b947fe5821a81f47731ec5.wav</t>
  </si>
  <si>
    <t>https://production-processed-recordings.s3.amazonaws.com/cc0ba42db8b947fe5821a81f47731ec5.wav?X-Amz-Algorithm=AWS4-HMAC-SHA256&amp;X-Amz-Credential=AKIATCPXLLJN3FZS7YWQ%2F20210504%2Fus-east-1%2Fs3%2Faws4_request&amp;X-Amz-Date=20210504T183958Z&amp;X-Amz-Expires=604800&amp;X-Amz-SignedHeaders=host&amp;X-Amz-Signature=913b8178b21f698459280dc878a49e4f6981e09bb51d03005062dd7834e269be</t>
  </si>
  <si>
    <t>https://nc-library-recordings.s3.us-west-1.amazonaws.com/uploads/recording/raw_s3_location/f65fa0a1-33fe-4f22-a392-31b8f6072d5b/cc0ba42db8b947fe5821a81f47731ec5.wav?X-Amz-Algorithm=AWS4-HMAC-SHA256&amp;X-Amz-Credential=AKIATCPXLLJN3FZS7YWQ%2F20210504%2Fus-west-1%2Fs3%2Faws4_request&amp;X-Amz-Date=20210504T183958Z&amp;X-Amz-Expires=604800&amp;X-Amz-SignedHeaders=host&amp;X-Amz-Signature=bd91eb2620fe1c23c6be8712c2f64f1e0ffe4d4c5be655c0834e8f9605335ee0</t>
  </si>
  <si>
    <t>ff9538e0-d8fc-4216-aa8e-53a7471e969c</t>
  </si>
  <si>
    <t>Christopher Paul Anama</t>
  </si>
  <si>
    <t>2021-04-30 15:21:19 UTC</t>
  </si>
  <si>
    <t>2021-04-30 15:21:29 UTC</t>
  </si>
  <si>
    <t>http://production-processed-recordings.s3.amazonaws.com/normalized_audio/0a7a41a39d7ceb11851246a3d7c93bf4.wav</t>
  </si>
  <si>
    <t>https://production-processed-recordings.s3.amazonaws.com/0a7a41a39d7ceb11851246a3d7c93bf4.wav?X-Amz-Algorithm=AWS4-HMAC-SHA256&amp;X-Amz-Credential=AKIATCPXLLJN3FZS7YWQ%2F20210504%2Fus-east-1%2Fs3%2Faws4_request&amp;X-Amz-Date=20210504T183958Z&amp;X-Amz-Expires=604800&amp;X-Amz-SignedHeaders=host&amp;X-Amz-Signature=b7c219484fdc3037f6efcea5ebb01eeb1cb18c40d526fb5058c3513b792d4296</t>
  </si>
  <si>
    <t>https://nc-library-recordings.s3.us-west-1.amazonaws.com/uploads/recording/raw_s3_location/ff9538e0-d8fc-4216-aa8e-53a7471e969c/0a7a41a39d7ceb11851246a3d7c93bf4.wav?X-Amz-Algorithm=AWS4-HMAC-SHA256&amp;X-Amz-Credential=AKIATCPXLLJN3FZS7YWQ%2F20210504%2Fus-west-1%2Fs3%2Faws4_request&amp;X-Amz-Date=20210504T183958Z&amp;X-Amz-Expires=604800&amp;X-Amz-SignedHeaders=host&amp;X-Amz-Signature=c521a66a57eb9d729fb04214f1e5951363d6bb40dafda447ae66d41ced9ee695</t>
  </si>
  <si>
    <t>d5a73080-d55a-4764-a38a-688fb10204e3</t>
  </si>
  <si>
    <t>Candace Richards</t>
  </si>
  <si>
    <t>2021-05-01 13:10:17 UTC</t>
  </si>
  <si>
    <t>2021-05-01 13:10:26 UTC</t>
  </si>
  <si>
    <t>http://production-processed-recordings.s3.amazonaws.com/normalized_audio/e68c2bf936ab155d5be4299f6fb4abd9.wav</t>
  </si>
  <si>
    <t>https://production-processed-recordings.s3.amazonaws.com/e68c2bf936ab155d5be4299f6fb4abd9.wav?X-Amz-Algorithm=AWS4-HMAC-SHA256&amp;X-Amz-Credential=AKIATCPXLLJN3FZS7YWQ%2F20210504%2Fus-east-1%2Fs3%2Faws4_request&amp;X-Amz-Date=20210504T183958Z&amp;X-Amz-Expires=604800&amp;X-Amz-SignedHeaders=host&amp;X-Amz-Signature=e4a26fd8f9ff223784f013fbbfded3163a6026455de9c9eb8d64c6d3e268e35d</t>
  </si>
  <si>
    <t>https://nc-library-recordings.s3.us-west-1.amazonaws.com/uploads/recording/raw_s3_location/d5a73080-d55a-4764-a38a-688fb10204e3/e68c2bf936ab155d5be4299f6fb4abd9.wav?X-Amz-Algorithm=AWS4-HMAC-SHA256&amp;X-Amz-Credential=AKIATCPXLLJN3FZS7YWQ%2F20210504%2Fus-west-1%2Fs3%2Faws4_request&amp;X-Amz-Date=20210504T183958Z&amp;X-Amz-Expires=604800&amp;X-Amz-SignedHeaders=host&amp;X-Amz-Signature=0f3f08cf57a47e4928eef7d207bf523f93619fc3dafe248f0e4eb3c239a5b928</t>
  </si>
  <si>
    <t>ab057504-55ca-495a-8051-06833d563011</t>
  </si>
  <si>
    <t>Christopher Steven Condoulis</t>
  </si>
  <si>
    <t>2021-04-30 14:23:49 UTC</t>
  </si>
  <si>
    <t>2021-04-30 14:23:59 UTC</t>
  </si>
  <si>
    <t>http://production-processed-recordings.s3.amazonaws.com/normalized_audio/6940fce7814174ae65fd29e8d112f9a6.wav</t>
  </si>
  <si>
    <t>https://production-processed-recordings.s3.amazonaws.com/6940fce7814174ae65fd29e8d112f9a6.wav?X-Amz-Algorithm=AWS4-HMAC-SHA256&amp;X-Amz-Credential=AKIATCPXLLJN3FZS7YWQ%2F20210504%2Fus-east-1%2Fs3%2Faws4_request&amp;X-Amz-Date=20210504T183958Z&amp;X-Amz-Expires=604800&amp;X-Amz-SignedHeaders=host&amp;X-Amz-Signature=0e75ce40599a1b496a7e1bd62ade202c95a1bac8d5bfc042ad7e86d6f0c1bad3</t>
  </si>
  <si>
    <t>https://nc-library-recordings.s3.us-west-1.amazonaws.com/uploads/recording/raw_s3_location/ab057504-55ca-495a-8051-06833d563011/6940fce7814174ae65fd29e8d112f9a6.wav?X-Amz-Algorithm=AWS4-HMAC-SHA256&amp;X-Amz-Credential=AKIATCPXLLJN3FZS7YWQ%2F20210504%2Fus-west-1%2Fs3%2Faws4_request&amp;X-Amz-Date=20210504T183958Z&amp;X-Amz-Expires=604800&amp;X-Amz-SignedHeaders=host&amp;X-Amz-Signature=bf84f139f519c3afa002b91ca5178af0597c2d8c2bede8f0c22d7f1f4cdc7fb0</t>
  </si>
  <si>
    <t>ba01084e-ab20-4358-a938-aab484aae28b</t>
  </si>
  <si>
    <t>Christian Vance</t>
  </si>
  <si>
    <t>2021-04-30 17:31:34 UTC</t>
  </si>
  <si>
    <t>2021-04-30 17:31:44 UTC</t>
  </si>
  <si>
    <t>http://production-processed-recordings.s3.amazonaws.com/normalized_audio/54cb34eb3c59ae781d64c026a0875a0b.wav</t>
  </si>
  <si>
    <t>https://production-processed-recordings.s3.amazonaws.com/54cb34eb3c59ae781d64c026a0875a0b.wav?X-Amz-Algorithm=AWS4-HMAC-SHA256&amp;X-Amz-Credential=AKIATCPXLLJN3FZS7YWQ%2F20210504%2Fus-east-1%2Fs3%2Faws4_request&amp;X-Amz-Date=20210504T183958Z&amp;X-Amz-Expires=604800&amp;X-Amz-SignedHeaders=host&amp;X-Amz-Signature=4d509b3fec942e522ee5479c8dd4d0c2e56047bb1e520cac713fad0660ace1bf</t>
  </si>
  <si>
    <t>https://nc-library-recordings.s3.us-west-1.amazonaws.com/uploads/recording/raw_s3_location/ba01084e-ab20-4358-a938-aab484aae28b/54cb34eb3c59ae781d64c026a0875a0b.wav?X-Amz-Algorithm=AWS4-HMAC-SHA256&amp;X-Amz-Credential=AKIATCPXLLJN3FZS7YWQ%2F20210504%2Fus-west-1%2Fs3%2Faws4_request&amp;X-Amz-Date=20210504T183958Z&amp;X-Amz-Expires=604800&amp;X-Amz-SignedHeaders=host&amp;X-Amz-Signature=711796502dbc817f295a074e8e1ee5d176bcb4271a746eea3ed635c31c160fcd</t>
  </si>
  <si>
    <t>339fd27e-3057-43cd-95f8-0498a1bb09f8</t>
  </si>
  <si>
    <t>Causey Tyler Hope</t>
  </si>
  <si>
    <t>2021-04-30 16:00:34 UTC</t>
  </si>
  <si>
    <t>2021-04-30 16:00:42 UTC</t>
  </si>
  <si>
    <t>http://production-processed-recordings.s3.amazonaws.com/normalized_audio/0da6af141f5fb9249c561c24bf34f1dd.wav</t>
  </si>
  <si>
    <t>https://production-processed-recordings.s3.amazonaws.com/0da6af141f5fb9249c561c24bf34f1dd.wav?X-Amz-Algorithm=AWS4-HMAC-SHA256&amp;X-Amz-Credential=AKIATCPXLLJN3FZS7YWQ%2F20210504%2Fus-east-1%2Fs3%2Faws4_request&amp;X-Amz-Date=20210504T183958Z&amp;X-Amz-Expires=604800&amp;X-Amz-SignedHeaders=host&amp;X-Amz-Signature=a2ed6500adb16fc0466e13a59382afa1856fe0f5901c939d209cc31efdd77594</t>
  </si>
  <si>
    <t>https://nc-library-recordings.s3.us-west-1.amazonaws.com/uploads/recording/raw_s3_location/339fd27e-3057-43cd-95f8-0498a1bb09f8/0da6af141f5fb9249c561c24bf34f1dd.wav?X-Amz-Algorithm=AWS4-HMAC-SHA256&amp;X-Amz-Credential=AKIATCPXLLJN3FZS7YWQ%2F20210504%2Fus-west-1%2Fs3%2Faws4_request&amp;X-Amz-Date=20210504T183958Z&amp;X-Amz-Expires=604800&amp;X-Amz-SignedHeaders=host&amp;X-Amz-Signature=2d3ddd310fead8792b003fe06af731d7d1794c1bbb40a99c4f4fa1f14f127737</t>
  </si>
  <si>
    <t>290e107e-38a8-430e-9e2e-11e9887c433e</t>
  </si>
  <si>
    <t>Carter Litvinas</t>
  </si>
  <si>
    <t>2021-05-01 14:57:32 UTC</t>
  </si>
  <si>
    <t>2021-05-01 14:57:41 UTC</t>
  </si>
  <si>
    <t>http://production-processed-recordings.s3.amazonaws.com/normalized_audio/0cc3ed3c4d6265793e4f443f73509cde.wav</t>
  </si>
  <si>
    <t>https://production-processed-recordings.s3.amazonaws.com/0cc3ed3c4d6265793e4f443f73509cde.wav?X-Amz-Algorithm=AWS4-HMAC-SHA256&amp;X-Amz-Credential=AKIATCPXLLJN3FZS7YWQ%2F20210504%2Fus-east-1%2Fs3%2Faws4_request&amp;X-Amz-Date=20210504T183958Z&amp;X-Amz-Expires=604800&amp;X-Amz-SignedHeaders=host&amp;X-Amz-Signature=60b34d6b43a317d3e4e5835e4a01fa4012201c5e2b220bd5a1f8f4614dfb799b</t>
  </si>
  <si>
    <t>https://nc-library-recordings.s3.us-west-1.amazonaws.com/uploads/recording/raw_s3_location/290e107e-38a8-430e-9e2e-11e9887c433e/0cc3ed3c4d6265793e4f443f73509cde.wav?X-Amz-Algorithm=AWS4-HMAC-SHA256&amp;X-Amz-Credential=AKIATCPXLLJN3FZS7YWQ%2F20210504%2Fus-west-1%2Fs3%2Faws4_request&amp;X-Amz-Date=20210504T183958Z&amp;X-Amz-Expires=604800&amp;X-Amz-SignedHeaders=host&amp;X-Amz-Signature=85111c26562642ddc7704d3ec982214a25ed45f04a9fc89074331907f1c4099a</t>
  </si>
  <si>
    <t>1a68d8d2-16c1-4a38-9d56-0e6396bfa672</t>
  </si>
  <si>
    <t>Cypress Kropko</t>
  </si>
  <si>
    <t>2021-04-29 20:52:49 UTC</t>
  </si>
  <si>
    <t>2021-04-29 20:53:02 UTC</t>
  </si>
  <si>
    <t>http://production-processed-recordings.s3.amazonaws.com/normalized_audio/b0fafec89676a981c9a2f09f8be520f5.wav</t>
  </si>
  <si>
    <t>https://production-processed-recordings.s3.amazonaws.com/b0fafec89676a981c9a2f09f8be520f5.wav?X-Amz-Algorithm=AWS4-HMAC-SHA256&amp;X-Amz-Credential=AKIATCPXLLJN3FZS7YWQ%2F20210504%2Fus-east-1%2Fs3%2Faws4_request&amp;X-Amz-Date=20210504T183958Z&amp;X-Amz-Expires=604800&amp;X-Amz-SignedHeaders=host&amp;X-Amz-Signature=88078f7fcff5f603b9d2b6158bae540b618a5e33b24351d2e5b5816dcc9025b5</t>
  </si>
  <si>
    <t>https://nc-library-recordings.s3.us-west-1.amazonaws.com/uploads/recording/raw_s3_location/1a68d8d2-16c1-4a38-9d56-0e6396bfa672/b0fafec89676a981c9a2f09f8be520f5.wav?X-Amz-Algorithm=AWS4-HMAC-SHA256&amp;X-Amz-Credential=AKIATCPXLLJN3FZS7YWQ%2F20210504%2Fus-west-1%2Fs3%2Faws4_request&amp;X-Amz-Date=20210504T183958Z&amp;X-Amz-Expires=604800&amp;X-Amz-SignedHeaders=host&amp;X-Amz-Signature=ac7451313d4cb0c755fb48a4c4bed75c07565ef44c32adf1fc4b2c4891ac15cc</t>
  </si>
  <si>
    <t>dc88fce2-cb2d-40cb-9a8d-c0202be38f2e</t>
  </si>
  <si>
    <t>Claire Walters LeBlond</t>
  </si>
  <si>
    <t>2021-05-01 15:00:51 UTC</t>
  </si>
  <si>
    <t>2021-05-01 15:01:01 UTC</t>
  </si>
  <si>
    <t>http://production-processed-recordings.s3.amazonaws.com/normalized_audio/7b4aba0bebc9b31a40ad7f8c0c0649ac.wav</t>
  </si>
  <si>
    <t>https://production-processed-recordings.s3.amazonaws.com/7b4aba0bebc9b31a40ad7f8c0c0649ac.wav?X-Amz-Algorithm=AWS4-HMAC-SHA256&amp;X-Amz-Credential=AKIATCPXLLJN3FZS7YWQ%2F20210504%2Fus-east-1%2Fs3%2Faws4_request&amp;X-Amz-Date=20210504T183958Z&amp;X-Amz-Expires=604800&amp;X-Amz-SignedHeaders=host&amp;X-Amz-Signature=b411a7422dc6a029652908238cf69d5d5f2be8f82b379d920d82dc92b0b92972</t>
  </si>
  <si>
    <t>https://nc-library-recordings.s3.us-west-1.amazonaws.com/uploads/recording/raw_s3_location/dc88fce2-cb2d-40cb-9a8d-c0202be38f2e/7b4aba0bebc9b31a40ad7f8c0c0649ac.wav?X-Amz-Algorithm=AWS4-HMAC-SHA256&amp;X-Amz-Credential=AKIATCPXLLJN3FZS7YWQ%2F20210504%2Fus-west-1%2Fs3%2Faws4_request&amp;X-Amz-Date=20210504T183958Z&amp;X-Amz-Expires=604800&amp;X-Amz-SignedHeaders=host&amp;X-Amz-Signature=705f0b89e8498df4773c1a68d3be91c2a45d8757f6332613803b09e635e66f14</t>
  </si>
  <si>
    <t>bddce69b-7446-45db-9698-c4879426e086</t>
  </si>
  <si>
    <t>Dalia Abbas</t>
  </si>
  <si>
    <t>2021-04-30 15:40:54 UTC</t>
  </si>
  <si>
    <t>2021-04-30 15:41:04 UTC</t>
  </si>
  <si>
    <t>http://production-processed-recordings.s3.amazonaws.com/normalized_audio/e9e8206a995eb0433fe0a15035657b73.wav</t>
  </si>
  <si>
    <t>https://production-processed-recordings.s3.amazonaws.com/e9e8206a995eb0433fe0a15035657b73.wav?X-Amz-Algorithm=AWS4-HMAC-SHA256&amp;X-Amz-Credential=AKIATCPXLLJN3FZS7YWQ%2F20210504%2Fus-east-1%2Fs3%2Faws4_request&amp;X-Amz-Date=20210504T183958Z&amp;X-Amz-Expires=604800&amp;X-Amz-SignedHeaders=host&amp;X-Amz-Signature=762f4aa554711a4a30ed97661d5dbcd52ece725dbd3273d0d4cf8e231707c108</t>
  </si>
  <si>
    <t>https://nc-library-recordings.s3.us-west-1.amazonaws.com/uploads/recording/raw_s3_location/bddce69b-7446-45db-9698-c4879426e086/e9e8206a995eb0433fe0a15035657b73.wav?X-Amz-Algorithm=AWS4-HMAC-SHA256&amp;X-Amz-Credential=AKIATCPXLLJN3FZS7YWQ%2F20210504%2Fus-west-1%2Fs3%2Faws4_request&amp;X-Amz-Date=20210504T183958Z&amp;X-Amz-Expires=604800&amp;X-Amz-SignedHeaders=host&amp;X-Amz-Signature=bb05896f1fad415ae2202cb51e608bc4f735b6c50bf5f83d2ca679c600c154d9</t>
  </si>
  <si>
    <t>b536707e-066a-495c-bad9-feca064efb81</t>
  </si>
  <si>
    <t>Dominique Barr</t>
  </si>
  <si>
    <t>2021-05-03 05:48:30 UTC</t>
  </si>
  <si>
    <t>2021-05-03 05:48:40 UTC</t>
  </si>
  <si>
    <t>http://production-processed-recordings.s3.amazonaws.com/normalized_audio/fcc24b7f4e43b5b25b0aaa00133848ee.wav</t>
  </si>
  <si>
    <t>https://production-processed-recordings.s3.amazonaws.com/fcc24b7f4e43b5b25b0aaa00133848ee.wav?X-Amz-Algorithm=AWS4-HMAC-SHA256&amp;X-Amz-Credential=AKIATCPXLLJN3FZS7YWQ%2F20210504%2Fus-east-1%2Fs3%2Faws4_request&amp;X-Amz-Date=20210504T183958Z&amp;X-Amz-Expires=604800&amp;X-Amz-SignedHeaders=host&amp;X-Amz-Signature=cc3e541c3426ba3f5b99d9c86e763ef83065bd991fafe55f9a46e76aafdef38c</t>
  </si>
  <si>
    <t>https://nc-library-recordings.s3.us-west-1.amazonaws.com/uploads/recording/raw_s3_location/b536707e-066a-495c-bad9-feca064efb81/fcc24b7f4e43b5b25b0aaa00133848ee.wav?X-Amz-Algorithm=AWS4-HMAC-SHA256&amp;X-Amz-Credential=AKIATCPXLLJN3FZS7YWQ%2F20210504%2Fus-west-1%2Fs3%2Faws4_request&amp;X-Amz-Date=20210504T183958Z&amp;X-Amz-Expires=604800&amp;X-Amz-SignedHeaders=host&amp;X-Amz-Signature=3f4a9be5ba37544dd257e10106a5cd8276cdea475daf56ae7aa2942eceb5426e</t>
  </si>
  <si>
    <t>056eb13b-9ad6-48be-a64c-961d847d30c6</t>
  </si>
  <si>
    <t>Dustin Buck</t>
  </si>
  <si>
    <t>2021-05-03 04:56:27 UTC</t>
  </si>
  <si>
    <t>2021-05-03 04:56:36 UTC</t>
  </si>
  <si>
    <t>http://production-processed-recordings.s3.amazonaws.com/normalized_audio/abecf38de55cde8f6ed56e3d2d48594f.wav</t>
  </si>
  <si>
    <t>https://production-processed-recordings.s3.amazonaws.com/abecf38de55cde8f6ed56e3d2d48594f.wav?X-Amz-Algorithm=AWS4-HMAC-SHA256&amp;X-Amz-Credential=AKIATCPXLLJN3FZS7YWQ%2F20210504%2Fus-east-1%2Fs3%2Faws4_request&amp;X-Amz-Date=20210504T183958Z&amp;X-Amz-Expires=604800&amp;X-Amz-SignedHeaders=host&amp;X-Amz-Signature=e481cb31d1c17c5f1cda0cde8ba5c731aab08bb41bad2d0c7a05f4e14c20de32</t>
  </si>
  <si>
    <t>https://nc-library-recordings.s3.us-west-1.amazonaws.com/uploads/recording/raw_s3_location/056eb13b-9ad6-48be-a64c-961d847d30c6/abecf38de55cde8f6ed56e3d2d48594f.wav?X-Amz-Algorithm=AWS4-HMAC-SHA256&amp;X-Amz-Credential=AKIATCPXLLJN3FZS7YWQ%2F20210504%2Fus-west-1%2Fs3%2Faws4_request&amp;X-Amz-Date=20210504T183958Z&amp;X-Amz-Expires=604800&amp;X-Amz-SignedHeaders=host&amp;X-Amz-Signature=56de09c9be379d1c177b6bf8a8ef8a173e74081076a7bcec22dda9450bd53663</t>
  </si>
  <si>
    <t>a3e63579-f163-4cc8-b184-b5adcb603971</t>
  </si>
  <si>
    <t>Daniel Consolvo</t>
  </si>
  <si>
    <t>2021-05-03 04:31:21 UTC</t>
  </si>
  <si>
    <t>2021-05-03 04:31:31 UTC</t>
  </si>
  <si>
    <t>http://production-processed-recordings.s3.amazonaws.com/normalized_audio/b58b707e7f9d01cebd26fdc574355f98.wav</t>
  </si>
  <si>
    <t>https://production-processed-recordings.s3.amazonaws.com/b58b707e7f9d01cebd26fdc574355f98.wav?X-Amz-Algorithm=AWS4-HMAC-SHA256&amp;X-Amz-Credential=AKIATCPXLLJN3FZS7YWQ%2F20210504%2Fus-east-1%2Fs3%2Faws4_request&amp;X-Amz-Date=20210504T183958Z&amp;X-Amz-Expires=604800&amp;X-Amz-SignedHeaders=host&amp;X-Amz-Signature=195c798851db6127da820d84ee790abbbbbf44373a0b372bf2823210305b671c</t>
  </si>
  <si>
    <t>https://nc-library-recordings.s3.us-west-1.amazonaws.com/uploads/recording/raw_s3_location/a3e63579-f163-4cc8-b184-b5adcb603971/b58b707e7f9d01cebd26fdc574355f98.wav?X-Amz-Algorithm=AWS4-HMAC-SHA256&amp;X-Amz-Credential=AKIATCPXLLJN3FZS7YWQ%2F20210504%2Fus-west-1%2Fs3%2Faws4_request&amp;X-Amz-Date=20210504T183958Z&amp;X-Amz-Expires=604800&amp;X-Amz-SignedHeaders=host&amp;X-Amz-Signature=079658a97e526181b4b128ae0dd43b7ed9975e9b47556780356958ac45409c9d</t>
  </si>
  <si>
    <t>5c1e3266-83d5-4e15-b2f6-27e68fd96123</t>
  </si>
  <si>
    <t>David Dindo</t>
  </si>
  <si>
    <t>2021-05-01 18:42:43 UTC</t>
  </si>
  <si>
    <t>2021-05-01 18:42:52 UTC</t>
  </si>
  <si>
    <t>http://production-processed-recordings.s3.amazonaws.com/normalized_audio/2836b5789108f15694799bc06ddcae27.wav</t>
  </si>
  <si>
    <t>https://production-processed-recordings.s3.amazonaws.com/2836b5789108f15694799bc06ddcae27.wav?X-Amz-Algorithm=AWS4-HMAC-SHA256&amp;X-Amz-Credential=AKIATCPXLLJN3FZS7YWQ%2F20210504%2Fus-east-1%2Fs3%2Faws4_request&amp;X-Amz-Date=20210504T183958Z&amp;X-Amz-Expires=604800&amp;X-Amz-SignedHeaders=host&amp;X-Amz-Signature=ac4b3dbecbc40f2fd2c1b09149962815587f0b6d99820d17250deb27d49c2a72</t>
  </si>
  <si>
    <t>https://nc-library-recordings.s3.us-west-1.amazonaws.com/uploads/recording/raw_s3_location/5c1e3266-83d5-4e15-b2f6-27e68fd96123/2836b5789108f15694799bc06ddcae27.wav?X-Amz-Algorithm=AWS4-HMAC-SHA256&amp;X-Amz-Credential=AKIATCPXLLJN3FZS7YWQ%2F20210504%2Fus-west-1%2Fs3%2Faws4_request&amp;X-Amz-Date=20210504T183958Z&amp;X-Amz-Expires=604800&amp;X-Amz-SignedHeaders=host&amp;X-Amz-Signature=1aba24559119ecc478d0d718d361d54923eb02f6a52c2005edef1a2bb754690c</t>
  </si>
  <si>
    <t>aee6b299-4846-4329-8046-3cd40364947e</t>
  </si>
  <si>
    <t>Deron Geng</t>
  </si>
  <si>
    <t>2021-04-30 13:45:07 UTC</t>
  </si>
  <si>
    <t>2021-04-30 13:45:17 UTC</t>
  </si>
  <si>
    <t>http://production-processed-recordings.s3.amazonaws.com/normalized_audio/458027df9dfa49cc7e874e3c641161de.wav</t>
  </si>
  <si>
    <t>https://production-processed-recordings.s3.amazonaws.com/458027df9dfa49cc7e874e3c641161de.wav?X-Amz-Algorithm=AWS4-HMAC-SHA256&amp;X-Amz-Credential=AKIATCPXLLJN3FZS7YWQ%2F20210504%2Fus-east-1%2Fs3%2Faws4_request&amp;X-Amz-Date=20210504T183958Z&amp;X-Amz-Expires=604800&amp;X-Amz-SignedHeaders=host&amp;X-Amz-Signature=4e55d26daf74f0155a1fdde73211333e21104ba1443b6fee101091ed88847176</t>
  </si>
  <si>
    <t>https://nc-library-recordings.s3.us-west-1.amazonaws.com/uploads/recording/raw_s3_location/aee6b299-4846-4329-8046-3cd40364947e/458027df9dfa49cc7e874e3c641161de.wav?X-Amz-Algorithm=AWS4-HMAC-SHA256&amp;X-Amz-Credential=AKIATCPXLLJN3FZS7YWQ%2F20210504%2Fus-west-1%2Fs3%2Faws4_request&amp;X-Amz-Date=20210504T183958Z&amp;X-Amz-Expires=604800&amp;X-Amz-SignedHeaders=host&amp;X-Amz-Signature=9d781e33189c5ee0cf9dcef4f80125976cd8c4317bf0bc83cc094befe68482bf</t>
  </si>
  <si>
    <t>d95cf544-7791-4c33-a17a-3e1e06e0422d</t>
  </si>
  <si>
    <t>Dara Anika Kupke</t>
  </si>
  <si>
    <t>2021-04-30 16:45:05 UTC</t>
  </si>
  <si>
    <t>2021-04-30 16:45:16 UTC</t>
  </si>
  <si>
    <t>http://production-processed-recordings.s3.amazonaws.com/normalized_audio/bb989cde6c21acc3f771cc8feec947ba.wav</t>
  </si>
  <si>
    <t>https://production-processed-recordings.s3.amazonaws.com/bb989cde6c21acc3f771cc8feec947ba.wav?X-Amz-Algorithm=AWS4-HMAC-SHA256&amp;X-Amz-Credential=AKIATCPXLLJN3FZS7YWQ%2F20210504%2Fus-east-1%2Fs3%2Faws4_request&amp;X-Amz-Date=20210504T183958Z&amp;X-Amz-Expires=604800&amp;X-Amz-SignedHeaders=host&amp;X-Amz-Signature=f1fe770f13d5942eed8618824667aaa0490cf2bbee82eb66ab01addffaaa4ee3</t>
  </si>
  <si>
    <t>https://nc-library-recordings.s3.us-west-1.amazonaws.com/uploads/recording/raw_s3_location/d95cf544-7791-4c33-a17a-3e1e06e0422d/bb989cde6c21acc3f771cc8feec947ba.wav?X-Amz-Algorithm=AWS4-HMAC-SHA256&amp;X-Amz-Credential=AKIATCPXLLJN3FZS7YWQ%2F20210504%2Fus-west-1%2Fs3%2Faws4_request&amp;X-Amz-Date=20210504T183958Z&amp;X-Amz-Expires=604800&amp;X-Amz-SignedHeaders=host&amp;X-Amz-Signature=1fad502c3c5c7a9a7a18dd37b9d7e5bd770d456a8d3802c1aa75b838eaa26189</t>
  </si>
  <si>
    <t>1d7477c4-16b0-4ff3-ab1b-d45e415dc414</t>
  </si>
  <si>
    <t>Daniel Hocking</t>
  </si>
  <si>
    <t>dhocking6014@email.vccs.edu</t>
  </si>
  <si>
    <t>2021-05-01 16:57:55 UTC</t>
  </si>
  <si>
    <t>2021-05-01 16:58:06 UTC</t>
  </si>
  <si>
    <t>http://production-processed-recordings.s3.amazonaws.com/normalized_audio/4d427129f76b776913d16a0ee56b52c1.wav</t>
  </si>
  <si>
    <t>https://production-processed-recordings.s3.amazonaws.com/4d427129f76b776913d16a0ee56b52c1.wav?X-Amz-Algorithm=AWS4-HMAC-SHA256&amp;X-Amz-Credential=AKIATCPXLLJN3FZS7YWQ%2F20210504%2Fus-east-1%2Fs3%2Faws4_request&amp;X-Amz-Date=20210504T183958Z&amp;X-Amz-Expires=604800&amp;X-Amz-SignedHeaders=host&amp;X-Amz-Signature=a6340766247c99f3f405993b9467b1eb9d22f7028cb42af6b28368ff7790f118</t>
  </si>
  <si>
    <t>https://nc-library-recordings.s3.us-west-1.amazonaws.com/uploads/recording/raw_s3_location/1d7477c4-16b0-4ff3-ab1b-d45e415dc414/4d427129f76b776913d16a0ee56b52c1.wav?X-Amz-Algorithm=AWS4-HMAC-SHA256&amp;X-Amz-Credential=AKIATCPXLLJN3FZS7YWQ%2F20210504%2Fus-west-1%2Fs3%2Faws4_request&amp;X-Amz-Date=20210504T183958Z&amp;X-Amz-Expires=604800&amp;X-Amz-SignedHeaders=host&amp;X-Amz-Signature=7f41114163af817d9add9838c52f10d38031cf695f7dab22cc49cb9fb654f63c</t>
  </si>
  <si>
    <t>624def07-9f1b-4667-ae49-bb35d78746d9</t>
  </si>
  <si>
    <t>Daniel Celentano</t>
  </si>
  <si>
    <t>2021-05-03 04:45:34 UTC</t>
  </si>
  <si>
    <t>2021-05-03 04:45:43 UTC</t>
  </si>
  <si>
    <t>http://production-processed-recordings.s3.amazonaws.com/normalized_audio/ef1bf5009bac386f297d64912708a47c.wav</t>
  </si>
  <si>
    <t>https://production-processed-recordings.s3.amazonaws.com/ef1bf5009bac386f297d64912708a47c.wav?X-Amz-Algorithm=AWS4-HMAC-SHA256&amp;X-Amz-Credential=AKIATCPXLLJN3FZS7YWQ%2F20210504%2Fus-east-1%2Fs3%2Faws4_request&amp;X-Amz-Date=20210504T183958Z&amp;X-Amz-Expires=604800&amp;X-Amz-SignedHeaders=host&amp;X-Amz-Signature=b70b5fa0d3adc6b7a256a83504aa78ca2c266ca5b833180298d22a16a727fb05</t>
  </si>
  <si>
    <t>https://nc-library-recordings.s3.us-west-1.amazonaws.com/uploads/recording/raw_s3_location/624def07-9f1b-4667-ae49-bb35d78746d9/ef1bf5009bac386f297d64912708a47c.wav?X-Amz-Algorithm=AWS4-HMAC-SHA256&amp;X-Amz-Credential=AKIATCPXLLJN3FZS7YWQ%2F20210504%2Fus-west-1%2Fs3%2Faws4_request&amp;X-Amz-Date=20210504T183958Z&amp;X-Amz-Expires=604800&amp;X-Amz-SignedHeaders=host&amp;X-Amz-Signature=31974dceefb47f77ad089b9cfbe9b13e4bf189f08bb2c88af5d1d0bfd8f12205</t>
  </si>
  <si>
    <t>cf94e17b-8758-4e39-9682-fcf35393a4e3</t>
  </si>
  <si>
    <t>Diamond Escamilla</t>
  </si>
  <si>
    <t>2021-05-01 18:11:49 UTC</t>
  </si>
  <si>
    <t>2021-05-01 18:11:58 UTC</t>
  </si>
  <si>
    <t>http://production-processed-recordings.s3.amazonaws.com/normalized_audio/62f8c5fbb0e03a8ebba2de4f701c4121.wav</t>
  </si>
  <si>
    <t>https://production-processed-recordings.s3.amazonaws.com/62f8c5fbb0e03a8ebba2de4f701c4121.wav?X-Amz-Algorithm=AWS4-HMAC-SHA256&amp;X-Amz-Credential=AKIATCPXLLJN3FZS7YWQ%2F20210504%2Fus-east-1%2Fs3%2Faws4_request&amp;X-Amz-Date=20210504T183958Z&amp;X-Amz-Expires=604800&amp;X-Amz-SignedHeaders=host&amp;X-Amz-Signature=928410b75586f7d27575350d7fe7a1c229bfb0af8e4e00dc4ce358ce0bdc8be7</t>
  </si>
  <si>
    <t>https://nc-library-recordings.s3.us-west-1.amazonaws.com/uploads/recording/raw_s3_location/cf94e17b-8758-4e39-9682-fcf35393a4e3/62f8c5fbb0e03a8ebba2de4f701c4121.wav?X-Amz-Algorithm=AWS4-HMAC-SHA256&amp;X-Amz-Credential=AKIATCPXLLJN3FZS7YWQ%2F20210504%2Fus-west-1%2Fs3%2Faws4_request&amp;X-Amz-Date=20210504T183958Z&amp;X-Amz-Expires=604800&amp;X-Amz-SignedHeaders=host&amp;X-Amz-Signature=558651d69dfffe00e91ad61add715ab9b98878fbc01e5e1208b46d92aa254100</t>
  </si>
  <si>
    <t>6ca9f4e0-f0ba-44f3-ad74-59aa4e67e34b</t>
  </si>
  <si>
    <t>David Gardner</t>
  </si>
  <si>
    <t>2021-05-01 17:58:11 UTC</t>
  </si>
  <si>
    <t>2021-05-01 17:58:20 UTC</t>
  </si>
  <si>
    <t>http://production-processed-recordings.s3.amazonaws.com/normalized_audio/4b98cbdf79205fb61d87ed80d83ade1b.wav</t>
  </si>
  <si>
    <t>https://production-processed-recordings.s3.amazonaws.com/4b98cbdf79205fb61d87ed80d83ade1b.wav?X-Amz-Algorithm=AWS4-HMAC-SHA256&amp;X-Amz-Credential=AKIATCPXLLJN3FZS7YWQ%2F20210504%2Fus-east-1%2Fs3%2Faws4_request&amp;X-Amz-Date=20210504T183958Z&amp;X-Amz-Expires=604800&amp;X-Amz-SignedHeaders=host&amp;X-Amz-Signature=a42586cc42157c89c03284f9366a7e5b13e653d4b0770f52f2b59f8bdb88e84b</t>
  </si>
  <si>
    <t>https://nc-library-recordings.s3.us-west-1.amazonaws.com/uploads/recording/raw_s3_location/6ca9f4e0-f0ba-44f3-ad74-59aa4e67e34b/4b98cbdf79205fb61d87ed80d83ade1b.wav?X-Amz-Algorithm=AWS4-HMAC-SHA256&amp;X-Amz-Credential=AKIATCPXLLJN3FZS7YWQ%2F20210504%2Fus-west-1%2Fs3%2Faws4_request&amp;X-Amz-Date=20210504T183958Z&amp;X-Amz-Expires=604800&amp;X-Amz-SignedHeaders=host&amp;X-Amz-Signature=24286be1bcee6a59d8ab4f689d024ae8d913c5026e39694fce4594898a54b0f5</t>
  </si>
  <si>
    <t>d49a9934-9570-417c-b1e3-e856da499a54</t>
  </si>
  <si>
    <t>Dylan Hahn</t>
  </si>
  <si>
    <t>2021-05-01 17:26:33 UTC</t>
  </si>
  <si>
    <t>2021-05-01 17:26:43 UTC</t>
  </si>
  <si>
    <t>http://production-processed-recordings.s3.amazonaws.com/normalized_audio/8b0258c19277c7a7d8ec0da5ffb31b7f.wav</t>
  </si>
  <si>
    <t>https://production-processed-recordings.s3.amazonaws.com/8b0258c19277c7a7d8ec0da5ffb31b7f.wav?X-Amz-Algorithm=AWS4-HMAC-SHA256&amp;X-Amz-Credential=AKIATCPXLLJN3FZS7YWQ%2F20210504%2Fus-east-1%2Fs3%2Faws4_request&amp;X-Amz-Date=20210504T183958Z&amp;X-Amz-Expires=604800&amp;X-Amz-SignedHeaders=host&amp;X-Amz-Signature=899df0ecbb0d29dcd8e7a29d82cc23f12518af226f52617c6e07610beab7f103</t>
  </si>
  <si>
    <t>https://nc-library-recordings.s3.us-west-1.amazonaws.com/uploads/recording/raw_s3_location/d49a9934-9570-417c-b1e3-e856da499a54/8b0258c19277c7a7d8ec0da5ffb31b7f.wav?X-Amz-Algorithm=AWS4-HMAC-SHA256&amp;X-Amz-Credential=AKIATCPXLLJN3FZS7YWQ%2F20210504%2Fus-west-1%2Fs3%2Faws4_request&amp;X-Amz-Date=20210504T183958Z&amp;X-Amz-Expires=604800&amp;X-Amz-SignedHeaders=host&amp;X-Amz-Signature=d79eb088ffa28af6dfebd380dca6f30101ac3334c59bcd77e12cedeb46a3a83a</t>
  </si>
  <si>
    <t>7a1bd49b-4984-4a3a-a9e9-8c061c1faf1a</t>
  </si>
  <si>
    <t>Devonte Reaves</t>
  </si>
  <si>
    <t>2021-05-01 13:13:32 UTC</t>
  </si>
  <si>
    <t>2021-05-01 13:13:42 UTC</t>
  </si>
  <si>
    <t>http://production-processed-recordings.s3.amazonaws.com/normalized_audio/4dbe72277c46b2dfc1438daae01cbad7.wav</t>
  </si>
  <si>
    <t>https://production-processed-recordings.s3.amazonaws.com/4dbe72277c46b2dfc1438daae01cbad7.wav?X-Amz-Algorithm=AWS4-HMAC-SHA256&amp;X-Amz-Credential=AKIATCPXLLJN3FZS7YWQ%2F20210504%2Fus-east-1%2Fs3%2Faws4_request&amp;X-Amz-Date=20210504T183958Z&amp;X-Amz-Expires=604800&amp;X-Amz-SignedHeaders=host&amp;X-Amz-Signature=df78a24c7d305f932d6821230f293c2509fb73801632466e2b709a037960ba4a</t>
  </si>
  <si>
    <t>https://nc-library-recordings.s3.us-west-1.amazonaws.com/uploads/recording/raw_s3_location/7a1bd49b-4984-4a3a-a9e9-8c061c1faf1a/4dbe72277c46b2dfc1438daae01cbad7.wav?X-Amz-Algorithm=AWS4-HMAC-SHA256&amp;X-Amz-Credential=AKIATCPXLLJN3FZS7YWQ%2F20210504%2Fus-west-1%2Fs3%2Faws4_request&amp;X-Amz-Date=20210504T183958Z&amp;X-Amz-Expires=604800&amp;X-Amz-SignedHeaders=host&amp;X-Amz-Signature=555ec31281a8f8535383f76ea4ab9bcc61b75e474bdf23820f3166df55977e4f</t>
  </si>
  <si>
    <t>0bd11072-2399-474e-96e0-75f6e862c00f</t>
  </si>
  <si>
    <t>Daniel Smith</t>
  </si>
  <si>
    <t>2021-05-01 12:26:39 UTC</t>
  </si>
  <si>
    <t>2021-05-01 12:26:49 UTC</t>
  </si>
  <si>
    <t>http://production-processed-recordings.s3.amazonaws.com/normalized_audio/da511822a5baa7b79a62943b3d7d1703.wav</t>
  </si>
  <si>
    <t>https://production-processed-recordings.s3.amazonaws.com/da511822a5baa7b79a62943b3d7d1703.wav?X-Amz-Algorithm=AWS4-HMAC-SHA256&amp;X-Amz-Credential=AKIATCPXLLJN3FZS7YWQ%2F20210504%2Fus-east-1%2Fs3%2Faws4_request&amp;X-Amz-Date=20210504T183958Z&amp;X-Amz-Expires=604800&amp;X-Amz-SignedHeaders=host&amp;X-Amz-Signature=e2252497bc7e6b16a9b66bd0c537e416a6c71537958b6a11d241f7db74f8c49b</t>
  </si>
  <si>
    <t>https://nc-library-recordings.s3.us-west-1.amazonaws.com/uploads/recording/raw_s3_location/0bd11072-2399-474e-96e0-75f6e862c00f/da511822a5baa7b79a62943b3d7d1703.wav?X-Amz-Algorithm=AWS4-HMAC-SHA256&amp;X-Amz-Credential=AKIATCPXLLJN3FZS7YWQ%2F20210504%2Fus-west-1%2Fs3%2Faws4_request&amp;X-Amz-Date=20210504T183958Z&amp;X-Amz-Expires=604800&amp;X-Amz-SignedHeaders=host&amp;X-Amz-Signature=d0218c59cfb819a23ffba1aa9af897e6730795ea6457e3aa6954b922f3b43604</t>
  </si>
  <si>
    <t>c32c8790-9834-415e-89f6-76037563c248</t>
  </si>
  <si>
    <t>Devon Kelley</t>
  </si>
  <si>
    <t>2021-05-01 15:27:54 UTC</t>
  </si>
  <si>
    <t>2021-05-01 15:28:03 UTC</t>
  </si>
  <si>
    <t>http://production-processed-recordings.s3.amazonaws.com/normalized_audio/0b0448f90e9213edc493f3ab54bca65b.wav</t>
  </si>
  <si>
    <t>https://production-processed-recordings.s3.amazonaws.com/0b0448f90e9213edc493f3ab54bca65b.wav?X-Amz-Algorithm=AWS4-HMAC-SHA256&amp;X-Amz-Credential=AKIATCPXLLJN3FZS7YWQ%2F20210504%2Fus-east-1%2Fs3%2Faws4_request&amp;X-Amz-Date=20210504T183958Z&amp;X-Amz-Expires=604800&amp;X-Amz-SignedHeaders=host&amp;X-Amz-Signature=471a9783b7f7c3d923ee32e80897ead6cf0990ccd92ad7e85830f50e986bf793</t>
  </si>
  <si>
    <t>https://nc-library-recordings.s3.us-west-1.amazonaws.com/uploads/recording/raw_s3_location/c32c8790-9834-415e-89f6-76037563c248/0b0448f90e9213edc493f3ab54bca65b.wav?X-Amz-Algorithm=AWS4-HMAC-SHA256&amp;X-Amz-Credential=AKIATCPXLLJN3FZS7YWQ%2F20210504%2Fus-west-1%2Fs3%2Faws4_request&amp;X-Amz-Date=20210504T183958Z&amp;X-Amz-Expires=604800&amp;X-Amz-SignedHeaders=host&amp;X-Amz-Signature=b5539cc9558bdbb7f4f3296daa5c814ea853806e5a6bb8aea6de275d801cdc85</t>
  </si>
  <si>
    <t>ecb72979-adcb-47b8-b725-573061c8d03e</t>
  </si>
  <si>
    <t>Dana Lynn Cherry</t>
  </si>
  <si>
    <t>2021-04-30 14:27:59 UTC</t>
  </si>
  <si>
    <t>2021-04-30 14:28:10 UTC</t>
  </si>
  <si>
    <t>http://production-processed-recordings.s3.amazonaws.com/normalized_audio/381e7ff5c81e19b635bdc15b1d045d74.wav</t>
  </si>
  <si>
    <t>https://production-processed-recordings.s3.amazonaws.com/381e7ff5c81e19b635bdc15b1d045d74.wav?X-Amz-Algorithm=AWS4-HMAC-SHA256&amp;X-Amz-Credential=AKIATCPXLLJN3FZS7YWQ%2F20210504%2Fus-east-1%2Fs3%2Faws4_request&amp;X-Amz-Date=20210504T183958Z&amp;X-Amz-Expires=604800&amp;X-Amz-SignedHeaders=host&amp;X-Amz-Signature=c181ccd763a42d39f866458101aa586791cb0201efe9e36d1da41c3a51c9e8c5</t>
  </si>
  <si>
    <t>https://nc-library-recordings.s3.us-west-1.amazonaws.com/uploads/recording/raw_s3_location/ecb72979-adcb-47b8-b725-573061c8d03e/381e7ff5c81e19b635bdc15b1d045d74.wav?X-Amz-Algorithm=AWS4-HMAC-SHA256&amp;X-Amz-Credential=AKIATCPXLLJN3FZS7YWQ%2F20210504%2Fus-west-1%2Fs3%2Faws4_request&amp;X-Amz-Date=20210504T183958Z&amp;X-Amz-Expires=604800&amp;X-Amz-SignedHeaders=host&amp;X-Amz-Signature=a086b31cb9b2abe1bbe8a9f307cc846d0b5ae6292c47f506ef91415bfddf1339</t>
  </si>
  <si>
    <t>2f9e4f7d-ac52-4a8c-ba98-43d5cf5fbb92</t>
  </si>
  <si>
    <t>David Platnick</t>
  </si>
  <si>
    <t>2021-05-01 13:19:22 UTC</t>
  </si>
  <si>
    <t>2021-05-01 13:19:32 UTC</t>
  </si>
  <si>
    <t>http://production-processed-recordings.s3.amazonaws.com/normalized_audio/c1ab9c174a19f5ecb11ea360fc191334.wav</t>
  </si>
  <si>
    <t>https://production-processed-recordings.s3.amazonaws.com/c1ab9c174a19f5ecb11ea360fc191334.wav?X-Amz-Algorithm=AWS4-HMAC-SHA256&amp;X-Amz-Credential=AKIATCPXLLJN3FZS7YWQ%2F20210504%2Fus-east-1%2Fs3%2Faws4_request&amp;X-Amz-Date=20210504T183958Z&amp;X-Amz-Expires=604800&amp;X-Amz-SignedHeaders=host&amp;X-Amz-Signature=b7c364d33ef1453e58139ba7af40026d8aa7408dea15cf33b32a8e1b18011c0c</t>
  </si>
  <si>
    <t>https://nc-library-recordings.s3.us-west-1.amazonaws.com/uploads/recording/raw_s3_location/2f9e4f7d-ac52-4a8c-ba98-43d5cf5fbb92/c1ab9c174a19f5ecb11ea360fc191334.wav?X-Amz-Algorithm=AWS4-HMAC-SHA256&amp;X-Amz-Credential=AKIATCPXLLJN3FZS7YWQ%2F20210504%2Fus-west-1%2Fs3%2Faws4_request&amp;X-Amz-Date=20210504T183958Z&amp;X-Amz-Expires=604800&amp;X-Amz-SignedHeaders=host&amp;X-Amz-Signature=61ca3c53fa6c65c1f16ed37843ed2b9d2832b352cc1535063844cb2252081e8d</t>
  </si>
  <si>
    <t>7622e8b8-1477-4899-a0fe-adc7b019a2c2</t>
  </si>
  <si>
    <t>Donald Stafford</t>
  </si>
  <si>
    <t>2021-04-29 18:22:56 UTC</t>
  </si>
  <si>
    <t>2021-04-29 18:23:06 UTC</t>
  </si>
  <si>
    <t>http://production-processed-recordings.s3.amazonaws.com/normalized_audio/dc0c2cb6b9494cec69739083030d70db.wav</t>
  </si>
  <si>
    <t>https://production-processed-recordings.s3.amazonaws.com/dc0c2cb6b9494cec69739083030d70db.wav?X-Amz-Algorithm=AWS4-HMAC-SHA256&amp;X-Amz-Credential=AKIATCPXLLJN3FZS7YWQ%2F20210504%2Fus-east-1%2Fs3%2Faws4_request&amp;X-Amz-Date=20210504T183958Z&amp;X-Amz-Expires=604800&amp;X-Amz-SignedHeaders=host&amp;X-Amz-Signature=ed70e6e5c7a6f8aec8e1efc3db6e1869467d34feff8aa1257b579faab601ed94</t>
  </si>
  <si>
    <t>https://nc-library-recordings.s3.us-west-1.amazonaws.com/uploads/recording/raw_s3_location/7622e8b8-1477-4899-a0fe-adc7b019a2c2/dc0c2cb6b9494cec69739083030d70db.wav?X-Amz-Algorithm=AWS4-HMAC-SHA256&amp;X-Amz-Credential=AKIATCPXLLJN3FZS7YWQ%2F20210504%2Fus-west-1%2Fs3%2Faws4_request&amp;X-Amz-Date=20210504T183958Z&amp;X-Amz-Expires=604800&amp;X-Amz-SignedHeaders=host&amp;X-Amz-Signature=ab3b7a99e82e2bf87061909b7472fa8c8416711ae062287ce22dae2d8b982f63</t>
  </si>
  <si>
    <t>2f64831f-aafc-484b-a61f-1c8510c3c83e</t>
  </si>
  <si>
    <t>Dominique Morse</t>
  </si>
  <si>
    <t>2021-05-01 13:55:38 UTC</t>
  </si>
  <si>
    <t>2021-05-01 13:55:48 UTC</t>
  </si>
  <si>
    <t>http://production-processed-recordings.s3.amazonaws.com/normalized_audio/4c27a8e2f94c75cdc8718df30bebaf57.wav</t>
  </si>
  <si>
    <t>https://production-processed-recordings.s3.amazonaws.com/4c27a8e2f94c75cdc8718df30bebaf57.wav?X-Amz-Algorithm=AWS4-HMAC-SHA256&amp;X-Amz-Credential=AKIATCPXLLJN3FZS7YWQ%2F20210504%2Fus-east-1%2Fs3%2Faws4_request&amp;X-Amz-Date=20210504T183958Z&amp;X-Amz-Expires=604800&amp;X-Amz-SignedHeaders=host&amp;X-Amz-Signature=db6b3c7278f4374ce210a7a5b3f0fda0729b3c36d066914af6583f8bd79a16a2</t>
  </si>
  <si>
    <t>https://nc-library-recordings.s3.us-west-1.amazonaws.com/uploads/recording/raw_s3_location/2f64831f-aafc-484b-a61f-1c8510c3c83e/4c27a8e2f94c75cdc8718df30bebaf57.wav?X-Amz-Algorithm=AWS4-HMAC-SHA256&amp;X-Amz-Credential=AKIATCPXLLJN3FZS7YWQ%2F20210504%2Fus-west-1%2Fs3%2Faws4_request&amp;X-Amz-Date=20210504T183958Z&amp;X-Amz-Expires=604800&amp;X-Amz-SignedHeaders=host&amp;X-Amz-Signature=3d0aeaf61cd891cd76638a32f04ea58cf12c57a2cba2cbabbf3a089befa55946</t>
  </si>
  <si>
    <t>8815aa3f-3705-41cf-851a-ac11cd2f5dd8</t>
  </si>
  <si>
    <t>Darius Bowles</t>
  </si>
  <si>
    <t>2021-05-03 05:35:34 UTC</t>
  </si>
  <si>
    <t>2021-05-03 05:35:44 UTC</t>
  </si>
  <si>
    <t>http://production-processed-recordings.s3.amazonaws.com/normalized_audio/11d9e7348961effdd09236f3ef66399b.wav</t>
  </si>
  <si>
    <t>https://production-processed-recordings.s3.amazonaws.com/11d9e7348961effdd09236f3ef66399b.wav?X-Amz-Algorithm=AWS4-HMAC-SHA256&amp;X-Amz-Credential=AKIATCPXLLJN3FZS7YWQ%2F20210504%2Fus-east-1%2Fs3%2Faws4_request&amp;X-Amz-Date=20210504T183958Z&amp;X-Amz-Expires=604800&amp;X-Amz-SignedHeaders=host&amp;X-Amz-Signature=ac4feca9dc5c5a91256bef3fc9d5be13c30abb16af0137917ae341bff67335f2</t>
  </si>
  <si>
    <t>https://nc-library-recordings.s3.us-west-1.amazonaws.com/uploads/recording/raw_s3_location/8815aa3f-3705-41cf-851a-ac11cd2f5dd8/11d9e7348961effdd09236f3ef66399b.wav?X-Amz-Algorithm=AWS4-HMAC-SHA256&amp;X-Amz-Credential=AKIATCPXLLJN3FZS7YWQ%2F20210504%2Fus-west-1%2Fs3%2Faws4_request&amp;X-Amz-Date=20210504T183958Z&amp;X-Amz-Expires=604800&amp;X-Amz-SignedHeaders=host&amp;X-Amz-Signature=e17fbe50d5dde539a8f55237974ce1b9e2c964e0036e74499c97c3d385dbc49f</t>
  </si>
  <si>
    <t>f591ed3b-cb22-4d32-8d43-f47ab74b4faf</t>
  </si>
  <si>
    <t>Dakota Baldini</t>
  </si>
  <si>
    <t>2021-05-03 20:58:16 UTC</t>
  </si>
  <si>
    <t>2021-05-03 20:58:28 UTC</t>
  </si>
  <si>
    <t>http://production-processed-recordings.s3.amazonaws.com/normalized_audio/59eed8bc8130905d69949eddc9d5a64e.wav</t>
  </si>
  <si>
    <t>https://production-processed-recordings.s3.amazonaws.com/59eed8bc8130905d69949eddc9d5a64e.wav?X-Amz-Algorithm=AWS4-HMAC-SHA256&amp;X-Amz-Credential=AKIATCPXLLJN3FZS7YWQ%2F20210504%2Fus-east-1%2Fs3%2Faws4_request&amp;X-Amz-Date=20210504T183958Z&amp;X-Amz-Expires=604800&amp;X-Amz-SignedHeaders=host&amp;X-Amz-Signature=0b2233a691bc2c259e5645f393794eceb795f93f7f6f24e351e8bbcd18717ef9</t>
  </si>
  <si>
    <t>https://nc-library-recordings.s3.us-west-1.amazonaws.com/uploads/recording/raw_s3_location/f591ed3b-cb22-4d32-8d43-f47ab74b4faf/59eed8bc8130905d69949eddc9d5a64e.wav?X-Amz-Algorithm=AWS4-HMAC-SHA256&amp;X-Amz-Credential=AKIATCPXLLJN3FZS7YWQ%2F20210504%2Fus-west-1%2Fs3%2Faws4_request&amp;X-Amz-Date=20210504T183958Z&amp;X-Amz-Expires=604800&amp;X-Amz-SignedHeaders=host&amp;X-Amz-Signature=63d57525ab885582555f20b3d3c729299acefbd94b8694c086d5bb902693885d</t>
  </si>
  <si>
    <t>ed8ec29c-04c5-46cb-ac3b-23b91402ae6e</t>
  </si>
  <si>
    <t>Danielle Nichole Dunovant</t>
  </si>
  <si>
    <t>2021-04-30 13:55:45 UTC</t>
  </si>
  <si>
    <t>2021-04-30 13:55:55 UTC</t>
  </si>
  <si>
    <t>http://production-processed-recordings.s3.amazonaws.com/normalized_audio/dd682254afa1797d42219bce8b9148fb.wav</t>
  </si>
  <si>
    <t>https://production-processed-recordings.s3.amazonaws.com/dd682254afa1797d42219bce8b9148fb.wav?X-Amz-Algorithm=AWS4-HMAC-SHA256&amp;X-Amz-Credential=AKIATCPXLLJN3FZS7YWQ%2F20210504%2Fus-east-1%2Fs3%2Faws4_request&amp;X-Amz-Date=20210504T183958Z&amp;X-Amz-Expires=604800&amp;X-Amz-SignedHeaders=host&amp;X-Amz-Signature=64dae1798881df3cba5d56775b349b9037a45a655d217d9a8d3f5a9f7ad09172</t>
  </si>
  <si>
    <t>https://nc-library-recordings.s3.us-west-1.amazonaws.com/uploads/recording/raw_s3_location/ed8ec29c-04c5-46cb-ac3b-23b91402ae6e/dd682254afa1797d42219bce8b9148fb.wav?X-Amz-Algorithm=AWS4-HMAC-SHA256&amp;X-Amz-Credential=AKIATCPXLLJN3FZS7YWQ%2F20210504%2Fus-west-1%2Fs3%2Faws4_request&amp;X-Amz-Date=20210504T183958Z&amp;X-Amz-Expires=604800&amp;X-Amz-SignedHeaders=host&amp;X-Amz-Signature=2e643bcf2daa603157cf4c7268910caf2a59f8801d8bff49e526bb0eb0199f9a</t>
  </si>
  <si>
    <t>6263fbf2-797f-4c64-b830-8b412b54cc4e</t>
  </si>
  <si>
    <t>Dirk Yonkee</t>
  </si>
  <si>
    <t>2021-04-29 17:51:58 UTC</t>
  </si>
  <si>
    <t>2021-04-29 17:52:09 UTC</t>
  </si>
  <si>
    <t>http://production-processed-recordings.s3.amazonaws.com/normalized_audio/492c41d75be61d90c65ac531a3559312.wav</t>
  </si>
  <si>
    <t>https://production-processed-recordings.s3.amazonaws.com/492c41d75be61d90c65ac531a3559312.wav?X-Amz-Algorithm=AWS4-HMAC-SHA256&amp;X-Amz-Credential=AKIATCPXLLJN3FZS7YWQ%2F20210504%2Fus-east-1%2Fs3%2Faws4_request&amp;X-Amz-Date=20210504T183958Z&amp;X-Amz-Expires=604800&amp;X-Amz-SignedHeaders=host&amp;X-Amz-Signature=b7e71f536ecb17a8ee31cc6564de17994dd799a506d52b6a88884088c96a8132</t>
  </si>
  <si>
    <t>https://nc-library-recordings.s3.us-west-1.amazonaws.com/uploads/recording/raw_s3_location/6263fbf2-797f-4c64-b830-8b412b54cc4e/492c41d75be61d90c65ac531a3559312.wav?X-Amz-Algorithm=AWS4-HMAC-SHA256&amp;X-Amz-Credential=AKIATCPXLLJN3FZS7YWQ%2F20210504%2Fus-west-1%2Fs3%2Faws4_request&amp;X-Amz-Date=20210504T183958Z&amp;X-Amz-Expires=604800&amp;X-Amz-SignedHeaders=host&amp;X-Amz-Signature=527ffe4f946c93b5fa9357fa8f364be232530e2b64095453a4720a0b859e3814</t>
  </si>
  <si>
    <t>27359f59-71ee-485a-bc82-57595f0ff5c8</t>
  </si>
  <si>
    <t>Deana Shania Saige Abdullah</t>
  </si>
  <si>
    <t>2021-04-30 16:47:47 UTC</t>
  </si>
  <si>
    <t>2021-04-30 16:47:58 UTC</t>
  </si>
  <si>
    <t>http://production-processed-recordings.s3.amazonaws.com/normalized_audio/b435f99b994cc8e75fd5eef3fb840fb9.wav</t>
  </si>
  <si>
    <t>https://production-processed-recordings.s3.amazonaws.com/b435f99b994cc8e75fd5eef3fb840fb9.wav?X-Amz-Algorithm=AWS4-HMAC-SHA256&amp;X-Amz-Credential=AKIATCPXLLJN3FZS7YWQ%2F20210504%2Fus-east-1%2Fs3%2Faws4_request&amp;X-Amz-Date=20210504T183958Z&amp;X-Amz-Expires=604800&amp;X-Amz-SignedHeaders=host&amp;X-Amz-Signature=139664709a3435949d478174dff5a49cc34e4667e9958074d0407a797ef4e6be</t>
  </si>
  <si>
    <t>https://nc-library-recordings.s3.us-west-1.amazonaws.com/uploads/recording/raw_s3_location/27359f59-71ee-485a-bc82-57595f0ff5c8/b435f99b994cc8e75fd5eef3fb840fb9.wav?X-Amz-Algorithm=AWS4-HMAC-SHA256&amp;X-Amz-Credential=AKIATCPXLLJN3FZS7YWQ%2F20210504%2Fus-west-1%2Fs3%2Faws4_request&amp;X-Amz-Date=20210504T183958Z&amp;X-Amz-Expires=604800&amp;X-Amz-SignedHeaders=host&amp;X-Amz-Signature=431bdbd2dc36b0950385084110cf9fc6bbc5d4650d79d6ba32c1cbb2c42efe4d</t>
  </si>
  <si>
    <t>87592b9b-8b85-487f-aead-c4721abc79c5</t>
  </si>
  <si>
    <t>Danielle Summers</t>
  </si>
  <si>
    <t>dsummers7892@email.vccs.edu</t>
  </si>
  <si>
    <t>2021-05-01 11:56:37 UTC</t>
  </si>
  <si>
    <t>2021-05-01 11:56:47 UTC</t>
  </si>
  <si>
    <t>http://production-processed-recordings.s3.amazonaws.com/normalized_audio/2c48c07bb92e63cd9b7c55ab3f5d6995.wav</t>
  </si>
  <si>
    <t>https://production-processed-recordings.s3.amazonaws.com/2c48c07bb92e63cd9b7c55ab3f5d6995.wav?X-Amz-Algorithm=AWS4-HMAC-SHA256&amp;X-Amz-Credential=AKIATCPXLLJN3FZS7YWQ%2F20210504%2Fus-east-1%2Fs3%2Faws4_request&amp;X-Amz-Date=20210504T183958Z&amp;X-Amz-Expires=604800&amp;X-Amz-SignedHeaders=host&amp;X-Amz-Signature=1e5278b514c21f37f26467a52986714dea364c1c690f56bb66531d90e168f061</t>
  </si>
  <si>
    <t>https://nc-library-recordings.s3.us-west-1.amazonaws.com/uploads/recording/raw_s3_location/87592b9b-8b85-487f-aead-c4721abc79c5/2c48c07bb92e63cd9b7c55ab3f5d6995.wav?X-Amz-Algorithm=AWS4-HMAC-SHA256&amp;X-Amz-Credential=AKIATCPXLLJN3FZS7YWQ%2F20210504%2Fus-west-1%2Fs3%2Faws4_request&amp;X-Amz-Date=20210504T183958Z&amp;X-Amz-Expires=604800&amp;X-Amz-SignedHeaders=host&amp;X-Amz-Signature=cad1713e2bc943b77c8c520a1e965e25cb644d74b4fd7ed8df6c3fcfd6636a6c</t>
  </si>
  <si>
    <t>c11aa138-658f-4c56-b489-b6401d849675</t>
  </si>
  <si>
    <t>Dawa Yonjon</t>
  </si>
  <si>
    <t>2021-04-30 16:54:08 UTC</t>
  </si>
  <si>
    <t>2021-04-30 16:54:17 UTC</t>
  </si>
  <si>
    <t>http://production-processed-recordings.s3.amazonaws.com/normalized_audio/19950d9a282d680661557bfbd0c742fa.wav</t>
  </si>
  <si>
    <t>https://production-processed-recordings.s3.amazonaws.com/19950d9a282d680661557bfbd0c742fa.wav?X-Amz-Algorithm=AWS4-HMAC-SHA256&amp;X-Amz-Credential=AKIATCPXLLJN3FZS7YWQ%2F20210504%2Fus-east-1%2Fs3%2Faws4_request&amp;X-Amz-Date=20210504T183958Z&amp;X-Amz-Expires=604800&amp;X-Amz-SignedHeaders=host&amp;X-Amz-Signature=438f9e8a94f59273528a454dd696e4cce22fc8994935ca7df84fe0aeb3b89c30</t>
  </si>
  <si>
    <t>https://nc-library-recordings.s3.us-west-1.amazonaws.com/uploads/recording/raw_s3_location/c11aa138-658f-4c56-b489-b6401d849675/19950d9a282d680661557bfbd0c742fa.wav?X-Amz-Algorithm=AWS4-HMAC-SHA256&amp;X-Amz-Credential=AKIATCPXLLJN3FZS7YWQ%2F20210504%2Fus-west-1%2Fs3%2Faws4_request&amp;X-Amz-Date=20210504T183958Z&amp;X-Amz-Expires=604800&amp;X-Amz-SignedHeaders=host&amp;X-Amz-Signature=e556e7185ab423e91b3bf98e27da5374e5906cb2f8bc102eeeff3edb69cc5fe9</t>
  </si>
  <si>
    <t>3ed229a6-0084-4ab2-b32e-cd58c2e1f2d4</t>
  </si>
  <si>
    <t>Sham Pakhrin</t>
  </si>
  <si>
    <t>2021-04-29 20:21:09 UTC</t>
  </si>
  <si>
    <t>2021-04-30 02:10:21 UTC</t>
  </si>
  <si>
    <t>http://production-processed-recordings.s3.amazonaws.com/normalized_audio/2f119f9782613c9756150734d3d4d3d8.wav</t>
  </si>
  <si>
    <t>https://production-processed-recordings.s3.amazonaws.com/2f119f9782613c9756150734d3d4d3d8.wav?X-Amz-Algorithm=AWS4-HMAC-SHA256&amp;X-Amz-Credential=AKIATCPXLLJN3FZS7YWQ%2F20210504%2Fus-east-1%2Fs3%2Faws4_request&amp;X-Amz-Date=20210504T183958Z&amp;X-Amz-Expires=604800&amp;X-Amz-SignedHeaders=host&amp;X-Amz-Signature=30428417f319e547dcad0a61ae2ff869fb771a58d9b4b370f797d10f41a0f633</t>
  </si>
  <si>
    <t>https://nc-library-recordings.s3.us-west-1.amazonaws.com/uploads/recording/raw_s3_location/3ed229a6-0084-4ab2-b32e-cd58c2e1f2d4/2f119f9782613c9756150734d3d4d3d8.wav?X-Amz-Algorithm=AWS4-HMAC-SHA256&amp;X-Amz-Credential=AKIATCPXLLJN3FZS7YWQ%2F20210504%2Fus-west-1%2Fs3%2Faws4_request&amp;X-Amz-Date=20210504T183958Z&amp;X-Amz-Expires=604800&amp;X-Amz-SignedHeaders=host&amp;X-Amz-Signature=33a725e4b299260b102e68d44e2421e39683841fbf156738e2564c58c350a902</t>
  </si>
  <si>
    <t>87896342-5694-4c45-a365-0471819632ff</t>
  </si>
  <si>
    <t>Dan Nguyen</t>
  </si>
  <si>
    <t>2021-05-01 13:49:18 UTC</t>
  </si>
  <si>
    <t>2021-05-01 13:49:29 UTC</t>
  </si>
  <si>
    <t>http://production-processed-recordings.s3.amazonaws.com/normalized_audio/ba9908af262488ec315ef14f78c1dad6.wav</t>
  </si>
  <si>
    <t>https://production-processed-recordings.s3.amazonaws.com/ba9908af262488ec315ef14f78c1dad6.wav?X-Amz-Algorithm=AWS4-HMAC-SHA256&amp;X-Amz-Credential=AKIATCPXLLJN3FZS7YWQ%2F20210504%2Fus-east-1%2Fs3%2Faws4_request&amp;X-Amz-Date=20210504T183958Z&amp;X-Amz-Expires=604800&amp;X-Amz-SignedHeaders=host&amp;X-Amz-Signature=e341ba466ab268e5702db5b0de7e13c3f601da120f6f7d8f4e9ba48254c0d6e6</t>
  </si>
  <si>
    <t>https://nc-library-recordings.s3.us-west-1.amazonaws.com/uploads/recording/raw_s3_location/87896342-5694-4c45-a365-0471819632ff/ba9908af262488ec315ef14f78c1dad6.wav?X-Amz-Algorithm=AWS4-HMAC-SHA256&amp;X-Amz-Credential=AKIATCPXLLJN3FZS7YWQ%2F20210504%2Fus-west-1%2Fs3%2Faws4_request&amp;X-Amz-Date=20210504T183958Z&amp;X-Amz-Expires=604800&amp;X-Amz-SignedHeaders=host&amp;X-Amz-Signature=7774cd69412c44d1388205e2dbad3c2fdfdfad7192ca85a9b4154864295ebbed</t>
  </si>
  <si>
    <t>d4cbdd89-d7c1-4d47-8c79-4dfdbee6fe08</t>
  </si>
  <si>
    <t>Erika Beatrice Whalen</t>
  </si>
  <si>
    <t>2021-04-29 18:01:23 UTC</t>
  </si>
  <si>
    <t>2021-04-30 02:05:54 UTC</t>
  </si>
  <si>
    <t>http://production-processed-recordings.s3.amazonaws.com/normalized_audio/eba1fab878526e7ee8086f8ef8d433d9.wav</t>
  </si>
  <si>
    <t>https://production-processed-recordings.s3.amazonaws.com/eba1fab878526e7ee8086f8ef8d433d9.wav?X-Amz-Algorithm=AWS4-HMAC-SHA256&amp;X-Amz-Credential=AKIATCPXLLJN3FZS7YWQ%2F20210504%2Fus-east-1%2Fs3%2Faws4_request&amp;X-Amz-Date=20210504T183958Z&amp;X-Amz-Expires=604800&amp;X-Amz-SignedHeaders=host&amp;X-Amz-Signature=46ae1b2f7b8f8c418f5642c65f3c443ef4a807332a1f5b8d6d82acb821de076a</t>
  </si>
  <si>
    <t>https://nc-library-recordings.s3.us-west-1.amazonaws.com/uploads/recording/raw_s3_location/d4cbdd89-d7c1-4d47-8c79-4dfdbee6fe08/eba1fab878526e7ee8086f8ef8d433d9.wav?X-Amz-Algorithm=AWS4-HMAC-SHA256&amp;X-Amz-Credential=AKIATCPXLLJN3FZS7YWQ%2F20210504%2Fus-west-1%2Fs3%2Faws4_request&amp;X-Amz-Date=20210504T183958Z&amp;X-Amz-Expires=604800&amp;X-Amz-SignedHeaders=host&amp;X-Amz-Signature=07ec143950fcfb14a5c01accc2108d1f02dcce21bdb5b443cdd4c3b6be1425d8</t>
  </si>
  <si>
    <t>80446bcb-a844-4263-bdb8-e02c6b30419c</t>
  </si>
  <si>
    <t>Eric Rebellato</t>
  </si>
  <si>
    <t>2021-05-01 13:12:53 UTC</t>
  </si>
  <si>
    <t>2021-05-01 13:13:03 UTC</t>
  </si>
  <si>
    <t>http://production-processed-recordings.s3.amazonaws.com/normalized_audio/7ca71416b5050e159cd1108e112eea99.wav</t>
  </si>
  <si>
    <t>https://production-processed-recordings.s3.amazonaws.com/7ca71416b5050e159cd1108e112eea99.wav?X-Amz-Algorithm=AWS4-HMAC-SHA256&amp;X-Amz-Credential=AKIATCPXLLJN3FZS7YWQ%2F20210504%2Fus-east-1%2Fs3%2Faws4_request&amp;X-Amz-Date=20210504T183958Z&amp;X-Amz-Expires=604800&amp;X-Amz-SignedHeaders=host&amp;X-Amz-Signature=3017dd968867a87b3a4a7320c91b2cfe72d3f7aba05b5fc82b08b59a754076a5</t>
  </si>
  <si>
    <t>https://nc-library-recordings.s3.us-west-1.amazonaws.com/uploads/recording/raw_s3_location/80446bcb-a844-4263-bdb8-e02c6b30419c/7ca71416b5050e159cd1108e112eea99.wav?X-Amz-Algorithm=AWS4-HMAC-SHA256&amp;X-Amz-Credential=AKIATCPXLLJN3FZS7YWQ%2F20210504%2Fus-west-1%2Fs3%2Faws4_request&amp;X-Amz-Date=20210504T183958Z&amp;X-Amz-Expires=604800&amp;X-Amz-SignedHeaders=host&amp;X-Amz-Signature=8b868d7992a5bd88765186973b42d4805fd3be60c6c584e903083aea4af2c4e6</t>
  </si>
  <si>
    <t>f9bf07f3-5b3f-4037-a705-5e59b489d239</t>
  </si>
  <si>
    <t>Elena Douglas</t>
  </si>
  <si>
    <t>2021-05-01 18:40:44 UTC</t>
  </si>
  <si>
    <t>2021-05-01 18:40:54 UTC</t>
  </si>
  <si>
    <t>http://production-processed-recordings.s3.amazonaws.com/normalized_audio/98a096b9812e02bb6e0bda9f3de6efbf.wav</t>
  </si>
  <si>
    <t>https://production-processed-recordings.s3.amazonaws.com/98a096b9812e02bb6e0bda9f3de6efbf.wav?X-Amz-Algorithm=AWS4-HMAC-SHA256&amp;X-Amz-Credential=AKIATCPXLLJN3FZS7YWQ%2F20210504%2Fus-east-1%2Fs3%2Faws4_request&amp;X-Amz-Date=20210504T183958Z&amp;X-Amz-Expires=604800&amp;X-Amz-SignedHeaders=host&amp;X-Amz-Signature=a68e46207b6e8869bdb7aeb0a1d16ca630d7b841e02dcd2f5849fdc0279b4257</t>
  </si>
  <si>
    <t>https://nc-library-recordings.s3.us-west-1.amazonaws.com/uploads/recording/raw_s3_location/f9bf07f3-5b3f-4037-a705-5e59b489d239/98a096b9812e02bb6e0bda9f3de6efbf.wav?X-Amz-Algorithm=AWS4-HMAC-SHA256&amp;X-Amz-Credential=AKIATCPXLLJN3FZS7YWQ%2F20210504%2Fus-west-1%2Fs3%2Faws4_request&amp;X-Amz-Date=20210504T183958Z&amp;X-Amz-Expires=604800&amp;X-Amz-SignedHeaders=host&amp;X-Amz-Signature=dd3f11cce8f45f63afd50ca2f46bfaa6ea062b15ca57bf47bd5686c90fc43322</t>
  </si>
  <si>
    <t>4a87c5e1-ec6f-43ad-a19a-1442bcde6f9b</t>
  </si>
  <si>
    <t>Evita Daly</t>
  </si>
  <si>
    <t>2021-04-30 14:00:15 UTC</t>
  </si>
  <si>
    <t>2021-04-30 14:00:22 UTC</t>
  </si>
  <si>
    <t>http://production-processed-recordings.s3.amazonaws.com/normalized_audio/5a1bef3e321cf49968ab47bdee3b2fed.wav</t>
  </si>
  <si>
    <t>https://production-processed-recordings.s3.amazonaws.com/5a1bef3e321cf49968ab47bdee3b2fed.wav?X-Amz-Algorithm=AWS4-HMAC-SHA256&amp;X-Amz-Credential=AKIATCPXLLJN3FZS7YWQ%2F20210504%2Fus-east-1%2Fs3%2Faws4_request&amp;X-Amz-Date=20210504T183958Z&amp;X-Amz-Expires=604800&amp;X-Amz-SignedHeaders=host&amp;X-Amz-Signature=2123536741c1ccf332515b874db720686a4dbeef99dc2bcbd94f2339a4142383</t>
  </si>
  <si>
    <t>https://nc-library-recordings.s3.us-west-1.amazonaws.com/uploads/recording/raw_s3_location/4a87c5e1-ec6f-43ad-a19a-1442bcde6f9b/5a1bef3e321cf49968ab47bdee3b2fed.wav?X-Amz-Algorithm=AWS4-HMAC-SHA256&amp;X-Amz-Credential=AKIATCPXLLJN3FZS7YWQ%2F20210504%2Fus-west-1%2Fs3%2Faws4_request&amp;X-Amz-Date=20210504T183958Z&amp;X-Amz-Expires=604800&amp;X-Amz-SignedHeaders=host&amp;X-Amz-Signature=c80ea8137444b9fe6a6f0f5e6e300befa149d7d9d1734b0f4999d456b3433199</t>
  </si>
  <si>
    <t>1d10524d-2832-4c5a-8fa1-79af07c444a8</t>
  </si>
  <si>
    <t>Ethan Russell</t>
  </si>
  <si>
    <t>2021-05-01 13:04:47 UTC</t>
  </si>
  <si>
    <t>2021-05-01 13:04:58 UTC</t>
  </si>
  <si>
    <t>http://production-processed-recordings.s3.amazonaws.com/normalized_audio/bcbb89d99ef6c2cd1e0a7cc3b375c758.wav</t>
  </si>
  <si>
    <t>https://production-processed-recordings.s3.amazonaws.com/bcbb89d99ef6c2cd1e0a7cc3b375c758.wav?X-Amz-Algorithm=AWS4-HMAC-SHA256&amp;X-Amz-Credential=AKIATCPXLLJN3FZS7YWQ%2F20210504%2Fus-east-1%2Fs3%2Faws4_request&amp;X-Amz-Date=20210504T183958Z&amp;X-Amz-Expires=604800&amp;X-Amz-SignedHeaders=host&amp;X-Amz-Signature=b85ad340322b456e624b53eef593079e7e36866e418d559f69709b36578208ca</t>
  </si>
  <si>
    <t>https://nc-library-recordings.s3.us-west-1.amazonaws.com/uploads/recording/raw_s3_location/1d10524d-2832-4c5a-8fa1-79af07c444a8/bcbb89d99ef6c2cd1e0a7cc3b375c758.wav?X-Amz-Algorithm=AWS4-HMAC-SHA256&amp;X-Amz-Credential=AKIATCPXLLJN3FZS7YWQ%2F20210504%2Fus-west-1%2Fs3%2Faws4_request&amp;X-Amz-Date=20210504T183958Z&amp;X-Amz-Expires=604800&amp;X-Amz-SignedHeaders=host&amp;X-Amz-Signature=f232aba42ae69020c309dfdd9884b6d0924e22c2504008dc45aebd3600787b3c</t>
  </si>
  <si>
    <t>441cfb62-c4ca-44ff-87a8-9b6039fd02f2</t>
  </si>
  <si>
    <t>Evan Wollerton</t>
  </si>
  <si>
    <t>2021-04-29 17:54:53 UTC</t>
  </si>
  <si>
    <t>2021-04-29 17:55:02 UTC</t>
  </si>
  <si>
    <t>http://production-processed-recordings.s3.amazonaws.com/normalized_audio/09c1e9a8a43053ccc87a3a41752818fa.wav</t>
  </si>
  <si>
    <t>https://production-processed-recordings.s3.amazonaws.com/09c1e9a8a43053ccc87a3a41752818fa.wav?X-Amz-Algorithm=AWS4-HMAC-SHA256&amp;X-Amz-Credential=AKIATCPXLLJN3FZS7YWQ%2F20210504%2Fus-east-1%2Fs3%2Faws4_request&amp;X-Amz-Date=20210504T183958Z&amp;X-Amz-Expires=604800&amp;X-Amz-SignedHeaders=host&amp;X-Amz-Signature=b22e31f2535d514889b47360dd4894da28db8f014cf5ddc8ed382784078d73bf</t>
  </si>
  <si>
    <t>https://nc-library-recordings.s3.us-west-1.amazonaws.com/uploads/recording/raw_s3_location/441cfb62-c4ca-44ff-87a8-9b6039fd02f2/09c1e9a8a43053ccc87a3a41752818fa.wav?X-Amz-Algorithm=AWS4-HMAC-SHA256&amp;X-Amz-Credential=AKIATCPXLLJN3FZS7YWQ%2F20210504%2Fus-west-1%2Fs3%2Faws4_request&amp;X-Amz-Date=20210504T183958Z&amp;X-Amz-Expires=604800&amp;X-Amz-SignedHeaders=host&amp;X-Amz-Signature=24efdd7c76e133586bbd295fae32d96b5768035d960ca0abd4b30bd73909e0f9</t>
  </si>
  <si>
    <t>07e3347e-cb39-49d0-ba30-a108475a9708</t>
  </si>
  <si>
    <t>Esther Otis</t>
  </si>
  <si>
    <t>2021-05-01 13:41:46 UTC</t>
  </si>
  <si>
    <t>2021-05-01 13:41:55 UTC</t>
  </si>
  <si>
    <t>http://production-processed-recordings.s3.amazonaws.com/normalized_audio/def0bc6dcec5a6b9187bdc0009d762db.wav</t>
  </si>
  <si>
    <t>https://production-processed-recordings.s3.amazonaws.com/def0bc6dcec5a6b9187bdc0009d762db.wav?X-Amz-Algorithm=AWS4-HMAC-SHA256&amp;X-Amz-Credential=AKIATCPXLLJN3FZS7YWQ%2F20210504%2Fus-east-1%2Fs3%2Faws4_request&amp;X-Amz-Date=20210504T183958Z&amp;X-Amz-Expires=604800&amp;X-Amz-SignedHeaders=host&amp;X-Amz-Signature=4feacbf1da86b23b845c11b878285778305e7ea8c2c562807e972c041071b4b1</t>
  </si>
  <si>
    <t>https://nc-library-recordings.s3.us-west-1.amazonaws.com/uploads/recording/raw_s3_location/07e3347e-cb39-49d0-ba30-a108475a9708/def0bc6dcec5a6b9187bdc0009d762db.wav?X-Amz-Algorithm=AWS4-HMAC-SHA256&amp;X-Amz-Credential=AKIATCPXLLJN3FZS7YWQ%2F20210504%2Fus-west-1%2Fs3%2Faws4_request&amp;X-Amz-Date=20210504T183958Z&amp;X-Amz-Expires=604800&amp;X-Amz-SignedHeaders=host&amp;X-Amz-Signature=f0fa8f1ff6724ee008f7e72fca62701623c220ddc894d4fa45cb34efbd3f0508</t>
  </si>
  <si>
    <t>9c418de6-0aea-4cde-83b6-d98695e0297f</t>
  </si>
  <si>
    <t>Emily Price</t>
  </si>
  <si>
    <t>2021-05-01 13:17:16 UTC</t>
  </si>
  <si>
    <t>2021-05-01 13:17:25 UTC</t>
  </si>
  <si>
    <t>http://production-processed-recordings.s3.amazonaws.com/normalized_audio/e65e67eec46d4fa251e84efdbd0ddc7a.wav</t>
  </si>
  <si>
    <t>https://production-processed-recordings.s3.amazonaws.com/e65e67eec46d4fa251e84efdbd0ddc7a.wav?X-Amz-Algorithm=AWS4-HMAC-SHA256&amp;X-Amz-Credential=AKIATCPXLLJN3FZS7YWQ%2F20210504%2Fus-east-1%2Fs3%2Faws4_request&amp;X-Amz-Date=20210504T183958Z&amp;X-Amz-Expires=604800&amp;X-Amz-SignedHeaders=host&amp;X-Amz-Signature=7ee073783ee98a2d11eae2cbc60a372f5d796d5f1bf3193ede31464a1019fa14</t>
  </si>
  <si>
    <t>https://nc-library-recordings.s3.us-west-1.amazonaws.com/uploads/recording/raw_s3_location/9c418de6-0aea-4cde-83b6-d98695e0297f/e65e67eec46d4fa251e84efdbd0ddc7a.wav?X-Amz-Algorithm=AWS4-HMAC-SHA256&amp;X-Amz-Credential=AKIATCPXLLJN3FZS7YWQ%2F20210504%2Fus-west-1%2Fs3%2Faws4_request&amp;X-Amz-Date=20210504T183958Z&amp;X-Amz-Expires=604800&amp;X-Amz-SignedHeaders=host&amp;X-Amz-Signature=2d8db5f14c5b8e661e8653df2093b43254de499861b167f0e5c38be73a8e7850</t>
  </si>
  <si>
    <t>efcc79ba-0612-4773-8c56-d5ecf99eab71</t>
  </si>
  <si>
    <t>Emily Frobom Armstrong</t>
  </si>
  <si>
    <t>2021-04-30 15:16:44 UTC</t>
  </si>
  <si>
    <t>2021-04-30 15:16:56 UTC</t>
  </si>
  <si>
    <t>http://production-processed-recordings.s3.amazonaws.com/normalized_audio/52ef21ba7191ca2f6e6dab3c7c06b03d.wav</t>
  </si>
  <si>
    <t>https://production-processed-recordings.s3.amazonaws.com/52ef21ba7191ca2f6e6dab3c7c06b03d.wav?X-Amz-Algorithm=AWS4-HMAC-SHA256&amp;X-Amz-Credential=AKIATCPXLLJN3FZS7YWQ%2F20210504%2Fus-east-1%2Fs3%2Faws4_request&amp;X-Amz-Date=20210504T183958Z&amp;X-Amz-Expires=604800&amp;X-Amz-SignedHeaders=host&amp;X-Amz-Signature=69da59bb59edb941ab21cb9d1c1df703cef9d3d75b9d8e3dc2e683873e53edf5</t>
  </si>
  <si>
    <t>https://nc-library-recordings.s3.us-west-1.amazonaws.com/uploads/recording/raw_s3_location/efcc79ba-0612-4773-8c56-d5ecf99eab71/52ef21ba7191ca2f6e6dab3c7c06b03d.wav?X-Amz-Algorithm=AWS4-HMAC-SHA256&amp;X-Amz-Credential=AKIATCPXLLJN3FZS7YWQ%2F20210504%2Fus-west-1%2Fs3%2Faws4_request&amp;X-Amz-Date=20210504T183958Z&amp;X-Amz-Expires=604800&amp;X-Amz-SignedHeaders=host&amp;X-Amz-Signature=02c08e17631f1e1292e4275331a8b355b08fd27dbe8edd58dbfa562cafaf9447</t>
  </si>
  <si>
    <t>d7771d16-6c18-4d56-8d33-bc71fcd88605</t>
  </si>
  <si>
    <t>Eleanor Crain</t>
  </si>
  <si>
    <t>2021-05-03 04:16:50 UTC</t>
  </si>
  <si>
    <t>2021-05-03 04:16:59 UTC</t>
  </si>
  <si>
    <t>http://production-processed-recordings.s3.amazonaws.com/normalized_audio/facba14bc920b64157c197df633cefb7.wav</t>
  </si>
  <si>
    <t>https://production-processed-recordings.s3.amazonaws.com/facba14bc920b64157c197df633cefb7.wav?X-Amz-Algorithm=AWS4-HMAC-SHA256&amp;X-Amz-Credential=AKIATCPXLLJN3FZS7YWQ%2F20210504%2Fus-east-1%2Fs3%2Faws4_request&amp;X-Amz-Date=20210504T183958Z&amp;X-Amz-Expires=604800&amp;X-Amz-SignedHeaders=host&amp;X-Amz-Signature=f10aaf98a6cee1ec0dd907bd2c7b3133cdf6b6605ac8882dd66e94bdb3ac4bcd</t>
  </si>
  <si>
    <t>https://nc-library-recordings.s3.us-west-1.amazonaws.com/uploads/recording/raw_s3_location/d7771d16-6c18-4d56-8d33-bc71fcd88605/facba14bc920b64157c197df633cefb7.wav?X-Amz-Algorithm=AWS4-HMAC-SHA256&amp;X-Amz-Credential=AKIATCPXLLJN3FZS7YWQ%2F20210504%2Fus-west-1%2Fs3%2Faws4_request&amp;X-Amz-Date=20210504T183958Z&amp;X-Amz-Expires=604800&amp;X-Amz-SignedHeaders=host&amp;X-Amz-Signature=331da79fd8182a4be2cfbf6b8a0e637bdf1c3d83c4d0fb90bcdeeac2acecc5db</t>
  </si>
  <si>
    <t>40302d15-bbf2-4bd7-b9de-8337b0fcf2bd</t>
  </si>
  <si>
    <t>Emily Hayden Govoruhk</t>
  </si>
  <si>
    <t>2021-05-03 06:33:04 UTC</t>
  </si>
  <si>
    <t>2021-05-03 06:33:14 UTC</t>
  </si>
  <si>
    <t>http://production-processed-recordings.s3.amazonaws.com/normalized_audio/8c684b5cf275a12f2c7ba50ef1e42a29.wav</t>
  </si>
  <si>
    <t>https://production-processed-recordings.s3.amazonaws.com/8c684b5cf275a12f2c7ba50ef1e42a29.wav?X-Amz-Algorithm=AWS4-HMAC-SHA256&amp;X-Amz-Credential=AKIATCPXLLJN3FZS7YWQ%2F20210504%2Fus-east-1%2Fs3%2Faws4_request&amp;X-Amz-Date=20210504T183958Z&amp;X-Amz-Expires=604800&amp;X-Amz-SignedHeaders=host&amp;X-Amz-Signature=34025b7c14067c2f2686c85995c73ee6490c01bd9c029aead4c3ab70c2f5a60f</t>
  </si>
  <si>
    <t>https://nc-library-recordings.s3.us-west-1.amazonaws.com/uploads/recording/raw_s3_location/40302d15-bbf2-4bd7-b9de-8337b0fcf2bd/8c684b5cf275a12f2c7ba50ef1e42a29.wav?X-Amz-Algorithm=AWS4-HMAC-SHA256&amp;X-Amz-Credential=AKIATCPXLLJN3FZS7YWQ%2F20210504%2Fus-west-1%2Fs3%2Faws4_request&amp;X-Amz-Date=20210504T183958Z&amp;X-Amz-Expires=604800&amp;X-Amz-SignedHeaders=host&amp;X-Amz-Signature=9f563f7c8e584f0cab8faf2a13dc0ced6985d283ab111b093bc44fe9d5f07d53</t>
  </si>
  <si>
    <t>7ac28d0e-b75d-4500-8e07-00f33e1d92d4</t>
  </si>
  <si>
    <t>Elyce Cornelison</t>
  </si>
  <si>
    <t>2021-05-03 04:26:32 UTC</t>
  </si>
  <si>
    <t>2021-05-03 04:26:40 UTC</t>
  </si>
  <si>
    <t>http://production-processed-recordings.s3.amazonaws.com/normalized_audio/ce8a548df2e360e9605c84c2dae5fdec.wav</t>
  </si>
  <si>
    <t>https://production-processed-recordings.s3.amazonaws.com/ce8a548df2e360e9605c84c2dae5fdec.wav?X-Amz-Algorithm=AWS4-HMAC-SHA256&amp;X-Amz-Credential=AKIATCPXLLJN3FZS7YWQ%2F20210504%2Fus-east-1%2Fs3%2Faws4_request&amp;X-Amz-Date=20210504T183958Z&amp;X-Amz-Expires=604800&amp;X-Amz-SignedHeaders=host&amp;X-Amz-Signature=ce82e29e3f7a8a94032fae8ad68476b98db528954bf2c760c81101ba0f738512</t>
  </si>
  <si>
    <t>https://nc-library-recordings.s3.us-west-1.amazonaws.com/uploads/recording/raw_s3_location/7ac28d0e-b75d-4500-8e07-00f33e1d92d4/ce8a548df2e360e9605c84c2dae5fdec.wav?X-Amz-Algorithm=AWS4-HMAC-SHA256&amp;X-Amz-Credential=AKIATCPXLLJN3FZS7YWQ%2F20210504%2Fus-west-1%2Fs3%2Faws4_request&amp;X-Amz-Date=20210504T183958Z&amp;X-Amz-Expires=604800&amp;X-Amz-SignedHeaders=host&amp;X-Amz-Signature=3c3a02100026dbfd9414a0f50f20e515f0ea8d1a3958a4cc55f580d755e25c0f</t>
  </si>
  <si>
    <t>0d4adeb8-66c4-44e4-bde6-ec5260f4c21c</t>
  </si>
  <si>
    <t>Emily Goodson</t>
  </si>
  <si>
    <t>2021-05-01 17:52:30 UTC</t>
  </si>
  <si>
    <t>2021-05-01 17:52:41 UTC</t>
  </si>
  <si>
    <t>http://production-processed-recordings.s3.amazonaws.com/normalized_audio/f33a257345bb2361e053eacb8e656138.wav</t>
  </si>
  <si>
    <t>https://production-processed-recordings.s3.amazonaws.com/f33a257345bb2361e053eacb8e656138.wav?X-Amz-Algorithm=AWS4-HMAC-SHA256&amp;X-Amz-Credential=AKIATCPXLLJN3FZS7YWQ%2F20210504%2Fus-east-1%2Fs3%2Faws4_request&amp;X-Amz-Date=20210504T183958Z&amp;X-Amz-Expires=604800&amp;X-Amz-SignedHeaders=host&amp;X-Amz-Signature=cece9045a39c2036eace47f304a957a837a9e6144a69e29fe0c150e61a27da67</t>
  </si>
  <si>
    <t>https://nc-library-recordings.s3.us-west-1.amazonaws.com/uploads/recording/raw_s3_location/0d4adeb8-66c4-44e4-bde6-ec5260f4c21c/f33a257345bb2361e053eacb8e656138.wav?X-Amz-Algorithm=AWS4-HMAC-SHA256&amp;X-Amz-Credential=AKIATCPXLLJN3FZS7YWQ%2F20210504%2Fus-west-1%2Fs3%2Faws4_request&amp;X-Amz-Date=20210504T183958Z&amp;X-Amz-Expires=604800&amp;X-Amz-SignedHeaders=host&amp;X-Amz-Signature=83ce610566eb93bc564f93f11cf6258c92212acda37dd5f80a60f09379709a61</t>
  </si>
  <si>
    <t>156c14d0-0c03-4efa-8ebc-0ed76a6e7d57</t>
  </si>
  <si>
    <t>Ethan James Nelson</t>
  </si>
  <si>
    <t>2021-04-29 20:28:04 UTC</t>
  </si>
  <si>
    <t>2021-04-29 20:28:14 UTC</t>
  </si>
  <si>
    <t>http://production-processed-recordings.s3.amazonaws.com/normalized_audio/3bd3e9b9e886c9451403e871107dd836.wav</t>
  </si>
  <si>
    <t>https://production-processed-recordings.s3.amazonaws.com/3bd3e9b9e886c9451403e871107dd836.wav?X-Amz-Algorithm=AWS4-HMAC-SHA256&amp;X-Amz-Credential=AKIATCPXLLJN3FZS7YWQ%2F20210504%2Fus-east-1%2Fs3%2Faws4_request&amp;X-Amz-Date=20210504T183958Z&amp;X-Amz-Expires=604800&amp;X-Amz-SignedHeaders=host&amp;X-Amz-Signature=11b98656da1eb2620555a1a06df3378990a24001892c6e0a00287e7a3bdd713f</t>
  </si>
  <si>
    <t>https://nc-library-recordings.s3.us-west-1.amazonaws.com/uploads/recording/raw_s3_location/156c14d0-0c03-4efa-8ebc-0ed76a6e7d57/3bd3e9b9e886c9451403e871107dd836.wav?X-Amz-Algorithm=AWS4-HMAC-SHA256&amp;X-Amz-Credential=AKIATCPXLLJN3FZS7YWQ%2F20210504%2Fus-west-1%2Fs3%2Faws4_request&amp;X-Amz-Date=20210504T183958Z&amp;X-Amz-Expires=604800&amp;X-Amz-SignedHeaders=host&amp;X-Amz-Signature=2a8498e23c6a5ebb0ca34ef4e80c7d315f8d7058bd00f43d8f39c3d037278941</t>
  </si>
  <si>
    <t>540f0439-14d7-4315-86c4-1007d301cc00</t>
  </si>
  <si>
    <t>Emma Hopkins</t>
  </si>
  <si>
    <t>2021-05-01 16:55:29 UTC</t>
  </si>
  <si>
    <t>2021-05-01 16:55:39 UTC</t>
  </si>
  <si>
    <t>http://production-processed-recordings.s3.amazonaws.com/normalized_audio/3046746639659fc8e00117dcbd5b5dfe.wav</t>
  </si>
  <si>
    <t>https://production-processed-recordings.s3.amazonaws.com/3046746639659fc8e00117dcbd5b5dfe.wav?X-Amz-Algorithm=AWS4-HMAC-SHA256&amp;X-Amz-Credential=AKIATCPXLLJN3FZS7YWQ%2F20210504%2Fus-east-1%2Fs3%2Faws4_request&amp;X-Amz-Date=20210504T183958Z&amp;X-Amz-Expires=604800&amp;X-Amz-SignedHeaders=host&amp;X-Amz-Signature=085a5a2978400812062295d4b6c75f6d8a630126c0d7a383fc8a7a740ddee6f7</t>
  </si>
  <si>
    <t>https://nc-library-recordings.s3.us-west-1.amazonaws.com/uploads/recording/raw_s3_location/540f0439-14d7-4315-86c4-1007d301cc00/3046746639659fc8e00117dcbd5b5dfe.wav?X-Amz-Algorithm=AWS4-HMAC-SHA256&amp;X-Amz-Credential=AKIATCPXLLJN3FZS7YWQ%2F20210504%2Fus-west-1%2Fs3%2Faws4_request&amp;X-Amz-Date=20210504T183958Z&amp;X-Amz-Expires=604800&amp;X-Amz-SignedHeaders=host&amp;X-Amz-Signature=9cac8a218b62e656077f5995c2e7a540dd7a9de0dce1a61a549c68c05769e727</t>
  </si>
  <si>
    <t>52ff555c-6e64-46de-98fb-0698f4c2d222</t>
  </si>
  <si>
    <t>Elizabeth Lilliann Bradford</t>
  </si>
  <si>
    <t>2021-04-30 15:07:08 UTC</t>
  </si>
  <si>
    <t>2021-04-30 15:07:18 UTC</t>
  </si>
  <si>
    <t>http://production-processed-recordings.s3.amazonaws.com/normalized_audio/8ac1117bd38cc43543550684c9d98bdd.wav</t>
  </si>
  <si>
    <t>https://production-processed-recordings.s3.amazonaws.com/8ac1117bd38cc43543550684c9d98bdd.wav?X-Amz-Algorithm=AWS4-HMAC-SHA256&amp;X-Amz-Credential=AKIATCPXLLJN3FZS7YWQ%2F20210504%2Fus-east-1%2Fs3%2Faws4_request&amp;X-Amz-Date=20210504T183958Z&amp;X-Amz-Expires=604800&amp;X-Amz-SignedHeaders=host&amp;X-Amz-Signature=a4190c52ff0a0f781af9b568e6b11554fcf5cd9044f74a4727281ae9e8981249</t>
  </si>
  <si>
    <t>https://nc-library-recordings.s3.us-west-1.amazonaws.com/uploads/recording/raw_s3_location/52ff555c-6e64-46de-98fb-0698f4c2d222/8ac1117bd38cc43543550684c9d98bdd.wav?X-Amz-Algorithm=AWS4-HMAC-SHA256&amp;X-Amz-Credential=AKIATCPXLLJN3FZS7YWQ%2F20210504%2Fus-west-1%2Fs3%2Faws4_request&amp;X-Amz-Date=20210504T183958Z&amp;X-Amz-Expires=604800&amp;X-Amz-SignedHeaders=host&amp;X-Amz-Signature=09a7d3884282ed1b2dd0ff8a74354e6fd8cb35f7e1f09d1d4f271620ca819566</t>
  </si>
  <si>
    <t>5b475aa2-554f-4372-a99f-538a6a0e10bf</t>
  </si>
  <si>
    <t>Evan Bumgardner</t>
  </si>
  <si>
    <t>2021-05-03 04:55:52 UTC</t>
  </si>
  <si>
    <t>2021-05-03 04:56:01 UTC</t>
  </si>
  <si>
    <t>http://production-processed-recordings.s3.amazonaws.com/normalized_audio/6f80796cec39c0e0e839dd85e616904e.wav</t>
  </si>
  <si>
    <t>https://production-processed-recordings.s3.amazonaws.com/6f80796cec39c0e0e839dd85e616904e.wav?X-Amz-Algorithm=AWS4-HMAC-SHA256&amp;X-Amz-Credential=AKIATCPXLLJN3FZS7YWQ%2F20210504%2Fus-east-1%2Fs3%2Faws4_request&amp;X-Amz-Date=20210504T183958Z&amp;X-Amz-Expires=604800&amp;X-Amz-SignedHeaders=host&amp;X-Amz-Signature=bfbb9a68c70d7c6e6456c529c46d0a616d5f245b89bda559cd3a149b59d663fc</t>
  </si>
  <si>
    <t>https://nc-library-recordings.s3.us-west-1.amazonaws.com/uploads/recording/raw_s3_location/5b475aa2-554f-4372-a99f-538a6a0e10bf/6f80796cec39c0e0e839dd85e616904e.wav?X-Amz-Algorithm=AWS4-HMAC-SHA256&amp;X-Amz-Credential=AKIATCPXLLJN3FZS7YWQ%2F20210504%2Fus-west-1%2Fs3%2Faws4_request&amp;X-Amz-Date=20210504T183958Z&amp;X-Amz-Expires=604800&amp;X-Amz-SignedHeaders=host&amp;X-Amz-Signature=3d5049dc5348fe25a258e07d5dbae502d22679068db2a5456dc7feb93e79b837</t>
  </si>
  <si>
    <t>6a0dc9b1-5bfd-4cbb-8dbe-d9be6fe3665e</t>
  </si>
  <si>
    <t>Evan D'Agnese</t>
  </si>
  <si>
    <t>2021-05-03 04:06:32 UTC</t>
  </si>
  <si>
    <t>2021-05-03 04:06:40 UTC</t>
  </si>
  <si>
    <t>http://production-processed-recordings.s3.amazonaws.com/normalized_audio/c2d696847038811a5dd0039417375a1e.wav</t>
  </si>
  <si>
    <t>https://production-processed-recordings.s3.amazonaws.com/c2d696847038811a5dd0039417375a1e.wav?X-Amz-Algorithm=AWS4-HMAC-SHA256&amp;X-Amz-Credential=AKIATCPXLLJN3FZS7YWQ%2F20210504%2Fus-east-1%2Fs3%2Faws4_request&amp;X-Amz-Date=20210504T183958Z&amp;X-Amz-Expires=604800&amp;X-Amz-SignedHeaders=host&amp;X-Amz-Signature=0a67e9b374f2cfa1ee5173d5db4c8a6e0e2abd215d750e54ffea0f77cc6cbc24</t>
  </si>
  <si>
    <t>https://nc-library-recordings.s3.us-west-1.amazonaws.com/uploads/recording/raw_s3_location/6a0dc9b1-5bfd-4cbb-8dbe-d9be6fe3665e/c2d696847038811a5dd0039417375a1e.wav?X-Amz-Algorithm=AWS4-HMAC-SHA256&amp;X-Amz-Credential=AKIATCPXLLJN3FZS7YWQ%2F20210504%2Fus-west-1%2Fs3%2Faws4_request&amp;X-Amz-Date=20210504T183958Z&amp;X-Amz-Expires=604800&amp;X-Amz-SignedHeaders=host&amp;X-Amz-Signature=e30cd029c54f1700234e7b9fb53f756580d63acebf008d0c478d5a563a0010cf</t>
  </si>
  <si>
    <t>faf80f86-fd22-47b4-8764-1079c8a267e6</t>
  </si>
  <si>
    <t>Edwin Otero</t>
  </si>
  <si>
    <t>2021-05-01 13:42:22 UTC</t>
  </si>
  <si>
    <t>2021-05-01 13:42:30 UTC</t>
  </si>
  <si>
    <t>http://production-processed-recordings.s3.amazonaws.com/normalized_audio/18bb365b525ce2df4c7edc8849113080.wav</t>
  </si>
  <si>
    <t>https://production-processed-recordings.s3.amazonaws.com/18bb365b525ce2df4c7edc8849113080.wav?X-Amz-Algorithm=AWS4-HMAC-SHA256&amp;X-Amz-Credential=AKIATCPXLLJN3FZS7YWQ%2F20210504%2Fus-east-1%2Fs3%2Faws4_request&amp;X-Amz-Date=20210504T183958Z&amp;X-Amz-Expires=604800&amp;X-Amz-SignedHeaders=host&amp;X-Amz-Signature=ca1f62798d9efd17dbf0ff3e40bfe11eb1f13ea09415d14311e2a6ccd1cd41ab</t>
  </si>
  <si>
    <t>https://nc-library-recordings.s3.us-west-1.amazonaws.com/uploads/recording/raw_s3_location/faf80f86-fd22-47b4-8764-1079c8a267e6/18bb365b525ce2df4c7edc8849113080.wav?X-Amz-Algorithm=AWS4-HMAC-SHA256&amp;X-Amz-Credential=AKIATCPXLLJN3FZS7YWQ%2F20210504%2Fus-west-1%2Fs3%2Faws4_request&amp;X-Amz-Date=20210504T183958Z&amp;X-Amz-Expires=604800&amp;X-Amz-SignedHeaders=host&amp;X-Amz-Signature=fb7b908d810e061cfc38404856b15c910a2961c2476f509239b30f27de422cb3</t>
  </si>
  <si>
    <t>c0037569-8f26-48c9-af9f-18d6a335b9fb</t>
  </si>
  <si>
    <t>Erin Jarrell</t>
  </si>
  <si>
    <t>2021-05-01 16:40:21 UTC</t>
  </si>
  <si>
    <t>2021-05-01 16:40:29 UTC</t>
  </si>
  <si>
    <t>http://production-processed-recordings.s3.amazonaws.com/normalized_audio/4b4694556439789d23e73c2099343697.wav</t>
  </si>
  <si>
    <t>https://production-processed-recordings.s3.amazonaws.com/4b4694556439789d23e73c2099343697.wav?X-Amz-Algorithm=AWS4-HMAC-SHA256&amp;X-Amz-Credential=AKIATCPXLLJN3FZS7YWQ%2F20210504%2Fus-east-1%2Fs3%2Faws4_request&amp;X-Amz-Date=20210504T183958Z&amp;X-Amz-Expires=604800&amp;X-Amz-SignedHeaders=host&amp;X-Amz-Signature=ea91d8233b2ad8b7408cd927679517af8778b3e286aee23d63716cfceb08d413</t>
  </si>
  <si>
    <t>https://nc-library-recordings.s3.us-west-1.amazonaws.com/uploads/recording/raw_s3_location/c0037569-8f26-48c9-af9f-18d6a335b9fb/4b4694556439789d23e73c2099343697.wav?X-Amz-Algorithm=AWS4-HMAC-SHA256&amp;X-Amz-Credential=AKIATCPXLLJN3FZS7YWQ%2F20210504%2Fus-west-1%2Fs3%2Faws4_request&amp;X-Amz-Date=20210504T183958Z&amp;X-Amz-Expires=604800&amp;X-Amz-SignedHeaders=host&amp;X-Amz-Signature=de6cb5705ac8df0c766d6ca05e51d02670316099b39e48a94019b92f09d3c4e2</t>
  </si>
  <si>
    <t>1bba65a9-dbb2-4a78-9e95-8b55e0e11c6d</t>
  </si>
  <si>
    <t>Ellee Roxanne Botkin</t>
  </si>
  <si>
    <t>2021-04-30 15:08:09 UTC</t>
  </si>
  <si>
    <t>2021-04-30 15:08:18 UTC</t>
  </si>
  <si>
    <t>http://production-processed-recordings.s3.amazonaws.com/normalized_audio/fd002e26325ca5d42a4d57d2f4768021.wav</t>
  </si>
  <si>
    <t>https://production-processed-recordings.s3.amazonaws.com/fd002e26325ca5d42a4d57d2f4768021.wav?X-Amz-Algorithm=AWS4-HMAC-SHA256&amp;X-Amz-Credential=AKIATCPXLLJN3FZS7YWQ%2F20210504%2Fus-east-1%2Fs3%2Faws4_request&amp;X-Amz-Date=20210504T183958Z&amp;X-Amz-Expires=604800&amp;X-Amz-SignedHeaders=host&amp;X-Amz-Signature=8d313c2c215b0a9382128e2a60119e78e363275c0c7fc5c3e36e9bfb4661e283</t>
  </si>
  <si>
    <t>https://nc-library-recordings.s3.us-west-1.amazonaws.com/uploads/recording/raw_s3_location/1bba65a9-dbb2-4a78-9e95-8b55e0e11c6d/fd002e26325ca5d42a4d57d2f4768021.wav?X-Amz-Algorithm=AWS4-HMAC-SHA256&amp;X-Amz-Credential=AKIATCPXLLJN3FZS7YWQ%2F20210504%2Fus-west-1%2Fs3%2Faws4_request&amp;X-Amz-Date=20210504T183958Z&amp;X-Amz-Expires=604800&amp;X-Amz-SignedHeaders=host&amp;X-Amz-Signature=a1795dddffbb4b8115942d5b21873612b88d0f333f0394c38bc78582cadf8eb0</t>
  </si>
  <si>
    <t>a6a75483-0219-4fd0-8d79-9db6be5ac088</t>
  </si>
  <si>
    <t>Ellie Walker</t>
  </si>
  <si>
    <t>2021-04-29 18:02:15 UTC</t>
  </si>
  <si>
    <t>2021-04-30 02:05:56 UTC</t>
  </si>
  <si>
    <t>http://production-processed-recordings.s3.amazonaws.com/normalized_audio/fe0047a64cb93d78ea72ddd7f5dcc553.wav</t>
  </si>
  <si>
    <t>https://production-processed-recordings.s3.amazonaws.com/fe0047a64cb93d78ea72ddd7f5dcc553.wav?X-Amz-Algorithm=AWS4-HMAC-SHA256&amp;X-Amz-Credential=AKIATCPXLLJN3FZS7YWQ%2F20210504%2Fus-east-1%2Fs3%2Faws4_request&amp;X-Amz-Date=20210504T183958Z&amp;X-Amz-Expires=604800&amp;X-Amz-SignedHeaders=host&amp;X-Amz-Signature=db822e330a8426a42cef561039fca6ab4fd647c5e31c1e09290c0272c5f50305</t>
  </si>
  <si>
    <t>https://nc-library-recordings.s3.us-west-1.amazonaws.com/uploads/recording/raw_s3_location/a6a75483-0219-4fd0-8d79-9db6be5ac088/fe0047a64cb93d78ea72ddd7f5dcc553.wav?X-Amz-Algorithm=AWS4-HMAC-SHA256&amp;X-Amz-Credential=AKIATCPXLLJN3FZS7YWQ%2F20210504%2Fus-west-1%2Fs3%2Faws4_request&amp;X-Amz-Date=20210504T183958Z&amp;X-Amz-Expires=604800&amp;X-Amz-SignedHeaders=host&amp;X-Amz-Signature=26c8b1d2031cc0f0224efe92ae750a8a7d41c71fc52d0043cbf5836b19fee964</t>
  </si>
  <si>
    <t>ad022be0-f5d5-4989-9a8d-a9d95405c22f</t>
  </si>
  <si>
    <t>Evan Pritchett</t>
  </si>
  <si>
    <t>2021-05-01 13:16:42 UTC</t>
  </si>
  <si>
    <t>2021-05-01 13:16:50 UTC</t>
  </si>
  <si>
    <t>http://production-processed-recordings.s3.amazonaws.com/normalized_audio/cd60bea3f5751be787f05be0124f1436.wav</t>
  </si>
  <si>
    <t>https://production-processed-recordings.s3.amazonaws.com/cd60bea3f5751be787f05be0124f1436.wav?X-Amz-Algorithm=AWS4-HMAC-SHA256&amp;X-Amz-Credential=AKIATCPXLLJN3FZS7YWQ%2F20210504%2Fus-east-1%2Fs3%2Faws4_request&amp;X-Amz-Date=20210504T183958Z&amp;X-Amz-Expires=604800&amp;X-Amz-SignedHeaders=host&amp;X-Amz-Signature=bdd82c4c6beb82910f8112f239ce398b79b2e6a02fb36c28de6ed7d7dc4fea98</t>
  </si>
  <si>
    <t>https://nc-library-recordings.s3.us-west-1.amazonaws.com/uploads/recording/raw_s3_location/ad022be0-f5d5-4989-9a8d-a9d95405c22f/cd60bea3f5751be787f05be0124f1436.wav?X-Amz-Algorithm=AWS4-HMAC-SHA256&amp;X-Amz-Credential=AKIATCPXLLJN3FZS7YWQ%2F20210504%2Fus-west-1%2Fs3%2Faws4_request&amp;X-Amz-Date=20210504T183958Z&amp;X-Amz-Expires=604800&amp;X-Amz-SignedHeaders=host&amp;X-Amz-Signature=f531152c561d082110956cb8d5693e723727cbba75aa790efee45fe61a43b6f6</t>
  </si>
  <si>
    <t>5b922f44-316e-43d9-a5e3-ae6be1148075</t>
  </si>
  <si>
    <t>Elshadai Mekonnen</t>
  </si>
  <si>
    <t>2021-05-01 14:33:51 UTC</t>
  </si>
  <si>
    <t>2021-05-01 14:33:59 UTC</t>
  </si>
  <si>
    <t>http://production-processed-recordings.s3.amazonaws.com/normalized_audio/d9c0d5465d2e0e4ba98d28bd3383a4d9.wav</t>
  </si>
  <si>
    <t>https://production-processed-recordings.s3.amazonaws.com/d9c0d5465d2e0e4ba98d28bd3383a4d9.wav?X-Amz-Algorithm=AWS4-HMAC-SHA256&amp;X-Amz-Credential=AKIATCPXLLJN3FZS7YWQ%2F20210504%2Fus-east-1%2Fs3%2Faws4_request&amp;X-Amz-Date=20210504T183958Z&amp;X-Amz-Expires=604800&amp;X-Amz-SignedHeaders=host&amp;X-Amz-Signature=1835a1c8c9fe57313181c404522bdc6cc1af25a2739155d56ef81dc894d0ec1f</t>
  </si>
  <si>
    <t>https://nc-library-recordings.s3.us-west-1.amazonaws.com/uploads/recording/raw_s3_location/5b922f44-316e-43d9-a5e3-ae6be1148075/d9c0d5465d2e0e4ba98d28bd3383a4d9.wav?X-Amz-Algorithm=AWS4-HMAC-SHA256&amp;X-Amz-Credential=AKIATCPXLLJN3FZS7YWQ%2F20210504%2Fus-west-1%2Fs3%2Faws4_request&amp;X-Amz-Date=20210504T183958Z&amp;X-Amz-Expires=604800&amp;X-Amz-SignedHeaders=host&amp;X-Amz-Signature=514fe33bbdef4ea2499c50d87d5876cf8e7d8eed641bfc83ab124b9187a3b09e</t>
  </si>
  <si>
    <t>f3345846-827c-4459-a198-083598d4e834</t>
  </si>
  <si>
    <t>Fiona O'Rourke</t>
  </si>
  <si>
    <t>2021-04-29 20:24:19 UTC</t>
  </si>
  <si>
    <t>http://production-processed-recordings.s3.amazonaws.com/normalized_audio/cc5b2f7c13db91dff6da4f5dd896c09d.wav</t>
  </si>
  <si>
    <t>https://production-processed-recordings.s3.amazonaws.com/cc5b2f7c13db91dff6da4f5dd896c09d.wav?X-Amz-Algorithm=AWS4-HMAC-SHA256&amp;X-Amz-Credential=AKIATCPXLLJN3FZS7YWQ%2F20210504%2Fus-east-1%2Fs3%2Faws4_request&amp;X-Amz-Date=20210504T183958Z&amp;X-Amz-Expires=604800&amp;X-Amz-SignedHeaders=host&amp;X-Amz-Signature=c514b49a8222ea1457237f64c308673b5381802254664ccc763ee6f3be06955a</t>
  </si>
  <si>
    <t>https://nc-library-recordings.s3.us-west-1.amazonaws.com/uploads/recording/raw_s3_location/f3345846-827c-4459-a198-083598d4e834/cc5b2f7c13db91dff6da4f5dd896c09d.wav?X-Amz-Algorithm=AWS4-HMAC-SHA256&amp;X-Amz-Credential=AKIATCPXLLJN3FZS7YWQ%2F20210504%2Fus-west-1%2Fs3%2Faws4_request&amp;X-Amz-Date=20210504T183958Z&amp;X-Amz-Expires=604800&amp;X-Amz-SignedHeaders=host&amp;X-Amz-Signature=94bb5f9295281435743f7e317aa3a65988b8fef546a5545dcdc53ac562e0bcb8</t>
  </si>
  <si>
    <t>9f5ba223-91e7-4ae2-80f8-4477b9bedc1f</t>
  </si>
  <si>
    <t>Frances Shaw</t>
  </si>
  <si>
    <t>2021-05-01 12:33:41 UTC</t>
  </si>
  <si>
    <t>2021-05-01 12:33:53 UTC</t>
  </si>
  <si>
    <t>http://production-processed-recordings.s3.amazonaws.com/normalized_audio/ff810c6dd3e291d4d38be70b221b2fe2.wav</t>
  </si>
  <si>
    <t>https://production-processed-recordings.s3.amazonaws.com/ff810c6dd3e291d4d38be70b221b2fe2.wav?X-Amz-Algorithm=AWS4-HMAC-SHA256&amp;X-Amz-Credential=AKIATCPXLLJN3FZS7YWQ%2F20210504%2Fus-east-1%2Fs3%2Faws4_request&amp;X-Amz-Date=20210504T183958Z&amp;X-Amz-Expires=604800&amp;X-Amz-SignedHeaders=host&amp;X-Amz-Signature=a3997c5deffa33eeb82892665a2e2f84a5f9e27e2cd42fbce23eb4b06ac01a84</t>
  </si>
  <si>
    <t>https://nc-library-recordings.s3.us-west-1.amazonaws.com/uploads/recording/raw_s3_location/9f5ba223-91e7-4ae2-80f8-4477b9bedc1f/ff810c6dd3e291d4d38be70b221b2fe2.wav?X-Amz-Algorithm=AWS4-HMAC-SHA256&amp;X-Amz-Credential=AKIATCPXLLJN3FZS7YWQ%2F20210504%2Fus-west-1%2Fs3%2Faws4_request&amp;X-Amz-Date=20210504T183958Z&amp;X-Amz-Expires=604800&amp;X-Amz-SignedHeaders=host&amp;X-Amz-Signature=0791bf15cb7a2c63e834a413880ee04dcba4fb06ec8448c0db510d7ac94e7b93</t>
  </si>
  <si>
    <t>7818d6cc-33a4-47ec-945a-a7fa05571203</t>
  </si>
  <si>
    <t>Frederick Muriuki</t>
  </si>
  <si>
    <t>2021-05-01 13:53:03 UTC</t>
  </si>
  <si>
    <t>2021-05-01 13:53:12 UTC</t>
  </si>
  <si>
    <t>http://production-processed-recordings.s3.amazonaws.com/normalized_audio/db2f132fa7a8dd709717f43ea02c5ca3.wav</t>
  </si>
  <si>
    <t>https://production-processed-recordings.s3.amazonaws.com/db2f132fa7a8dd709717f43ea02c5ca3.wav?X-Amz-Algorithm=AWS4-HMAC-SHA256&amp;X-Amz-Credential=AKIATCPXLLJN3FZS7YWQ%2F20210504%2Fus-east-1%2Fs3%2Faws4_request&amp;X-Amz-Date=20210504T183958Z&amp;X-Amz-Expires=604800&amp;X-Amz-SignedHeaders=host&amp;X-Amz-Signature=62893ef8d7459c1c952edbce55f4672f401ff363ec9fe5505aa318ffda387395</t>
  </si>
  <si>
    <t>https://nc-library-recordings.s3.us-west-1.amazonaws.com/uploads/recording/raw_s3_location/7818d6cc-33a4-47ec-945a-a7fa05571203/db2f132fa7a8dd709717f43ea02c5ca3.wav?X-Amz-Algorithm=AWS4-HMAC-SHA256&amp;X-Amz-Credential=AKIATCPXLLJN3FZS7YWQ%2F20210504%2Fus-west-1%2Fs3%2Faws4_request&amp;X-Amz-Date=20210504T183958Z&amp;X-Amz-Expires=604800&amp;X-Amz-SignedHeaders=host&amp;X-Amz-Signature=72531933959a6f280db3dfb3c41207f6ac22308faaab01a5f7552be11ed6ebfa</t>
  </si>
  <si>
    <t>cb8b9213-2ebb-4723-a63b-2d45b05f67c5</t>
  </si>
  <si>
    <t>Gustavo Adolfo Guevara Orozco</t>
  </si>
  <si>
    <t>2021-04-30 13:36:42 UTC</t>
  </si>
  <si>
    <t>2021-04-30 13:36:53 UTC</t>
  </si>
  <si>
    <t>http://production-processed-recordings.s3.amazonaws.com/normalized_audio/8f138ca46807b0264fe711f196ae5d5b.wav</t>
  </si>
  <si>
    <t>https://production-processed-recordings.s3.amazonaws.com/8f138ca46807b0264fe711f196ae5d5b.wav?X-Amz-Algorithm=AWS4-HMAC-SHA256&amp;X-Amz-Credential=AKIATCPXLLJN3FZS7YWQ%2F20210504%2Fus-east-1%2Fs3%2Faws4_request&amp;X-Amz-Date=20210504T183958Z&amp;X-Amz-Expires=604800&amp;X-Amz-SignedHeaders=host&amp;X-Amz-Signature=c614ba1ef58325a219b54926a3ccabb746e8e800ae3adb065fc71606902c5f07</t>
  </si>
  <si>
    <t>https://nc-library-recordings.s3.us-west-1.amazonaws.com/uploads/recording/raw_s3_location/cb8b9213-2ebb-4723-a63b-2d45b05f67c5/8f138ca46807b0264fe711f196ae5d5b.wav?X-Amz-Algorithm=AWS4-HMAC-SHA256&amp;X-Amz-Credential=AKIATCPXLLJN3FZS7YWQ%2F20210504%2Fus-west-1%2Fs3%2Faws4_request&amp;X-Amz-Date=20210504T183958Z&amp;X-Amz-Expires=604800&amp;X-Amz-SignedHeaders=host&amp;X-Amz-Signature=3c7160bbdab513b656d5b4b6a6822542c328391c8627b4b2ae4acb2cb3811dcd</t>
  </si>
  <si>
    <t>5842a71f-bb7c-4ac8-9bb8-0d040f753469</t>
  </si>
  <si>
    <t>Graceann Alexandra Lawhorne</t>
  </si>
  <si>
    <t>2021-04-29 20:49:28 UTC</t>
  </si>
  <si>
    <t>2021-04-29 20:49:38 UTC</t>
  </si>
  <si>
    <t>http://production-processed-recordings.s3.amazonaws.com/normalized_audio/061aae1112372c5f98951a0f5bf59f47.wav</t>
  </si>
  <si>
    <t>https://production-processed-recordings.s3.amazonaws.com/061aae1112372c5f98951a0f5bf59f47.wav?X-Amz-Algorithm=AWS4-HMAC-SHA256&amp;X-Amz-Credential=AKIATCPXLLJN3FZS7YWQ%2F20210504%2Fus-east-1%2Fs3%2Faws4_request&amp;X-Amz-Date=20210504T183958Z&amp;X-Amz-Expires=604800&amp;X-Amz-SignedHeaders=host&amp;X-Amz-Signature=39ab92f70abcceee62d5d3aa86cb0e880089cfbaa92904852a8a2e5830861e87</t>
  </si>
  <si>
    <t>https://nc-library-recordings.s3.us-west-1.amazonaws.com/uploads/recording/raw_s3_location/5842a71f-bb7c-4ac8-9bb8-0d040f753469/061aae1112372c5f98951a0f5bf59f47.wav?X-Amz-Algorithm=AWS4-HMAC-SHA256&amp;X-Amz-Credential=AKIATCPXLLJN3FZS7YWQ%2F20210504%2Fus-west-1%2Fs3%2Faws4_request&amp;X-Amz-Date=20210504T183958Z&amp;X-Amz-Expires=604800&amp;X-Amz-SignedHeaders=host&amp;X-Amz-Signature=beb7f239869a734c3c2f089ccd83e64dbda50d12bde694bf30a112daa1ef7b94</t>
  </si>
  <si>
    <t>d3bfb14f-e3b0-4fb2-aa8b-18ad89760a12</t>
  </si>
  <si>
    <t>Gracie Austin Shifflett</t>
  </si>
  <si>
    <t>2021-04-29 18:31:59 UTC</t>
  </si>
  <si>
    <t>2021-04-29 18:32:10 UTC</t>
  </si>
  <si>
    <t>http://production-processed-recordings.s3.amazonaws.com/normalized_audio/074bcb7e06c830963efa26057367a13f.wav</t>
  </si>
  <si>
    <t>https://production-processed-recordings.s3.amazonaws.com/074bcb7e06c830963efa26057367a13f.wav?X-Amz-Algorithm=AWS4-HMAC-SHA256&amp;X-Amz-Credential=AKIATCPXLLJN3FZS7YWQ%2F20210504%2Fus-east-1%2Fs3%2Faws4_request&amp;X-Amz-Date=20210504T183958Z&amp;X-Amz-Expires=604800&amp;X-Amz-SignedHeaders=host&amp;X-Amz-Signature=8d8c45e1f54e4d7bbe00a7c689700b3a880f94579d0d15cf6f52327e5ed8e147</t>
  </si>
  <si>
    <t>https://nc-library-recordings.s3.us-west-1.amazonaws.com/uploads/recording/raw_s3_location/d3bfb14f-e3b0-4fb2-aa8b-18ad89760a12/074bcb7e06c830963efa26057367a13f.wav?X-Amz-Algorithm=AWS4-HMAC-SHA256&amp;X-Amz-Credential=AKIATCPXLLJN3FZS7YWQ%2F20210504%2Fus-west-1%2Fs3%2Faws4_request&amp;X-Amz-Date=20210504T183958Z&amp;X-Amz-Expires=604800&amp;X-Amz-SignedHeaders=host&amp;X-Amz-Signature=082823d237b0f392f45a8fa3007124d9e218383bf0b535a27dd9462d0ba17f54</t>
  </si>
  <si>
    <t>ed3537b4-31b6-4618-9395-562a27085883</t>
  </si>
  <si>
    <t>Gaurav Chapagain</t>
  </si>
  <si>
    <t>2021-05-03 04:44:42 UTC</t>
  </si>
  <si>
    <t>2021-05-03 04:44:51 UTC</t>
  </si>
  <si>
    <t>http://production-processed-recordings.s3.amazonaws.com/normalized_audio/80f90ad9fd701c08915074df12cb5c2c.wav</t>
  </si>
  <si>
    <t>https://production-processed-recordings.s3.amazonaws.com/80f90ad9fd701c08915074df12cb5c2c.wav?X-Amz-Algorithm=AWS4-HMAC-SHA256&amp;X-Amz-Credential=AKIATCPXLLJN3FZS7YWQ%2F20210504%2Fus-east-1%2Fs3%2Faws4_request&amp;X-Amz-Date=20210504T183958Z&amp;X-Amz-Expires=604800&amp;X-Amz-SignedHeaders=host&amp;X-Amz-Signature=fa702d885406c3aeb3842f8d73b783e11a72e0d5866a8c2b68b17f7f55960f1d</t>
  </si>
  <si>
    <t>https://nc-library-recordings.s3.us-west-1.amazonaws.com/uploads/recording/raw_s3_location/ed3537b4-31b6-4618-9395-562a27085883/80f90ad9fd701c08915074df12cb5c2c.wav?X-Amz-Algorithm=AWS4-HMAC-SHA256&amp;X-Amz-Credential=AKIATCPXLLJN3FZS7YWQ%2F20210504%2Fus-west-1%2Fs3%2Faws4_request&amp;X-Amz-Date=20210504T183958Z&amp;X-Amz-Expires=604800&amp;X-Amz-SignedHeaders=host&amp;X-Amz-Signature=e3cd189df344c50502960887ed22fcb876304621600f9b4ff089c164f2b4551a</t>
  </si>
  <si>
    <t>a0383706-88b7-41d5-ac76-87584b773c6c</t>
  </si>
  <si>
    <t>Garen Dorsey</t>
  </si>
  <si>
    <t>2021-05-01 18:41:21 UTC</t>
  </si>
  <si>
    <t>2021-05-01 18:41:30 UTC</t>
  </si>
  <si>
    <t>http://production-processed-recordings.s3.amazonaws.com/normalized_audio/fc4ee6c5df3811e43c79d333a2848138.wav</t>
  </si>
  <si>
    <t>https://production-processed-recordings.s3.amazonaws.com/fc4ee6c5df3811e43c79d333a2848138.wav?X-Amz-Algorithm=AWS4-HMAC-SHA256&amp;X-Amz-Credential=AKIATCPXLLJN3FZS7YWQ%2F20210504%2Fus-east-1%2Fs3%2Faws4_request&amp;X-Amz-Date=20210504T183958Z&amp;X-Amz-Expires=604800&amp;X-Amz-SignedHeaders=host&amp;X-Amz-Signature=79ec01448a0f16480e50f3b73dda370cc7571488fd7e8cf9fcfa00d2d11752ec</t>
  </si>
  <si>
    <t>https://nc-library-recordings.s3.us-west-1.amazonaws.com/uploads/recording/raw_s3_location/a0383706-88b7-41d5-ac76-87584b773c6c/fc4ee6c5df3811e43c79d333a2848138.wav?X-Amz-Algorithm=AWS4-HMAC-SHA256&amp;X-Amz-Credential=AKIATCPXLLJN3FZS7YWQ%2F20210504%2Fus-west-1%2Fs3%2Faws4_request&amp;X-Amz-Date=20210504T183958Z&amp;X-Amz-Expires=604800&amp;X-Amz-SignedHeaders=host&amp;X-Amz-Signature=e47a72c1a3905ca72fd166c88a374e6dd8e743bb86608025c66275ef69745b1b</t>
  </si>
  <si>
    <t>9324c8e8-c24c-4670-9ee7-cf4dc101ca54</t>
  </si>
  <si>
    <t>German Chichique Brizuela</t>
  </si>
  <si>
    <t>2021-04-30 14:27:06 UTC</t>
  </si>
  <si>
    <t>2021-04-30 14:27:18 UTC</t>
  </si>
  <si>
    <t>http://production-processed-recordings.s3.amazonaws.com/normalized_audio/3bf8a8b02b117deaf499acb529db0a4d.wav</t>
  </si>
  <si>
    <t>https://production-processed-recordings.s3.amazonaws.com/3bf8a8b02b117deaf499acb529db0a4d.wav?X-Amz-Algorithm=AWS4-HMAC-SHA256&amp;X-Amz-Credential=AKIATCPXLLJN3FZS7YWQ%2F20210504%2Fus-east-1%2Fs3%2Faws4_request&amp;X-Amz-Date=20210504T183958Z&amp;X-Amz-Expires=604800&amp;X-Amz-SignedHeaders=host&amp;X-Amz-Signature=a7e366c28e5f55cde8d54edddc5086347531a09244868b8b685bd346e718032c</t>
  </si>
  <si>
    <t>https://nc-library-recordings.s3.us-west-1.amazonaws.com/uploads/recording/raw_s3_location/9324c8e8-c24c-4670-9ee7-cf4dc101ca54/3bf8a8b02b117deaf499acb529db0a4d.wav?X-Amz-Algorithm=AWS4-HMAC-SHA256&amp;X-Amz-Credential=AKIATCPXLLJN3FZS7YWQ%2F20210504%2Fus-west-1%2Fs3%2Faws4_request&amp;X-Amz-Date=20210504T183958Z&amp;X-Amz-Expires=604800&amp;X-Amz-SignedHeaders=host&amp;X-Amz-Signature=e5f2d9baa8ddc5dec774ca770210735912da21f4e75f43d122352bf38e362e3a</t>
  </si>
  <si>
    <t>7c534697-c64e-4d4c-aa8f-6c8d1b5f2e45</t>
  </si>
  <si>
    <t>Grace Kinsman</t>
  </si>
  <si>
    <t>2021-05-01 15:22:08 UTC</t>
  </si>
  <si>
    <t>2021-05-01 15:22:19 UTC</t>
  </si>
  <si>
    <t>http://production-processed-recordings.s3.amazonaws.com/normalized_audio/778ac30974ea92a817df0fdf96b47799.wav</t>
  </si>
  <si>
    <t>https://production-processed-recordings.s3.amazonaws.com/778ac30974ea92a817df0fdf96b47799.wav?X-Amz-Algorithm=AWS4-HMAC-SHA256&amp;X-Amz-Credential=AKIATCPXLLJN3FZS7YWQ%2F20210504%2Fus-east-1%2Fs3%2Faws4_request&amp;X-Amz-Date=20210504T183958Z&amp;X-Amz-Expires=604800&amp;X-Amz-SignedHeaders=host&amp;X-Amz-Signature=32d9631cae1129f6b79175325d216340d0f4d7fb97df1cddae1bdaf88eec3e45</t>
  </si>
  <si>
    <t>https://nc-library-recordings.s3.us-west-1.amazonaws.com/uploads/recording/raw_s3_location/7c534697-c64e-4d4c-aa8f-6c8d1b5f2e45/778ac30974ea92a817df0fdf96b47799.wav?X-Amz-Algorithm=AWS4-HMAC-SHA256&amp;X-Amz-Credential=AKIATCPXLLJN3FZS7YWQ%2F20210504%2Fus-west-1%2Fs3%2Faws4_request&amp;X-Amz-Date=20210504T183958Z&amp;X-Amz-Expires=604800&amp;X-Amz-SignedHeaders=host&amp;X-Amz-Signature=3072e45978a4ecfeee61c29d86b614779606bd55fc060bf679b964ae3d68c557</t>
  </si>
  <si>
    <t>5bb71eba-6319-4ebe-832d-a0ece3bbfba3</t>
  </si>
  <si>
    <t>Garrad Breeden</t>
  </si>
  <si>
    <t>2021-05-03 05:31:05 UTC</t>
  </si>
  <si>
    <t>2021-05-03 05:31:32 UTC</t>
  </si>
  <si>
    <t>http://production-processed-recordings.s3.amazonaws.com/normalized_audio/41c96cf616c4db579d29f662dcf105a6.wav</t>
  </si>
  <si>
    <t>https://production-processed-recordings.s3.amazonaws.com/41c96cf616c4db579d29f662dcf105a6.wav?X-Amz-Algorithm=AWS4-HMAC-SHA256&amp;X-Amz-Credential=AKIATCPXLLJN3FZS7YWQ%2F20210504%2Fus-east-1%2Fs3%2Faws4_request&amp;X-Amz-Date=20210504T183958Z&amp;X-Amz-Expires=604800&amp;X-Amz-SignedHeaders=host&amp;X-Amz-Signature=5fc3a0554969f77174196434184b77b37d6defaa63b51d2430676f44b0eb6f54</t>
  </si>
  <si>
    <t>https://nc-library-recordings.s3.us-west-1.amazonaws.com/uploads/recording/raw_s3_location/5bb71eba-6319-4ebe-832d-a0ece3bbfba3/41c96cf616c4db579d29f662dcf105a6.wav?X-Amz-Algorithm=AWS4-HMAC-SHA256&amp;X-Amz-Credential=AKIATCPXLLJN3FZS7YWQ%2F20210504%2Fus-west-1%2Fs3%2Faws4_request&amp;X-Amz-Date=20210504T183958Z&amp;X-Amz-Expires=604800&amp;X-Amz-SignedHeaders=host&amp;X-Amz-Signature=2e786df02271dc5945a3711ca86c7fb6fda724c1a5c3c557dba0f6e37f46ee12</t>
  </si>
  <si>
    <t>608b7c17-1009-4d45-8b65-b2b03f40cb42</t>
  </si>
  <si>
    <t>Gretl King</t>
  </si>
  <si>
    <t>2021-05-01 15:24:48 UTC</t>
  </si>
  <si>
    <t>2021-05-01 15:24:59 UTC</t>
  </si>
  <si>
    <t>http://production-processed-recordings.s3.amazonaws.com/normalized_audio/5e0f8842287f4cd329e62ae7f699c486.wav</t>
  </si>
  <si>
    <t>https://production-processed-recordings.s3.amazonaws.com/5e0f8842287f4cd329e62ae7f699c486.wav?X-Amz-Algorithm=AWS4-HMAC-SHA256&amp;X-Amz-Credential=AKIATCPXLLJN3FZS7YWQ%2F20210504%2Fus-east-1%2Fs3%2Faws4_request&amp;X-Amz-Date=20210504T183958Z&amp;X-Amz-Expires=604800&amp;X-Amz-SignedHeaders=host&amp;X-Amz-Signature=506e377a0b1e5435d1a90039ea09391af5a128ed569eedf166df4f7f91106403</t>
  </si>
  <si>
    <t>https://nc-library-recordings.s3.us-west-1.amazonaws.com/uploads/recording/raw_s3_location/608b7c17-1009-4d45-8b65-b2b03f40cb42/5e0f8842287f4cd329e62ae7f699c486.wav?X-Amz-Algorithm=AWS4-HMAC-SHA256&amp;X-Amz-Credential=AKIATCPXLLJN3FZS7YWQ%2F20210504%2Fus-west-1%2Fs3%2Faws4_request&amp;X-Amz-Date=20210504T183958Z&amp;X-Amz-Expires=604800&amp;X-Amz-SignedHeaders=host&amp;X-Amz-Signature=27cd0bd1cdb7e7972f14d6f1f92ef895867ca64072b8a55736cc44ecbefe175c</t>
  </si>
  <si>
    <t>adbf2c79-4d09-4310-be85-8d70fe33b1c7</t>
  </si>
  <si>
    <t>Gary Miller</t>
  </si>
  <si>
    <t>2021-05-01 14:31:29 UTC</t>
  </si>
  <si>
    <t>2021-05-01 14:31:41 UTC</t>
  </si>
  <si>
    <t>http://production-processed-recordings.s3.amazonaws.com/normalized_audio/9177a1d151c41b05fc9955b8b904e106.wav</t>
  </si>
  <si>
    <t>https://production-processed-recordings.s3.amazonaws.com/9177a1d151c41b05fc9955b8b904e106.wav?X-Amz-Algorithm=AWS4-HMAC-SHA256&amp;X-Amz-Credential=AKIATCPXLLJN3FZS7YWQ%2F20210504%2Fus-east-1%2Fs3%2Faws4_request&amp;X-Amz-Date=20210504T183958Z&amp;X-Amz-Expires=604800&amp;X-Amz-SignedHeaders=host&amp;X-Amz-Signature=bda21dd349a66b459eda252cf7e3da87c7309956ac33ddc1b1fae74b22bfd909</t>
  </si>
  <si>
    <t>https://nc-library-recordings.s3.us-west-1.amazonaws.com/uploads/recording/raw_s3_location/adbf2c79-4d09-4310-be85-8d70fe33b1c7/9177a1d151c41b05fc9955b8b904e106.wav?X-Amz-Algorithm=AWS4-HMAC-SHA256&amp;X-Amz-Credential=AKIATCPXLLJN3FZS7YWQ%2F20210504%2Fus-west-1%2Fs3%2Faws4_request&amp;X-Amz-Date=20210504T183958Z&amp;X-Amz-Expires=604800&amp;X-Amz-SignedHeaders=host&amp;X-Amz-Signature=652aaea45fba40a02d26254900c97f011a4e581f84b0126264d78ff04d62e852</t>
  </si>
  <si>
    <t>d1e92d48-8f64-4d51-888b-70141d8273a4</t>
  </si>
  <si>
    <t>Ghulam Mian</t>
  </si>
  <si>
    <t>2021-04-29 20:39:07 UTC</t>
  </si>
  <si>
    <t>2021-04-29 20:39:19 UTC</t>
  </si>
  <si>
    <t>http://production-processed-recordings.s3.amazonaws.com/normalized_audio/5dc94b569c76c4185569923708a4d4a7.wav</t>
  </si>
  <si>
    <t>https://production-processed-recordings.s3.amazonaws.com/5dc94b569c76c4185569923708a4d4a7.wav?X-Amz-Algorithm=AWS4-HMAC-SHA256&amp;X-Amz-Credential=AKIATCPXLLJN3FZS7YWQ%2F20210504%2Fus-east-1%2Fs3%2Faws4_request&amp;X-Amz-Date=20210504T183958Z&amp;X-Amz-Expires=604800&amp;X-Amz-SignedHeaders=host&amp;X-Amz-Signature=fb707e9fd3c376e119c5048e60591f6f89b112a410c77cbce70599ca4182c668</t>
  </si>
  <si>
    <t>https://nc-library-recordings.s3.us-west-1.amazonaws.com/uploads/recording/raw_s3_location/d1e92d48-8f64-4d51-888b-70141d8273a4/5dc94b569c76c4185569923708a4d4a7.wav?X-Amz-Algorithm=AWS4-HMAC-SHA256&amp;X-Amz-Credential=AKIATCPXLLJN3FZS7YWQ%2F20210504%2Fus-west-1%2Fs3%2Faws4_request&amp;X-Amz-Date=20210504T183958Z&amp;X-Amz-Expires=604800&amp;X-Amz-SignedHeaders=host&amp;X-Amz-Signature=a92ba645d71b4b862b64b9f300d707d2f13e46c648d95715abb56130638c1f97</t>
  </si>
  <si>
    <t>b626b5ac-7c0e-4fee-9751-3a001464a846</t>
  </si>
  <si>
    <t>Gavin Erskine</t>
  </si>
  <si>
    <t>2021-05-01 18:12:35 UTC</t>
  </si>
  <si>
    <t>2021-05-01 18:12:43 UTC</t>
  </si>
  <si>
    <t>http://production-processed-recordings.s3.amazonaws.com/normalized_audio/f44811f44ff971588aeed48bc32acbf5.wav</t>
  </si>
  <si>
    <t>https://production-processed-recordings.s3.amazonaws.com/f44811f44ff971588aeed48bc32acbf5.wav?X-Amz-Algorithm=AWS4-HMAC-SHA256&amp;X-Amz-Credential=AKIATCPXLLJN3FZS7YWQ%2F20210504%2Fus-east-1%2Fs3%2Faws4_request&amp;X-Amz-Date=20210504T183958Z&amp;X-Amz-Expires=604800&amp;X-Amz-SignedHeaders=host&amp;X-Amz-Signature=0e4221bd21d5e25544060281f76ccb6d8b8fc0079a10d1d5c51c6d970074317c</t>
  </si>
  <si>
    <t>https://nc-library-recordings.s3.us-west-1.amazonaws.com/uploads/recording/raw_s3_location/b626b5ac-7c0e-4fee-9751-3a001464a846/f44811f44ff971588aeed48bc32acbf5.wav?X-Amz-Algorithm=AWS4-HMAC-SHA256&amp;X-Amz-Credential=AKIATCPXLLJN3FZS7YWQ%2F20210504%2Fus-west-1%2Fs3%2Faws4_request&amp;X-Amz-Date=20210504T183958Z&amp;X-Amz-Expires=604800&amp;X-Amz-SignedHeaders=host&amp;X-Amz-Signature=c822706727304f177f63e95c8c61d4a6337b09378dec9531d7a3fedee69ec207</t>
  </si>
  <si>
    <t>1713b320-20bd-4ee0-8ccb-50af47774f44</t>
  </si>
  <si>
    <t>Gabrielle Matthews</t>
  </si>
  <si>
    <t>2021-05-01 14:45:06 UTC</t>
  </si>
  <si>
    <t>2021-05-01 14:45:18 UTC</t>
  </si>
  <si>
    <t>http://production-processed-recordings.s3.amazonaws.com/normalized_audio/8d2ae1385a4f1c118debc79d565c64d1.wav</t>
  </si>
  <si>
    <t>https://production-processed-recordings.s3.amazonaws.com/8d2ae1385a4f1c118debc79d565c64d1.wav?X-Amz-Algorithm=AWS4-HMAC-SHA256&amp;X-Amz-Credential=AKIATCPXLLJN3FZS7YWQ%2F20210504%2Fus-east-1%2Fs3%2Faws4_request&amp;X-Amz-Date=20210504T183958Z&amp;X-Amz-Expires=604800&amp;X-Amz-SignedHeaders=host&amp;X-Amz-Signature=1f512859d4fff5de432a58422e82a050dd9678aa42bcf113736151c34a327bcc</t>
  </si>
  <si>
    <t>https://nc-library-recordings.s3.us-west-1.amazonaws.com/uploads/recording/raw_s3_location/1713b320-20bd-4ee0-8ccb-50af47774f44/8d2ae1385a4f1c118debc79d565c64d1.wav?X-Amz-Algorithm=AWS4-HMAC-SHA256&amp;X-Amz-Credential=AKIATCPXLLJN3FZS7YWQ%2F20210504%2Fus-west-1%2Fs3%2Faws4_request&amp;X-Amz-Date=20210504T183958Z&amp;X-Amz-Expires=604800&amp;X-Amz-SignedHeaders=host&amp;X-Amz-Signature=822c0c47b5768e9bdb577e61c4e918b54e81db47559a24b641c1488f7fff5919</t>
  </si>
  <si>
    <t>a8d88570-9e28-4120-aa05-f9ed8e858e0b</t>
  </si>
  <si>
    <t>Gina Ostarly</t>
  </si>
  <si>
    <t>2021-05-01 13:43:07 UTC</t>
  </si>
  <si>
    <t>2021-05-01 13:43:16 UTC</t>
  </si>
  <si>
    <t>http://production-processed-recordings.s3.amazonaws.com/normalized_audio/0924b8bfa33c2d2f8b48d43cd63b2f71.wav</t>
  </si>
  <si>
    <t>https://production-processed-recordings.s3.amazonaws.com/0924b8bfa33c2d2f8b48d43cd63b2f71.wav?X-Amz-Algorithm=AWS4-HMAC-SHA256&amp;X-Amz-Credential=AKIATCPXLLJN3FZS7YWQ%2F20210504%2Fus-east-1%2Fs3%2Faws4_request&amp;X-Amz-Date=20210504T183958Z&amp;X-Amz-Expires=604800&amp;X-Amz-SignedHeaders=host&amp;X-Amz-Signature=df714c3e1a6a3775b32079f8dcadddc4e302d593b66b0011a33af660e7d219d3</t>
  </si>
  <si>
    <t>https://nc-library-recordings.s3.us-west-1.amazonaws.com/uploads/recording/raw_s3_location/a8d88570-9e28-4120-aa05-f9ed8e858e0b/0924b8bfa33c2d2f8b48d43cd63b2f71.wav?X-Amz-Algorithm=AWS4-HMAC-SHA256&amp;X-Amz-Credential=AKIATCPXLLJN3FZS7YWQ%2F20210504%2Fus-west-1%2Fs3%2Faws4_request&amp;X-Amz-Date=20210504T183958Z&amp;X-Amz-Expires=604800&amp;X-Amz-SignedHeaders=host&amp;X-Amz-Signature=693f8c3192ce317c5bcfc65d770f9ded8de741d001f848b52064839adf103553</t>
  </si>
  <si>
    <t>a893e467-2fb5-4914-8809-7d27a89384d9</t>
  </si>
  <si>
    <t>Galina Harris</t>
  </si>
  <si>
    <t>2021-05-01 17:19:00 UTC</t>
  </si>
  <si>
    <t>2021-05-01 17:19:10 UTC</t>
  </si>
  <si>
    <t>http://production-processed-recordings.s3.amazonaws.com/normalized_audio/5cad1af65c9d86ab91eec57e9f67c973.wav</t>
  </si>
  <si>
    <t>https://production-processed-recordings.s3.amazonaws.com/5cad1af65c9d86ab91eec57e9f67c973.wav?X-Amz-Algorithm=AWS4-HMAC-SHA256&amp;X-Amz-Credential=AKIATCPXLLJN3FZS7YWQ%2F20210504%2Fus-east-1%2Fs3%2Faws4_request&amp;X-Amz-Date=20210504T183958Z&amp;X-Amz-Expires=604800&amp;X-Amz-SignedHeaders=host&amp;X-Amz-Signature=310b12d33893812e7cb27dc19b27b13aabed296152340d0ce894978df0600ded</t>
  </si>
  <si>
    <t>https://nc-library-recordings.s3.us-west-1.amazonaws.com/uploads/recording/raw_s3_location/a893e467-2fb5-4914-8809-7d27a89384d9/5cad1af65c9d86ab91eec57e9f67c973.wav?X-Amz-Algorithm=AWS4-HMAC-SHA256&amp;X-Amz-Credential=AKIATCPXLLJN3FZS7YWQ%2F20210504%2Fus-west-1%2Fs3%2Faws4_request&amp;X-Amz-Date=20210504T183958Z&amp;X-Amz-Expires=604800&amp;X-Amz-SignedHeaders=host&amp;X-Amz-Signature=e0afe1828b1074fb4579a52738c878d63c895796a6aab676ddfcf6160cfbd12f</t>
  </si>
  <si>
    <t>625c8922-cbdd-48a8-8090-0c1fe1d946fb</t>
  </si>
  <si>
    <t>Heba Algburi</t>
  </si>
  <si>
    <t>2021-05-03 06:24:28 UTC</t>
  </si>
  <si>
    <t>2021-05-03 06:24:39 UTC</t>
  </si>
  <si>
    <t>http://production-processed-recordings.s3.amazonaws.com/normalized_audio/36eb0cc83f2462781c17f4607187f17b.wav</t>
  </si>
  <si>
    <t>https://production-processed-recordings.s3.amazonaws.com/36eb0cc83f2462781c17f4607187f17b.wav?X-Amz-Algorithm=AWS4-HMAC-SHA256&amp;X-Amz-Credential=AKIATCPXLLJN3FZS7YWQ%2F20210504%2Fus-east-1%2Fs3%2Faws4_request&amp;X-Amz-Date=20210504T183958Z&amp;X-Amz-Expires=604800&amp;X-Amz-SignedHeaders=host&amp;X-Amz-Signature=6087c0d59db71fb8125e933b80aa3ca2f4955fb0707d0997caaedadbb38ac35e</t>
  </si>
  <si>
    <t>https://nc-library-recordings.s3.us-west-1.amazonaws.com/uploads/recording/raw_s3_location/625c8922-cbdd-48a8-8090-0c1fe1d946fb/36eb0cc83f2462781c17f4607187f17b.wav?X-Amz-Algorithm=AWS4-HMAC-SHA256&amp;X-Amz-Credential=AKIATCPXLLJN3FZS7YWQ%2F20210504%2Fus-west-1%2Fs3%2Faws4_request&amp;X-Amz-Date=20210504T183958Z&amp;X-Amz-Expires=604800&amp;X-Amz-SignedHeaders=host&amp;X-Amz-Signature=2f7db152ee2bf249fcf926578371b37fda222bc1d51d2f5c3d9e90005459c741</t>
  </si>
  <si>
    <t>68f21bd8-21c9-4f3b-869a-3f416d64ef36</t>
  </si>
  <si>
    <t>Howard Akers</t>
  </si>
  <si>
    <t>2021-05-03 06:25:02 UTC</t>
  </si>
  <si>
    <t>2021-05-03 06:25:10 UTC</t>
  </si>
  <si>
    <t>http://production-processed-recordings.s3.amazonaws.com/normalized_audio/d351e9f3edccf762003fc6bb9f4de497.wav</t>
  </si>
  <si>
    <t>https://production-processed-recordings.s3.amazonaws.com/d351e9f3edccf762003fc6bb9f4de497.wav?X-Amz-Algorithm=AWS4-HMAC-SHA256&amp;X-Amz-Credential=AKIATCPXLLJN3FZS7YWQ%2F20210504%2Fus-east-1%2Fs3%2Faws4_request&amp;X-Amz-Date=20210504T183958Z&amp;X-Amz-Expires=604800&amp;X-Amz-SignedHeaders=host&amp;X-Amz-Signature=4a4c9d0d1e9e11850de50197d45b41ff3a1b0949f4de956059653efdd4f4b294</t>
  </si>
  <si>
    <t>https://nc-library-recordings.s3.us-west-1.amazonaws.com/uploads/recording/raw_s3_location/68f21bd8-21c9-4f3b-869a-3f416d64ef36/d351e9f3edccf762003fc6bb9f4de497.wav?X-Amz-Algorithm=AWS4-HMAC-SHA256&amp;X-Amz-Credential=AKIATCPXLLJN3FZS7YWQ%2F20210504%2Fus-west-1%2Fs3%2Faws4_request&amp;X-Amz-Date=20210504T183958Z&amp;X-Amz-Expires=604800&amp;X-Amz-SignedHeaders=host&amp;X-Amz-Signature=3dc84ba5d7cb0b70c3d4c0e849b99883c8d5972eac471b6c542c5514c0b5969b</t>
  </si>
  <si>
    <t>0b2a357d-5264-4836-b45e-d11567b05402</t>
  </si>
  <si>
    <t>Hannah Alisha Moore</t>
  </si>
  <si>
    <t>2021-04-30 15:58:13 UTC</t>
  </si>
  <si>
    <t>2021-04-30 15:58:22 UTC</t>
  </si>
  <si>
    <t>http://production-processed-recordings.s3.amazonaws.com/normalized_audio/7b80cd56342fab1662c32d8ebef769f9.wav</t>
  </si>
  <si>
    <t>https://production-processed-recordings.s3.amazonaws.com/7b80cd56342fab1662c32d8ebef769f9.wav?X-Amz-Algorithm=AWS4-HMAC-SHA256&amp;X-Amz-Credential=AKIATCPXLLJN3FZS7YWQ%2F20210504%2Fus-east-1%2Fs3%2Faws4_request&amp;X-Amz-Date=20210504T183958Z&amp;X-Amz-Expires=604800&amp;X-Amz-SignedHeaders=host&amp;X-Amz-Signature=72bbc19fc70b7fde82745e4ad6b2a60e5fa589bb88dca8c92c85961d86f4d043</t>
  </si>
  <si>
    <t>https://nc-library-recordings.s3.us-west-1.amazonaws.com/uploads/recording/raw_s3_location/0b2a357d-5264-4836-b45e-d11567b05402/7b80cd56342fab1662c32d8ebef769f9.wav?X-Amz-Algorithm=AWS4-HMAC-SHA256&amp;X-Amz-Credential=AKIATCPXLLJN3FZS7YWQ%2F20210504%2Fus-west-1%2Fs3%2Faws4_request&amp;X-Amz-Date=20210504T183958Z&amp;X-Amz-Expires=604800&amp;X-Amz-SignedHeaders=host&amp;X-Amz-Signature=79af9d9cb97795cca8bab68082d1482ebe4ecace6b71957bccb87c61a58610ca</t>
  </si>
  <si>
    <t>69ce06b0-509b-4492-ab6a-4e45c837ce7d</t>
  </si>
  <si>
    <t>Heather Karstetter</t>
  </si>
  <si>
    <t>2021-05-01 16:29:52 UTC</t>
  </si>
  <si>
    <t>2021-05-01 16:30:02 UTC</t>
  </si>
  <si>
    <t>http://production-processed-recordings.s3.amazonaws.com/normalized_audio/37328079a6dd535f195fb74b1e42ac89.wav</t>
  </si>
  <si>
    <t>https://production-processed-recordings.s3.amazonaws.com/37328079a6dd535f195fb74b1e42ac89.wav?X-Amz-Algorithm=AWS4-HMAC-SHA256&amp;X-Amz-Credential=AKIATCPXLLJN3FZS7YWQ%2F20210504%2Fus-east-1%2Fs3%2Faws4_request&amp;X-Amz-Date=20210504T183958Z&amp;X-Amz-Expires=604800&amp;X-Amz-SignedHeaders=host&amp;X-Amz-Signature=12acdfb1d5eda44cdf7ea8585f481f5f03a06af6542ff9d1c61447a32f130f08</t>
  </si>
  <si>
    <t>https://nc-library-recordings.s3.us-west-1.amazonaws.com/uploads/recording/raw_s3_location/69ce06b0-509b-4492-ab6a-4e45c837ce7d/37328079a6dd535f195fb74b1e42ac89.wav?X-Amz-Algorithm=AWS4-HMAC-SHA256&amp;X-Amz-Credential=AKIATCPXLLJN3FZS7YWQ%2F20210504%2Fus-west-1%2Fs3%2Faws4_request&amp;X-Amz-Date=20210504T183958Z&amp;X-Amz-Expires=604800&amp;X-Amz-SignedHeaders=host&amp;X-Amz-Signature=eb200c38fad6cb1b925f237dd56bcbd99879a1ff80420e4f97372e2c18dbf8db</t>
  </si>
  <si>
    <t>1168154e-0599-4207-a7e8-f7128571ddd0</t>
  </si>
  <si>
    <t>Hailey Barron</t>
  </si>
  <si>
    <t>2021-05-03 05:47:07 UTC</t>
  </si>
  <si>
    <t>2021-05-03 05:47:16 UTC</t>
  </si>
  <si>
    <t>http://production-processed-recordings.s3.amazonaws.com/normalized_audio/9e9f368287a25355cb3b446dc9545cf1.wav</t>
  </si>
  <si>
    <t>https://production-processed-recordings.s3.amazonaws.com/9e9f368287a25355cb3b446dc9545cf1.wav?X-Amz-Algorithm=AWS4-HMAC-SHA256&amp;X-Amz-Credential=AKIATCPXLLJN3FZS7YWQ%2F20210504%2Fus-east-1%2Fs3%2Faws4_request&amp;X-Amz-Date=20210504T183958Z&amp;X-Amz-Expires=604800&amp;X-Amz-SignedHeaders=host&amp;X-Amz-Signature=ead5dc0cb7a6c5a426266856f2898f4f0ad8d159515a16732e69de06f79e676e</t>
  </si>
  <si>
    <t>https://nc-library-recordings.s3.us-west-1.amazonaws.com/uploads/recording/raw_s3_location/1168154e-0599-4207-a7e8-f7128571ddd0/9e9f368287a25355cb3b446dc9545cf1.wav?X-Amz-Algorithm=AWS4-HMAC-SHA256&amp;X-Amz-Credential=AKIATCPXLLJN3FZS7YWQ%2F20210504%2Fus-west-1%2Fs3%2Faws4_request&amp;X-Amz-Date=20210504T183958Z&amp;X-Amz-Expires=604800&amp;X-Amz-SignedHeaders=host&amp;X-Amz-Signature=31a9d732ff530cbd8563f039affb2637bdb4cd868dd946c6072896a199859160</t>
  </si>
  <si>
    <t>6ecfa107-f5e5-4112-a95a-24fdba7558e3</t>
  </si>
  <si>
    <t>Hunter Lloyd</t>
  </si>
  <si>
    <t>2021-05-01 14:54:03 UTC</t>
  </si>
  <si>
    <t>2021-05-01 14:54:13 UTC</t>
  </si>
  <si>
    <t>http://production-processed-recordings.s3.amazonaws.com/normalized_audio/c9ff061213ebdb658e9e28bbd5d98900.wav</t>
  </si>
  <si>
    <t>https://production-processed-recordings.s3.amazonaws.com/c9ff061213ebdb658e9e28bbd5d98900.wav?X-Amz-Algorithm=AWS4-HMAC-SHA256&amp;X-Amz-Credential=AKIATCPXLLJN3FZS7YWQ%2F20210504%2Fus-east-1%2Fs3%2Faws4_request&amp;X-Amz-Date=20210504T183958Z&amp;X-Amz-Expires=604800&amp;X-Amz-SignedHeaders=host&amp;X-Amz-Signature=c824955be15e6e56e6b6216ecf11126f41a0f5a61a5c11f2d43cce87448ef67c</t>
  </si>
  <si>
    <t>https://nc-library-recordings.s3.us-west-1.amazonaws.com/uploads/recording/raw_s3_location/6ecfa107-f5e5-4112-a95a-24fdba7558e3/c9ff061213ebdb658e9e28bbd5d98900.wav?X-Amz-Algorithm=AWS4-HMAC-SHA256&amp;X-Amz-Credential=AKIATCPXLLJN3FZS7YWQ%2F20210504%2Fus-west-1%2Fs3%2Faws4_request&amp;X-Amz-Date=20210504T183958Z&amp;X-Amz-Expires=604800&amp;X-Amz-SignedHeaders=host&amp;X-Amz-Signature=f10f71b585b9f7346a5c3473a83bb2a2a72ce70228efd884d6d8c8b05f6a7d60</t>
  </si>
  <si>
    <t>9cf3eabb-ddcc-481d-a4a1-76c1dcaaf997</t>
  </si>
  <si>
    <t>Hannah Catherine Gallihugh</t>
  </si>
  <si>
    <t>2021-04-30 13:47:29 UTC</t>
  </si>
  <si>
    <t>2021-04-30 13:47:39 UTC</t>
  </si>
  <si>
    <t>http://production-processed-recordings.s3.amazonaws.com/normalized_audio/ddb172521d277d63befdbb17aea29250.wav</t>
  </si>
  <si>
    <t>https://production-processed-recordings.s3.amazonaws.com/ddb172521d277d63befdbb17aea29250.wav?X-Amz-Algorithm=AWS4-HMAC-SHA256&amp;X-Amz-Credential=AKIATCPXLLJN3FZS7YWQ%2F20210504%2Fus-east-1%2Fs3%2Faws4_request&amp;X-Amz-Date=20210504T183958Z&amp;X-Amz-Expires=604800&amp;X-Amz-SignedHeaders=host&amp;X-Amz-Signature=6dc9ee1e4833f81ce379ebf4fbd0738511580b8636a4d9bc31535950d0fb240b</t>
  </si>
  <si>
    <t>https://nc-library-recordings.s3.us-west-1.amazonaws.com/uploads/recording/raw_s3_location/9cf3eabb-ddcc-481d-a4a1-76c1dcaaf997/ddb172521d277d63befdbb17aea29250.wav?X-Amz-Algorithm=AWS4-HMAC-SHA256&amp;X-Amz-Credential=AKIATCPXLLJN3FZS7YWQ%2F20210504%2Fus-west-1%2Fs3%2Faws4_request&amp;X-Amz-Date=20210504T183958Z&amp;X-Amz-Expires=604800&amp;X-Amz-SignedHeaders=host&amp;X-Amz-Signature=5f54c386176fc8c4b3f8d3c87169744ee00ce8fc84810a39d30de1cb78f6f259</t>
  </si>
  <si>
    <t>54346295-166e-48d4-9f96-7d9ab634201d</t>
  </si>
  <si>
    <t>Heidi Carmel Zmick</t>
  </si>
  <si>
    <t>2021-04-30 15:55:31 UTC</t>
  </si>
  <si>
    <t>2021-04-30 15:55:39 UTC</t>
  </si>
  <si>
    <t>http://production-processed-recordings.s3.amazonaws.com/normalized_audio/d964715acdcafb3b24e2b73126ac6272.wav</t>
  </si>
  <si>
    <t>https://production-processed-recordings.s3.amazonaws.com/d964715acdcafb3b24e2b73126ac6272.wav?X-Amz-Algorithm=AWS4-HMAC-SHA256&amp;X-Amz-Credential=AKIATCPXLLJN3FZS7YWQ%2F20210504%2Fus-east-1%2Fs3%2Faws4_request&amp;X-Amz-Date=20210504T183958Z&amp;X-Amz-Expires=604800&amp;X-Amz-SignedHeaders=host&amp;X-Amz-Signature=6b27b4df968706d904c1d7cfd1d90878843135ff60e5c8d97c4380394fced92c</t>
  </si>
  <si>
    <t>https://nc-library-recordings.s3.us-west-1.amazonaws.com/uploads/recording/raw_s3_location/54346295-166e-48d4-9f96-7d9ab634201d/d964715acdcafb3b24e2b73126ac6272.wav?X-Amz-Algorithm=AWS4-HMAC-SHA256&amp;X-Amz-Credential=AKIATCPXLLJN3FZS7YWQ%2F20210504%2Fus-west-1%2Fs3%2Faws4_request&amp;X-Amz-Date=20210504T183958Z&amp;X-Amz-Expires=604800&amp;X-Amz-SignedHeaders=host&amp;X-Amz-Signature=7622d3c2389e5fb2fc5f7b5e18049c4cf481f4ed8648eef9a21b26db179c71e3</t>
  </si>
  <si>
    <t>6fde2e0c-709e-40a3-a4b8-e383a7eb869a</t>
  </si>
  <si>
    <t>Holly Peck</t>
  </si>
  <si>
    <t>2021-04-29 20:15:13 UTC</t>
  </si>
  <si>
    <t>2021-04-29 20:15:25 UTC</t>
  </si>
  <si>
    <t>http://production-processed-recordings.s3.amazonaws.com/normalized_audio/67ffc38ca242ccbcdb48e182d5e59ab5.wav</t>
  </si>
  <si>
    <t>https://production-processed-recordings.s3.amazonaws.com/67ffc38ca242ccbcdb48e182d5e59ab5.wav?X-Amz-Algorithm=AWS4-HMAC-SHA256&amp;X-Amz-Credential=AKIATCPXLLJN3FZS7YWQ%2F20210504%2Fus-east-1%2Fs3%2Faws4_request&amp;X-Amz-Date=20210504T183958Z&amp;X-Amz-Expires=604800&amp;X-Amz-SignedHeaders=host&amp;X-Amz-Signature=73909c7fe6566dc10e637c024f9cbe2cfce26e6a159c7989bce19c31a7211932</t>
  </si>
  <si>
    <t>https://nc-library-recordings.s3.us-west-1.amazonaws.com/uploads/recording/raw_s3_location/6fde2e0c-709e-40a3-a4b8-e383a7eb869a/67ffc38ca242ccbcdb48e182d5e59ab5.wav?X-Amz-Algorithm=AWS4-HMAC-SHA256&amp;X-Amz-Credential=AKIATCPXLLJN3FZS7YWQ%2F20210504%2Fus-west-1%2Fs3%2Faws4_request&amp;X-Amz-Date=20210504T183958Z&amp;X-Amz-Expires=604800&amp;X-Amz-SignedHeaders=host&amp;X-Amz-Signature=a0ef09ab53d59199b1818482f4f278e2af6452a01dd4fa29c7ef13dd38c20fcb</t>
  </si>
  <si>
    <t>62c8c3ec-ef24-4720-b744-3dbe735f92c3</t>
  </si>
  <si>
    <t>Heather Garrett-Redmond</t>
  </si>
  <si>
    <t>2021-05-01 17:57:35 UTC</t>
  </si>
  <si>
    <t>2021-05-01 17:57:44 UTC</t>
  </si>
  <si>
    <t>http://production-processed-recordings.s3.amazonaws.com/normalized_audio/49e6c97be5fc9c7b7708e97e8ea088d2.wav</t>
  </si>
  <si>
    <t>https://production-processed-recordings.s3.amazonaws.com/49e6c97be5fc9c7b7708e97e8ea088d2.wav?X-Amz-Algorithm=AWS4-HMAC-SHA256&amp;X-Amz-Credential=AKIATCPXLLJN3FZS7YWQ%2F20210504%2Fus-east-1%2Fs3%2Faws4_request&amp;X-Amz-Date=20210504T183958Z&amp;X-Amz-Expires=604800&amp;X-Amz-SignedHeaders=host&amp;X-Amz-Signature=9582ee4dfdc8ec43a18bcf9e8549127867d8121553d70a15457032dbc107fded</t>
  </si>
  <si>
    <t>https://nc-library-recordings.s3.us-west-1.amazonaws.com/uploads/recording/raw_s3_location/62c8c3ec-ef24-4720-b744-3dbe735f92c3/49e6c97be5fc9c7b7708e97e8ea088d2.wav?X-Amz-Algorithm=AWS4-HMAC-SHA256&amp;X-Amz-Credential=AKIATCPXLLJN3FZS7YWQ%2F20210504%2Fus-west-1%2Fs3%2Faws4_request&amp;X-Amz-Date=20210504T183958Z&amp;X-Amz-Expires=604800&amp;X-Amz-SignedHeaders=host&amp;X-Amz-Signature=d1caefd9129706aadf0ae462140d200b14b06c08cc212fd9cf3484a899fd82b9</t>
  </si>
  <si>
    <t>bb131ed8-0dcf-43e7-8036-cb9476c949c7</t>
  </si>
  <si>
    <t>Hannah Grace Call</t>
  </si>
  <si>
    <t>2021-04-30 14:29:57 UTC</t>
  </si>
  <si>
    <t>2021-04-30 14:30:08 UTC</t>
  </si>
  <si>
    <t>http://production-processed-recordings.s3.amazonaws.com/normalized_audio/9424cd8b83fc840d80bc8c9e7e59aea6.wav</t>
  </si>
  <si>
    <t>https://production-processed-recordings.s3.amazonaws.com/9424cd8b83fc840d80bc8c9e7e59aea6.wav?X-Amz-Algorithm=AWS4-HMAC-SHA256&amp;X-Amz-Credential=AKIATCPXLLJN3FZS7YWQ%2F20210504%2Fus-east-1%2Fs3%2Faws4_request&amp;X-Amz-Date=20210504T183958Z&amp;X-Amz-Expires=604800&amp;X-Amz-SignedHeaders=host&amp;X-Amz-Signature=e17cf27027c6d27f76ba7162fd5d767bfcc5ebb43b19cdf3572885e71bbec5af</t>
  </si>
  <si>
    <t>https://nc-library-recordings.s3.us-west-1.amazonaws.com/uploads/recording/raw_s3_location/bb131ed8-0dcf-43e7-8036-cb9476c949c7/9424cd8b83fc840d80bc8c9e7e59aea6.wav?X-Amz-Algorithm=AWS4-HMAC-SHA256&amp;X-Amz-Credential=AKIATCPXLLJN3FZS7YWQ%2F20210504%2Fus-west-1%2Fs3%2Faws4_request&amp;X-Amz-Date=20210504T183958Z&amp;X-Amz-Expires=604800&amp;X-Amz-SignedHeaders=host&amp;X-Amz-Signature=d78c4f7f9ec03ed165092ec7d62fe863590bff96fec455629b406f789f519be2</t>
  </si>
  <si>
    <t>91cb7668-8ee1-4406-b52b-2fc5bd6b7969</t>
  </si>
  <si>
    <t>Hannah McInturff</t>
  </si>
  <si>
    <t>2021-05-01 14:37:36 UTC</t>
  </si>
  <si>
    <t>2021-05-01 14:37:45 UTC</t>
  </si>
  <si>
    <t>http://production-processed-recordings.s3.amazonaws.com/normalized_audio/a69b4d8e3d02c5076a8bd3ba7179f1fb.wav</t>
  </si>
  <si>
    <t>https://production-processed-recordings.s3.amazonaws.com/a69b4d8e3d02c5076a8bd3ba7179f1fb.wav?X-Amz-Algorithm=AWS4-HMAC-SHA256&amp;X-Amz-Credential=AKIATCPXLLJN3FZS7YWQ%2F20210504%2Fus-east-1%2Fs3%2Faws4_request&amp;X-Amz-Date=20210504T183958Z&amp;X-Amz-Expires=604800&amp;X-Amz-SignedHeaders=host&amp;X-Amz-Signature=b92ba3faeb0ce0c1d358e9f93044413a2ff548beb1aed1a224a213866f84b33a</t>
  </si>
  <si>
    <t>https://nc-library-recordings.s3.us-west-1.amazonaws.com/uploads/recording/raw_s3_location/91cb7668-8ee1-4406-b52b-2fc5bd6b7969/a69b4d8e3d02c5076a8bd3ba7179f1fb.wav?X-Amz-Algorithm=AWS4-HMAC-SHA256&amp;X-Amz-Credential=AKIATCPXLLJN3FZS7YWQ%2F20210504%2Fus-west-1%2Fs3%2Faws4_request&amp;X-Amz-Date=20210504T183958Z&amp;X-Amz-Expires=604800&amp;X-Amz-SignedHeaders=host&amp;X-Amz-Signature=74087e03be33fb32dfe6f75574d231895d978ed7e291d25ba9969aa3988001cc</t>
  </si>
  <si>
    <t>476d7f8c-32e3-4752-a120-9d73084070ad</t>
  </si>
  <si>
    <t>Hannah White</t>
  </si>
  <si>
    <t>2021-04-30 17:10:58 UTC</t>
  </si>
  <si>
    <t>2021-04-30 17:11:07 UTC</t>
  </si>
  <si>
    <t>http://production-processed-recordings.s3.amazonaws.com/normalized_audio/8e0334b8ce545fa2627d95cf21ec2381.wav</t>
  </si>
  <si>
    <t>https://production-processed-recordings.s3.amazonaws.com/8e0334b8ce545fa2627d95cf21ec2381.wav?X-Amz-Algorithm=AWS4-HMAC-SHA256&amp;X-Amz-Credential=AKIATCPXLLJN3FZS7YWQ%2F20210504%2Fus-east-1%2Fs3%2Faws4_request&amp;X-Amz-Date=20210504T183958Z&amp;X-Amz-Expires=604800&amp;X-Amz-SignedHeaders=host&amp;X-Amz-Signature=61ae93c0b7211d567a01a1421c85adee82b330355b6ec665441b1616138ba709</t>
  </si>
  <si>
    <t>https://nc-library-recordings.s3.us-west-1.amazonaws.com/uploads/recording/raw_s3_location/476d7f8c-32e3-4752-a120-9d73084070ad/8e0334b8ce545fa2627d95cf21ec2381.wav?X-Amz-Algorithm=AWS4-HMAC-SHA256&amp;X-Amz-Credential=AKIATCPXLLJN3FZS7YWQ%2F20210504%2Fus-west-1%2Fs3%2Faws4_request&amp;X-Amz-Date=20210504T183958Z&amp;X-Amz-Expires=604800&amp;X-Amz-SignedHeaders=host&amp;X-Amz-Signature=9092a080ef7b4eea31e60e6471b54c854aa4f62ffd6c2ae02906102b39835d37</t>
  </si>
  <si>
    <t>ac4699b6-29b1-4d7b-a1e0-7a4d5951e875</t>
  </si>
  <si>
    <t>Helen Wood</t>
  </si>
  <si>
    <t>2021-04-30 17:02:14 UTC</t>
  </si>
  <si>
    <t>2021-04-30 17:02:25 UTC</t>
  </si>
  <si>
    <t>http://production-processed-recordings.s3.amazonaws.com/normalized_audio/c5dab027b3f7d8f07f3c891f627b5567.wav</t>
  </si>
  <si>
    <t>https://production-processed-recordings.s3.amazonaws.com/c5dab027b3f7d8f07f3c891f627b5567.wav?X-Amz-Algorithm=AWS4-HMAC-SHA256&amp;X-Amz-Credential=AKIATCPXLLJN3FZS7YWQ%2F20210504%2Fus-east-1%2Fs3%2Faws4_request&amp;X-Amz-Date=20210504T183958Z&amp;X-Amz-Expires=604800&amp;X-Amz-SignedHeaders=host&amp;X-Amz-Signature=60dee5ab7e264f59611ff11ae02610746526699356d08b136577080c19612315</t>
  </si>
  <si>
    <t>https://nc-library-recordings.s3.us-west-1.amazonaws.com/uploads/recording/raw_s3_location/ac4699b6-29b1-4d7b-a1e0-7a4d5951e875/c5dab027b3f7d8f07f3c891f627b5567.wav?X-Amz-Algorithm=AWS4-HMAC-SHA256&amp;X-Amz-Credential=AKIATCPXLLJN3FZS7YWQ%2F20210504%2Fus-west-1%2Fs3%2Faws4_request&amp;X-Amz-Date=20210504T183958Z&amp;X-Amz-Expires=604800&amp;X-Amz-SignedHeaders=host&amp;X-Amz-Signature=d798ab6d58eedba38933a9cab421f262a63c77efefe648c83623c31dcc4f2fb8</t>
  </si>
  <si>
    <t>0ff78ec2-7144-4d60-961b-5b8ceb8d8263</t>
  </si>
  <si>
    <t>Hailee Kidd</t>
  </si>
  <si>
    <t>2021-05-01 15:26:20 UTC</t>
  </si>
  <si>
    <t>2021-05-01 15:26:30 UTC</t>
  </si>
  <si>
    <t>http://production-processed-recordings.s3.amazonaws.com/normalized_audio/68108acdbbaebcda3be90ad3c6444c40.wav</t>
  </si>
  <si>
    <t>https://production-processed-recordings.s3.amazonaws.com/68108acdbbaebcda3be90ad3c6444c40.wav?X-Amz-Algorithm=AWS4-HMAC-SHA256&amp;X-Amz-Credential=AKIATCPXLLJN3FZS7YWQ%2F20210504%2Fus-east-1%2Fs3%2Faws4_request&amp;X-Amz-Date=20210504T183958Z&amp;X-Amz-Expires=604800&amp;X-Amz-SignedHeaders=host&amp;X-Amz-Signature=b3163a55c3dda7d5c41b7fb3f727801eecd38638ada27d898b6acec74ea05d4c</t>
  </si>
  <si>
    <t>https://nc-library-recordings.s3.us-west-1.amazonaws.com/uploads/recording/raw_s3_location/0ff78ec2-7144-4d60-961b-5b8ceb8d8263/68108acdbbaebcda3be90ad3c6444c40.wav?X-Amz-Algorithm=AWS4-HMAC-SHA256&amp;X-Amz-Credential=AKIATCPXLLJN3FZS7YWQ%2F20210504%2Fus-west-1%2Fs3%2Faws4_request&amp;X-Amz-Date=20210504T183958Z&amp;X-Amz-Expires=604800&amp;X-Amz-SignedHeaders=host&amp;X-Amz-Signature=635e94492a795a2ad0d2de23e00acc21bc212bbb15d41deaf455846d29047e3a</t>
  </si>
  <si>
    <t>de3e93e3-f5c8-4953-acd3-fa66819bb1e0</t>
  </si>
  <si>
    <t>Heather Davis</t>
  </si>
  <si>
    <t>2021-05-01 18:51:52 UTC</t>
  </si>
  <si>
    <t>2021-05-01 18:52:00 UTC</t>
  </si>
  <si>
    <t>http://production-processed-recordings.s3.amazonaws.com/normalized_audio/6ff241956a799d95c2cb901917899824.wav</t>
  </si>
  <si>
    <t>https://production-processed-recordings.s3.amazonaws.com/6ff241956a799d95c2cb901917899824.wav?X-Amz-Algorithm=AWS4-HMAC-SHA256&amp;X-Amz-Credential=AKIATCPXLLJN3FZS7YWQ%2F20210504%2Fus-east-1%2Fs3%2Faws4_request&amp;X-Amz-Date=20210504T183958Z&amp;X-Amz-Expires=604800&amp;X-Amz-SignedHeaders=host&amp;X-Amz-Signature=0fa6ea4a232257a1eee1314ab8dd3dcddab7309efd24537f6d8cf864a86d9631</t>
  </si>
  <si>
    <t>https://nc-library-recordings.s3.us-west-1.amazonaws.com/uploads/recording/raw_s3_location/de3e93e3-f5c8-4953-acd3-fa66819bb1e0/6ff241956a799d95c2cb901917899824.wav?X-Amz-Algorithm=AWS4-HMAC-SHA256&amp;X-Amz-Credential=AKIATCPXLLJN3FZS7YWQ%2F20210504%2Fus-west-1%2Fs3%2Faws4_request&amp;X-Amz-Date=20210504T183958Z&amp;X-Amz-Expires=604800&amp;X-Amz-SignedHeaders=host&amp;X-Amz-Signature=dce618a744f74f26a9cda63d4d1e19982cb9eb1f323095f47fd0e7a466adfa62</t>
  </si>
  <si>
    <t>4075c5c0-c165-4d29-b068-48baac604b10</t>
  </si>
  <si>
    <t>Helen Matheson</t>
  </si>
  <si>
    <t>2021-05-01 14:45:44 UTC</t>
  </si>
  <si>
    <t>2021-05-01 14:45:56 UTC</t>
  </si>
  <si>
    <t>http://production-processed-recordings.s3.amazonaws.com/normalized_audio/256e06fc52fb4bf20aea2ad945bb35f3.wav</t>
  </si>
  <si>
    <t>https://production-processed-recordings.s3.amazonaws.com/256e06fc52fb4bf20aea2ad945bb35f3.wav?X-Amz-Algorithm=AWS4-HMAC-SHA256&amp;X-Amz-Credential=AKIATCPXLLJN3FZS7YWQ%2F20210504%2Fus-east-1%2Fs3%2Faws4_request&amp;X-Amz-Date=20210504T183958Z&amp;X-Amz-Expires=604800&amp;X-Amz-SignedHeaders=host&amp;X-Amz-Signature=28e8e883afe3f207d9cbb297e18316b60e1a2df9e65cd390d17a0ec0a1935ce3</t>
  </si>
  <si>
    <t>https://nc-library-recordings.s3.us-west-1.amazonaws.com/uploads/recording/raw_s3_location/4075c5c0-c165-4d29-b068-48baac604b10/256e06fc52fb4bf20aea2ad945bb35f3.wav?X-Amz-Algorithm=AWS4-HMAC-SHA256&amp;X-Amz-Credential=AKIATCPXLLJN3FZS7YWQ%2F20210504%2Fus-west-1%2Fs3%2Faws4_request&amp;X-Amz-Date=20210504T183958Z&amp;X-Amz-Expires=604800&amp;X-Amz-SignedHeaders=host&amp;X-Amz-Signature=0ba5666debed2aa655526baf344e149fe3e1be2ec780965716df87189e694539</t>
  </si>
  <si>
    <t>546ce3a9-14ef-4513-b43f-41894186aa5a</t>
  </si>
  <si>
    <t>Heather Mack</t>
  </si>
  <si>
    <t>2021-05-01 14:49:31 UTC</t>
  </si>
  <si>
    <t>2021-05-01 14:49:42 UTC</t>
  </si>
  <si>
    <t>http://production-processed-recordings.s3.amazonaws.com/normalized_audio/26d738b07d567348978730e8b313ca04.wav</t>
  </si>
  <si>
    <t>https://production-processed-recordings.s3.amazonaws.com/26d738b07d567348978730e8b313ca04.wav?X-Amz-Algorithm=AWS4-HMAC-SHA256&amp;X-Amz-Credential=AKIATCPXLLJN3FZS7YWQ%2F20210504%2Fus-east-1%2Fs3%2Faws4_request&amp;X-Amz-Date=20210504T183958Z&amp;X-Amz-Expires=604800&amp;X-Amz-SignedHeaders=host&amp;X-Amz-Signature=b6345d15903d877059ae3824722059eb43e8b76c56fc9ee7d8b95b6f94fd637d</t>
  </si>
  <si>
    <t>https://nc-library-recordings.s3.us-west-1.amazonaws.com/uploads/recording/raw_s3_location/546ce3a9-14ef-4513-b43f-41894186aa5a/26d738b07d567348978730e8b313ca04.wav?X-Amz-Algorithm=AWS4-HMAC-SHA256&amp;X-Amz-Credential=AKIATCPXLLJN3FZS7YWQ%2F20210504%2Fus-west-1%2Fs3%2Faws4_request&amp;X-Amz-Date=20210504T183958Z&amp;X-Amz-Expires=604800&amp;X-Amz-SignedHeaders=host&amp;X-Amz-Signature=4f7ac114814ae291fedc1e47932f03e6071ad8aea2f5bde345eaeb3fa7710bc4</t>
  </si>
  <si>
    <t>a62a260a-f33f-49cc-962e-ce406de5399a</t>
  </si>
  <si>
    <t>Hailey Morris</t>
  </si>
  <si>
    <t>2021-05-01 13:59:17 UTC</t>
  </si>
  <si>
    <t>2021-05-01 13:59:27 UTC</t>
  </si>
  <si>
    <t>http://production-processed-recordings.s3.amazonaws.com/normalized_audio/6ec5a54923d07ecc6569243a28d4d1b8.wav</t>
  </si>
  <si>
    <t>https://production-processed-recordings.s3.amazonaws.com/6ec5a54923d07ecc6569243a28d4d1b8.wav?X-Amz-Algorithm=AWS4-HMAC-SHA256&amp;X-Amz-Credential=AKIATCPXLLJN3FZS7YWQ%2F20210504%2Fus-east-1%2Fs3%2Faws4_request&amp;X-Amz-Date=20210504T183958Z&amp;X-Amz-Expires=604800&amp;X-Amz-SignedHeaders=host&amp;X-Amz-Signature=5ffdc4909a9807644cdf524b480562de210f72ae0417c2afad2d936fac44eda9</t>
  </si>
  <si>
    <t>https://nc-library-recordings.s3.us-west-1.amazonaws.com/uploads/recording/raw_s3_location/a62a260a-f33f-49cc-962e-ce406de5399a/6ec5a54923d07ecc6569243a28d4d1b8.wav?X-Amz-Algorithm=AWS4-HMAC-SHA256&amp;X-Amz-Credential=AKIATCPXLLJN3FZS7YWQ%2F20210504%2Fus-west-1%2Fs3%2Faws4_request&amp;X-Amz-Date=20210504T183958Z&amp;X-Amz-Expires=604800&amp;X-Amz-SignedHeaders=host&amp;X-Amz-Signature=6ddf59d636ccd631635336f0d470895dc327b2fdbf18b8296916ab8a19ed9390</t>
  </si>
  <si>
    <t>e3196640-db72-4a60-96aa-0483d6b43aa1</t>
  </si>
  <si>
    <t>Heather Grabowski</t>
  </si>
  <si>
    <t>2021-04-30 13:41:01 UTC</t>
  </si>
  <si>
    <t>2021-04-30 13:41:11 UTC</t>
  </si>
  <si>
    <t>http://production-processed-recordings.s3.amazonaws.com/normalized_audio/bb460ba22e0402860bcdf9430dcaeb8c.wav</t>
  </si>
  <si>
    <t>https://production-processed-recordings.s3.amazonaws.com/bb460ba22e0402860bcdf9430dcaeb8c.wav?X-Amz-Algorithm=AWS4-HMAC-SHA256&amp;X-Amz-Credential=AKIATCPXLLJN3FZS7YWQ%2F20210504%2Fus-east-1%2Fs3%2Faws4_request&amp;X-Amz-Date=20210504T183958Z&amp;X-Amz-Expires=604800&amp;X-Amz-SignedHeaders=host&amp;X-Amz-Signature=e10ff800e25cd54ba7aa22cd0b84c828b54f5e712e64f2d0e8d1542e1023a507</t>
  </si>
  <si>
    <t>https://nc-library-recordings.s3.us-west-1.amazonaws.com/uploads/recording/raw_s3_location/e3196640-db72-4a60-96aa-0483d6b43aa1/bb460ba22e0402860bcdf9430dcaeb8c.wav?X-Amz-Algorithm=AWS4-HMAC-SHA256&amp;X-Amz-Credential=AKIATCPXLLJN3FZS7YWQ%2F20210504%2Fus-west-1%2Fs3%2Faws4_request&amp;X-Amz-Date=20210504T183959Z&amp;X-Amz-Expires=604800&amp;X-Amz-SignedHeaders=host&amp;X-Amz-Signature=615679e2b903d767164035b3c6f223aaa90dc753ad066562fde778763b2c08c3</t>
  </si>
  <si>
    <t>bcd57d81-d8c8-452e-8083-bab4f02d8cf2</t>
  </si>
  <si>
    <t>Hazel Rose Hubbard</t>
  </si>
  <si>
    <t>2021-04-29 21:04:08 UTC</t>
  </si>
  <si>
    <t>2021-04-29 21:04:17 UTC</t>
  </si>
  <si>
    <t>http://production-processed-recordings.s3.amazonaws.com/normalized_audio/e789e77a79f49da12090e2665ba1c4b2.wav</t>
  </si>
  <si>
    <t>https://production-processed-recordings.s3.amazonaws.com/e789e77a79f49da12090e2665ba1c4b2.wav?X-Amz-Algorithm=AWS4-HMAC-SHA256&amp;X-Amz-Credential=AKIATCPXLLJN3FZS7YWQ%2F20210504%2Fus-east-1%2Fs3%2Faws4_request&amp;X-Amz-Date=20210504T183959Z&amp;X-Amz-Expires=604800&amp;X-Amz-SignedHeaders=host&amp;X-Amz-Signature=04b3962b9b02a0f0b47df27359bf95008712ff687fc0569bbb9eddca5f8f527f</t>
  </si>
  <si>
    <t>https://nc-library-recordings.s3.us-west-1.amazonaws.com/uploads/recording/raw_s3_location/bcd57d81-d8c8-452e-8083-bab4f02d8cf2/e789e77a79f49da12090e2665ba1c4b2.wav?X-Amz-Algorithm=AWS4-HMAC-SHA256&amp;X-Amz-Credential=AKIATCPXLLJN3FZS7YWQ%2F20210504%2Fus-west-1%2Fs3%2Faws4_request&amp;X-Amz-Date=20210504T183959Z&amp;X-Amz-Expires=604800&amp;X-Amz-SignedHeaders=host&amp;X-Amz-Signature=c28641ff29d2a7a0b699e2ce9fc136b74a24fe7437c4427d0f117cfee9e1161d</t>
  </si>
  <si>
    <t>e8aced0e-e5c1-4350-872b-f35b20498df5</t>
  </si>
  <si>
    <t>Harrison Marshall</t>
  </si>
  <si>
    <t>2021-05-01 14:47:04 UTC</t>
  </si>
  <si>
    <t>2021-05-01 14:47:15 UTC</t>
  </si>
  <si>
    <t>http://production-processed-recordings.s3.amazonaws.com/normalized_audio/02b1eb82030f9078ca0659c0f0e83d73.wav</t>
  </si>
  <si>
    <t>https://production-processed-recordings.s3.amazonaws.com/02b1eb82030f9078ca0659c0f0e83d73.wav?X-Amz-Algorithm=AWS4-HMAC-SHA256&amp;X-Amz-Credential=AKIATCPXLLJN3FZS7YWQ%2F20210504%2Fus-east-1%2Fs3%2Faws4_request&amp;X-Amz-Date=20210504T183959Z&amp;X-Amz-Expires=604800&amp;X-Amz-SignedHeaders=host&amp;X-Amz-Signature=db3b50d5118232915df209ebfbea849d0af15da4b066f480c78b3b705ab85035</t>
  </si>
  <si>
    <t>https://nc-library-recordings.s3.us-west-1.amazonaws.com/uploads/recording/raw_s3_location/e8aced0e-e5c1-4350-872b-f35b20498df5/02b1eb82030f9078ca0659c0f0e83d73.wav?X-Amz-Algorithm=AWS4-HMAC-SHA256&amp;X-Amz-Credential=AKIATCPXLLJN3FZS7YWQ%2F20210504%2Fus-west-1%2Fs3%2Faws4_request&amp;X-Amz-Date=20210504T183959Z&amp;X-Amz-Expires=604800&amp;X-Amz-SignedHeaders=host&amp;X-Amz-Signature=fe7671276e17700e24dfe434db07ddd6877ce3d36cef59d256e5596391866760</t>
  </si>
  <si>
    <t>acb43406-600c-4c9c-bf29-78203c8a666d</t>
  </si>
  <si>
    <t>Isabella Moskal</t>
  </si>
  <si>
    <t>2021-05-01 13:54:56 UTC</t>
  </si>
  <si>
    <t>2021-05-01 13:55:06 UTC</t>
  </si>
  <si>
    <t>http://production-processed-recordings.s3.amazonaws.com/normalized_audio/a8750e3fedd9a1ff7b12868af91f7654.wav</t>
  </si>
  <si>
    <t>https://production-processed-recordings.s3.amazonaws.com/a8750e3fedd9a1ff7b12868af91f7654.wav?X-Amz-Algorithm=AWS4-HMAC-SHA256&amp;X-Amz-Credential=AKIATCPXLLJN3FZS7YWQ%2F20210504%2Fus-east-1%2Fs3%2Faws4_request&amp;X-Amz-Date=20210504T183959Z&amp;X-Amz-Expires=604800&amp;X-Amz-SignedHeaders=host&amp;X-Amz-Signature=223f574bb82b46b7d5ee72adff40396c8ac05e9ea5df74a445284897a62d0720</t>
  </si>
  <si>
    <t>https://nc-library-recordings.s3.us-west-1.amazonaws.com/uploads/recording/raw_s3_location/acb43406-600c-4c9c-bf29-78203c8a666d/a8750e3fedd9a1ff7b12868af91f7654.wav?X-Amz-Algorithm=AWS4-HMAC-SHA256&amp;X-Amz-Credential=AKIATCPXLLJN3FZS7YWQ%2F20210504%2Fus-west-1%2Fs3%2Faws4_request&amp;X-Amz-Date=20210504T183959Z&amp;X-Amz-Expires=604800&amp;X-Amz-SignedHeaders=host&amp;X-Amz-Signature=019df24adb79edf6ea0603db3533a0ebfd2b239e29db7d72f94013cbdc3e6de8</t>
  </si>
  <si>
    <t>274f524b-9e77-4303-b5bc-33a8714fc693</t>
  </si>
  <si>
    <t>Ibrahim Koshul</t>
  </si>
  <si>
    <t>2021-05-01 15:19:11 UTC</t>
  </si>
  <si>
    <t>2021-05-01 15:19:22 UTC</t>
  </si>
  <si>
    <t>http://production-processed-recordings.s3.amazonaws.com/normalized_audio/71f02b9d4a8107f9e226980753f0e101.wav</t>
  </si>
  <si>
    <t>https://production-processed-recordings.s3.amazonaws.com/71f02b9d4a8107f9e226980753f0e101.wav?X-Amz-Algorithm=AWS4-HMAC-SHA256&amp;X-Amz-Credential=AKIATCPXLLJN3FZS7YWQ%2F20210504%2Fus-east-1%2Fs3%2Faws4_request&amp;X-Amz-Date=20210504T183959Z&amp;X-Amz-Expires=604800&amp;X-Amz-SignedHeaders=host&amp;X-Amz-Signature=5f375e381100cea9ce7994e25eb0d605991cb041169f0f8cd1df99c1e7f5f0a0</t>
  </si>
  <si>
    <t>https://nc-library-recordings.s3.us-west-1.amazonaws.com/uploads/recording/raw_s3_location/274f524b-9e77-4303-b5bc-33a8714fc693/71f02b9d4a8107f9e226980753f0e101.wav?X-Amz-Algorithm=AWS4-HMAC-SHA256&amp;X-Amz-Credential=AKIATCPXLLJN3FZS7YWQ%2F20210504%2Fus-west-1%2Fs3%2Faws4_request&amp;X-Amz-Date=20210504T183959Z&amp;X-Amz-Expires=604800&amp;X-Amz-SignedHeaders=host&amp;X-Amz-Signature=04966b440af0f82d48f39d7880104bf356a35881c19defa6d0366f1758a65d6d</t>
  </si>
  <si>
    <t>88f6b6d7-f373-41f7-8d05-4386da9a4ee7</t>
  </si>
  <si>
    <t>Ismael Moumbossy Mbadinga</t>
  </si>
  <si>
    <t>2021-05-01 13:54:11 UTC</t>
  </si>
  <si>
    <t>2021-05-01 13:54:20 UTC</t>
  </si>
  <si>
    <t>http://production-processed-recordings.s3.amazonaws.com/normalized_audio/ce437bdee95d15d5ddf68be0f9d69fd9.wav</t>
  </si>
  <si>
    <t>https://production-processed-recordings.s3.amazonaws.com/ce437bdee95d15d5ddf68be0f9d69fd9.wav?X-Amz-Algorithm=AWS4-HMAC-SHA256&amp;X-Amz-Credential=AKIATCPXLLJN3FZS7YWQ%2F20210504%2Fus-east-1%2Fs3%2Faws4_request&amp;X-Amz-Date=20210504T183959Z&amp;X-Amz-Expires=604800&amp;X-Amz-SignedHeaders=host&amp;X-Amz-Signature=994467922d9c551996fe14ef3f443b15d4e6b1a05cd0f263a524696cfdcb7dcd</t>
  </si>
  <si>
    <t>https://nc-library-recordings.s3.us-west-1.amazonaws.com/uploads/recording/raw_s3_location/88f6b6d7-f373-41f7-8d05-4386da9a4ee7/ce437bdee95d15d5ddf68be0f9d69fd9.wav?X-Amz-Algorithm=AWS4-HMAC-SHA256&amp;X-Amz-Credential=AKIATCPXLLJN3FZS7YWQ%2F20210504%2Fus-west-1%2Fs3%2Faws4_request&amp;X-Amz-Date=20210504T183959Z&amp;X-Amz-Expires=604800&amp;X-Amz-SignedHeaders=host&amp;X-Amz-Signature=e488eed90cf9266434ec62cd9f8aefe648b675032d1ee8bf1bb3da4616c3afaa</t>
  </si>
  <si>
    <t>28410338-637b-4dc3-8bf5-24069e86efd1</t>
  </si>
  <si>
    <t>Isiah Cowan</t>
  </si>
  <si>
    <t>2021-05-03 04:20:06 UTC</t>
  </si>
  <si>
    <t>2021-05-03 04:20:16 UTC</t>
  </si>
  <si>
    <t>http://production-processed-recordings.s3.amazonaws.com/normalized_audio/4936c569b24177af99be6b3ccfb312ee.wav</t>
  </si>
  <si>
    <t>https://production-processed-recordings.s3.amazonaws.com/4936c569b24177af99be6b3ccfb312ee.wav?X-Amz-Algorithm=AWS4-HMAC-SHA256&amp;X-Amz-Credential=AKIATCPXLLJN3FZS7YWQ%2F20210504%2Fus-east-1%2Fs3%2Faws4_request&amp;X-Amz-Date=20210504T183959Z&amp;X-Amz-Expires=604800&amp;X-Amz-SignedHeaders=host&amp;X-Amz-Signature=186193ab2a6dc2de833aebbbfb6e654cc079748666fbebb6a803c40371c0488e</t>
  </si>
  <si>
    <t>https://nc-library-recordings.s3.us-west-1.amazonaws.com/uploads/recording/raw_s3_location/28410338-637b-4dc3-8bf5-24069e86efd1/4936c569b24177af99be6b3ccfb312ee.wav?X-Amz-Algorithm=AWS4-HMAC-SHA256&amp;X-Amz-Credential=AKIATCPXLLJN3FZS7YWQ%2F20210504%2Fus-west-1%2Fs3%2Faws4_request&amp;X-Amz-Date=20210504T183959Z&amp;X-Amz-Expires=604800&amp;X-Amz-SignedHeaders=host&amp;X-Amz-Signature=ddabc43e58f43101d593c4ef129d908e0d56c885590751821561d90581f804d4</t>
  </si>
  <si>
    <t>7dd3de0f-3f50-4f0a-9f3f-58642276608b</t>
  </si>
  <si>
    <t>Ian D'Agnese</t>
  </si>
  <si>
    <t>2021-05-03 04:05:41 UTC</t>
  </si>
  <si>
    <t>2021-05-03 04:05:52 UTC</t>
  </si>
  <si>
    <t>http://production-processed-recordings.s3.amazonaws.com/normalized_audio/08e9752fa6171fb791b13f520d5952c7.wav</t>
  </si>
  <si>
    <t>https://production-processed-recordings.s3.amazonaws.com/08e9752fa6171fb791b13f520d5952c7.wav?X-Amz-Algorithm=AWS4-HMAC-SHA256&amp;X-Amz-Credential=AKIATCPXLLJN3FZS7YWQ%2F20210504%2Fus-east-1%2Fs3%2Faws4_request&amp;X-Amz-Date=20210504T183959Z&amp;X-Amz-Expires=604800&amp;X-Amz-SignedHeaders=host&amp;X-Amz-Signature=d9230c1c16fd6703d4128b7be0e3b299ec8b6f35289ae841ba6d1aeec78d65ad</t>
  </si>
  <si>
    <t>https://nc-library-recordings.s3.us-west-1.amazonaws.com/uploads/recording/raw_s3_location/7dd3de0f-3f50-4f0a-9f3f-58642276608b/08e9752fa6171fb791b13f520d5952c7.wav?X-Amz-Algorithm=AWS4-HMAC-SHA256&amp;X-Amz-Credential=AKIATCPXLLJN3FZS7YWQ%2F20210504%2Fus-west-1%2Fs3%2Faws4_request&amp;X-Amz-Date=20210504T183959Z&amp;X-Amz-Expires=604800&amp;X-Amz-SignedHeaders=host&amp;X-Amz-Signature=d6a1792c2144fc5e25270e1f1f5e36378b45bf9049be8bf0d2aecd2792b02536</t>
  </si>
  <si>
    <t>ba9ec7d3-c425-4ecf-824d-eb478c862a64</t>
  </si>
  <si>
    <t>Isabelle Nycz</t>
  </si>
  <si>
    <t>2021-05-01 13:47:56 UTC</t>
  </si>
  <si>
    <t>2021-05-01 13:48:06 UTC</t>
  </si>
  <si>
    <t>http://production-processed-recordings.s3.amazonaws.com/normalized_audio/aa2d13cd06036ed42fc75869c36d9130.wav</t>
  </si>
  <si>
    <t>https://production-processed-recordings.s3.amazonaws.com/aa2d13cd06036ed42fc75869c36d9130.wav?X-Amz-Algorithm=AWS4-HMAC-SHA256&amp;X-Amz-Credential=AKIATCPXLLJN3FZS7YWQ%2F20210504%2Fus-east-1%2Fs3%2Faws4_request&amp;X-Amz-Date=20210504T183959Z&amp;X-Amz-Expires=604800&amp;X-Amz-SignedHeaders=host&amp;X-Amz-Signature=115469deedb583c7d9a6e175fa6921504172d36fdff571b6a9e630b748e0306e</t>
  </si>
  <si>
    <t>https://nc-library-recordings.s3.us-west-1.amazonaws.com/uploads/recording/raw_s3_location/ba9ec7d3-c425-4ecf-824d-eb478c862a64/aa2d13cd06036ed42fc75869c36d9130.wav?X-Amz-Algorithm=AWS4-HMAC-SHA256&amp;X-Amz-Credential=AKIATCPXLLJN3FZS7YWQ%2F20210504%2Fus-west-1%2Fs3%2Faws4_request&amp;X-Amz-Date=20210504T183959Z&amp;X-Amz-Expires=604800&amp;X-Amz-SignedHeaders=host&amp;X-Amz-Signature=37393d7992130b744b0eef44c3ee10da921baaba97f0dc39c96bc3c7572ff0d7</t>
  </si>
  <si>
    <t>a2533110-79f3-4e08-86e8-6e4b6590a96c</t>
  </si>
  <si>
    <t>Ian Lyons</t>
  </si>
  <si>
    <t>2021-05-01 14:50:14 UTC</t>
  </si>
  <si>
    <t>2021-05-01 14:50:24 UTC</t>
  </si>
  <si>
    <t>http://production-processed-recordings.s3.amazonaws.com/normalized_audio/1d0b136e6e7196b73c09596a40719807.wav</t>
  </si>
  <si>
    <t>https://production-processed-recordings.s3.amazonaws.com/1d0b136e6e7196b73c09596a40719807.wav?X-Amz-Algorithm=AWS4-HMAC-SHA256&amp;X-Amz-Credential=AKIATCPXLLJN3FZS7YWQ%2F20210504%2Fus-east-1%2Fs3%2Faws4_request&amp;X-Amz-Date=20210504T183959Z&amp;X-Amz-Expires=604800&amp;X-Amz-SignedHeaders=host&amp;X-Amz-Signature=31fcbba1e82197908511ce204518ab0c90ed14a85063a6b029d19a8455f1e882</t>
  </si>
  <si>
    <t>https://nc-library-recordings.s3.us-west-1.amazonaws.com/uploads/recording/raw_s3_location/a2533110-79f3-4e08-86e8-6e4b6590a96c/1d0b136e6e7196b73c09596a40719807.wav?X-Amz-Algorithm=AWS4-HMAC-SHA256&amp;X-Amz-Credential=AKIATCPXLLJN3FZS7YWQ%2F20210504%2Fus-west-1%2Fs3%2Faws4_request&amp;X-Amz-Date=20210504T183959Z&amp;X-Amz-Expires=604800&amp;X-Amz-SignedHeaders=host&amp;X-Amz-Signature=b3409313e679eed0963a88f37dd99cd2d22668e8d6c85bfb4433755f1fd21167</t>
  </si>
  <si>
    <t>5867909e-d0ee-433c-82a7-d7b719dd072b</t>
  </si>
  <si>
    <t>Isah Yebo Yusuf</t>
  </si>
  <si>
    <t>2021-04-29 17:51:08 UTC</t>
  </si>
  <si>
    <t>2021-04-29 17:51:18 UTC</t>
  </si>
  <si>
    <t>http://production-processed-recordings.s3.amazonaws.com/normalized_audio/823938b1a962d69a469ca8abcf710f62.wav</t>
  </si>
  <si>
    <t>https://production-processed-recordings.s3.amazonaws.com/823938b1a962d69a469ca8abcf710f62.wav?X-Amz-Algorithm=AWS4-HMAC-SHA256&amp;X-Amz-Credential=AKIATCPXLLJN3FZS7YWQ%2F20210504%2Fus-east-1%2Fs3%2Faws4_request&amp;X-Amz-Date=20210504T183959Z&amp;X-Amz-Expires=604800&amp;X-Amz-SignedHeaders=host&amp;X-Amz-Signature=322fe34d312d5693dbaa9fa5ddd9a0794a241b86e767a4ced08d1a75aa503493</t>
  </si>
  <si>
    <t>https://nc-library-recordings.s3.us-west-1.amazonaws.com/uploads/recording/raw_s3_location/5867909e-d0ee-433c-82a7-d7b719dd072b/823938b1a962d69a469ca8abcf710f62.wav?X-Amz-Algorithm=AWS4-HMAC-SHA256&amp;X-Amz-Credential=AKIATCPXLLJN3FZS7YWQ%2F20210504%2Fus-west-1%2Fs3%2Faws4_request&amp;X-Amz-Date=20210504T183959Z&amp;X-Amz-Expires=604800&amp;X-Amz-SignedHeaders=host&amp;X-Amz-Signature=7558385cf2ed1c239c8d0656bdd18e6da54280817ec6744a3d0adc70cf55545f</t>
  </si>
  <si>
    <t>ea7b7818-f6ce-439d-b767-157f72b9bf31</t>
  </si>
  <si>
    <t>Jacob Bogdonoff</t>
  </si>
  <si>
    <t>2021-05-03 05:37:47 UTC</t>
  </si>
  <si>
    <t>2021-05-03 05:37:56 UTC</t>
  </si>
  <si>
    <t>http://production-processed-recordings.s3.amazonaws.com/normalized_audio/b25933c9c5adffa52d3190cc618efac4.wav</t>
  </si>
  <si>
    <t>https://production-processed-recordings.s3.amazonaws.com/b25933c9c5adffa52d3190cc618efac4.wav?X-Amz-Algorithm=AWS4-HMAC-SHA256&amp;X-Amz-Credential=AKIATCPXLLJN3FZS7YWQ%2F20210504%2Fus-east-1%2Fs3%2Faws4_request&amp;X-Amz-Date=20210504T183959Z&amp;X-Amz-Expires=604800&amp;X-Amz-SignedHeaders=host&amp;X-Amz-Signature=d67474b32e10c0829c29834710b34010f6c735857fd0854d553278d39ac99f4f</t>
  </si>
  <si>
    <t>https://nc-library-recordings.s3.us-west-1.amazonaws.com/uploads/recording/raw_s3_location/ea7b7818-f6ce-439d-b767-157f72b9bf31/b25933c9c5adffa52d3190cc618efac4.wav?X-Amz-Algorithm=AWS4-HMAC-SHA256&amp;X-Amz-Credential=AKIATCPXLLJN3FZS7YWQ%2F20210504%2Fus-west-1%2Fs3%2Faws4_request&amp;X-Amz-Date=20210504T183959Z&amp;X-Amz-Expires=604800&amp;X-Amz-SignedHeaders=host&amp;X-Amz-Signature=41958b9597b910b2c3500403e91d0a770124058e323e4e6dc8f7015c17a126f7</t>
  </si>
  <si>
    <t>682d0492-8826-4e47-84c5-515d1e55b077</t>
  </si>
  <si>
    <t>Jade Cassaday</t>
  </si>
  <si>
    <t>2021-05-03 04:46:16 UTC</t>
  </si>
  <si>
    <t>2021-05-03 04:46:27 UTC</t>
  </si>
  <si>
    <t>http://production-processed-recordings.s3.amazonaws.com/normalized_audio/e20786f57aad595bdf8827fed50d76e2.wav</t>
  </si>
  <si>
    <t>https://production-processed-recordings.s3.amazonaws.com/e20786f57aad595bdf8827fed50d76e2.wav?X-Amz-Algorithm=AWS4-HMAC-SHA256&amp;X-Amz-Credential=AKIATCPXLLJN3FZS7YWQ%2F20210504%2Fus-east-1%2Fs3%2Faws4_request&amp;X-Amz-Date=20210504T183959Z&amp;X-Amz-Expires=604800&amp;X-Amz-SignedHeaders=host&amp;X-Amz-Signature=cc73fbf7b9adbdb3fadc2cf8085be329ee743d082bd86c34cb03a1a8c3a27078</t>
  </si>
  <si>
    <t>https://nc-library-recordings.s3.us-west-1.amazonaws.com/uploads/recording/raw_s3_location/682d0492-8826-4e47-84c5-515d1e55b077/e20786f57aad595bdf8827fed50d76e2.wav?X-Amz-Algorithm=AWS4-HMAC-SHA256&amp;X-Amz-Credential=AKIATCPXLLJN3FZS7YWQ%2F20210504%2Fus-west-1%2Fs3%2Faws4_request&amp;X-Amz-Date=20210504T183959Z&amp;X-Amz-Expires=604800&amp;X-Amz-SignedHeaders=host&amp;X-Amz-Signature=8cd91a70cf24eecbadb9665bd07de9ca2214224019c8b28ebb09a438a854a1aa</t>
  </si>
  <si>
    <t>1f0a038c-a784-4328-99e0-574c3279ab35</t>
  </si>
  <si>
    <t>Jacob Hollis</t>
  </si>
  <si>
    <t>2021-05-01 16:56:23 UTC</t>
  </si>
  <si>
    <t>2021-05-01 16:56:33 UTC</t>
  </si>
  <si>
    <t>http://production-processed-recordings.s3.amazonaws.com/normalized_audio/37689881fb929992d6aa5104eae9691b.wav</t>
  </si>
  <si>
    <t>https://production-processed-recordings.s3.amazonaws.com/37689881fb929992d6aa5104eae9691b.wav?X-Amz-Algorithm=AWS4-HMAC-SHA256&amp;X-Amz-Credential=AKIATCPXLLJN3FZS7YWQ%2F20210504%2Fus-east-1%2Fs3%2Faws4_request&amp;X-Amz-Date=20210504T183959Z&amp;X-Amz-Expires=604800&amp;X-Amz-SignedHeaders=host&amp;X-Amz-Signature=2106f9937d8ceae95fbc31803524dd4af4bd443cf2925dab3a7d782397be592d</t>
  </si>
  <si>
    <t>https://nc-library-recordings.s3.us-west-1.amazonaws.com/uploads/recording/raw_s3_location/1f0a038c-a784-4328-99e0-574c3279ab35/37689881fb929992d6aa5104eae9691b.wav?X-Amz-Algorithm=AWS4-HMAC-SHA256&amp;X-Amz-Credential=AKIATCPXLLJN3FZS7YWQ%2F20210504%2Fus-west-1%2Fs3%2Faws4_request&amp;X-Amz-Date=20210504T183959Z&amp;X-Amz-Expires=604800&amp;X-Amz-SignedHeaders=host&amp;X-Amz-Signature=4b8ffbad12fa3623ae5e126e117287fb7e65a923c51a860463f8a65e01a438f0</t>
  </si>
  <si>
    <t>2b206369-65e5-4ed2-8b25-4cf65a6986ed</t>
  </si>
  <si>
    <t>Jillian Kozub</t>
  </si>
  <si>
    <t>2021-05-01 15:09:33 UTC</t>
  </si>
  <si>
    <t>2021-05-01 15:09:43 UTC</t>
  </si>
  <si>
    <t>http://production-processed-recordings.s3.amazonaws.com/normalized_audio/afbc9edef24921683639afe2f4d2cccd.wav</t>
  </si>
  <si>
    <t>https://production-processed-recordings.s3.amazonaws.com/afbc9edef24921683639afe2f4d2cccd.wav?X-Amz-Algorithm=AWS4-HMAC-SHA256&amp;X-Amz-Credential=AKIATCPXLLJN3FZS7YWQ%2F20210504%2Fus-east-1%2Fs3%2Faws4_request&amp;X-Amz-Date=20210504T183959Z&amp;X-Amz-Expires=604800&amp;X-Amz-SignedHeaders=host&amp;X-Amz-Signature=841d999fdd88873ec1adb5e421e835cd08398409f29f9d1cd197beed752db125</t>
  </si>
  <si>
    <t>https://nc-library-recordings.s3.us-west-1.amazonaws.com/uploads/recording/raw_s3_location/2b206369-65e5-4ed2-8b25-4cf65a6986ed/afbc9edef24921683639afe2f4d2cccd.wav?X-Amz-Algorithm=AWS4-HMAC-SHA256&amp;X-Amz-Credential=AKIATCPXLLJN3FZS7YWQ%2F20210504%2Fus-west-1%2Fs3%2Faws4_request&amp;X-Amz-Date=20210504T183959Z&amp;X-Amz-Expires=604800&amp;X-Amz-SignedHeaders=host&amp;X-Amz-Signature=1df102164fe765e857553a20cbfffcf587fe003db4d25b2db6fbb5438c1ad902</t>
  </si>
  <si>
    <t>8bdd71db-28fe-43f4-aac0-8354cee7a730</t>
  </si>
  <si>
    <t>Jacob Musselman</t>
  </si>
  <si>
    <t>2021-05-01 13:51:15 UTC</t>
  </si>
  <si>
    <t>2021-05-01 13:51:26 UTC</t>
  </si>
  <si>
    <t>http://production-processed-recordings.s3.amazonaws.com/normalized_audio/263b7bf3d99e491ff90e5663a6ff4a3c.wav</t>
  </si>
  <si>
    <t>https://production-processed-recordings.s3.amazonaws.com/263b7bf3d99e491ff90e5663a6ff4a3c.wav?X-Amz-Algorithm=AWS4-HMAC-SHA256&amp;X-Amz-Credential=AKIATCPXLLJN3FZS7YWQ%2F20210504%2Fus-east-1%2Fs3%2Faws4_request&amp;X-Amz-Date=20210504T183959Z&amp;X-Amz-Expires=604800&amp;X-Amz-SignedHeaders=host&amp;X-Amz-Signature=c76c35460431ad386c7ca29cd45a454b2e12d71a405f70a9c52883d3e79cfd26</t>
  </si>
  <si>
    <t>https://nc-library-recordings.s3.us-west-1.amazonaws.com/uploads/recording/raw_s3_location/8bdd71db-28fe-43f4-aac0-8354cee7a730/263b7bf3d99e491ff90e5663a6ff4a3c.wav?X-Amz-Algorithm=AWS4-HMAC-SHA256&amp;X-Amz-Credential=AKIATCPXLLJN3FZS7YWQ%2F20210504%2Fus-west-1%2Fs3%2Faws4_request&amp;X-Amz-Date=20210504T183959Z&amp;X-Amz-Expires=604800&amp;X-Amz-SignedHeaders=host&amp;X-Amz-Signature=b9a89f0ea3ecde2046e207a5969d625728d9ad6d119ef47a11c12da381ca2d6b</t>
  </si>
  <si>
    <t>14c92ee1-49b7-43cd-8dd0-f701f1e462e8</t>
  </si>
  <si>
    <t>Jill Tebbenkamp</t>
  </si>
  <si>
    <t>2021-05-01 11:47:43 UTC</t>
  </si>
  <si>
    <t>2021-05-01 11:47:54 UTC</t>
  </si>
  <si>
    <t>http://production-processed-recordings.s3.amazonaws.com/normalized_audio/72a8b5fdc9ef147e0578636c06d5e547.wav</t>
  </si>
  <si>
    <t>https://production-processed-recordings.s3.amazonaws.com/72a8b5fdc9ef147e0578636c06d5e547.wav?X-Amz-Algorithm=AWS4-HMAC-SHA256&amp;X-Amz-Credential=AKIATCPXLLJN3FZS7YWQ%2F20210504%2Fus-east-1%2Fs3%2Faws4_request&amp;X-Amz-Date=20210504T183959Z&amp;X-Amz-Expires=604800&amp;X-Amz-SignedHeaders=host&amp;X-Amz-Signature=8789a622fe3b4119519bc4f80816349a49a27b94f559a164543d083d45946203</t>
  </si>
  <si>
    <t>https://nc-library-recordings.s3.us-west-1.amazonaws.com/uploads/recording/raw_s3_location/14c92ee1-49b7-43cd-8dd0-f701f1e462e8/72a8b5fdc9ef147e0578636c06d5e547.wav?X-Amz-Algorithm=AWS4-HMAC-SHA256&amp;X-Amz-Credential=AKIATCPXLLJN3FZS7YWQ%2F20210504%2Fus-west-1%2Fs3%2Faws4_request&amp;X-Amz-Date=20210504T183959Z&amp;X-Amz-Expires=604800&amp;X-Amz-SignedHeaders=host&amp;X-Amz-Signature=8d23db8003e7c173e0dded9567d03960a9ea1daad0478f8a01d1dc83df79e178</t>
  </si>
  <si>
    <t>ca1f4391-94e2-4c45-8ed3-453cf1e4b3e5</t>
  </si>
  <si>
    <t>Jacob Alexander Willard</t>
  </si>
  <si>
    <t>2021-04-29 18:00:24 UTC</t>
  </si>
  <si>
    <t>2021-04-29 18:00:35 UTC</t>
  </si>
  <si>
    <t>http://production-processed-recordings.s3.amazonaws.com/normalized_audio/eefa0bc79f644775eb7cec2ec5785b5b.wav</t>
  </si>
  <si>
    <t>https://production-processed-recordings.s3.amazonaws.com/eefa0bc79f644775eb7cec2ec5785b5b.wav?X-Amz-Algorithm=AWS4-HMAC-SHA256&amp;X-Amz-Credential=AKIATCPXLLJN3FZS7YWQ%2F20210504%2Fus-east-1%2Fs3%2Faws4_request&amp;X-Amz-Date=20210504T183959Z&amp;X-Amz-Expires=604800&amp;X-Amz-SignedHeaders=host&amp;X-Amz-Signature=d828fabc4af7cf701d5d1a4ac3e78c768294d529ae4129280345a60f3c25ee7e</t>
  </si>
  <si>
    <t>https://nc-library-recordings.s3.us-west-1.amazonaws.com/uploads/recording/raw_s3_location/ca1f4391-94e2-4c45-8ed3-453cf1e4b3e5/eefa0bc79f644775eb7cec2ec5785b5b.wav?X-Amz-Algorithm=AWS4-HMAC-SHA256&amp;X-Amz-Credential=AKIATCPXLLJN3FZS7YWQ%2F20210504%2Fus-west-1%2Fs3%2Faws4_request&amp;X-Amz-Date=20210504T183959Z&amp;X-Amz-Expires=604800&amp;X-Amz-SignedHeaders=host&amp;X-Amz-Signature=bea75401fad12aa7ce2e67c1b882527b694b6edc29396ec5f21354f44b5fe6bd</t>
  </si>
  <si>
    <t>4a88cd69-f84f-4477-9b08-bd723102fe2c</t>
  </si>
  <si>
    <t>Joshua Bye</t>
  </si>
  <si>
    <t>2021-05-03 04:50:49 UTC</t>
  </si>
  <si>
    <t>2021-05-03 04:50:59 UTC</t>
  </si>
  <si>
    <t>http://production-processed-recordings.s3.amazonaws.com/normalized_audio/f43ee7cf0a6a1eddc47fb1e2dc2b9188.wav</t>
  </si>
  <si>
    <t>https://production-processed-recordings.s3.amazonaws.com/f43ee7cf0a6a1eddc47fb1e2dc2b9188.wav?X-Amz-Algorithm=AWS4-HMAC-SHA256&amp;X-Amz-Credential=AKIATCPXLLJN3FZS7YWQ%2F20210504%2Fus-east-1%2Fs3%2Faws4_request&amp;X-Amz-Date=20210504T183959Z&amp;X-Amz-Expires=604800&amp;X-Amz-SignedHeaders=host&amp;X-Amz-Signature=e9594bf480b1ce6e6c26c3aa006abf3a67c903a1d183cdf705db09a7a52200d7</t>
  </si>
  <si>
    <t>https://nc-library-recordings.s3.us-west-1.amazonaws.com/uploads/recording/raw_s3_location/4a88cd69-f84f-4477-9b08-bd723102fe2c/f43ee7cf0a6a1eddc47fb1e2dc2b9188.wav?X-Amz-Algorithm=AWS4-HMAC-SHA256&amp;X-Amz-Credential=AKIATCPXLLJN3FZS7YWQ%2F20210504%2Fus-west-1%2Fs3%2Faws4_request&amp;X-Amz-Date=20210504T183959Z&amp;X-Amz-Expires=604800&amp;X-Amz-SignedHeaders=host&amp;X-Amz-Signature=4c6830a80bf7844d31869627c6cf9b5a5b67be9d4ca3fa23fc04081b590a9536</t>
  </si>
  <si>
    <t>b2ea69c2-61b7-4c9b-b4f6-5f96a0a524c4</t>
  </si>
  <si>
    <t>Jonathan Karns</t>
  </si>
  <si>
    <t>2021-05-01 16:30:43 UTC</t>
  </si>
  <si>
    <t>2021-05-01 16:30:54 UTC</t>
  </si>
  <si>
    <t>http://production-processed-recordings.s3.amazonaws.com/normalized_audio/3e75905e5b147160811f1d7c63af549e.wav</t>
  </si>
  <si>
    <t>https://production-processed-recordings.s3.amazonaws.com/3e75905e5b147160811f1d7c63af549e.wav?X-Amz-Algorithm=AWS4-HMAC-SHA256&amp;X-Amz-Credential=AKIATCPXLLJN3FZS7YWQ%2F20210504%2Fus-east-1%2Fs3%2Faws4_request&amp;X-Amz-Date=20210504T183959Z&amp;X-Amz-Expires=604800&amp;X-Amz-SignedHeaders=host&amp;X-Amz-Signature=600ab9a8de47ad1f9015f68d21e59f5d8a84cd3b59cd369a7b0c4cad27842d28</t>
  </si>
  <si>
    <t>https://nc-library-recordings.s3.us-west-1.amazonaws.com/uploads/recording/raw_s3_location/b2ea69c2-61b7-4c9b-b4f6-5f96a0a524c4/3e75905e5b147160811f1d7c63af549e.wav?X-Amz-Algorithm=AWS4-HMAC-SHA256&amp;X-Amz-Credential=AKIATCPXLLJN3FZS7YWQ%2F20210504%2Fus-west-1%2Fs3%2Faws4_request&amp;X-Amz-Date=20210504T183959Z&amp;X-Amz-Expires=604800&amp;X-Amz-SignedHeaders=host&amp;X-Amz-Signature=f2e6ddaf9b6fdc052bf0c0daeb4e5f4400f79c10f424ffb42c6d14234eff8443</t>
  </si>
  <si>
    <t>8bd61c68-e630-4d25-a9ef-d89d26a80845</t>
  </si>
  <si>
    <t>Jennifer Costilla-Flores</t>
  </si>
  <si>
    <t>2021-05-03 04:24:07 UTC</t>
  </si>
  <si>
    <t>2021-05-03 04:24:17 UTC</t>
  </si>
  <si>
    <t>http://production-processed-recordings.s3.amazonaws.com/normalized_audio/c013af45c907c27e9bb76a43104006e4.wav</t>
  </si>
  <si>
    <t>https://production-processed-recordings.s3.amazonaws.com/c013af45c907c27e9bb76a43104006e4.wav?X-Amz-Algorithm=AWS4-HMAC-SHA256&amp;X-Amz-Credential=AKIATCPXLLJN3FZS7YWQ%2F20210504%2Fus-east-1%2Fs3%2Faws4_request&amp;X-Amz-Date=20210504T183959Z&amp;X-Amz-Expires=604800&amp;X-Amz-SignedHeaders=host&amp;X-Amz-Signature=9262c18e9aa812a054091d8c9caf029b5f310a8f9b50b5f0732dbfb04bcdba9c</t>
  </si>
  <si>
    <t>https://nc-library-recordings.s3.us-west-1.amazonaws.com/uploads/recording/raw_s3_location/8bd61c68-e630-4d25-a9ef-d89d26a80845/c013af45c907c27e9bb76a43104006e4.wav?X-Amz-Algorithm=AWS4-HMAC-SHA256&amp;X-Amz-Credential=AKIATCPXLLJN3FZS7YWQ%2F20210504%2Fus-west-1%2Fs3%2Faws4_request&amp;X-Amz-Date=20210504T183959Z&amp;X-Amz-Expires=604800&amp;X-Amz-SignedHeaders=host&amp;X-Amz-Signature=e9cb27cb8be9f670221f8beb17caaa311395b30747b09fcfcad324b2d1a38600</t>
  </si>
  <si>
    <t>e4875ea6-f880-4a54-a10a-95f4516d7fcd</t>
  </si>
  <si>
    <t>Jennifer Cortez</t>
  </si>
  <si>
    <t>2021-04-30 14:05:52 UTC</t>
  </si>
  <si>
    <t>2021-04-30 14:06:03 UTC</t>
  </si>
  <si>
    <t>http://production-processed-recordings.s3.amazonaws.com/normalized_audio/f331e39acbfe1b1c59ffbd9c9c32ab3f.wav</t>
  </si>
  <si>
    <t>https://production-processed-recordings.s3.amazonaws.com/f331e39acbfe1b1c59ffbd9c9c32ab3f.wav?X-Amz-Algorithm=AWS4-HMAC-SHA256&amp;X-Amz-Credential=AKIATCPXLLJN3FZS7YWQ%2F20210504%2Fus-east-1%2Fs3%2Faws4_request&amp;X-Amz-Date=20210504T183959Z&amp;X-Amz-Expires=604800&amp;X-Amz-SignedHeaders=host&amp;X-Amz-Signature=f3b99180dbff18f138c058eb6a4a0424ea1da3f7212de2909d7b215e17952ff9</t>
  </si>
  <si>
    <t>https://nc-library-recordings.s3.us-west-1.amazonaws.com/uploads/recording/raw_s3_location/e4875ea6-f880-4a54-a10a-95f4516d7fcd/f331e39acbfe1b1c59ffbd9c9c32ab3f.wav?X-Amz-Algorithm=AWS4-HMAC-SHA256&amp;X-Amz-Credential=AKIATCPXLLJN3FZS7YWQ%2F20210504%2Fus-west-1%2Fs3%2Faws4_request&amp;X-Amz-Date=20210504T183959Z&amp;X-Amz-Expires=604800&amp;X-Amz-SignedHeaders=host&amp;X-Amz-Signature=07806831ec0bbbdc4dc02474a2d801a3e277ae0f4ba1598be145d0552187186f</t>
  </si>
  <si>
    <t>8c7e6e83-863f-432e-a074-ad82ded3bf9a</t>
  </si>
  <si>
    <t>Juan Cuenca</t>
  </si>
  <si>
    <t>2021-05-03 04:08:15 UTC</t>
  </si>
  <si>
    <t>2021-05-03 04:08:25 UTC</t>
  </si>
  <si>
    <t>http://production-processed-recordings.s3.amazonaws.com/normalized_audio/d2e38216cd4cb7a3b14b2cd12ec0377b.wav</t>
  </si>
  <si>
    <t>https://production-processed-recordings.s3.amazonaws.com/d2e38216cd4cb7a3b14b2cd12ec0377b.wav?X-Amz-Algorithm=AWS4-HMAC-SHA256&amp;X-Amz-Credential=AKIATCPXLLJN3FZS7YWQ%2F20210504%2Fus-east-1%2Fs3%2Faws4_request&amp;X-Amz-Date=20210504T183959Z&amp;X-Amz-Expires=604800&amp;X-Amz-SignedHeaders=host&amp;X-Amz-Signature=5d41acaf673be2990c0fd321d38e7e68e6d86fe7b5d69d67b45298046ca074b5</t>
  </si>
  <si>
    <t>https://nc-library-recordings.s3.us-west-1.amazonaws.com/uploads/recording/raw_s3_location/8c7e6e83-863f-432e-a074-ad82ded3bf9a/d2e38216cd4cb7a3b14b2cd12ec0377b.wav?X-Amz-Algorithm=AWS4-HMAC-SHA256&amp;X-Amz-Credential=AKIATCPXLLJN3FZS7YWQ%2F20210504%2Fus-west-1%2Fs3%2Faws4_request&amp;X-Amz-Date=20210504T183959Z&amp;X-Amz-Expires=604800&amp;X-Amz-SignedHeaders=host&amp;X-Amz-Signature=d2e781dd9a034524fa1823447099be75869a5223c668dc902d412705e4d3fc79</t>
  </si>
  <si>
    <t>005f6d4c-f323-49ad-bc12-8a7ff9633ab9</t>
  </si>
  <si>
    <t>Jonathan Jackson</t>
  </si>
  <si>
    <t>2021-05-01 16:42:48 UTC</t>
  </si>
  <si>
    <t>2021-05-01 16:42:58 UTC</t>
  </si>
  <si>
    <t>http://production-processed-recordings.s3.amazonaws.com/normalized_audio/13f609ce0ce6b1e59804bb319c91d6af.wav</t>
  </si>
  <si>
    <t>https://production-processed-recordings.s3.amazonaws.com/13f609ce0ce6b1e59804bb319c91d6af.wav?X-Amz-Algorithm=AWS4-HMAC-SHA256&amp;X-Amz-Credential=AKIATCPXLLJN3FZS7YWQ%2F20210504%2Fus-east-1%2Fs3%2Faws4_request&amp;X-Amz-Date=20210504T183959Z&amp;X-Amz-Expires=604800&amp;X-Amz-SignedHeaders=host&amp;X-Amz-Signature=613ed0e1465dc520f0c43df398940a9a4f67dc97050305cd141442e6cea06c3e</t>
  </si>
  <si>
    <t>https://nc-library-recordings.s3.us-west-1.amazonaws.com/uploads/recording/raw_s3_location/005f6d4c-f323-49ad-bc12-8a7ff9633ab9/13f609ce0ce6b1e59804bb319c91d6af.wav?X-Amz-Algorithm=AWS4-HMAC-SHA256&amp;X-Amz-Credential=AKIATCPXLLJN3FZS7YWQ%2F20210504%2Fus-west-1%2Fs3%2Faws4_request&amp;X-Amz-Date=20210504T183959Z&amp;X-Amz-Expires=604800&amp;X-Amz-SignedHeaders=host&amp;X-Amz-Signature=3986bdf532b9ee9ab2537059177144e99d5f0717cde2d60e2c41d39a40a3e5e8</t>
  </si>
  <si>
    <t>88d7545d-04ab-4f0a-9944-f58268e97802</t>
  </si>
  <si>
    <t>Jakob Lindo</t>
  </si>
  <si>
    <t>2021-04-29 20:46:04 UTC</t>
  </si>
  <si>
    <t>2021-04-29 20:46:15 UTC</t>
  </si>
  <si>
    <t>http://production-processed-recordings.s3.amazonaws.com/normalized_audio/8bdf7aad184a8d447fe2c3881c4f7d57.wav</t>
  </si>
  <si>
    <t>https://production-processed-recordings.s3.amazonaws.com/8bdf7aad184a8d447fe2c3881c4f7d57.wav?X-Amz-Algorithm=AWS4-HMAC-SHA256&amp;X-Amz-Credential=AKIATCPXLLJN3FZS7YWQ%2F20210504%2Fus-east-1%2Fs3%2Faws4_request&amp;X-Amz-Date=20210504T183959Z&amp;X-Amz-Expires=604800&amp;X-Amz-SignedHeaders=host&amp;X-Amz-Signature=0c40ef19bdd6f012b61c984e76896eef1df2edf08ceb152311618b2004bc6e2d</t>
  </si>
  <si>
    <t>https://nc-library-recordings.s3.us-west-1.amazonaws.com/uploads/recording/raw_s3_location/88d7545d-04ab-4f0a-9944-f58268e97802/8bdf7aad184a8d447fe2c3881c4f7d57.wav?X-Amz-Algorithm=AWS4-HMAC-SHA256&amp;X-Amz-Credential=AKIATCPXLLJN3FZS7YWQ%2F20210504%2Fus-west-1%2Fs3%2Faws4_request&amp;X-Amz-Date=20210504T183959Z&amp;X-Amz-Expires=604800&amp;X-Amz-SignedHeaders=host&amp;X-Amz-Signature=e54c96d94b97faeadb2e4ef52bcfc020c115a6e4c66a2c2106c76db01ec028f7</t>
  </si>
  <si>
    <t>3ba3ac4c-da26-4ba4-b507-270ac3c23caf</t>
  </si>
  <si>
    <t>Jonathan Cory Perry</t>
  </si>
  <si>
    <t>2021-04-29 20:14:15 UTC</t>
  </si>
  <si>
    <t>2021-04-29 20:14:25 UTC</t>
  </si>
  <si>
    <t>http://production-processed-recordings.s3.amazonaws.com/normalized_audio/40c00d4aff129b7bd8bd050d418c82d3.wav</t>
  </si>
  <si>
    <t>https://production-processed-recordings.s3.amazonaws.com/40c00d4aff129b7bd8bd050d418c82d3.wav?X-Amz-Algorithm=AWS4-HMAC-SHA256&amp;X-Amz-Credential=AKIATCPXLLJN3FZS7YWQ%2F20210504%2Fus-east-1%2Fs3%2Faws4_request&amp;X-Amz-Date=20210504T183959Z&amp;X-Amz-Expires=604800&amp;X-Amz-SignedHeaders=host&amp;X-Amz-Signature=f3489293fc0e34d6f763456d3188bcc400f6d8babe7b25f00e4eeb1c724a47d0</t>
  </si>
  <si>
    <t>https://nc-library-recordings.s3.us-west-1.amazonaws.com/uploads/recording/raw_s3_location/3ba3ac4c-da26-4ba4-b507-270ac3c23caf/40c00d4aff129b7bd8bd050d418c82d3.wav?X-Amz-Algorithm=AWS4-HMAC-SHA256&amp;X-Amz-Credential=AKIATCPXLLJN3FZS7YWQ%2F20210504%2Fus-west-1%2Fs3%2Faws4_request&amp;X-Amz-Date=20210504T183959Z&amp;X-Amz-Expires=604800&amp;X-Amz-SignedHeaders=host&amp;X-Amz-Signature=6de0f4ef251e03106956d780a8246db3ba61d5ab58bac9f5eaabd4b274b8f2c9</t>
  </si>
  <si>
    <t>f3d43f51-1b6e-4688-8460-2f743499b0bb</t>
  </si>
  <si>
    <t>James Durbin</t>
  </si>
  <si>
    <t>2021-05-01 18:33:19 UTC</t>
  </si>
  <si>
    <t>2021-05-01 18:33:29 UTC</t>
  </si>
  <si>
    <t>http://production-processed-recordings.s3.amazonaws.com/normalized_audio/be1f41e410e281a823604adab24b368e.wav</t>
  </si>
  <si>
    <t>https://production-processed-recordings.s3.amazonaws.com/be1f41e410e281a823604adab24b368e.wav?X-Amz-Algorithm=AWS4-HMAC-SHA256&amp;X-Amz-Credential=AKIATCPXLLJN3FZS7YWQ%2F20210504%2Fus-east-1%2Fs3%2Faws4_request&amp;X-Amz-Date=20210504T183959Z&amp;X-Amz-Expires=604800&amp;X-Amz-SignedHeaders=host&amp;X-Amz-Signature=d67c6b4824d04f49e785e93f8fb0fcc7506e3967898be49e64e530e4bd08b48e</t>
  </si>
  <si>
    <t>https://nc-library-recordings.s3.us-west-1.amazonaws.com/uploads/recording/raw_s3_location/f3d43f51-1b6e-4688-8460-2f743499b0bb/be1f41e410e281a823604adab24b368e.wav?X-Amz-Algorithm=AWS4-HMAC-SHA256&amp;X-Amz-Credential=AKIATCPXLLJN3FZS7YWQ%2F20210504%2Fus-west-1%2Fs3%2Faws4_request&amp;X-Amz-Date=20210504T183959Z&amp;X-Amz-Expires=604800&amp;X-Amz-SignedHeaders=host&amp;X-Amz-Signature=2869336c9cb76f50eb295451a33df3f08a8342584e21a9144a0127f32ee70faf</t>
  </si>
  <si>
    <t>b79415de-fcee-4f82-a66f-5818066261a4</t>
  </si>
  <si>
    <t>Jacob Darby</t>
  </si>
  <si>
    <t>2021-05-03 04:03:54 UTC</t>
  </si>
  <si>
    <t>2021-05-03 04:04:20 UTC</t>
  </si>
  <si>
    <t>http://production-processed-recordings.s3.amazonaws.com/normalized_audio/47ce06a11ce9e71af5ad35688aa8f401.wav</t>
  </si>
  <si>
    <t>https://production-processed-recordings.s3.amazonaws.com/47ce06a11ce9e71af5ad35688aa8f401.wav?X-Amz-Algorithm=AWS4-HMAC-SHA256&amp;X-Amz-Credential=AKIATCPXLLJN3FZS7YWQ%2F20210504%2Fus-east-1%2Fs3%2Faws4_request&amp;X-Amz-Date=20210504T183959Z&amp;X-Amz-Expires=604800&amp;X-Amz-SignedHeaders=host&amp;X-Amz-Signature=9e58cc4863070ea571f331cbe4f702c2cb67bc325ad488bd302b073925e00940</t>
  </si>
  <si>
    <t>https://nc-library-recordings.s3.us-west-1.amazonaws.com/uploads/recording/raw_s3_location/b79415de-fcee-4f82-a66f-5818066261a4/47ce06a11ce9e71af5ad35688aa8f401.wav?X-Amz-Algorithm=AWS4-HMAC-SHA256&amp;X-Amz-Credential=AKIATCPXLLJN3FZS7YWQ%2F20210504%2Fus-west-1%2Fs3%2Faws4_request&amp;X-Amz-Date=20210504T183959Z&amp;X-Amz-Expires=604800&amp;X-Amz-SignedHeaders=host&amp;X-Amz-Signature=d821bfdd8c46e0cd18a93b5e613779d31a0e191ce0c6ba0b6db6fae65e04e852</t>
  </si>
  <si>
    <t>a07ada92-7f1d-4dfd-8b66-a944d3cfd9c6</t>
  </si>
  <si>
    <t>Justin Kuper</t>
  </si>
  <si>
    <t>2021-05-01 15:06:50 UTC</t>
  </si>
  <si>
    <t>2021-05-01 15:07:02 UTC</t>
  </si>
  <si>
    <t>http://production-processed-recordings.s3.amazonaws.com/normalized_audio/edec960a10f994d1aaac8f4b67b041e0.wav</t>
  </si>
  <si>
    <t>https://production-processed-recordings.s3.amazonaws.com/edec960a10f994d1aaac8f4b67b041e0.wav?X-Amz-Algorithm=AWS4-HMAC-SHA256&amp;X-Amz-Credential=AKIATCPXLLJN3FZS7YWQ%2F20210504%2Fus-east-1%2Fs3%2Faws4_request&amp;X-Amz-Date=20210504T183959Z&amp;X-Amz-Expires=604800&amp;X-Amz-SignedHeaders=host&amp;X-Amz-Signature=a859ac14aa3f627cb9cafc05ae3625887e0028934d28c48047cedbd0b5fc4e6a</t>
  </si>
  <si>
    <t>https://nc-library-recordings.s3.us-west-1.amazonaws.com/uploads/recording/raw_s3_location/a07ada92-7f1d-4dfd-8b66-a944d3cfd9c6/edec960a10f994d1aaac8f4b67b041e0.wav?X-Amz-Algorithm=AWS4-HMAC-SHA256&amp;X-Amz-Credential=AKIATCPXLLJN3FZS7YWQ%2F20210504%2Fus-west-1%2Fs3%2Faws4_request&amp;X-Amz-Date=20210504T183959Z&amp;X-Amz-Expires=604800&amp;X-Amz-SignedHeaders=host&amp;X-Amz-Signature=a083936a9793e9e2752bf46d460164a9f7159b63f865494df0c1a7b0fccca81b</t>
  </si>
  <si>
    <t>76571227-ce66-4ac9-9085-8b75d3c252c8</t>
  </si>
  <si>
    <t>Joseph Burns</t>
  </si>
  <si>
    <t>2021-05-03 04:53:51 UTC</t>
  </si>
  <si>
    <t>2021-05-03 04:54:00 UTC</t>
  </si>
  <si>
    <t>http://production-processed-recordings.s3.amazonaws.com/normalized_audio/370ee10f63be090bbb2c1b7ae6569d37.wav</t>
  </si>
  <si>
    <t>https://production-processed-recordings.s3.amazonaws.com/370ee10f63be090bbb2c1b7ae6569d37.wav?X-Amz-Algorithm=AWS4-HMAC-SHA256&amp;X-Amz-Credential=AKIATCPXLLJN3FZS7YWQ%2F20210504%2Fus-east-1%2Fs3%2Faws4_request&amp;X-Amz-Date=20210504T183959Z&amp;X-Amz-Expires=604800&amp;X-Amz-SignedHeaders=host&amp;X-Amz-Signature=d57cacecaf7e180e973d8383a1cb2afbf89ede082b6a0e1f5948e0c76eeed478</t>
  </si>
  <si>
    <t>https://nc-library-recordings.s3.us-west-1.amazonaws.com/uploads/recording/raw_s3_location/76571227-ce66-4ac9-9085-8b75d3c252c8/370ee10f63be090bbb2c1b7ae6569d37.wav?X-Amz-Algorithm=AWS4-HMAC-SHA256&amp;X-Amz-Credential=AKIATCPXLLJN3FZS7YWQ%2F20210504%2Fus-west-1%2Fs3%2Faws4_request&amp;X-Amz-Date=20210504T183959Z&amp;X-Amz-Expires=604800&amp;X-Amz-SignedHeaders=host&amp;X-Amz-Signature=1cfaa0772e2317f1a2636611111cde6c43a4b46cf39040120a0517572f414bb0</t>
  </si>
  <si>
    <t>97d0ffc5-14c1-4f30-8306-254e06180105</t>
  </si>
  <si>
    <t>Jennis Elizabeth Pickens</t>
  </si>
  <si>
    <t>2021-04-29 20:13:14 UTC</t>
  </si>
  <si>
    <t>2021-04-29 20:13:24 UTC</t>
  </si>
  <si>
    <t>http://production-processed-recordings.s3.amazonaws.com/normalized_audio/01bcfc9d5714712bbbc5b5a7f6790255.wav</t>
  </si>
  <si>
    <t>https://production-processed-recordings.s3.amazonaws.com/01bcfc9d5714712bbbc5b5a7f6790255.wav?X-Amz-Algorithm=AWS4-HMAC-SHA256&amp;X-Amz-Credential=AKIATCPXLLJN3FZS7YWQ%2F20210504%2Fus-east-1%2Fs3%2Faws4_request&amp;X-Amz-Date=20210504T183959Z&amp;X-Amz-Expires=604800&amp;X-Amz-SignedHeaders=host&amp;X-Amz-Signature=8b85aa240cd17df8968c2761319856800bce348c9061811138bf331d8b151d42</t>
  </si>
  <si>
    <t>https://nc-library-recordings.s3.us-west-1.amazonaws.com/uploads/recording/raw_s3_location/97d0ffc5-14c1-4f30-8306-254e06180105/01bcfc9d5714712bbbc5b5a7f6790255.wav?X-Amz-Algorithm=AWS4-HMAC-SHA256&amp;X-Amz-Credential=AKIATCPXLLJN3FZS7YWQ%2F20210504%2Fus-west-1%2Fs3%2Faws4_request&amp;X-Amz-Date=20210504T183959Z&amp;X-Amz-Expires=604800&amp;X-Amz-SignedHeaders=host&amp;X-Amz-Signature=bc4a600b92054d0e9ffd19703630133fff28709b5e675a57aec8961df0a28c81</t>
  </si>
  <si>
    <t>f1d7d000-f6e4-4013-b0f5-2ed34fa1e6ed</t>
  </si>
  <si>
    <t>Jenna Reilly</t>
  </si>
  <si>
    <t>2021-05-01 13:11:30 UTC</t>
  </si>
  <si>
    <t>2021-05-01 13:11:40 UTC</t>
  </si>
  <si>
    <t>http://production-processed-recordings.s3.amazonaws.com/normalized_audio/dee6b29dd5a38f587edb8710bdfdafbe.wav</t>
  </si>
  <si>
    <t>https://production-processed-recordings.s3.amazonaws.com/dee6b29dd5a38f587edb8710bdfdafbe.wav?X-Amz-Algorithm=AWS4-HMAC-SHA256&amp;X-Amz-Credential=AKIATCPXLLJN3FZS7YWQ%2F20210504%2Fus-east-1%2Fs3%2Faws4_request&amp;X-Amz-Date=20210504T183959Z&amp;X-Amz-Expires=604800&amp;X-Amz-SignedHeaders=host&amp;X-Amz-Signature=3db415ff575bd3927b1689520fcd14ce08447a1405a2f93048d0c749156c6e06</t>
  </si>
  <si>
    <t>https://nc-library-recordings.s3.us-west-1.amazonaws.com/uploads/recording/raw_s3_location/f1d7d000-f6e4-4013-b0f5-2ed34fa1e6ed/dee6b29dd5a38f587edb8710bdfdafbe.wav?X-Amz-Algorithm=AWS4-HMAC-SHA256&amp;X-Amz-Credential=AKIATCPXLLJN3FZS7YWQ%2F20210504%2Fus-west-1%2Fs3%2Faws4_request&amp;X-Amz-Date=20210504T183959Z&amp;X-Amz-Expires=604800&amp;X-Amz-SignedHeaders=host&amp;X-Amz-Signature=6643c43128f54ebf6dcd1deb1757e2985095c4ee420597ccf123b23b9a8ce8ea</t>
  </si>
  <si>
    <t>1a09b5cb-8b4f-450b-aef8-1e0f7b4c06c9</t>
  </si>
  <si>
    <t>Jacob Flagg</t>
  </si>
  <si>
    <t>2021-05-01 18:06:41 UTC</t>
  </si>
  <si>
    <t>2021-05-01 18:06:51 UTC</t>
  </si>
  <si>
    <t>http://production-processed-recordings.s3.amazonaws.com/normalized_audio/51fdd42cedf55442a17cf913734bc40a.wav</t>
  </si>
  <si>
    <t>https://production-processed-recordings.s3.amazonaws.com/51fdd42cedf55442a17cf913734bc40a.wav?X-Amz-Algorithm=AWS4-HMAC-SHA256&amp;X-Amz-Credential=AKIATCPXLLJN3FZS7YWQ%2F20210504%2Fus-east-1%2Fs3%2Faws4_request&amp;X-Amz-Date=20210504T183959Z&amp;X-Amz-Expires=604800&amp;X-Amz-SignedHeaders=host&amp;X-Amz-Signature=df725fb57e993deea1995512bba4cf5c9ec55716fde2b1474b608ddaa4eaf5c8</t>
  </si>
  <si>
    <t>https://nc-library-recordings.s3.us-west-1.amazonaws.com/uploads/recording/raw_s3_location/1a09b5cb-8b4f-450b-aef8-1e0f7b4c06c9/51fdd42cedf55442a17cf913734bc40a.wav?X-Amz-Algorithm=AWS4-HMAC-SHA256&amp;X-Amz-Credential=AKIATCPXLLJN3FZS7YWQ%2F20210504%2Fus-west-1%2Fs3%2Faws4_request&amp;X-Amz-Date=20210504T183959Z&amp;X-Amz-Expires=604800&amp;X-Amz-SignedHeaders=host&amp;X-Amz-Signature=887d1c1265d03047b9e95116a2af1125cab2659c2794321c1e52705c546649e2</t>
  </si>
  <si>
    <t>faf04c55-3c95-4277-99e7-a1a46df05c18</t>
  </si>
  <si>
    <t>John Higginbotham</t>
  </si>
  <si>
    <t>2021-05-01 17:01:11 UTC</t>
  </si>
  <si>
    <t>2021-05-01 17:01:22 UTC</t>
  </si>
  <si>
    <t>http://production-processed-recordings.s3.amazonaws.com/normalized_audio/47575f459f387c84ca32d292a55c7980.wav</t>
  </si>
  <si>
    <t>https://production-processed-recordings.s3.amazonaws.com/47575f459f387c84ca32d292a55c7980.wav?X-Amz-Algorithm=AWS4-HMAC-SHA256&amp;X-Amz-Credential=AKIATCPXLLJN3FZS7YWQ%2F20210504%2Fus-east-1%2Fs3%2Faws4_request&amp;X-Amz-Date=20210504T183959Z&amp;X-Amz-Expires=604800&amp;X-Amz-SignedHeaders=host&amp;X-Amz-Signature=6b60596ba7616a75ec26dc5bcd789026df1f29cfcb7e1f71a406c240feb85897</t>
  </si>
  <si>
    <t>https://nc-library-recordings.s3.us-west-1.amazonaws.com/uploads/recording/raw_s3_location/faf04c55-3c95-4277-99e7-a1a46df05c18/47575f459f387c84ca32d292a55c7980.wav?X-Amz-Algorithm=AWS4-HMAC-SHA256&amp;X-Amz-Credential=AKIATCPXLLJN3FZS7YWQ%2F20210504%2Fus-west-1%2Fs3%2Faws4_request&amp;X-Amz-Date=20210504T183959Z&amp;X-Amz-Expires=604800&amp;X-Amz-SignedHeaders=host&amp;X-Amz-Signature=ad0dbabb61555fb3a8c23d9c4a2e53cd3376960686fad86ac838fbac3c885abe</t>
  </si>
  <si>
    <t>384eb791-e4c5-42e6-912e-59548ba2c70e</t>
  </si>
  <si>
    <t>Jared Augustus Fielding</t>
  </si>
  <si>
    <t>2021-05-03 06:31:28 UTC</t>
  </si>
  <si>
    <t>2021-05-03 06:31:42 UTC</t>
  </si>
  <si>
    <t>http://production-processed-recordings.s3.amazonaws.com/normalized_audio/866037087ccbd10dbf7c9fee006e70c9.wav</t>
  </si>
  <si>
    <t>https://production-processed-recordings.s3.amazonaws.com/866037087ccbd10dbf7c9fee006e70c9.wav?X-Amz-Algorithm=AWS4-HMAC-SHA256&amp;X-Amz-Credential=AKIATCPXLLJN3FZS7YWQ%2F20210504%2Fus-east-1%2Fs3%2Faws4_request&amp;X-Amz-Date=20210504T183959Z&amp;X-Amz-Expires=604800&amp;X-Amz-SignedHeaders=host&amp;X-Amz-Signature=dba0f517e61578f6cbfa040a18b5ca5134bbd3d8604bac770e5443c7071dbef9</t>
  </si>
  <si>
    <t>https://nc-library-recordings.s3.us-west-1.amazonaws.com/uploads/recording/raw_s3_location/384eb791-e4c5-42e6-912e-59548ba2c70e/866037087ccbd10dbf7c9fee006e70c9.wav?X-Amz-Algorithm=AWS4-HMAC-SHA256&amp;X-Amz-Credential=AKIATCPXLLJN3FZS7YWQ%2F20210504%2Fus-west-1%2Fs3%2Faws4_request&amp;X-Amz-Date=20210504T183959Z&amp;X-Amz-Expires=604800&amp;X-Amz-SignedHeaders=host&amp;X-Amz-Signature=538beec982c2b83ceae8c1ebbc914e8b56199d290bbdd7d6a160ede7143639dc</t>
  </si>
  <si>
    <t>6eb34e79-ee77-4cee-84d0-7c577208a8e9</t>
  </si>
  <si>
    <t>John Funk</t>
  </si>
  <si>
    <t>2021-04-30 13:48:17 UTC</t>
  </si>
  <si>
    <t>2021-04-30 13:48:26 UTC</t>
  </si>
  <si>
    <t>http://production-processed-recordings.s3.amazonaws.com/normalized_audio/9cc1916575433ab2149d82b4efc16fda.wav</t>
  </si>
  <si>
    <t>https://production-processed-recordings.s3.amazonaws.com/9cc1916575433ab2149d82b4efc16fda.wav?X-Amz-Algorithm=AWS4-HMAC-SHA256&amp;X-Amz-Credential=AKIATCPXLLJN3FZS7YWQ%2F20210504%2Fus-east-1%2Fs3%2Faws4_request&amp;X-Amz-Date=20210504T183959Z&amp;X-Amz-Expires=604800&amp;X-Amz-SignedHeaders=host&amp;X-Amz-Signature=a6f5b201e9165280cefda68b19622b7ba78d60105da5b9f025fa7afc0e817a37</t>
  </si>
  <si>
    <t>https://nc-library-recordings.s3.us-west-1.amazonaws.com/uploads/recording/raw_s3_location/6eb34e79-ee77-4cee-84d0-7c577208a8e9/9cc1916575433ab2149d82b4efc16fda.wav?X-Amz-Algorithm=AWS4-HMAC-SHA256&amp;X-Amz-Credential=AKIATCPXLLJN3FZS7YWQ%2F20210504%2Fus-west-1%2Fs3%2Faws4_request&amp;X-Amz-Date=20210504T183959Z&amp;X-Amz-Expires=604800&amp;X-Amz-SignedHeaders=host&amp;X-Amz-Signature=a0facc63bc784cb4cb46b4d97ba87f1233898ca724cbed5f641120fb2fa7c557</t>
  </si>
  <si>
    <t>f76a4f01-249d-4092-945d-d21a81d17e0d</t>
  </si>
  <si>
    <t>J'riah Guerrero</t>
  </si>
  <si>
    <t>2021-04-30 13:39:19 UTC</t>
  </si>
  <si>
    <t>2021-04-30 13:39:27 UTC</t>
  </si>
  <si>
    <t>http://production-processed-recordings.s3.amazonaws.com/normalized_audio/ffd1a48c1da5fa229261e2bc89003596.wav</t>
  </si>
  <si>
    <t>https://production-processed-recordings.s3.amazonaws.com/ffd1a48c1da5fa229261e2bc89003596.wav?X-Amz-Algorithm=AWS4-HMAC-SHA256&amp;X-Amz-Credential=AKIATCPXLLJN3FZS7YWQ%2F20210504%2Fus-east-1%2Fs3%2Faws4_request&amp;X-Amz-Date=20210504T183959Z&amp;X-Amz-Expires=604800&amp;X-Amz-SignedHeaders=host&amp;X-Amz-Signature=6cdf697524df8b59cad58c87a5b14c219d95ee4ae353ce6d4014cac24e050bd0</t>
  </si>
  <si>
    <t>https://nc-library-recordings.s3.us-west-1.amazonaws.com/uploads/recording/raw_s3_location/f76a4f01-249d-4092-945d-d21a81d17e0d/ffd1a48c1da5fa229261e2bc89003596.wav?X-Amz-Algorithm=AWS4-HMAC-SHA256&amp;X-Amz-Credential=AKIATCPXLLJN3FZS7YWQ%2F20210504%2Fus-west-1%2Fs3%2Faws4_request&amp;X-Amz-Date=20210504T183959Z&amp;X-Amz-Expires=604800&amp;X-Amz-SignedHeaders=host&amp;X-Amz-Signature=3eeb8bc64e6726056836e67ab183d73e6a41944659136770419421d61da5aa97</t>
  </si>
  <si>
    <t>2db501e3-e52d-4660-9e4f-2ed67db3db81</t>
  </si>
  <si>
    <t>Julia Frazier</t>
  </si>
  <si>
    <t>2021-05-01 18:01:07 UTC</t>
  </si>
  <si>
    <t>2021-05-01 18:01:16 UTC</t>
  </si>
  <si>
    <t>http://production-processed-recordings.s3.amazonaws.com/normalized_audio/71335bb3e14bdb6db32fa5af3fc0d1f0.wav</t>
  </si>
  <si>
    <t>https://production-processed-recordings.s3.amazonaws.com/71335bb3e14bdb6db32fa5af3fc0d1f0.wav?X-Amz-Algorithm=AWS4-HMAC-SHA256&amp;X-Amz-Credential=AKIATCPXLLJN3FZS7YWQ%2F20210504%2Fus-east-1%2Fs3%2Faws4_request&amp;X-Amz-Date=20210504T183959Z&amp;X-Amz-Expires=604800&amp;X-Amz-SignedHeaders=host&amp;X-Amz-Signature=12f85a499b654a58b54ac9312dc46539edbf7df5530131eb85662ea28cb34531</t>
  </si>
  <si>
    <t>https://nc-library-recordings.s3.us-west-1.amazonaws.com/uploads/recording/raw_s3_location/2db501e3-e52d-4660-9e4f-2ed67db3db81/71335bb3e14bdb6db32fa5af3fc0d1f0.wav?X-Amz-Algorithm=AWS4-HMAC-SHA256&amp;X-Amz-Credential=AKIATCPXLLJN3FZS7YWQ%2F20210504%2Fus-west-1%2Fs3%2Faws4_request&amp;X-Amz-Date=20210504T183959Z&amp;X-Amz-Expires=604800&amp;X-Amz-SignedHeaders=host&amp;X-Amz-Signature=159fb75ff5799bb2afb59239201b758defc0060d89ded7ec38d26041db469218</t>
  </si>
  <si>
    <t>db9df28d-e80e-4f77-b01c-63b4b8ddde4a</t>
  </si>
  <si>
    <t>John Smith</t>
  </si>
  <si>
    <t>2021-05-01 12:26:02 UTC</t>
  </si>
  <si>
    <t>2021-05-01 12:26:13 UTC</t>
  </si>
  <si>
    <t>http://production-processed-recordings.s3.amazonaws.com/normalized_audio/dd0644800014a0367d8a6a7f5264b671.wav</t>
  </si>
  <si>
    <t>https://production-processed-recordings.s3.amazonaws.com/dd0644800014a0367d8a6a7f5264b671.wav?X-Amz-Algorithm=AWS4-HMAC-SHA256&amp;X-Amz-Credential=AKIATCPXLLJN3FZS7YWQ%2F20210504%2Fus-east-1%2Fs3%2Faws4_request&amp;X-Amz-Date=20210504T183959Z&amp;X-Amz-Expires=604800&amp;X-Amz-SignedHeaders=host&amp;X-Amz-Signature=aa70ccbb610332378104b4f8a1865b7893d7f4c9a95771edd37fe857c8ce56eb</t>
  </si>
  <si>
    <t>https://nc-library-recordings.s3.us-west-1.amazonaws.com/uploads/recording/raw_s3_location/db9df28d-e80e-4f77-b01c-63b4b8ddde4a/dd0644800014a0367d8a6a7f5264b671.wav?X-Amz-Algorithm=AWS4-HMAC-SHA256&amp;X-Amz-Credential=AKIATCPXLLJN3FZS7YWQ%2F20210504%2Fus-west-1%2Fs3%2Faws4_request&amp;X-Amz-Date=20210504T183959Z&amp;X-Amz-Expires=604800&amp;X-Amz-SignedHeaders=host&amp;X-Amz-Signature=9f4a55261961752ee03422e0b30e569fa0186475d20246d89910aa7658ef6cd4</t>
  </si>
  <si>
    <t>266a0114-a312-4181-ba5e-67b6aa6373d9</t>
  </si>
  <si>
    <t>Jenna Velasquez</t>
  </si>
  <si>
    <t>2021-04-30 17:29:26 UTC</t>
  </si>
  <si>
    <t>2021-04-30 17:29:38 UTC</t>
  </si>
  <si>
    <t>http://production-processed-recordings.s3.amazonaws.com/normalized_audio/2ae372d350423b446621574edb903ab4.wav</t>
  </si>
  <si>
    <t>https://production-processed-recordings.s3.amazonaws.com/2ae372d350423b446621574edb903ab4.wav?X-Amz-Algorithm=AWS4-HMAC-SHA256&amp;X-Amz-Credential=AKIATCPXLLJN3FZS7YWQ%2F20210504%2Fus-east-1%2Fs3%2Faws4_request&amp;X-Amz-Date=20210504T183959Z&amp;X-Amz-Expires=604800&amp;X-Amz-SignedHeaders=host&amp;X-Amz-Signature=9836249284d0dc86a538f305e953425f6af4b0ae7331e51440fd051e63e0d4e7</t>
  </si>
  <si>
    <t>https://nc-library-recordings.s3.us-west-1.amazonaws.com/uploads/recording/raw_s3_location/266a0114-a312-4181-ba5e-67b6aa6373d9/2ae372d350423b446621574edb903ab4.wav?X-Amz-Algorithm=AWS4-HMAC-SHA256&amp;X-Amz-Credential=AKIATCPXLLJN3FZS7YWQ%2F20210504%2Fus-west-1%2Fs3%2Faws4_request&amp;X-Amz-Date=20210504T183959Z&amp;X-Amz-Expires=604800&amp;X-Amz-SignedHeaders=host&amp;X-Amz-Signature=ad2b6ce0fcbb29324d6b195a05e355037c107f38431245ad2201b882d6ac3137</t>
  </si>
  <si>
    <t>7d99ee7a-9a8d-442e-ad90-ad39079e30be</t>
  </si>
  <si>
    <t>Joseph Andrew Haught</t>
  </si>
  <si>
    <t>2021-04-29 21:11:06 UTC</t>
  </si>
  <si>
    <t>2021-04-29 21:11:17 UTC</t>
  </si>
  <si>
    <t>http://production-processed-recordings.s3.amazonaws.com/normalized_audio/ec251eb715a059700d7c8c1825a307b6.wav</t>
  </si>
  <si>
    <t>https://production-processed-recordings.s3.amazonaws.com/ec251eb715a059700d7c8c1825a307b6.wav?X-Amz-Algorithm=AWS4-HMAC-SHA256&amp;X-Amz-Credential=AKIATCPXLLJN3FZS7YWQ%2F20210504%2Fus-east-1%2Fs3%2Faws4_request&amp;X-Amz-Date=20210504T183959Z&amp;X-Amz-Expires=604800&amp;X-Amz-SignedHeaders=host&amp;X-Amz-Signature=14b013de030ad404e755269b3ab1adf730c27935e556a88839342f7469317e64</t>
  </si>
  <si>
    <t>https://nc-library-recordings.s3.us-west-1.amazonaws.com/uploads/recording/raw_s3_location/7d99ee7a-9a8d-442e-ad90-ad39079e30be/ec251eb715a059700d7c8c1825a307b6.wav?X-Amz-Algorithm=AWS4-HMAC-SHA256&amp;X-Amz-Credential=AKIATCPXLLJN3FZS7YWQ%2F20210504%2Fus-west-1%2Fs3%2Faws4_request&amp;X-Amz-Date=20210504T183959Z&amp;X-Amz-Expires=604800&amp;X-Amz-SignedHeaders=host&amp;X-Amz-Signature=949d9393b1a300af1747d519433fdc3aceae2ea6e8ed384adac3d7c831247857</t>
  </si>
  <si>
    <t>e34d8314-07b6-4838-8305-4fb965089651</t>
  </si>
  <si>
    <t>Joel Hernandez</t>
  </si>
  <si>
    <t>2021-04-29 21:08:09 UTC</t>
  </si>
  <si>
    <t>2021-04-29 21:08:19 UTC</t>
  </si>
  <si>
    <t>http://production-processed-recordings.s3.amazonaws.com/normalized_audio/240c0a4f5328c9fd05320c44e9c4c32d.wav</t>
  </si>
  <si>
    <t>https://production-processed-recordings.s3.amazonaws.com/240c0a4f5328c9fd05320c44e9c4c32d.wav?X-Amz-Algorithm=AWS4-HMAC-SHA256&amp;X-Amz-Credential=AKIATCPXLLJN3FZS7YWQ%2F20210504%2Fus-east-1%2Fs3%2Faws4_request&amp;X-Amz-Date=20210504T183959Z&amp;X-Amz-Expires=604800&amp;X-Amz-SignedHeaders=host&amp;X-Amz-Signature=471b61a62678fb19c5638d7605bb1cc4c075bb099d66e3ad5a4c559053540cd6</t>
  </si>
  <si>
    <t>https://nc-library-recordings.s3.us-west-1.amazonaws.com/uploads/recording/raw_s3_location/e34d8314-07b6-4838-8305-4fb965089651/240c0a4f5328c9fd05320c44e9c4c32d.wav?X-Amz-Algorithm=AWS4-HMAC-SHA256&amp;X-Amz-Credential=AKIATCPXLLJN3FZS7YWQ%2F20210504%2Fus-west-1%2Fs3%2Faws4_request&amp;X-Amz-Date=20210504T183959Z&amp;X-Amz-Expires=604800&amp;X-Amz-SignedHeaders=host&amp;X-Amz-Signature=a571bd27906bf04f75c5cb2ad3a9118ce146374b8e7e001b1395a6308e43ca56</t>
  </si>
  <si>
    <t>81656885-13ff-43ac-8f9a-edcb46289965</t>
  </si>
  <si>
    <t>John Marquis</t>
  </si>
  <si>
    <t>2021-05-01 14:48:42 UTC</t>
  </si>
  <si>
    <t>2021-05-01 14:48:50 UTC</t>
  </si>
  <si>
    <t>http://production-processed-recordings.s3.amazonaws.com/normalized_audio/f74fbb45d96dd855c89fe635a5f2c4f2.wav</t>
  </si>
  <si>
    <t>https://production-processed-recordings.s3.amazonaws.com/f74fbb45d96dd855c89fe635a5f2c4f2.wav?X-Amz-Algorithm=AWS4-HMAC-SHA256&amp;X-Amz-Credential=AKIATCPXLLJN3FZS7YWQ%2F20210504%2Fus-east-1%2Fs3%2Faws4_request&amp;X-Amz-Date=20210504T183959Z&amp;X-Amz-Expires=604800&amp;X-Amz-SignedHeaders=host&amp;X-Amz-Signature=a6cb8cf1256a3fdac0fe66b4fd1f0a912f7d73e542f54980dac2ca4a2c913376</t>
  </si>
  <si>
    <t>https://nc-library-recordings.s3.us-west-1.amazonaws.com/uploads/recording/raw_s3_location/81656885-13ff-43ac-8f9a-edcb46289965/f74fbb45d96dd855c89fe635a5f2c4f2.wav?X-Amz-Algorithm=AWS4-HMAC-SHA256&amp;X-Amz-Credential=AKIATCPXLLJN3FZS7YWQ%2F20210504%2Fus-west-1%2Fs3%2Faws4_request&amp;X-Amz-Date=20210504T183959Z&amp;X-Amz-Expires=604800&amp;X-Amz-SignedHeaders=host&amp;X-Amz-Signature=f25c2a14d6e3496d9201df9678e621b2209449bc3d87a5cc4d0c3705e8adf4af</t>
  </si>
  <si>
    <t>dbdfa8f5-7687-48cc-a357-9b9328ae3081</t>
  </si>
  <si>
    <t>Julia Tomlinson</t>
  </si>
  <si>
    <t>2021-05-01 11:42:11 UTC</t>
  </si>
  <si>
    <t>2021-05-01 11:42:22 UTC</t>
  </si>
  <si>
    <t>http://production-processed-recordings.s3.amazonaws.com/normalized_audio/b04f80f0d3587a6481ab54c04c5daa25.wav</t>
  </si>
  <si>
    <t>https://production-processed-recordings.s3.amazonaws.com/b04f80f0d3587a6481ab54c04c5daa25.wav?X-Amz-Algorithm=AWS4-HMAC-SHA256&amp;X-Amz-Credential=AKIATCPXLLJN3FZS7YWQ%2F20210504%2Fus-east-1%2Fs3%2Faws4_request&amp;X-Amz-Date=20210504T183959Z&amp;X-Amz-Expires=604800&amp;X-Amz-SignedHeaders=host&amp;X-Amz-Signature=552184577fc5c4487149e4deb4dfbb64587f9fdc5a4b6f25afdd7558415068d8</t>
  </si>
  <si>
    <t>https://nc-library-recordings.s3.us-west-1.amazonaws.com/uploads/recording/raw_s3_location/dbdfa8f5-7687-48cc-a357-9b9328ae3081/b04f80f0d3587a6481ab54c04c5daa25.wav?X-Amz-Algorithm=AWS4-HMAC-SHA256&amp;X-Amz-Credential=AKIATCPXLLJN3FZS7YWQ%2F20210504%2Fus-west-1%2Fs3%2Faws4_request&amp;X-Amz-Date=20210504T183959Z&amp;X-Amz-Expires=604800&amp;X-Amz-SignedHeaders=host&amp;X-Amz-Signature=0cf2240f030e9275d701099f44684a2cdd90738f5c1db7ffab46c583785497b1</t>
  </si>
  <si>
    <t>6cee6963-5f3e-46be-9858-8268d1a64a6a</t>
  </si>
  <si>
    <t>Jacob Burch</t>
  </si>
  <si>
    <t>2021-05-03 04:54:59 UTC</t>
  </si>
  <si>
    <t>2021-05-03 04:55:07 UTC</t>
  </si>
  <si>
    <t>http://production-processed-recordings.s3.amazonaws.com/normalized_audio/a7f44156652eb2880d51ce2fdc73e903.wav</t>
  </si>
  <si>
    <t>https://production-processed-recordings.s3.amazonaws.com/a7f44156652eb2880d51ce2fdc73e903.wav?X-Amz-Algorithm=AWS4-HMAC-SHA256&amp;X-Amz-Credential=AKIATCPXLLJN3FZS7YWQ%2F20210504%2Fus-east-1%2Fs3%2Faws4_request&amp;X-Amz-Date=20210504T183959Z&amp;X-Amz-Expires=604800&amp;X-Amz-SignedHeaders=host&amp;X-Amz-Signature=65d79297db2bea8cc4ee0df4858da6f5a21df2434ad138537fae6b1e01cf3d18</t>
  </si>
  <si>
    <t>https://nc-library-recordings.s3.us-west-1.amazonaws.com/uploads/recording/raw_s3_location/6cee6963-5f3e-46be-9858-8268d1a64a6a/a7f44156652eb2880d51ce2fdc73e903.wav?X-Amz-Algorithm=AWS4-HMAC-SHA256&amp;X-Amz-Credential=AKIATCPXLLJN3FZS7YWQ%2F20210504%2Fus-west-1%2Fs3%2Faws4_request&amp;X-Amz-Date=20210504T183959Z&amp;X-Amz-Expires=604800&amp;X-Amz-SignedHeaders=host&amp;X-Amz-Signature=b0021038c1942395af14bee1fed8f93387a939ed42b04b519459eea9c865ea5e</t>
  </si>
  <si>
    <t>cd1fe5ef-dd80-4ea1-b280-0a8be4acfe07</t>
  </si>
  <si>
    <t>Jeremiah Murray</t>
  </si>
  <si>
    <t>2021-05-01 13:52:00 UTC</t>
  </si>
  <si>
    <t>2021-05-01 13:52:09 UTC</t>
  </si>
  <si>
    <t>http://production-processed-recordings.s3.amazonaws.com/normalized_audio/79b74b1e70e83d7c4760ae968d2d2cca.wav</t>
  </si>
  <si>
    <t>https://production-processed-recordings.s3.amazonaws.com/79b74b1e70e83d7c4760ae968d2d2cca.wav?X-Amz-Algorithm=AWS4-HMAC-SHA256&amp;X-Amz-Credential=AKIATCPXLLJN3FZS7YWQ%2F20210504%2Fus-east-1%2Fs3%2Faws4_request&amp;X-Amz-Date=20210504T183959Z&amp;X-Amz-Expires=604800&amp;X-Amz-SignedHeaders=host&amp;X-Amz-Signature=1ac6f17e8305132e4f80fe77aa84581445815ae7fc1c588adfd238e166b53ddf</t>
  </si>
  <si>
    <t>https://nc-library-recordings.s3.us-west-1.amazonaws.com/uploads/recording/raw_s3_location/cd1fe5ef-dd80-4ea1-b280-0a8be4acfe07/79b74b1e70e83d7c4760ae968d2d2cca.wav?X-Amz-Algorithm=AWS4-HMAC-SHA256&amp;X-Amz-Credential=AKIATCPXLLJN3FZS7YWQ%2F20210504%2Fus-west-1%2Fs3%2Faws4_request&amp;X-Amz-Date=20210504T183959Z&amp;X-Amz-Expires=604800&amp;X-Amz-SignedHeaders=host&amp;X-Amz-Signature=a9b919e193bbc9cb80f7026fc65f634edb57313d5ebdd8ea881bab6c1726cfa0</t>
  </si>
  <si>
    <t>b4b7af32-fe0d-4480-8ba0-cb03587f9914</t>
  </si>
  <si>
    <t>Joseph Keathley</t>
  </si>
  <si>
    <t>2021-05-01 15:28:57 UTC</t>
  </si>
  <si>
    <t>2021-05-01 15:29:05 UTC</t>
  </si>
  <si>
    <t>http://production-processed-recordings.s3.amazonaws.com/normalized_audio/4bf87b19046ae8cc0ba18a68623cc09c.wav</t>
  </si>
  <si>
    <t>https://production-processed-recordings.s3.amazonaws.com/4bf87b19046ae8cc0ba18a68623cc09c.wav?X-Amz-Algorithm=AWS4-HMAC-SHA256&amp;X-Amz-Credential=AKIATCPXLLJN3FZS7YWQ%2F20210504%2Fus-east-1%2Fs3%2Faws4_request&amp;X-Amz-Date=20210504T183959Z&amp;X-Amz-Expires=604800&amp;X-Amz-SignedHeaders=host&amp;X-Amz-Signature=71cb836afd0870aa3c259f29e53d00c23b2ebd277e6c6a5aa55f9f93c8958858</t>
  </si>
  <si>
    <t>https://nc-library-recordings.s3.us-west-1.amazonaws.com/uploads/recording/raw_s3_location/b4b7af32-fe0d-4480-8ba0-cb03587f9914/4bf87b19046ae8cc0ba18a68623cc09c.wav?X-Amz-Algorithm=AWS4-HMAC-SHA256&amp;X-Amz-Credential=AKIATCPXLLJN3FZS7YWQ%2F20210504%2Fus-west-1%2Fs3%2Faws4_request&amp;X-Amz-Date=20210504T183959Z&amp;X-Amz-Expires=604800&amp;X-Amz-SignedHeaders=host&amp;X-Amz-Signature=3949aae2777c8221ced3492ec6fa077cfb75c35df4e8eda26eb824bb6976caca</t>
  </si>
  <si>
    <t>6e07acfc-da73-4920-8a9e-ff84f4a03189</t>
  </si>
  <si>
    <t>Jennifer Kathleen Sullivan</t>
  </si>
  <si>
    <t>2021-04-29 18:10:05 UTC</t>
  </si>
  <si>
    <t>2021-04-29 18:10:16 UTC</t>
  </si>
  <si>
    <t>http://production-processed-recordings.s3.amazonaws.com/normalized_audio/2f577eec36e5b89b709d86add6cd181c.wav</t>
  </si>
  <si>
    <t>https://production-processed-recordings.s3.amazonaws.com/2f577eec36e5b89b709d86add6cd181c.wav?X-Amz-Algorithm=AWS4-HMAC-SHA256&amp;X-Amz-Credential=AKIATCPXLLJN3FZS7YWQ%2F20210504%2Fus-east-1%2Fs3%2Faws4_request&amp;X-Amz-Date=20210504T183959Z&amp;X-Amz-Expires=604800&amp;X-Amz-SignedHeaders=host&amp;X-Amz-Signature=cb04bbe8193d8f616c1d2737cc067a8a559158e5e0ba6cc7d2c0215feff59239</t>
  </si>
  <si>
    <t>https://nc-library-recordings.s3.us-west-1.amazonaws.com/uploads/recording/raw_s3_location/6e07acfc-da73-4920-8a9e-ff84f4a03189/2f577eec36e5b89b709d86add6cd181c.wav?X-Amz-Algorithm=AWS4-HMAC-SHA256&amp;X-Amz-Credential=AKIATCPXLLJN3FZS7YWQ%2F20210504%2Fus-west-1%2Fs3%2Faws4_request&amp;X-Amz-Date=20210504T183959Z&amp;X-Amz-Expires=604800&amp;X-Amz-SignedHeaders=host&amp;X-Amz-Signature=64203c31cc44aece6d773207b03889c93966f55b301b2c6aeaacb9d57c4f37b0</t>
  </si>
  <si>
    <t>4897380c-6152-4b21-8b2d-7fa29b1c1e95</t>
  </si>
  <si>
    <t>Jennifer Renee Loughran</t>
  </si>
  <si>
    <t>2021-04-29 20:44:21 UTC</t>
  </si>
  <si>
    <t>2021-04-29 20:44:30 UTC</t>
  </si>
  <si>
    <t>http://production-processed-recordings.s3.amazonaws.com/normalized_audio/5ef4daa8ee6af0d76fb757763280975f.wav</t>
  </si>
  <si>
    <t>https://production-processed-recordings.s3.amazonaws.com/5ef4daa8ee6af0d76fb757763280975f.wav?X-Amz-Algorithm=AWS4-HMAC-SHA256&amp;X-Amz-Credential=AKIATCPXLLJN3FZS7YWQ%2F20210504%2Fus-east-1%2Fs3%2Faws4_request&amp;X-Amz-Date=20210504T183959Z&amp;X-Amz-Expires=604800&amp;X-Amz-SignedHeaders=host&amp;X-Amz-Signature=a7efa4998f0e2a08690ab11f6590d682dd40985a66629bb6b4e1c9fdb512e431</t>
  </si>
  <si>
    <t>https://nc-library-recordings.s3.us-west-1.amazonaws.com/uploads/recording/raw_s3_location/4897380c-6152-4b21-8b2d-7fa29b1c1e95/5ef4daa8ee6af0d76fb757763280975f.wav?X-Amz-Algorithm=AWS4-HMAC-SHA256&amp;X-Amz-Credential=AKIATCPXLLJN3FZS7YWQ%2F20210504%2Fus-west-1%2Fs3%2Faws4_request&amp;X-Amz-Date=20210504T183959Z&amp;X-Amz-Expires=604800&amp;X-Amz-SignedHeaders=host&amp;X-Amz-Signature=2b93c23830a38fd0483b9d1d70dc9908c58a0222dda281b13b67b2bd8e9adfc2</t>
  </si>
  <si>
    <t>b6560167-261a-4458-a7e1-fdbc3694a8be</t>
  </si>
  <si>
    <t>Jamie Hargis</t>
  </si>
  <si>
    <t>2021-05-01 17:21:18 UTC</t>
  </si>
  <si>
    <t>2021-05-01 17:21:30 UTC</t>
  </si>
  <si>
    <t>http://production-processed-recordings.s3.amazonaws.com/normalized_audio/7e9f739034cd09301634bfc842525f8b.wav</t>
  </si>
  <si>
    <t>https://production-processed-recordings.s3.amazonaws.com/7e9f739034cd09301634bfc842525f8b.wav?X-Amz-Algorithm=AWS4-HMAC-SHA256&amp;X-Amz-Credential=AKIATCPXLLJN3FZS7YWQ%2F20210504%2Fus-east-1%2Fs3%2Faws4_request&amp;X-Amz-Date=20210504T183959Z&amp;X-Amz-Expires=604800&amp;X-Amz-SignedHeaders=host&amp;X-Amz-Signature=b4aebc01e68c6968192aa35bc49a32df18ad88f00abe9de1c0294320d8798a5c</t>
  </si>
  <si>
    <t>https://nc-library-recordings.s3.us-west-1.amazonaws.com/uploads/recording/raw_s3_location/b6560167-261a-4458-a7e1-fdbc3694a8be/7e9f739034cd09301634bfc842525f8b.wav?X-Amz-Algorithm=AWS4-HMAC-SHA256&amp;X-Amz-Credential=AKIATCPXLLJN3FZS7YWQ%2F20210504%2Fus-west-1%2Fs3%2Faws4_request&amp;X-Amz-Date=20210504T183959Z&amp;X-Amz-Expires=604800&amp;X-Amz-SignedHeaders=host&amp;X-Amz-Signature=62dac176f430be6851df4f09083320b12c822cbb9283e8cb2bf2b529b33aa800</t>
  </si>
  <si>
    <t>d2c5c58a-1a88-4b08-a990-c3514a1031e8</t>
  </si>
  <si>
    <t>Jamie Hinson</t>
  </si>
  <si>
    <t>2021-05-01 17:00:21 UTC</t>
  </si>
  <si>
    <t>2021-05-01 17:00:30 UTC</t>
  </si>
  <si>
    <t>http://production-processed-recordings.s3.amazonaws.com/normalized_audio/acbf46300e6ff122ccb746716387180f.wav</t>
  </si>
  <si>
    <t>https://production-processed-recordings.s3.amazonaws.com/acbf46300e6ff122ccb746716387180f.wav?X-Amz-Algorithm=AWS4-HMAC-SHA256&amp;X-Amz-Credential=AKIATCPXLLJN3FZS7YWQ%2F20210504%2Fus-east-1%2Fs3%2Faws4_request&amp;X-Amz-Date=20210504T183959Z&amp;X-Amz-Expires=604800&amp;X-Amz-SignedHeaders=host&amp;X-Amz-Signature=2b25d3ed98bc3a22fc25d30a4060199c271f7e6e35dbfe3abcddbb95034449b1</t>
  </si>
  <si>
    <t>https://nc-library-recordings.s3.us-west-1.amazonaws.com/uploads/recording/raw_s3_location/d2c5c58a-1a88-4b08-a990-c3514a1031e8/acbf46300e6ff122ccb746716387180f.wav?X-Amz-Algorithm=AWS4-HMAC-SHA256&amp;X-Amz-Credential=AKIATCPXLLJN3FZS7YWQ%2F20210504%2Fus-west-1%2Fs3%2Faws4_request&amp;X-Amz-Date=20210504T183959Z&amp;X-Amz-Expires=604800&amp;X-Amz-SignedHeaders=host&amp;X-Amz-Signature=aae6ca5cf90d321e2936a192d6a2d6c5e050dca9e87bc2791606ad132d40f76c</t>
  </si>
  <si>
    <t>7efb1e35-6cc6-41da-8975-44ef15dfd616</t>
  </si>
  <si>
    <t>Julie Lynne Reid MacMillin</t>
  </si>
  <si>
    <t>2021-04-29 20:43:23 UTC</t>
  </si>
  <si>
    <t>2021-04-30 02:10:23 UTC</t>
  </si>
  <si>
    <t>http://production-processed-recordings.s3.amazonaws.com/normalized_audio/aec0aed9f02c5f613419eb6cfca73fae.wav</t>
  </si>
  <si>
    <t>https://production-processed-recordings.s3.amazonaws.com/aec0aed9f02c5f613419eb6cfca73fae.wav?X-Amz-Algorithm=AWS4-HMAC-SHA256&amp;X-Amz-Credential=AKIATCPXLLJN3FZS7YWQ%2F20210504%2Fus-east-1%2Fs3%2Faws4_request&amp;X-Amz-Date=20210504T183959Z&amp;X-Amz-Expires=604800&amp;X-Amz-SignedHeaders=host&amp;X-Amz-Signature=4224db2327aef49baefb8a0c9e5045154bba646fc1ed8a88968787b890253017</t>
  </si>
  <si>
    <t>https://nc-library-recordings.s3.us-west-1.amazonaws.com/uploads/recording/raw_s3_location/7efb1e35-6cc6-41da-8975-44ef15dfd616/aec0aed9f02c5f613419eb6cfca73fae.wav?X-Amz-Algorithm=AWS4-HMAC-SHA256&amp;X-Amz-Credential=AKIATCPXLLJN3FZS7YWQ%2F20210504%2Fus-west-1%2Fs3%2Faws4_request&amp;X-Amz-Date=20210504T183959Z&amp;X-Amz-Expires=604800&amp;X-Amz-SignedHeaders=host&amp;X-Amz-Signature=48928d49c0fedf9675461692b52fa709e2bb384f412937dd0f47b789cbdbaf83</t>
  </si>
  <si>
    <t>cbcea70f-be36-4309-aae6-9da8a6189159</t>
  </si>
  <si>
    <t>Joshua Rausch</t>
  </si>
  <si>
    <t>2021-04-29 18:41:52 UTC</t>
  </si>
  <si>
    <t>2021-04-29 18:42:03 UTC</t>
  </si>
  <si>
    <t>http://production-processed-recordings.s3.amazonaws.com/normalized_audio/ed0919c1fb6d05da29d39e950c8d7770.wav</t>
  </si>
  <si>
    <t>https://production-processed-recordings.s3.amazonaws.com/ed0919c1fb6d05da29d39e950c8d7770.wav?X-Amz-Algorithm=AWS4-HMAC-SHA256&amp;X-Amz-Credential=AKIATCPXLLJN3FZS7YWQ%2F20210504%2Fus-east-1%2Fs3%2Faws4_request&amp;X-Amz-Date=20210504T183959Z&amp;X-Amz-Expires=604800&amp;X-Amz-SignedHeaders=host&amp;X-Amz-Signature=ff590ccb4255094cc3fe9dc42185b206c8c8bd8da4b7206b3579c1435c5c6514</t>
  </si>
  <si>
    <t>https://nc-library-recordings.s3.us-west-1.amazonaws.com/uploads/recording/raw_s3_location/cbcea70f-be36-4309-aae6-9da8a6189159/ed0919c1fb6d05da29d39e950c8d7770.wav?X-Amz-Algorithm=AWS4-HMAC-SHA256&amp;X-Amz-Credential=AKIATCPXLLJN3FZS7YWQ%2F20210504%2Fus-west-1%2Fs3%2Faws4_request&amp;X-Amz-Date=20210504T183959Z&amp;X-Amz-Expires=604800&amp;X-Amz-SignedHeaders=host&amp;X-Amz-Signature=7c11d3cc15c88cb989fd5ceb0154972a59ba72aeef3e95041c3b4ad39cfeb0da</t>
  </si>
  <si>
    <t>fd120466-938a-4dda-a9e1-01984d3798a9</t>
  </si>
  <si>
    <t>Judith LAURYN Mathena Armstrong</t>
  </si>
  <si>
    <t>2021-04-29 20:41:21 UTC</t>
  </si>
  <si>
    <t>2021-04-29 20:41:35 UTC</t>
  </si>
  <si>
    <t>http://production-processed-recordings.s3.amazonaws.com/normalized_audio/4875e3692d9a4776e182b2b9102cb969.wav</t>
  </si>
  <si>
    <t>https://production-processed-recordings.s3.amazonaws.com/4875e3692d9a4776e182b2b9102cb969.wav?X-Amz-Algorithm=AWS4-HMAC-SHA256&amp;X-Amz-Credential=AKIATCPXLLJN3FZS7YWQ%2F20210504%2Fus-east-1%2Fs3%2Faws4_request&amp;X-Amz-Date=20210504T183959Z&amp;X-Amz-Expires=604800&amp;X-Amz-SignedHeaders=host&amp;X-Amz-Signature=87fadf6f624f0c89a2b7641e08e062cb1a7bf9741c496210c9237516bf12ae1b</t>
  </si>
  <si>
    <t>https://nc-library-recordings.s3.us-west-1.amazonaws.com/uploads/recording/raw_s3_location/fd120466-938a-4dda-a9e1-01984d3798a9/4875e3692d9a4776e182b2b9102cb969.wav?X-Amz-Algorithm=AWS4-HMAC-SHA256&amp;X-Amz-Credential=AKIATCPXLLJN3FZS7YWQ%2F20210504%2Fus-west-1%2Fs3%2Faws4_request&amp;X-Amz-Date=20210504T183959Z&amp;X-Amz-Expires=604800&amp;X-Amz-SignedHeaders=host&amp;X-Amz-Signature=a355592aed0880086270134c8ea590e2659b80655e234cf1e3727e007b4ffc8d</t>
  </si>
  <si>
    <t>7bfe319e-cfb7-48ee-91bc-8a1e99cd7bd9</t>
  </si>
  <si>
    <t>Jasmine Kalinchuk</t>
  </si>
  <si>
    <t>2021-05-01 16:31:30 UTC</t>
  </si>
  <si>
    <t>2021-05-01 16:31:40 UTC</t>
  </si>
  <si>
    <t>http://production-processed-recordings.s3.amazonaws.com/normalized_audio/df217a55543970aad7b6dd611385cdb7.wav</t>
  </si>
  <si>
    <t>https://production-processed-recordings.s3.amazonaws.com/df217a55543970aad7b6dd611385cdb7.wav?X-Amz-Algorithm=AWS4-HMAC-SHA256&amp;X-Amz-Credential=AKIATCPXLLJN3FZS7YWQ%2F20210504%2Fus-east-1%2Fs3%2Faws4_request&amp;X-Amz-Date=20210504T183959Z&amp;X-Amz-Expires=604800&amp;X-Amz-SignedHeaders=host&amp;X-Amz-Signature=814aee4ec4170c5b46cd7218bdde0ae86f52998ac3d25804ad997fd4309e67c4</t>
  </si>
  <si>
    <t>https://nc-library-recordings.s3.us-west-1.amazonaws.com/uploads/recording/raw_s3_location/7bfe319e-cfb7-48ee-91bc-8a1e99cd7bd9/df217a55543970aad7b6dd611385cdb7.wav?X-Amz-Algorithm=AWS4-HMAC-SHA256&amp;X-Amz-Credential=AKIATCPXLLJN3FZS7YWQ%2F20210504%2Fus-west-1%2Fs3%2Faws4_request&amp;X-Amz-Date=20210504T183959Z&amp;X-Amz-Expires=604800&amp;X-Amz-SignedHeaders=host&amp;X-Amz-Signature=c7e88e43f755a7f02f6578bb17cae836bb569ce8cbc2c42ac0436e8053db722e</t>
  </si>
  <si>
    <t>89a5e857-f84e-403c-90c3-adf8ec19e700</t>
  </si>
  <si>
    <t>Julie Welcher</t>
  </si>
  <si>
    <t>2021-04-30 17:14:04 UTC</t>
  </si>
  <si>
    <t>2021-04-30 17:14:13 UTC</t>
  </si>
  <si>
    <t>http://production-processed-recordings.s3.amazonaws.com/normalized_audio/c5fcdd33f6b13dff616927e96b313451.wav</t>
  </si>
  <si>
    <t>https://production-processed-recordings.s3.amazonaws.com/c5fcdd33f6b13dff616927e96b313451.wav?X-Amz-Algorithm=AWS4-HMAC-SHA256&amp;X-Amz-Credential=AKIATCPXLLJN3FZS7YWQ%2F20210504%2Fus-east-1%2Fs3%2Faws4_request&amp;X-Amz-Date=20210504T183959Z&amp;X-Amz-Expires=604800&amp;X-Amz-SignedHeaders=host&amp;X-Amz-Signature=43d256159541f516703688161b8e761790455afb1d0c61b20f9e3b706172db6a</t>
  </si>
  <si>
    <t>https://nc-library-recordings.s3.us-west-1.amazonaws.com/uploads/recording/raw_s3_location/89a5e857-f84e-403c-90c3-adf8ec19e700/c5fcdd33f6b13dff616927e96b313451.wav?X-Amz-Algorithm=AWS4-HMAC-SHA256&amp;X-Amz-Credential=AKIATCPXLLJN3FZS7YWQ%2F20210504%2Fus-west-1%2Fs3%2Faws4_request&amp;X-Amz-Date=20210504T183959Z&amp;X-Amz-Expires=604800&amp;X-Amz-SignedHeaders=host&amp;X-Amz-Signature=aef7dc72dd6607f745bbc67f5014545dad4bcaa5c8821b4db5a97c22d27b1a63</t>
  </si>
  <si>
    <t>340b990e-fc55-4264-bafd-63cf96bd9c57</t>
  </si>
  <si>
    <t>Julia Graham</t>
  </si>
  <si>
    <t>2021-05-01 17:51:43 UTC</t>
  </si>
  <si>
    <t>2021-05-01 17:51:52 UTC</t>
  </si>
  <si>
    <t>http://production-processed-recordings.s3.amazonaws.com/normalized_audio/c19e266ab55ac84d59349210eb1e3e02.wav</t>
  </si>
  <si>
    <t>https://production-processed-recordings.s3.amazonaws.com/c19e266ab55ac84d59349210eb1e3e02.wav?X-Amz-Algorithm=AWS4-HMAC-SHA256&amp;X-Amz-Credential=AKIATCPXLLJN3FZS7YWQ%2F20210504%2Fus-east-1%2Fs3%2Faws4_request&amp;X-Amz-Date=20210504T183959Z&amp;X-Amz-Expires=604800&amp;X-Amz-SignedHeaders=host&amp;X-Amz-Signature=3332c41fcab45a076d59c4e604c7ae51cc1e28a900908f9a44812f1204659448</t>
  </si>
  <si>
    <t>https://nc-library-recordings.s3.us-west-1.amazonaws.com/uploads/recording/raw_s3_location/340b990e-fc55-4264-bafd-63cf96bd9c57/c19e266ab55ac84d59349210eb1e3e02.wav?X-Amz-Algorithm=AWS4-HMAC-SHA256&amp;X-Amz-Credential=AKIATCPXLLJN3FZS7YWQ%2F20210504%2Fus-west-1%2Fs3%2Faws4_request&amp;X-Amz-Date=20210504T183959Z&amp;X-Amz-Expires=604800&amp;X-Amz-SignedHeaders=host&amp;X-Amz-Signature=9b49f58e50427e3dd12cc6caa797427b77a77272f1bb7af95b50bac4f666680c</t>
  </si>
  <si>
    <t>d08b0368-b38a-40a3-ad41-7e28e7fd2a06</t>
  </si>
  <si>
    <t>Jennifer Layne</t>
  </si>
  <si>
    <t>2021-05-01 15:02:13 UTC</t>
  </si>
  <si>
    <t>2021-05-01 15:02:22 UTC</t>
  </si>
  <si>
    <t>http://production-processed-recordings.s3.amazonaws.com/normalized_audio/e90ba73cbdb79d5b06cb557948f73eee.wav</t>
  </si>
  <si>
    <t>https://production-processed-recordings.s3.amazonaws.com/e90ba73cbdb79d5b06cb557948f73eee.wav?X-Amz-Algorithm=AWS4-HMAC-SHA256&amp;X-Amz-Credential=AKIATCPXLLJN3FZS7YWQ%2F20210504%2Fus-east-1%2Fs3%2Faws4_request&amp;X-Amz-Date=20210504T183959Z&amp;X-Amz-Expires=604800&amp;X-Amz-SignedHeaders=host&amp;X-Amz-Signature=28033c30febd41e0e98ad986d76100671aaadb162e5d2627981a2c3ba1ec098d</t>
  </si>
  <si>
    <t>https://nc-library-recordings.s3.us-west-1.amazonaws.com/uploads/recording/raw_s3_location/d08b0368-b38a-40a3-ad41-7e28e7fd2a06/e90ba73cbdb79d5b06cb557948f73eee.wav?X-Amz-Algorithm=AWS4-HMAC-SHA256&amp;X-Amz-Credential=AKIATCPXLLJN3FZS7YWQ%2F20210504%2Fus-west-1%2Fs3%2Faws4_request&amp;X-Amz-Date=20210504T183959Z&amp;X-Amz-Expires=604800&amp;X-Amz-SignedHeaders=host&amp;X-Amz-Signature=51797ee6b38096ce7c91957907ea9984a61b2cf9280d7b60581bfb99b6bf1b84</t>
  </si>
  <si>
    <t>a588b7ae-7856-4749-b30d-baf902069d9c</t>
  </si>
  <si>
    <t>Jorvin Maupin</t>
  </si>
  <si>
    <t>2021-05-01 14:44:25 UTC</t>
  </si>
  <si>
    <t>2021-05-01 14:44:36 UTC</t>
  </si>
  <si>
    <t>http://production-processed-recordings.s3.amazonaws.com/normalized_audio/8100e3fe16a5b2f13c80642099e2f3a9.wav</t>
  </si>
  <si>
    <t>https://production-processed-recordings.s3.amazonaws.com/8100e3fe16a5b2f13c80642099e2f3a9.wav?X-Amz-Algorithm=AWS4-HMAC-SHA256&amp;X-Amz-Credential=AKIATCPXLLJN3FZS7YWQ%2F20210504%2Fus-east-1%2Fs3%2Faws4_request&amp;X-Amz-Date=20210504T183959Z&amp;X-Amz-Expires=604800&amp;X-Amz-SignedHeaders=host&amp;X-Amz-Signature=21976ede364b69e2d186a34fcb4a087daa9a59e597f7aba313140f76180008ef</t>
  </si>
  <si>
    <t>https://nc-library-recordings.s3.us-west-1.amazonaws.com/uploads/recording/raw_s3_location/a588b7ae-7856-4749-b30d-baf902069d9c/8100e3fe16a5b2f13c80642099e2f3a9.wav?X-Amz-Algorithm=AWS4-HMAC-SHA256&amp;X-Amz-Credential=AKIATCPXLLJN3FZS7YWQ%2F20210504%2Fus-west-1%2Fs3%2Faws4_request&amp;X-Amz-Date=20210504T183959Z&amp;X-Amz-Expires=604800&amp;X-Amz-SignedHeaders=host&amp;X-Amz-Signature=59ff063c0c19849fe41d74dc242ee55d1a71b8a53bf505f709b8ba7ffac1e45f</t>
  </si>
  <si>
    <t>31be33f9-8e7f-4182-8320-7010c14b86d4</t>
  </si>
  <si>
    <t>Joshua Wright</t>
  </si>
  <si>
    <t>2021-04-30 16:59:37 UTC</t>
  </si>
  <si>
    <t>2021-04-30 16:59:45 UTC</t>
  </si>
  <si>
    <t>http://production-processed-recordings.s3.amazonaws.com/normalized_audio/ca966eba57d1baefc83b0d90fede3027.wav</t>
  </si>
  <si>
    <t>https://production-processed-recordings.s3.amazonaws.com/ca966eba57d1baefc83b0d90fede3027.wav?X-Amz-Algorithm=AWS4-HMAC-SHA256&amp;X-Amz-Credential=AKIATCPXLLJN3FZS7YWQ%2F20210504%2Fus-east-1%2Fs3%2Faws4_request&amp;X-Amz-Date=20210504T183959Z&amp;X-Amz-Expires=604800&amp;X-Amz-SignedHeaders=host&amp;X-Amz-Signature=43e792451b6e80cd2bf92832d2d2ce092eb423d816c085fe9cc2147275844fdb</t>
  </si>
  <si>
    <t>https://nc-library-recordings.s3.us-west-1.amazonaws.com/uploads/recording/raw_s3_location/31be33f9-8e7f-4182-8320-7010c14b86d4/ca966eba57d1baefc83b0d90fede3027.wav?X-Amz-Algorithm=AWS4-HMAC-SHA256&amp;X-Amz-Credential=AKIATCPXLLJN3FZS7YWQ%2F20210504%2Fus-west-1%2Fs3%2Faws4_request&amp;X-Amz-Date=20210504T183959Z&amp;X-Amz-Expires=604800&amp;X-Amz-SignedHeaders=host&amp;X-Amz-Signature=36f196a3c7f2485b0c9b308b32ef3d31918338a38a31a7b99aabdfd480950c59</t>
  </si>
  <si>
    <t>c0e2a989-2913-440d-976e-ec98b8eff3f6</t>
  </si>
  <si>
    <t>Julianne Bryant</t>
  </si>
  <si>
    <t>2021-05-03 04:57:45 UTC</t>
  </si>
  <si>
    <t>2021-05-03 04:57:57 UTC</t>
  </si>
  <si>
    <t>http://production-processed-recordings.s3.amazonaws.com/normalized_audio/65f0a290cbddfd7f0ccabf0ce15fde8d.wav</t>
  </si>
  <si>
    <t>https://production-processed-recordings.s3.amazonaws.com/65f0a290cbddfd7f0ccabf0ce15fde8d.wav?X-Amz-Algorithm=AWS4-HMAC-SHA256&amp;X-Amz-Credential=AKIATCPXLLJN3FZS7YWQ%2F20210504%2Fus-east-1%2Fs3%2Faws4_request&amp;X-Amz-Date=20210504T183959Z&amp;X-Amz-Expires=604800&amp;X-Amz-SignedHeaders=host&amp;X-Amz-Signature=96a66fc0274859f839156761ccc9b4af4cf576a523c2e0787d4af5a4c27c0846</t>
  </si>
  <si>
    <t>https://nc-library-recordings.s3.us-west-1.amazonaws.com/uploads/recording/raw_s3_location/c0e2a989-2913-440d-976e-ec98b8eff3f6/65f0a290cbddfd7f0ccabf0ce15fde8d.wav?X-Amz-Algorithm=AWS4-HMAC-SHA256&amp;X-Amz-Credential=AKIATCPXLLJN3FZS7YWQ%2F20210504%2Fus-west-1%2Fs3%2Faws4_request&amp;X-Amz-Date=20210504T183959Z&amp;X-Amz-Expires=604800&amp;X-Amz-SignedHeaders=host&amp;X-Amz-Signature=a469cf8286c0d5b5b872e917d5abbd4f142521cc5eaa301e86271c65e1af1c0d</t>
  </si>
  <si>
    <t>a46974aa-19b7-455d-853e-d9ef5e6bda0c</t>
  </si>
  <si>
    <t>Jillian Fryer</t>
  </si>
  <si>
    <t>2021-05-01 18:00:28 UTC</t>
  </si>
  <si>
    <t>2021-05-01 18:00:39 UTC</t>
  </si>
  <si>
    <t>http://production-processed-recordings.s3.amazonaws.com/normalized_audio/49ba4c6c029fc0ce6c60b2a73e304dd9.wav</t>
  </si>
  <si>
    <t>https://production-processed-recordings.s3.amazonaws.com/49ba4c6c029fc0ce6c60b2a73e304dd9.wav?X-Amz-Algorithm=AWS4-HMAC-SHA256&amp;X-Amz-Credential=AKIATCPXLLJN3FZS7YWQ%2F20210504%2Fus-east-1%2Fs3%2Faws4_request&amp;X-Amz-Date=20210504T183959Z&amp;X-Amz-Expires=604800&amp;X-Amz-SignedHeaders=host&amp;X-Amz-Signature=e15ed6ca79ae05dfa0bb1a50c01ab32b4b0c4c6df3c09bcfc00e8ad8df87ef82</t>
  </si>
  <si>
    <t>https://nc-library-recordings.s3.us-west-1.amazonaws.com/uploads/recording/raw_s3_location/a46974aa-19b7-455d-853e-d9ef5e6bda0c/49ba4c6c029fc0ce6c60b2a73e304dd9.wav?X-Amz-Algorithm=AWS4-HMAC-SHA256&amp;X-Amz-Credential=AKIATCPXLLJN3FZS7YWQ%2F20210504%2Fus-west-1%2Fs3%2Faws4_request&amp;X-Amz-Date=20210504T183959Z&amp;X-Amz-Expires=604800&amp;X-Amz-SignedHeaders=host&amp;X-Amz-Signature=ee688ec31a29f080d5c534b847e1b4944ef64775a15800c52b5b6e5648340543</t>
  </si>
  <si>
    <t>c8e20e06-3a27-4d21-bfac-9eca9cd42f03</t>
  </si>
  <si>
    <t>Jane Monaghan</t>
  </si>
  <si>
    <t>2021-05-01 14:29:31 UTC</t>
  </si>
  <si>
    <t>2021-05-01 14:29:45 UTC</t>
  </si>
  <si>
    <t>http://production-processed-recordings.s3.amazonaws.com/normalized_audio/06b8cdeddd68aca4b47a1ec8728b30e3.wav</t>
  </si>
  <si>
    <t>https://production-processed-recordings.s3.amazonaws.com/06b8cdeddd68aca4b47a1ec8728b30e3.wav?X-Amz-Algorithm=AWS4-HMAC-SHA256&amp;X-Amz-Credential=AKIATCPXLLJN3FZS7YWQ%2F20210504%2Fus-east-1%2Fs3%2Faws4_request&amp;X-Amz-Date=20210504T183959Z&amp;X-Amz-Expires=604800&amp;X-Amz-SignedHeaders=host&amp;X-Amz-Signature=3d8c59d65b309990a814f0688854789750a6dcb75f40ce10b66dadffcc141553</t>
  </si>
  <si>
    <t>https://nc-library-recordings.s3.us-west-1.amazonaws.com/uploads/recording/raw_s3_location/c8e20e06-3a27-4d21-bfac-9eca9cd42f03/06b8cdeddd68aca4b47a1ec8728b30e3.wav?X-Amz-Algorithm=AWS4-HMAC-SHA256&amp;X-Amz-Credential=AKIATCPXLLJN3FZS7YWQ%2F20210504%2Fus-west-1%2Fs3%2Faws4_request&amp;X-Amz-Date=20210504T183959Z&amp;X-Amz-Expires=604800&amp;X-Amz-SignedHeaders=host&amp;X-Amz-Signature=037374b0bb46efaaf39c2fede6d1a86117f812af4565b37ac7b1ade1475638a9</t>
  </si>
  <si>
    <t>3fdc7f95-df92-4b39-83c7-085967854a28</t>
  </si>
  <si>
    <t>Jasmine Olivia Ortuno</t>
  </si>
  <si>
    <t>2021-04-29 20:23:31 UTC</t>
  </si>
  <si>
    <t>2021-04-29 20:23:41 UTC</t>
  </si>
  <si>
    <t>http://production-processed-recordings.s3.amazonaws.com/normalized_audio/71d3f4315f24d19dbb70be7acaa41ae6.wav</t>
  </si>
  <si>
    <t>https://production-processed-recordings.s3.amazonaws.com/71d3f4315f24d19dbb70be7acaa41ae6.wav?X-Amz-Algorithm=AWS4-HMAC-SHA256&amp;X-Amz-Credential=AKIATCPXLLJN3FZS7YWQ%2F20210504%2Fus-east-1%2Fs3%2Faws4_request&amp;X-Amz-Date=20210504T183959Z&amp;X-Amz-Expires=604800&amp;X-Amz-SignedHeaders=host&amp;X-Amz-Signature=d4baf66af3022415869b13ec77b3472f11dcfe7e6678d7f6eae2599c64cd1978</t>
  </si>
  <si>
    <t>https://nc-library-recordings.s3.us-west-1.amazonaws.com/uploads/recording/raw_s3_location/3fdc7f95-df92-4b39-83c7-085967854a28/71d3f4315f24d19dbb70be7acaa41ae6.wav?X-Amz-Algorithm=AWS4-HMAC-SHA256&amp;X-Amz-Credential=AKIATCPXLLJN3FZS7YWQ%2F20210504%2Fus-west-1%2Fs3%2Faws4_request&amp;X-Amz-Date=20210504T183959Z&amp;X-Amz-Expires=604800&amp;X-Amz-SignedHeaders=host&amp;X-Amz-Signature=e111fa73fc1b8b26299f9ebce20dec3ce1a298cb3daa5f723edaa53fba4cec9c</t>
  </si>
  <si>
    <t>1feef7f7-df7e-46b4-8a74-470749a50f59</t>
  </si>
  <si>
    <t>James Power</t>
  </si>
  <si>
    <t>2021-05-01 13:17:58 UTC</t>
  </si>
  <si>
    <t>2021-05-01 13:18:09 UTC</t>
  </si>
  <si>
    <t>http://production-processed-recordings.s3.amazonaws.com/normalized_audio/71d07e537bb86e3d9f7720599e6ee453.wav</t>
  </si>
  <si>
    <t>https://production-processed-recordings.s3.amazonaws.com/71d07e537bb86e3d9f7720599e6ee453.wav?X-Amz-Algorithm=AWS4-HMAC-SHA256&amp;X-Amz-Credential=AKIATCPXLLJN3FZS7YWQ%2F20210504%2Fus-east-1%2Fs3%2Faws4_request&amp;X-Amz-Date=20210504T183959Z&amp;X-Amz-Expires=604800&amp;X-Amz-SignedHeaders=host&amp;X-Amz-Signature=85f3e92cb7468af36465d924e1407c8acf840c765efb4f1b7f8566a9aed2c3cb</t>
  </si>
  <si>
    <t>https://nc-library-recordings.s3.us-west-1.amazonaws.com/uploads/recording/raw_s3_location/1feef7f7-df7e-46b4-8a74-470749a50f59/71d07e537bb86e3d9f7720599e6ee453.wav?X-Amz-Algorithm=AWS4-HMAC-SHA256&amp;X-Amz-Credential=AKIATCPXLLJN3FZS7YWQ%2F20210504%2Fus-west-1%2Fs3%2Faws4_request&amp;X-Amz-Date=20210504T183959Z&amp;X-Amz-Expires=604800&amp;X-Amz-SignedHeaders=host&amp;X-Amz-Signature=f14d13ee71187e4390b8bb09956e864292ca78e68912b25a16ce6363c03aa0a4</t>
  </si>
  <si>
    <t>bc658498-b5dc-4526-b4c3-fc86ff42757e</t>
  </si>
  <si>
    <t>Jessica Renee Tibbs</t>
  </si>
  <si>
    <t>2021-04-29 18:05:18 UTC</t>
  </si>
  <si>
    <t>2021-04-29 18:05:27 UTC</t>
  </si>
  <si>
    <t>http://production-processed-recordings.s3.amazonaws.com/normalized_audio/ba94ba9a9ef075e1c5a4db69e1f7e751.wav</t>
  </si>
  <si>
    <t>https://production-processed-recordings.s3.amazonaws.com/ba94ba9a9ef075e1c5a4db69e1f7e751.wav?X-Amz-Algorithm=AWS4-HMAC-SHA256&amp;X-Amz-Credential=AKIATCPXLLJN3FZS7YWQ%2F20210504%2Fus-east-1%2Fs3%2Faws4_request&amp;X-Amz-Date=20210504T183959Z&amp;X-Amz-Expires=604800&amp;X-Amz-SignedHeaders=host&amp;X-Amz-Signature=71f658a8eaa9e986576dbcb63c8476e6ec254a0d8313334c9127eb2df1254042</t>
  </si>
  <si>
    <t>https://nc-library-recordings.s3.us-west-1.amazonaws.com/uploads/recording/raw_s3_location/bc658498-b5dc-4526-b4c3-fc86ff42757e/ba94ba9a9ef075e1c5a4db69e1f7e751.wav?X-Amz-Algorithm=AWS4-HMAC-SHA256&amp;X-Amz-Credential=AKIATCPXLLJN3FZS7YWQ%2F20210504%2Fus-west-1%2Fs3%2Faws4_request&amp;X-Amz-Date=20210504T183959Z&amp;X-Amz-Expires=604800&amp;X-Amz-SignedHeaders=host&amp;X-Amz-Signature=d63f7489c9e3e7669cfe862c9d6b7e6732f703c80af0b555099fd5e68ab2d92e</t>
  </si>
  <si>
    <t>41400813-460b-4a58-a67c-517037848702</t>
  </si>
  <si>
    <t>John Burton</t>
  </si>
  <si>
    <t>2021-05-03 04:53:20 UTC</t>
  </si>
  <si>
    <t>2021-05-03 04:53:30 UTC</t>
  </si>
  <si>
    <t>http://production-processed-recordings.s3.amazonaws.com/normalized_audio/995dddc266f260ffac739814f49ec501.wav</t>
  </si>
  <si>
    <t>https://production-processed-recordings.s3.amazonaws.com/995dddc266f260ffac739814f49ec501.wav?X-Amz-Algorithm=AWS4-HMAC-SHA256&amp;X-Amz-Credential=AKIATCPXLLJN3FZS7YWQ%2F20210504%2Fus-east-1%2Fs3%2Faws4_request&amp;X-Amz-Date=20210504T183959Z&amp;X-Amz-Expires=604800&amp;X-Amz-SignedHeaders=host&amp;X-Amz-Signature=1a6d2759234c70c459559f75c100cc5ee37519603e548b37293cae793d50189b</t>
  </si>
  <si>
    <t>https://nc-library-recordings.s3.us-west-1.amazonaws.com/uploads/recording/raw_s3_location/41400813-460b-4a58-a67c-517037848702/995dddc266f260ffac739814f49ec501.wav?X-Amz-Algorithm=AWS4-HMAC-SHA256&amp;X-Amz-Credential=AKIATCPXLLJN3FZS7YWQ%2F20210504%2Fus-west-1%2Fs3%2Faws4_request&amp;X-Amz-Date=20210504T183959Z&amp;X-Amz-Expires=604800&amp;X-Amz-SignedHeaders=host&amp;X-Amz-Signature=0bf34c6207f9646d59692a99a146e3a6c5623ca19d89d92851967e2f81f030df</t>
  </si>
  <si>
    <t>80f65e41-2fc0-4796-b990-60d11e3ac7a3</t>
  </si>
  <si>
    <t>Justin Cary</t>
  </si>
  <si>
    <t>2021-04-30 14:29:00 UTC</t>
  </si>
  <si>
    <t>2021-04-30 14:29:10 UTC</t>
  </si>
  <si>
    <t>http://production-processed-recordings.s3.amazonaws.com/normalized_audio/ccfd619d492e420f15f9d52b0543c8b1.wav</t>
  </si>
  <si>
    <t>https://production-processed-recordings.s3.amazonaws.com/ccfd619d492e420f15f9d52b0543c8b1.wav?X-Amz-Algorithm=AWS4-HMAC-SHA256&amp;X-Amz-Credential=AKIATCPXLLJN3FZS7YWQ%2F20210504%2Fus-east-1%2Fs3%2Faws4_request&amp;X-Amz-Date=20210504T183959Z&amp;X-Amz-Expires=604800&amp;X-Amz-SignedHeaders=host&amp;X-Amz-Signature=8eabdb17e3cc057e24149b4ddbd66b90856a9ebc5eb43e92865f3dc5ba9d5bc1</t>
  </si>
  <si>
    <t>https://nc-library-recordings.s3.us-west-1.amazonaws.com/uploads/recording/raw_s3_location/80f65e41-2fc0-4796-b990-60d11e3ac7a3/ccfd619d492e420f15f9d52b0543c8b1.wav?X-Amz-Algorithm=AWS4-HMAC-SHA256&amp;X-Amz-Credential=AKIATCPXLLJN3FZS7YWQ%2F20210504%2Fus-west-1%2Fs3%2Faws4_request&amp;X-Amz-Date=20210504T183959Z&amp;X-Amz-Expires=604800&amp;X-Amz-SignedHeaders=host&amp;X-Amz-Signature=8876f17293574d37daf45a288c25aebed9d5814a4b0c18598a4f70357a943013</t>
  </si>
  <si>
    <t>196c2fb8-cf21-4886-9b37-87465bc48ef8</t>
  </si>
  <si>
    <t>Julia Edelstein</t>
  </si>
  <si>
    <t>2021-05-01 18:16:46 UTC</t>
  </si>
  <si>
    <t>2021-05-02 16:48:07 UTC</t>
  </si>
  <si>
    <t>http://production-processed-recordings.s3.amazonaws.com/normalized_audio/9f9e8f37c3120b36215825a3bc57dee9.wav</t>
  </si>
  <si>
    <t>https://nc-library-recordings.s3.us-west-1.amazonaws.com/uploads/recording/raw_s3_location/196c2fb8-cf21-4886-9b37-87465bc48ef8/9f9e8f37c3120b36215825a3bc57dee9.wav?X-Amz-Algorithm=AWS4-HMAC-SHA256&amp;X-Amz-Credential=AKIATCPXLLJN3FZS7YWQ%2F20210504%2Fus-west-1%2Fs3%2Faws4_request&amp;X-Amz-Date=20210504T183959Z&amp;X-Amz-Expires=604800&amp;X-Amz-SignedHeaders=host&amp;X-Amz-Signature=847b35ed9f9b6795c40d18fc35e599e2d5854ccaee9ddfad9e475b221f3e198f</t>
  </si>
  <si>
    <t>66fe604a-b3b6-43c8-b1f0-a1d8a52cc2c6</t>
  </si>
  <si>
    <t>Jennifer Pendleton</t>
  </si>
  <si>
    <t>2021-05-01 13:35:14 UTC</t>
  </si>
  <si>
    <t>2021-05-01 13:35:22 UTC</t>
  </si>
  <si>
    <t>http://production-processed-recordings.s3.amazonaws.com/normalized_audio/dbb101ea797444c0bc3695ef60adbc97.wav</t>
  </si>
  <si>
    <t>https://production-processed-recordings.s3.amazonaws.com/dbb101ea797444c0bc3695ef60adbc97.wav?X-Amz-Algorithm=AWS4-HMAC-SHA256&amp;X-Amz-Credential=AKIATCPXLLJN3FZS7YWQ%2F20210504%2Fus-east-1%2Fs3%2Faws4_request&amp;X-Amz-Date=20210504T183959Z&amp;X-Amz-Expires=604800&amp;X-Amz-SignedHeaders=host&amp;X-Amz-Signature=bc69efe7f72744c92db74cb290962b643dcc3ba69b7eeecc80e3691cd0c224dd</t>
  </si>
  <si>
    <t>https://nc-library-recordings.s3.us-west-1.amazonaws.com/uploads/recording/raw_s3_location/66fe604a-b3b6-43c8-b1f0-a1d8a52cc2c6/dbb101ea797444c0bc3695ef60adbc97.wav?X-Amz-Algorithm=AWS4-HMAC-SHA256&amp;X-Amz-Credential=AKIATCPXLLJN3FZS7YWQ%2F20210504%2Fus-west-1%2Fs3%2Faws4_request&amp;X-Amz-Date=20210504T183959Z&amp;X-Amz-Expires=604800&amp;X-Amz-SignedHeaders=host&amp;X-Amz-Signature=06ae19f23d8b813feb758ad5b1a59bb7d8bc5120c66ea00914ff297c85b1b7cb</t>
  </si>
  <si>
    <t>facf0ed0-8784-4b00-9949-d95b85ff2d40</t>
  </si>
  <si>
    <t>Justin Hamill</t>
  </si>
  <si>
    <t>2021-05-01 17:24:21 UTC</t>
  </si>
  <si>
    <t>2021-05-01 17:24:30 UTC</t>
  </si>
  <si>
    <t>http://production-processed-recordings.s3.amazonaws.com/normalized_audio/99a77c47ac7e591f7cfae392be29d2be.wav</t>
  </si>
  <si>
    <t>https://production-processed-recordings.s3.amazonaws.com/99a77c47ac7e591f7cfae392be29d2be.wav?X-Amz-Algorithm=AWS4-HMAC-SHA256&amp;X-Amz-Credential=AKIATCPXLLJN3FZS7YWQ%2F20210504%2Fus-east-1%2Fs3%2Faws4_request&amp;X-Amz-Date=20210504T183959Z&amp;X-Amz-Expires=604800&amp;X-Amz-SignedHeaders=host&amp;X-Amz-Signature=5233dac56a2100dc83f31ed75204e39dc86bbdd31f789b20fe9811f69b7351db</t>
  </si>
  <si>
    <t>https://nc-library-recordings.s3.us-west-1.amazonaws.com/uploads/recording/raw_s3_location/facf0ed0-8784-4b00-9949-d95b85ff2d40/99a77c47ac7e591f7cfae392be29d2be.wav?X-Amz-Algorithm=AWS4-HMAC-SHA256&amp;X-Amz-Credential=AKIATCPXLLJN3FZS7YWQ%2F20210504%2Fus-west-1%2Fs3%2Faws4_request&amp;X-Amz-Date=20210504T183959Z&amp;X-Amz-Expires=604800&amp;X-Amz-SignedHeaders=host&amp;X-Amz-Signature=9069bb892daccad894d679d4c1aacab6aee7a3e63fbc619952016c120541d39b</t>
  </si>
  <si>
    <t>8ea80c52-f627-4ad4-ade9-0e3ef3c76888</t>
  </si>
  <si>
    <t>Jhuna Rai</t>
  </si>
  <si>
    <t>2021-05-01 13:15:09 UTC</t>
  </si>
  <si>
    <t>2021-05-01 13:15:18 UTC</t>
  </si>
  <si>
    <t>http://production-processed-recordings.s3.amazonaws.com/normalized_audio/1949cf7237a3945bd11ae7191838f0f8.wav</t>
  </si>
  <si>
    <t>https://production-processed-recordings.s3.amazonaws.com/1949cf7237a3945bd11ae7191838f0f8.wav?X-Amz-Algorithm=AWS4-HMAC-SHA256&amp;X-Amz-Credential=AKIATCPXLLJN3FZS7YWQ%2F20210504%2Fus-east-1%2Fs3%2Faws4_request&amp;X-Amz-Date=20210504T183959Z&amp;X-Amz-Expires=604800&amp;X-Amz-SignedHeaders=host&amp;X-Amz-Signature=51a87b076f8826fab0f4af598677056187b0b862454d7b1af49cc397577b156b</t>
  </si>
  <si>
    <t>https://nc-library-recordings.s3.us-west-1.amazonaws.com/uploads/recording/raw_s3_location/8ea80c52-f627-4ad4-ade9-0e3ef3c76888/1949cf7237a3945bd11ae7191838f0f8.wav?X-Amz-Algorithm=AWS4-HMAC-SHA256&amp;X-Amz-Credential=AKIATCPXLLJN3FZS7YWQ%2F20210504%2Fus-west-1%2Fs3%2Faws4_request&amp;X-Amz-Date=20210504T183959Z&amp;X-Amz-Expires=604800&amp;X-Amz-SignedHeaders=host&amp;X-Amz-Signature=1aca72980e7b049898debedc4eca2117e80639aa09c53221f6b74da85ed72c31</t>
  </si>
  <si>
    <t>bfbb2b5c-1bd0-47d9-b9a6-b7d484157035</t>
  </si>
  <si>
    <t>Julianna Buyaki</t>
  </si>
  <si>
    <t>2021-05-03 04:51:28 UTC</t>
  </si>
  <si>
    <t>2021-05-03 04:51:36 UTC</t>
  </si>
  <si>
    <t>http://production-processed-recordings.s3.amazonaws.com/normalized_audio/2aec3c454f6110fb27b7553d601f2860.wav</t>
  </si>
  <si>
    <t>https://production-processed-recordings.s3.amazonaws.com/2aec3c454f6110fb27b7553d601f2860.wav?X-Amz-Algorithm=AWS4-HMAC-SHA256&amp;X-Amz-Credential=AKIATCPXLLJN3FZS7YWQ%2F20210504%2Fus-east-1%2Fs3%2Faws4_request&amp;X-Amz-Date=20210504T183959Z&amp;X-Amz-Expires=604800&amp;X-Amz-SignedHeaders=host&amp;X-Amz-Signature=d5ee5d12e3ca0e7030e2d039d5f00f9cea58d2e0b5bad2160a65861e623d0a50</t>
  </si>
  <si>
    <t>https://nc-library-recordings.s3.us-west-1.amazonaws.com/uploads/recording/raw_s3_location/bfbb2b5c-1bd0-47d9-b9a6-b7d484157035/2aec3c454f6110fb27b7553d601f2860.wav?X-Amz-Algorithm=AWS4-HMAC-SHA256&amp;X-Amz-Credential=AKIATCPXLLJN3FZS7YWQ%2F20210504%2Fus-west-1%2Fs3%2Faws4_request&amp;X-Amz-Date=20210504T183959Z&amp;X-Amz-Expires=604800&amp;X-Amz-SignedHeaders=host&amp;X-Amz-Signature=cbf3cbec659ebf0d6018a2a98b6d8eb7499111c8b78360ff26c9223f25a64c9b</t>
  </si>
  <si>
    <t>8e808eaa-ae01-47d4-ae24-60a383572130</t>
  </si>
  <si>
    <t>Jamesha Rhianna Jones</t>
  </si>
  <si>
    <t>2021-04-29 20:59:25 UTC</t>
  </si>
  <si>
    <t>2021-04-29 20:59:37 UTC</t>
  </si>
  <si>
    <t>http://production-processed-recordings.s3.amazonaws.com/normalized_audio/46b4b21fbe9059e5b90a4584065f0e3b.wav</t>
  </si>
  <si>
    <t>https://production-processed-recordings.s3.amazonaws.com/46b4b21fbe9059e5b90a4584065f0e3b.wav?X-Amz-Algorithm=AWS4-HMAC-SHA256&amp;X-Amz-Credential=AKIATCPXLLJN3FZS7YWQ%2F20210504%2Fus-east-1%2Fs3%2Faws4_request&amp;X-Amz-Date=20210504T183959Z&amp;X-Amz-Expires=604800&amp;X-Amz-SignedHeaders=host&amp;X-Amz-Signature=0703e02f3411e511b70c376b08461325146cd7eb50833e2e27f8b909f484e5bf</t>
  </si>
  <si>
    <t>https://nc-library-recordings.s3.us-west-1.amazonaws.com/uploads/recording/raw_s3_location/8e808eaa-ae01-47d4-ae24-60a383572130/46b4b21fbe9059e5b90a4584065f0e3b.wav?X-Amz-Algorithm=AWS4-HMAC-SHA256&amp;X-Amz-Credential=AKIATCPXLLJN3FZS7YWQ%2F20210504%2Fus-west-1%2Fs3%2Faws4_request&amp;X-Amz-Date=20210504T183959Z&amp;X-Amz-Expires=604800&amp;X-Amz-SignedHeaders=host&amp;X-Amz-Signature=76f06876407cea742028570e4c756f8b1f57f086fde2d4905fc596ae13296d12</t>
  </si>
  <si>
    <t>a9b0f370-9c9b-43f7-be35-528de6b659ca</t>
  </si>
  <si>
    <t>Joshua Loving</t>
  </si>
  <si>
    <t>2021-05-01 14:51:42 UTC</t>
  </si>
  <si>
    <t>2021-05-01 14:51:51 UTC</t>
  </si>
  <si>
    <t>http://production-processed-recordings.s3.amazonaws.com/normalized_audio/06d9c28284ada60b117e6873f18c5e03.wav</t>
  </si>
  <si>
    <t>https://production-processed-recordings.s3.amazonaws.com/06d9c28284ada60b117e6873f18c5e03.wav?X-Amz-Algorithm=AWS4-HMAC-SHA256&amp;X-Amz-Credential=AKIATCPXLLJN3FZS7YWQ%2F20210504%2Fus-east-1%2Fs3%2Faws4_request&amp;X-Amz-Date=20210504T183959Z&amp;X-Amz-Expires=604800&amp;X-Amz-SignedHeaders=host&amp;X-Amz-Signature=0897057f05046d7ccc566e13dc92f857e6b42e3c8ccfb0e2497aabd8febe3ae7</t>
  </si>
  <si>
    <t>https://nc-library-recordings.s3.us-west-1.amazonaws.com/uploads/recording/raw_s3_location/a9b0f370-9c9b-43f7-be35-528de6b659ca/06d9c28284ada60b117e6873f18c5e03.wav?X-Amz-Algorithm=AWS4-HMAC-SHA256&amp;X-Amz-Credential=AKIATCPXLLJN3FZS7YWQ%2F20210504%2Fus-west-1%2Fs3%2Faws4_request&amp;X-Amz-Date=20210504T183959Z&amp;X-Amz-Expires=604800&amp;X-Amz-SignedHeaders=host&amp;X-Amz-Signature=0d5f394172b74c300a3ae6247a5790664cf9f7108fbc16556653f4c73307195d</t>
  </si>
  <si>
    <t>e141a3d6-87c6-46b3-99ba-28497fdc8b8d</t>
  </si>
  <si>
    <t>Jennifer Shepherd</t>
  </si>
  <si>
    <t>2021-05-01 12:31:45 UTC</t>
  </si>
  <si>
    <t>2021-05-01 12:31:57 UTC</t>
  </si>
  <si>
    <t>http://production-processed-recordings.s3.amazonaws.com/normalized_audio/32bd089b7ffebea14eaab843fd667128.wav</t>
  </si>
  <si>
    <t>https://production-processed-recordings.s3.amazonaws.com/32bd089b7ffebea14eaab843fd667128.wav?X-Amz-Algorithm=AWS4-HMAC-SHA256&amp;X-Amz-Credential=AKIATCPXLLJN3FZS7YWQ%2F20210504%2Fus-east-1%2Fs3%2Faws4_request&amp;X-Amz-Date=20210504T183959Z&amp;X-Amz-Expires=604800&amp;X-Amz-SignedHeaders=host&amp;X-Amz-Signature=1ceb0c9c77d2c0f0d9edff2375dfc15bde961abae5bf18ed7154e2e86a88f75e</t>
  </si>
  <si>
    <t>https://nc-library-recordings.s3.us-west-1.amazonaws.com/uploads/recording/raw_s3_location/e141a3d6-87c6-46b3-99ba-28497fdc8b8d/32bd089b7ffebea14eaab843fd667128.wav?X-Amz-Algorithm=AWS4-HMAC-SHA256&amp;X-Amz-Credential=AKIATCPXLLJN3FZS7YWQ%2F20210504%2Fus-west-1%2Fs3%2Faws4_request&amp;X-Amz-Date=20210504T183959Z&amp;X-Amz-Expires=604800&amp;X-Amz-SignedHeaders=host&amp;X-Amz-Signature=5bee9758ba9ba8eedc93c093ba8da31590540c4b875405bf2a41e4fdbf7b1cda</t>
  </si>
  <si>
    <t>576a82d6-d643-48da-bd45-1453ab282beb</t>
  </si>
  <si>
    <t>Jilian Stutz</t>
  </si>
  <si>
    <t>2021-05-01 11:57:17 UTC</t>
  </si>
  <si>
    <t>2021-05-01 11:57:27 UTC</t>
  </si>
  <si>
    <t>http://production-processed-recordings.s3.amazonaws.com/normalized_audio/f78d0a7903bd65199e9cfcf9cfa40e08.wav</t>
  </si>
  <si>
    <t>https://production-processed-recordings.s3.amazonaws.com/f78d0a7903bd65199e9cfcf9cfa40e08.wav?X-Amz-Algorithm=AWS4-HMAC-SHA256&amp;X-Amz-Credential=AKIATCPXLLJN3FZS7YWQ%2F20210504%2Fus-east-1%2Fs3%2Faws4_request&amp;X-Amz-Date=20210504T183959Z&amp;X-Amz-Expires=604800&amp;X-Amz-SignedHeaders=host&amp;X-Amz-Signature=406b72ff4be41b3105c24522a3fa2719709728b42ccb6ba2d2230f509e23f3a4</t>
  </si>
  <si>
    <t>https://nc-library-recordings.s3.us-west-1.amazonaws.com/uploads/recording/raw_s3_location/576a82d6-d643-48da-bd45-1453ab282beb/f78d0a7903bd65199e9cfcf9cfa40e08.wav?X-Amz-Algorithm=AWS4-HMAC-SHA256&amp;X-Amz-Credential=AKIATCPXLLJN3FZS7YWQ%2F20210504%2Fus-west-1%2Fs3%2Faws4_request&amp;X-Amz-Date=20210504T183959Z&amp;X-Amz-Expires=604800&amp;X-Amz-SignedHeaders=host&amp;X-Amz-Signature=5d1f6d324a27f29cc234ad04140df0f4a3ac79d4d6bc04201082f72dc4f00752</t>
  </si>
  <si>
    <t>8237b8d3-5aab-4a57-9f92-58cbe74da985</t>
  </si>
  <si>
    <t>Jilian Stanislaus</t>
  </si>
  <si>
    <t>2021-05-01 12:21:00 UTC</t>
  </si>
  <si>
    <t>2021-05-01 12:21:08 UTC</t>
  </si>
  <si>
    <t>http://production-processed-recordings.s3.amazonaws.com/normalized_audio/285f47ea3c66e9408f9d991364cc4113.wav</t>
  </si>
  <si>
    <t>https://production-processed-recordings.s3.amazonaws.com/285f47ea3c66e9408f9d991364cc4113.wav?X-Amz-Algorithm=AWS4-HMAC-SHA256&amp;X-Amz-Credential=AKIATCPXLLJN3FZS7YWQ%2F20210504%2Fus-east-1%2Fs3%2Faws4_request&amp;X-Amz-Date=20210504T183959Z&amp;X-Amz-Expires=604800&amp;X-Amz-SignedHeaders=host&amp;X-Amz-Signature=1fddbae9349fb7fd864a03588295e9c3bbcd516024d39bbfa535b4fe49c02c46</t>
  </si>
  <si>
    <t>https://nc-library-recordings.s3.us-west-1.amazonaws.com/uploads/recording/raw_s3_location/8237b8d3-5aab-4a57-9f92-58cbe74da985/285f47ea3c66e9408f9d991364cc4113.wav?X-Amz-Algorithm=AWS4-HMAC-SHA256&amp;X-Amz-Credential=AKIATCPXLLJN3FZS7YWQ%2F20210504%2Fus-west-1%2Fs3%2Faws4_request&amp;X-Amz-Date=20210504T183959Z&amp;X-Amz-Expires=604800&amp;X-Amz-SignedHeaders=host&amp;X-Amz-Signature=93e757d338be7585bd288dafd21ebc7da4cfbce181f896cc0a8cfecd661e6fb6</t>
  </si>
  <si>
    <t>86e2ed3a-389d-4058-9bdb-89388af0d5d9</t>
  </si>
  <si>
    <t>Jalonda Bartee</t>
  </si>
  <si>
    <t>2021-05-03 05:45:37 UTC</t>
  </si>
  <si>
    <t>2021-05-03 05:45:49 UTC</t>
  </si>
  <si>
    <t>http://production-processed-recordings.s3.amazonaws.com/normalized_audio/094ad4df05fbd602cb82bdae462a7dec.wav</t>
  </si>
  <si>
    <t>https://production-processed-recordings.s3.amazonaws.com/094ad4df05fbd602cb82bdae462a7dec.wav?X-Amz-Algorithm=AWS4-HMAC-SHA256&amp;X-Amz-Credential=AKIATCPXLLJN3FZS7YWQ%2F20210504%2Fus-east-1%2Fs3%2Faws4_request&amp;X-Amz-Date=20210504T183959Z&amp;X-Amz-Expires=604800&amp;X-Amz-SignedHeaders=host&amp;X-Amz-Signature=f39b43cd76736bccc5433ef9c2e2c8f28a16736aff7251279f33a6a23267b27e</t>
  </si>
  <si>
    <t>https://nc-library-recordings.s3.us-west-1.amazonaws.com/uploads/recording/raw_s3_location/86e2ed3a-389d-4058-9bdb-89388af0d5d9/094ad4df05fbd602cb82bdae462a7dec.wav?X-Amz-Algorithm=AWS4-HMAC-SHA256&amp;X-Amz-Credential=AKIATCPXLLJN3FZS7YWQ%2F20210504%2Fus-west-1%2Fs3%2Faws4_request&amp;X-Amz-Date=20210504T183959Z&amp;X-Amz-Expires=604800&amp;X-Amz-SignedHeaders=host&amp;X-Amz-Signature=de610b579681bf629e46f2ebdc800d9271bf99bd70cb7dcb3e4ec2c39db9d946</t>
  </si>
  <si>
    <t>90297c97-ab4d-4ca1-9567-89d7204fc3e3</t>
  </si>
  <si>
    <t>Jacob Clatterbuck</t>
  </si>
  <si>
    <t>2021-05-03 04:41:24 UTC</t>
  </si>
  <si>
    <t>2021-05-03 04:41:34 UTC</t>
  </si>
  <si>
    <t>http://production-processed-recordings.s3.amazonaws.com/normalized_audio/f72ec2d0c12c6068d78a31cd8c922ac0.wav</t>
  </si>
  <si>
    <t>https://production-processed-recordings.s3.amazonaws.com/f72ec2d0c12c6068d78a31cd8c922ac0.wav?X-Amz-Algorithm=AWS4-HMAC-SHA256&amp;X-Amz-Credential=AKIATCPXLLJN3FZS7YWQ%2F20210504%2Fus-east-1%2Fs3%2Faws4_request&amp;X-Amz-Date=20210504T183959Z&amp;X-Amz-Expires=604800&amp;X-Amz-SignedHeaders=host&amp;X-Amz-Signature=07f8e762528fb8779ca2282ad8f83a05a46168b148192bdf8148c987ebef96c0</t>
  </si>
  <si>
    <t>https://nc-library-recordings.s3.us-west-1.amazonaws.com/uploads/recording/raw_s3_location/90297c97-ab4d-4ca1-9567-89d7204fc3e3/f72ec2d0c12c6068d78a31cd8c922ac0.wav?X-Amz-Algorithm=AWS4-HMAC-SHA256&amp;X-Amz-Credential=AKIATCPXLLJN3FZS7YWQ%2F20210504%2Fus-west-1%2Fs3%2Faws4_request&amp;X-Amz-Date=20210504T183959Z&amp;X-Amz-Expires=604800&amp;X-Amz-SignedHeaders=host&amp;X-Amz-Signature=5869425035665b164e778d77f3d18c16eeab26f51f1258d28b58c98ac3584d7d</t>
  </si>
  <si>
    <t>d2df8dd5-8e6d-46e7-9476-1e0ec5ee35d2</t>
  </si>
  <si>
    <t>Joel Kesterson</t>
  </si>
  <si>
    <t>2021-05-01 15:27:14 UTC</t>
  </si>
  <si>
    <t>2021-05-01 15:27:23 UTC</t>
  </si>
  <si>
    <t>http://production-processed-recordings.s3.amazonaws.com/normalized_audio/60ed7cedd2bba0e38322df7faf8899bc.wav</t>
  </si>
  <si>
    <t>https://production-processed-recordings.s3.amazonaws.com/60ed7cedd2bba0e38322df7faf8899bc.wav?X-Amz-Algorithm=AWS4-HMAC-SHA256&amp;X-Amz-Credential=AKIATCPXLLJN3FZS7YWQ%2F20210504%2Fus-east-1%2Fs3%2Faws4_request&amp;X-Amz-Date=20210504T183959Z&amp;X-Amz-Expires=604800&amp;X-Amz-SignedHeaders=host&amp;X-Amz-Signature=8b9c63b6037e843354afe96fde16127cb2c885a2e49930be8cc7d0e5d32edbef</t>
  </si>
  <si>
    <t>https://nc-library-recordings.s3.us-west-1.amazonaws.com/uploads/recording/raw_s3_location/d2df8dd5-8e6d-46e7-9476-1e0ec5ee35d2/60ed7cedd2bba0e38322df7faf8899bc.wav?X-Amz-Algorithm=AWS4-HMAC-SHA256&amp;X-Amz-Credential=AKIATCPXLLJN3FZS7YWQ%2F20210504%2Fus-west-1%2Fs3%2Faws4_request&amp;X-Amz-Date=20210504T183959Z&amp;X-Amz-Expires=604800&amp;X-Amz-SignedHeaders=host&amp;X-Amz-Signature=5c21a49648e22791fa4dd729c7d52524c611396b732b2594101d10638f510f0c</t>
  </si>
  <si>
    <t>c145dae1-0c5c-4cd0-945c-09dd3ff14e5b</t>
  </si>
  <si>
    <t>John Stoke</t>
  </si>
  <si>
    <t>2021-05-01 12:18:12 UTC</t>
  </si>
  <si>
    <t>2021-05-01 12:18:38 UTC</t>
  </si>
  <si>
    <t>http://production-processed-recordings.s3.amazonaws.com/normalized_audio/427270c7b8f60c9d5f4478a168f306eb.wav</t>
  </si>
  <si>
    <t>https://production-processed-recordings.s3.amazonaws.com/427270c7b8f60c9d5f4478a168f306eb.wav?X-Amz-Algorithm=AWS4-HMAC-SHA256&amp;X-Amz-Credential=AKIATCPXLLJN3FZS7YWQ%2F20210504%2Fus-east-1%2Fs3%2Faws4_request&amp;X-Amz-Date=20210504T183959Z&amp;X-Amz-Expires=604800&amp;X-Amz-SignedHeaders=host&amp;X-Amz-Signature=34977068aad1c7a31b155d27b7ef20d6bdf1c9e3c57e1d98a7db7f2a7328a7fc</t>
  </si>
  <si>
    <t>https://nc-library-recordings.s3.us-west-1.amazonaws.com/uploads/recording/raw_s3_location/c145dae1-0c5c-4cd0-945c-09dd3ff14e5b/427270c7b8f60c9d5f4478a168f306eb.wav?X-Amz-Algorithm=AWS4-HMAC-SHA256&amp;X-Amz-Credential=AKIATCPXLLJN3FZS7YWQ%2F20210504%2Fus-west-1%2Fs3%2Faws4_request&amp;X-Amz-Date=20210504T183959Z&amp;X-Amz-Expires=604800&amp;X-Amz-SignedHeaders=host&amp;X-Amz-Signature=359ef1c5ae5a4afb6cb507bc9c6389f03638ee5cc94ebace7716dd5b5608c023</t>
  </si>
  <si>
    <t>0da1ac79-ac43-4a60-bc5e-bf9f39955c49</t>
  </si>
  <si>
    <t>Joseph Wyant</t>
  </si>
  <si>
    <t>2021-04-30 16:56:02 UTC</t>
  </si>
  <si>
    <t>2021-04-30 16:56:11 UTC</t>
  </si>
  <si>
    <t>http://production-processed-recordings.s3.amazonaws.com/normalized_audio/9ea322092b95f58ae4dc45d621a437aa.wav</t>
  </si>
  <si>
    <t>https://production-processed-recordings.s3.amazonaws.com/9ea322092b95f58ae4dc45d621a437aa.wav?X-Amz-Algorithm=AWS4-HMAC-SHA256&amp;X-Amz-Credential=AKIATCPXLLJN3FZS7YWQ%2F20210504%2Fus-east-1%2Fs3%2Faws4_request&amp;X-Amz-Date=20210504T183959Z&amp;X-Amz-Expires=604800&amp;X-Amz-SignedHeaders=host&amp;X-Amz-Signature=5087e971d9cdda7b6f3af03ee73acb40c67cd8ad1c1e86d363e1bca7d85dc71a</t>
  </si>
  <si>
    <t>https://nc-library-recordings.s3.us-west-1.amazonaws.com/uploads/recording/raw_s3_location/0da1ac79-ac43-4a60-bc5e-bf9f39955c49/9ea322092b95f58ae4dc45d621a437aa.wav?X-Amz-Algorithm=AWS4-HMAC-SHA256&amp;X-Amz-Credential=AKIATCPXLLJN3FZS7YWQ%2F20210504%2Fus-west-1%2Fs3%2Faws4_request&amp;X-Amz-Date=20210504T183959Z&amp;X-Amz-Expires=604800&amp;X-Amz-SignedHeaders=host&amp;X-Amz-Signature=aa518b0eb77d04078107db3ff093b203c96237ba84eef2e7512da24b5436c8d7</t>
  </si>
  <si>
    <t>0a40aa36-3d63-43e3-9a6e-9612d04509f9</t>
  </si>
  <si>
    <t>Joshua Thurston</t>
  </si>
  <si>
    <t>2021-05-01 11:42:54 UTC</t>
  </si>
  <si>
    <t>2021-05-01 11:43:06 UTC</t>
  </si>
  <si>
    <t>http://production-processed-recordings.s3.amazonaws.com/normalized_audio/49be8d0bb6269fb616404137c29699f3.wav</t>
  </si>
  <si>
    <t>https://production-processed-recordings.s3.amazonaws.com/49be8d0bb6269fb616404137c29699f3.wav?X-Amz-Algorithm=AWS4-HMAC-SHA256&amp;X-Amz-Credential=AKIATCPXLLJN3FZS7YWQ%2F20210504%2Fus-east-1%2Fs3%2Faws4_request&amp;X-Amz-Date=20210504T183959Z&amp;X-Amz-Expires=604800&amp;X-Amz-SignedHeaders=host&amp;X-Amz-Signature=3737d4f4c64b2907b6cbdae6a9298f213ea72eaa2a0f5b110fc71f87198f70db</t>
  </si>
  <si>
    <t>https://nc-library-recordings.s3.us-west-1.amazonaws.com/uploads/recording/raw_s3_location/0a40aa36-3d63-43e3-9a6e-9612d04509f9/49be8d0bb6269fb616404137c29699f3.wav?X-Amz-Algorithm=AWS4-HMAC-SHA256&amp;X-Amz-Credential=AKIATCPXLLJN3FZS7YWQ%2F20210504%2Fus-west-1%2Fs3%2Faws4_request&amp;X-Amz-Date=20210504T183959Z&amp;X-Amz-Expires=604800&amp;X-Amz-SignedHeaders=host&amp;X-Amz-Signature=19a8273fb02e3f298af5c875505dff5995ac293a8d09a4afdee65a60e2b1927e</t>
  </si>
  <si>
    <t>72c1521e-bf13-42d6-96ed-716be7659913</t>
  </si>
  <si>
    <t>Kahlil Banning</t>
  </si>
  <si>
    <t>2021-05-03 05:50:58 UTC</t>
  </si>
  <si>
    <t>2021-05-03 05:51:06 UTC</t>
  </si>
  <si>
    <t>http://production-processed-recordings.s3.amazonaws.com/normalized_audio/b83c11d333c2d08608d9b0acf07c6dc7.wav</t>
  </si>
  <si>
    <t>https://production-processed-recordings.s3.amazonaws.com/b83c11d333c2d08608d9b0acf07c6dc7.wav?X-Amz-Algorithm=AWS4-HMAC-SHA256&amp;X-Amz-Credential=AKIATCPXLLJN3FZS7YWQ%2F20210504%2Fus-east-1%2Fs3%2Faws4_request&amp;X-Amz-Date=20210504T183959Z&amp;X-Amz-Expires=604800&amp;X-Amz-SignedHeaders=host&amp;X-Amz-Signature=b7e5a69f841fe306bcd8c70ef6378fcfdbcce9ca941b9dfc92e1192ca132efa5</t>
  </si>
  <si>
    <t>https://nc-library-recordings.s3.us-west-1.amazonaws.com/uploads/recording/raw_s3_location/72c1521e-bf13-42d6-96ed-716be7659913/b83c11d333c2d08608d9b0acf07c6dc7.wav?X-Amz-Algorithm=AWS4-HMAC-SHA256&amp;X-Amz-Credential=AKIATCPXLLJN3FZS7YWQ%2F20210504%2Fus-west-1%2Fs3%2Faws4_request&amp;X-Amz-Date=20210504T183959Z&amp;X-Amz-Expires=604800&amp;X-Amz-SignedHeaders=host&amp;X-Amz-Signature=7bf47c1cd59168f7379b125952bc2068dffd94720a00ae3c9a9f3ce6b7f18686</t>
  </si>
  <si>
    <t>5f7332ea-5c60-401f-9c69-2499c59b08d6</t>
  </si>
  <si>
    <t>Kyle Alexander Dudley</t>
  </si>
  <si>
    <t>2021-05-03 06:32:07 UTC</t>
  </si>
  <si>
    <t>2021-05-03 06:32:19 UTC</t>
  </si>
  <si>
    <t>http://production-processed-recordings.s3.amazonaws.com/normalized_audio/46b7ae7657c060b70be03c70b6bf5588.wav</t>
  </si>
  <si>
    <t>https://production-processed-recordings.s3.amazonaws.com/46b7ae7657c060b70be03c70b6bf5588.wav?X-Amz-Algorithm=AWS4-HMAC-SHA256&amp;X-Amz-Credential=AKIATCPXLLJN3FZS7YWQ%2F20210504%2Fus-east-1%2Fs3%2Faws4_request&amp;X-Amz-Date=20210504T183959Z&amp;X-Amz-Expires=604800&amp;X-Amz-SignedHeaders=host&amp;X-Amz-Signature=2484444f4805c927a8cfef87e599848de9310c11c382aa800b678be79f83cfca</t>
  </si>
  <si>
    <t>https://nc-library-recordings.s3.us-west-1.amazonaws.com/uploads/recording/raw_s3_location/5f7332ea-5c60-401f-9c69-2499c59b08d6/46b7ae7657c060b70be03c70b6bf5588.wav?X-Amz-Algorithm=AWS4-HMAC-SHA256&amp;X-Amz-Credential=AKIATCPXLLJN3FZS7YWQ%2F20210504%2Fus-west-1%2Fs3%2Faws4_request&amp;X-Amz-Date=20210504T183959Z&amp;X-Amz-Expires=604800&amp;X-Amz-SignedHeaders=host&amp;X-Amz-Signature=70dd62cf9441e944fe8257eb4824317bf8a7a4d7797fedaf196ea905f113f0b1</t>
  </si>
  <si>
    <t>3dd7409c-054f-4fa9-a299-1220b4e3f9a8</t>
  </si>
  <si>
    <t>Kerrie May-Nikstaitis</t>
  </si>
  <si>
    <t>2021-04-29 20:40:01 UTC</t>
  </si>
  <si>
    <t>2021-04-29 20:40:11 UTC</t>
  </si>
  <si>
    <t>http://production-processed-recordings.s3.amazonaws.com/normalized_audio/9fa6bce2678eec509c1bc302fa24b460.wav</t>
  </si>
  <si>
    <t>https://production-processed-recordings.s3.amazonaws.com/9fa6bce2678eec509c1bc302fa24b460.wav?X-Amz-Algorithm=AWS4-HMAC-SHA256&amp;X-Amz-Credential=AKIATCPXLLJN3FZS7YWQ%2F20210504%2Fus-east-1%2Fs3%2Faws4_request&amp;X-Amz-Date=20210504T183959Z&amp;X-Amz-Expires=604800&amp;X-Amz-SignedHeaders=host&amp;X-Amz-Signature=641a8681aaffbf4a9f2f933a875fe4b3b1eed1ed14f2c279faf251244e12e461</t>
  </si>
  <si>
    <t>https://nc-library-recordings.s3.us-west-1.amazonaws.com/uploads/recording/raw_s3_location/3dd7409c-054f-4fa9-a299-1220b4e3f9a8/9fa6bce2678eec509c1bc302fa24b460.wav?X-Amz-Algorithm=AWS4-HMAC-SHA256&amp;X-Amz-Credential=AKIATCPXLLJN3FZS7YWQ%2F20210504%2Fus-west-1%2Fs3%2Faws4_request&amp;X-Amz-Date=20210504T183959Z&amp;X-Amz-Expires=604800&amp;X-Amz-SignedHeaders=host&amp;X-Amz-Signature=854f32e7be02524d728e60a8edb5271780a62aa5bfdf5c13f7f9acc5f8c64c8e</t>
  </si>
  <si>
    <t>19c69213-ca44-452a-ab7c-90c269d061e6</t>
  </si>
  <si>
    <t>Kristopher Bland</t>
  </si>
  <si>
    <t>2021-05-03 05:38:24 UTC</t>
  </si>
  <si>
    <t>2021-05-03 05:38:34 UTC</t>
  </si>
  <si>
    <t>http://production-processed-recordings.s3.amazonaws.com/normalized_audio/50cf00622565136557e4cc1c1845e1e4.wav</t>
  </si>
  <si>
    <t>https://production-processed-recordings.s3.amazonaws.com/50cf00622565136557e4cc1c1845e1e4.wav?X-Amz-Algorithm=AWS4-HMAC-SHA256&amp;X-Amz-Credential=AKIATCPXLLJN3FZS7YWQ%2F20210504%2Fus-east-1%2Fs3%2Faws4_request&amp;X-Amz-Date=20210504T183959Z&amp;X-Amz-Expires=604800&amp;X-Amz-SignedHeaders=host&amp;X-Amz-Signature=3363bcb21f24fe38be23e4f2636cad7066d193de225f9f6c133294082a540fed</t>
  </si>
  <si>
    <t>https://nc-library-recordings.s3.us-west-1.amazonaws.com/uploads/recording/raw_s3_location/19c69213-ca44-452a-ab7c-90c269d061e6/50cf00622565136557e4cc1c1845e1e4.wav?X-Amz-Algorithm=AWS4-HMAC-SHA256&amp;X-Amz-Credential=AKIATCPXLLJN3FZS7YWQ%2F20210504%2Fus-west-1%2Fs3%2Faws4_request&amp;X-Amz-Date=20210504T183959Z&amp;X-Amz-Expires=604800&amp;X-Amz-SignedHeaders=host&amp;X-Amz-Signature=f8deb00855be7a15c9884a57d28a42b7c3a8a81e407c3c70ef26f77a5db03bed</t>
  </si>
  <si>
    <t>08f24f5b-5cc4-497d-8746-0470104b0bb4</t>
  </si>
  <si>
    <t>Kendra Branch Oliver</t>
  </si>
  <si>
    <t>2021-04-29 20:26:29 UTC</t>
  </si>
  <si>
    <t>2021-04-29 20:26:53 UTC</t>
  </si>
  <si>
    <t>http://production-processed-recordings.s3.amazonaws.com/normalized_audio/aeaee5e1b5123f0c9c4799930f707616.wav</t>
  </si>
  <si>
    <t>https://production-processed-recordings.s3.amazonaws.com/aeaee5e1b5123f0c9c4799930f707616.wav?X-Amz-Algorithm=AWS4-HMAC-SHA256&amp;X-Amz-Credential=AKIATCPXLLJN3FZS7YWQ%2F20210504%2Fus-east-1%2Fs3%2Faws4_request&amp;X-Amz-Date=20210504T183959Z&amp;X-Amz-Expires=604800&amp;X-Amz-SignedHeaders=host&amp;X-Amz-Signature=dbe597b4697110bda3b531b358546d807f3e4c7b0dd61b7e324707f1f37500f4</t>
  </si>
  <si>
    <t>https://nc-library-recordings.s3.us-west-1.amazonaws.com/uploads/recording/raw_s3_location/08f24f5b-5cc4-497d-8746-0470104b0bb4/aeaee5e1b5123f0c9c4799930f707616.wav?X-Amz-Algorithm=AWS4-HMAC-SHA256&amp;X-Amz-Credential=AKIATCPXLLJN3FZS7YWQ%2F20210504%2Fus-west-1%2Fs3%2Faws4_request&amp;X-Amz-Date=20210504T183959Z&amp;X-Amz-Expires=604800&amp;X-Amz-SignedHeaders=host&amp;X-Amz-Signature=9bcbf981e62bf72826027428a67a5ec9078ec1b744d9c7271b8049c23c19488e</t>
  </si>
  <si>
    <t>30562cbb-1dbf-48b3-984a-3d366d214a13</t>
  </si>
  <si>
    <t>Katelyn Paul</t>
  </si>
  <si>
    <t>2021-05-01 13:39:28 UTC</t>
  </si>
  <si>
    <t>2021-05-01 13:39:37 UTC</t>
  </si>
  <si>
    <t>http://production-processed-recordings.s3.amazonaws.com/normalized_audio/bd695c2e5b0fd26f23c30a4753a61199.wav</t>
  </si>
  <si>
    <t>https://production-processed-recordings.s3.amazonaws.com/bd695c2e5b0fd26f23c30a4753a61199.wav?X-Amz-Algorithm=AWS4-HMAC-SHA256&amp;X-Amz-Credential=AKIATCPXLLJN3FZS7YWQ%2F20210504%2Fus-east-1%2Fs3%2Faws4_request&amp;X-Amz-Date=20210504T183959Z&amp;X-Amz-Expires=604800&amp;X-Amz-SignedHeaders=host&amp;X-Amz-Signature=6c817453512441344d78be593eb700d6a42bd604f1d04cda3632f6e39e8cfd01</t>
  </si>
  <si>
    <t>https://nc-library-recordings.s3.us-west-1.amazonaws.com/uploads/recording/raw_s3_location/30562cbb-1dbf-48b3-984a-3d366d214a13/bd695c2e5b0fd26f23c30a4753a61199.wav?X-Amz-Algorithm=AWS4-HMAC-SHA256&amp;X-Amz-Credential=AKIATCPXLLJN3FZS7YWQ%2F20210504%2Fus-west-1%2Fs3%2Faws4_request&amp;X-Amz-Date=20210504T183959Z&amp;X-Amz-Expires=604800&amp;X-Amz-SignedHeaders=host&amp;X-Amz-Signature=8241056fa2f6c7043e8034294ad4d18d9435ea9d33e44d42f4fd3408d020ca87</t>
  </si>
  <si>
    <t>53b7b4d8-f32e-46bb-a5f4-caa54b7ea34e</t>
  </si>
  <si>
    <t>Kristie Via</t>
  </si>
  <si>
    <t>2021-04-30 17:26:49 UTC</t>
  </si>
  <si>
    <t>2021-04-30 17:27:00 UTC</t>
  </si>
  <si>
    <t>http://production-processed-recordings.s3.amazonaws.com/normalized_audio/bab2fd093ebec4b4e79585016ecbd8f1.wav</t>
  </si>
  <si>
    <t>https://production-processed-recordings.s3.amazonaws.com/bab2fd093ebec4b4e79585016ecbd8f1.wav?X-Amz-Algorithm=AWS4-HMAC-SHA256&amp;X-Amz-Credential=AKIATCPXLLJN3FZS7YWQ%2F20210504%2Fus-east-1%2Fs3%2Faws4_request&amp;X-Amz-Date=20210504T183959Z&amp;X-Amz-Expires=604800&amp;X-Amz-SignedHeaders=host&amp;X-Amz-Signature=39c809f10f5677758b8f78b30ee7c859608222de9c77c5d7bc50e371ceeedada</t>
  </si>
  <si>
    <t>https://nc-library-recordings.s3.us-west-1.amazonaws.com/uploads/recording/raw_s3_location/53b7b4d8-f32e-46bb-a5f4-caa54b7ea34e/bab2fd093ebec4b4e79585016ecbd8f1.wav?X-Amz-Algorithm=AWS4-HMAC-SHA256&amp;X-Amz-Credential=AKIATCPXLLJN3FZS7YWQ%2F20210504%2Fus-west-1%2Fs3%2Faws4_request&amp;X-Amz-Date=20210504T183959Z&amp;X-Amz-Expires=604800&amp;X-Amz-SignedHeaders=host&amp;X-Amz-Signature=af438150c3724d04a0978dd2bb517329a18d7983f7e99356c130cf43a396d52f</t>
  </si>
  <si>
    <t>b69bf708-5a1e-4f41-a26d-3587e7ea0765</t>
  </si>
  <si>
    <t>Kelsey Crow</t>
  </si>
  <si>
    <t>2021-04-30 14:03:05 UTC</t>
  </si>
  <si>
    <t>2021-04-30 14:03:17 UTC</t>
  </si>
  <si>
    <t>http://production-processed-recordings.s3.amazonaws.com/normalized_audio/41f07a20b9cd205e37454e742172f691.wav</t>
  </si>
  <si>
    <t>https://production-processed-recordings.s3.amazonaws.com/41f07a20b9cd205e37454e742172f691.wav?X-Amz-Algorithm=AWS4-HMAC-SHA256&amp;X-Amz-Credential=AKIATCPXLLJN3FZS7YWQ%2F20210504%2Fus-east-1%2Fs3%2Faws4_request&amp;X-Amz-Date=20210504T183959Z&amp;X-Amz-Expires=604800&amp;X-Amz-SignedHeaders=host&amp;X-Amz-Signature=4fdc9b64ca657fcbd89bf0d8ea0a77d9e6d7a6765990d1960329e3a46946aeda</t>
  </si>
  <si>
    <t>https://nc-library-recordings.s3.us-west-1.amazonaws.com/uploads/recording/raw_s3_location/b69bf708-5a1e-4f41-a26d-3587e7ea0765/41f07a20b9cd205e37454e742172f691.wav?X-Amz-Algorithm=AWS4-HMAC-SHA256&amp;X-Amz-Credential=AKIATCPXLLJN3FZS7YWQ%2F20210504%2Fus-west-1%2Fs3%2Faws4_request&amp;X-Amz-Date=20210504T183959Z&amp;X-Amz-Expires=604800&amp;X-Amz-SignedHeaders=host&amp;X-Amz-Signature=186d7d6897e901350210fa5b064da5bb5b4ed516c30a88bfe8c3c55c77384676</t>
  </si>
  <si>
    <t>ffe51a55-a6ae-4a52-9f2f-bd1edee13919</t>
  </si>
  <si>
    <t>Kenneth Wesbey</t>
  </si>
  <si>
    <t>2021-04-30 17:12:15 UTC</t>
  </si>
  <si>
    <t>2021-04-30 17:12:26 UTC</t>
  </si>
  <si>
    <t>http://production-processed-recordings.s3.amazonaws.com/normalized_audio/318653c983dc501b5c62f8853c4ea26a.wav</t>
  </si>
  <si>
    <t>https://production-processed-recordings.s3.amazonaws.com/318653c983dc501b5c62f8853c4ea26a.wav?X-Amz-Algorithm=AWS4-HMAC-SHA256&amp;X-Amz-Credential=AKIATCPXLLJN3FZS7YWQ%2F20210504%2Fus-east-1%2Fs3%2Faws4_request&amp;X-Amz-Date=20210504T183959Z&amp;X-Amz-Expires=604800&amp;X-Amz-SignedHeaders=host&amp;X-Amz-Signature=a6271251288ede1a393c53f1553002da1d40aa5ef08e073adaeebb125cd48d61</t>
  </si>
  <si>
    <t>https://nc-library-recordings.s3.us-west-1.amazonaws.com/uploads/recording/raw_s3_location/ffe51a55-a6ae-4a52-9f2f-bd1edee13919/318653c983dc501b5c62f8853c4ea26a.wav?X-Amz-Algorithm=AWS4-HMAC-SHA256&amp;X-Amz-Credential=AKIATCPXLLJN3FZS7YWQ%2F20210504%2Fus-west-1%2Fs3%2Faws4_request&amp;X-Amz-Date=20210504T183959Z&amp;X-Amz-Expires=604800&amp;X-Amz-SignedHeaders=host&amp;X-Amz-Signature=7deab7bb6ec3b34c5f8e2d65863d67a9e7a127767d9a9e37511963685a9c8309</t>
  </si>
  <si>
    <t>1a29c00a-f4aa-4f66-a5b9-3452ae14a53b</t>
  </si>
  <si>
    <t>Karli Duggan-Turner</t>
  </si>
  <si>
    <t>2021-05-01 18:35:58 UTC</t>
  </si>
  <si>
    <t>2021-05-01 18:36:09 UTC</t>
  </si>
  <si>
    <t>http://production-processed-recordings.s3.amazonaws.com/normalized_audio/888edafba0a9ecb350b3e2ab17254e08.wav</t>
  </si>
  <si>
    <t>https://production-processed-recordings.s3.amazonaws.com/888edafba0a9ecb350b3e2ab17254e08.wav?X-Amz-Algorithm=AWS4-HMAC-SHA256&amp;X-Amz-Credential=AKIATCPXLLJN3FZS7YWQ%2F20210504%2Fus-east-1%2Fs3%2Faws4_request&amp;X-Amz-Date=20210504T183959Z&amp;X-Amz-Expires=604800&amp;X-Amz-SignedHeaders=host&amp;X-Amz-Signature=811e6fcd99ca121749a0fc960fee884a280ef8b6324d5c15d8d50b4377f64240</t>
  </si>
  <si>
    <t>https://nc-library-recordings.s3.us-west-1.amazonaws.com/uploads/recording/raw_s3_location/1a29c00a-f4aa-4f66-a5b9-3452ae14a53b/888edafba0a9ecb350b3e2ab17254e08.wav?X-Amz-Algorithm=AWS4-HMAC-SHA256&amp;X-Amz-Credential=AKIATCPXLLJN3FZS7YWQ%2F20210504%2Fus-west-1%2Fs3%2Faws4_request&amp;X-Amz-Date=20210504T183959Z&amp;X-Amz-Expires=604800&amp;X-Amz-SignedHeaders=host&amp;X-Amz-Signature=25438377708db02dd3b432b8def8533ee97591e2a4726e69f0e8a9ed7fbc2faa</t>
  </si>
  <si>
    <t>a5e1cd37-3569-49dd-8354-78eaab7d2bb0</t>
  </si>
  <si>
    <t>Katherine Eleni Strickland</t>
  </si>
  <si>
    <t>2021-04-29 18:12:46 UTC</t>
  </si>
  <si>
    <t>2021-04-30 02:06:22 UTC</t>
  </si>
  <si>
    <t>http://production-processed-recordings.s3.amazonaws.com/normalized_audio/c399a63a9ca26c8723c98100e405eb45.wav</t>
  </si>
  <si>
    <t>https://production-processed-recordings.s3.amazonaws.com/c399a63a9ca26c8723c98100e405eb45.wav?X-Amz-Algorithm=AWS4-HMAC-SHA256&amp;X-Amz-Credential=AKIATCPXLLJN3FZS7YWQ%2F20210504%2Fus-east-1%2Fs3%2Faws4_request&amp;X-Amz-Date=20210504T183959Z&amp;X-Amz-Expires=604800&amp;X-Amz-SignedHeaders=host&amp;X-Amz-Signature=587237c6fac2aece181cbfdc5a4df82d18ac808cda2cc9cc8ad5c007890deda1</t>
  </si>
  <si>
    <t>https://nc-library-recordings.s3.us-west-1.amazonaws.com/uploads/recording/raw_s3_location/a5e1cd37-3569-49dd-8354-78eaab7d2bb0/c399a63a9ca26c8723c98100e405eb45.wav?X-Amz-Algorithm=AWS4-HMAC-SHA256&amp;X-Amz-Credential=AKIATCPXLLJN3FZS7YWQ%2F20210504%2Fus-west-1%2Fs3%2Faws4_request&amp;X-Amz-Date=20210504T183959Z&amp;X-Amz-Expires=604800&amp;X-Amz-SignedHeaders=host&amp;X-Amz-Signature=55fa37ebe84944e9d2c781aac5f760aea6d65eafeda8b9a31646218531146276</t>
  </si>
  <si>
    <t>aae1e866-9dae-4427-8ab4-fc47de5169e9</t>
  </si>
  <si>
    <t>Kornel Elwood Tyler</t>
  </si>
  <si>
    <t>2021-04-29 18:03:09 UTC</t>
  </si>
  <si>
    <t>2021-04-29 18:03:20 UTC</t>
  </si>
  <si>
    <t>http://production-processed-recordings.s3.amazonaws.com/normalized_audio/1a39dd298283891dac933909f9c7a8cd.wav</t>
  </si>
  <si>
    <t>https://production-processed-recordings.s3.amazonaws.com/1a39dd298283891dac933909f9c7a8cd.wav?X-Amz-Algorithm=AWS4-HMAC-SHA256&amp;X-Amz-Credential=AKIATCPXLLJN3FZS7YWQ%2F20210504%2Fus-east-1%2Fs3%2Faws4_request&amp;X-Amz-Date=20210504T183959Z&amp;X-Amz-Expires=604800&amp;X-Amz-SignedHeaders=host&amp;X-Amz-Signature=ab915aeb300c2a51bee3eb825e39c2b2a1500e793c51be3e40906176ca74790e</t>
  </si>
  <si>
    <t>https://nc-library-recordings.s3.us-west-1.amazonaws.com/uploads/recording/raw_s3_location/aae1e866-9dae-4427-8ab4-fc47de5169e9/1a39dd298283891dac933909f9c7a8cd.wav?X-Amz-Algorithm=AWS4-HMAC-SHA256&amp;X-Amz-Credential=AKIATCPXLLJN3FZS7YWQ%2F20210504%2Fus-west-1%2Fs3%2Faws4_request&amp;X-Amz-Date=20210504T183959Z&amp;X-Amz-Expires=604800&amp;X-Amz-SignedHeaders=host&amp;X-Amz-Signature=4eb8086250352df1c43e37c974fe39a39bd7c6951ec9e1b9192caaeec861dfff</t>
  </si>
  <si>
    <t>215fc0e2-0d74-4ed9-a256-742a84fe2178</t>
  </si>
  <si>
    <t>Kayla Wolfe</t>
  </si>
  <si>
    <t>2021-04-29 17:55:52 UTC</t>
  </si>
  <si>
    <t>2021-04-29 17:56:03 UTC</t>
  </si>
  <si>
    <t>http://production-processed-recordings.s3.amazonaws.com/normalized_audio/cc3187516fc688de539b38dd4759860a.wav</t>
  </si>
  <si>
    <t>https://production-processed-recordings.s3.amazonaws.com/cc3187516fc688de539b38dd4759860a.wav?X-Amz-Algorithm=AWS4-HMAC-SHA256&amp;X-Amz-Credential=AKIATCPXLLJN3FZS7YWQ%2F20210504%2Fus-east-1%2Fs3%2Faws4_request&amp;X-Amz-Date=20210504T183959Z&amp;X-Amz-Expires=604800&amp;X-Amz-SignedHeaders=host&amp;X-Amz-Signature=7e72edb0d193fac29d069b603c8f913ccd72c14c3cd96bb467a2398faceb1996</t>
  </si>
  <si>
    <t>https://nc-library-recordings.s3.us-west-1.amazonaws.com/uploads/recording/raw_s3_location/215fc0e2-0d74-4ed9-a256-742a84fe2178/cc3187516fc688de539b38dd4759860a.wav?X-Amz-Algorithm=AWS4-HMAC-SHA256&amp;X-Amz-Credential=AKIATCPXLLJN3FZS7YWQ%2F20210504%2Fus-west-1%2Fs3%2Faws4_request&amp;X-Amz-Date=20210504T183959Z&amp;X-Amz-Expires=604800&amp;X-Amz-SignedHeaders=host&amp;X-Amz-Signature=28c54ce081aa6edf141a92b3ba92b4c6522968b1549782bc43603a7e747d7b0c</t>
  </si>
  <si>
    <t>16b203a7-e1d2-4c80-9cdc-e70133a375ad</t>
  </si>
  <si>
    <t>Julianna K. Skuba</t>
  </si>
  <si>
    <t>2021-04-29 18:26:08 UTC</t>
  </si>
  <si>
    <t>2021-04-30 02:07:00 UTC</t>
  </si>
  <si>
    <t>http://production-processed-recordings.s3.amazonaws.com/normalized_audio/0666cd25e5abae68781910b6736223b0.wav</t>
  </si>
  <si>
    <t>https://production-processed-recordings.s3.amazonaws.com/0666cd25e5abae68781910b6736223b0.wav?X-Amz-Algorithm=AWS4-HMAC-SHA256&amp;X-Amz-Credential=AKIATCPXLLJN3FZS7YWQ%2F20210504%2Fus-east-1%2Fs3%2Faws4_request&amp;X-Amz-Date=20210504T183959Z&amp;X-Amz-Expires=604800&amp;X-Amz-SignedHeaders=host&amp;X-Amz-Signature=51f158c047f6d557ef7bbfe0b3d017b5937ed46dfbd1e2762cc5c5d146144cc6</t>
  </si>
  <si>
    <t>https://nc-library-recordings.s3.us-west-1.amazonaws.com/uploads/recording/raw_s3_location/16b203a7-e1d2-4c80-9cdc-e70133a375ad/0666cd25e5abae68781910b6736223b0.wav?X-Amz-Algorithm=AWS4-HMAC-SHA256&amp;X-Amz-Credential=AKIATCPXLLJN3FZS7YWQ%2F20210504%2Fus-west-1%2Fs3%2Faws4_request&amp;X-Amz-Date=20210504T183959Z&amp;X-Amz-Expires=604800&amp;X-Amz-SignedHeaders=host&amp;X-Amz-Signature=61ab3cc96e2d33af3907085fdab7480d4751f367a4f8452b5abed4261080c824</t>
  </si>
  <si>
    <t>b933317e-4bf7-4dec-8ad9-5ad3a5a58b5f</t>
  </si>
  <si>
    <t>Kimberly Herring</t>
  </si>
  <si>
    <t>2021-04-29 21:06:37 UTC</t>
  </si>
  <si>
    <t>2021-04-29 21:06:47 UTC</t>
  </si>
  <si>
    <t>http://production-processed-recordings.s3.amazonaws.com/normalized_audio/ecc832d3af6cab86845167df58ecd1e4.wav</t>
  </si>
  <si>
    <t>https://production-processed-recordings.s3.amazonaws.com/ecc832d3af6cab86845167df58ecd1e4.wav?X-Amz-Algorithm=AWS4-HMAC-SHA256&amp;X-Amz-Credential=AKIATCPXLLJN3FZS7YWQ%2F20210504%2Fus-east-1%2Fs3%2Faws4_request&amp;X-Amz-Date=20210504T183959Z&amp;X-Amz-Expires=604800&amp;X-Amz-SignedHeaders=host&amp;X-Amz-Signature=c9bf3860257de1f3d56345b32132416f3f3febcb8e9a94655efd00fcad43e079</t>
  </si>
  <si>
    <t>https://nc-library-recordings.s3.us-west-1.amazonaws.com/uploads/recording/raw_s3_location/b933317e-4bf7-4dec-8ad9-5ad3a5a58b5f/ecc832d3af6cab86845167df58ecd1e4.wav?X-Amz-Algorithm=AWS4-HMAC-SHA256&amp;X-Amz-Credential=AKIATCPXLLJN3FZS7YWQ%2F20210504%2Fus-west-1%2Fs3%2Faws4_request&amp;X-Amz-Date=20210504T183959Z&amp;X-Amz-Expires=604800&amp;X-Amz-SignedHeaders=host&amp;X-Amz-Signature=2a6b33607b8d0366b2889fbef24fa97e1be86fd74147206263ca0b91dec7b526</t>
  </si>
  <si>
    <t>72cb7502-640c-4ecc-abf8-a8b96f340c64</t>
  </si>
  <si>
    <t>Kaylie Powell</t>
  </si>
  <si>
    <t>2021-04-29 20:12:16 UTC</t>
  </si>
  <si>
    <t>2021-04-29 20:12:26 UTC</t>
  </si>
  <si>
    <t>http://production-processed-recordings.s3.amazonaws.com/normalized_audio/2e3995788fbb5768582223dc790ae77c.wav</t>
  </si>
  <si>
    <t>https://production-processed-recordings.s3.amazonaws.com/2e3995788fbb5768582223dc790ae77c.wav?X-Amz-Algorithm=AWS4-HMAC-SHA256&amp;X-Amz-Credential=AKIATCPXLLJN3FZS7YWQ%2F20210504%2Fus-east-1%2Fs3%2Faws4_request&amp;X-Amz-Date=20210504T183959Z&amp;X-Amz-Expires=604800&amp;X-Amz-SignedHeaders=host&amp;X-Amz-Signature=546766d4b018f2c4d7a9b168512111e010c09dc0d949e5739592392d38acac25</t>
  </si>
  <si>
    <t>https://nc-library-recordings.s3.us-west-1.amazonaws.com/uploads/recording/raw_s3_location/72cb7502-640c-4ecc-abf8-a8b96f340c64/2e3995788fbb5768582223dc790ae77c.wav?X-Amz-Algorithm=AWS4-HMAC-SHA256&amp;X-Amz-Credential=AKIATCPXLLJN3FZS7YWQ%2F20210504%2Fus-west-1%2Fs3%2Faws4_request&amp;X-Amz-Date=20210504T183959Z&amp;X-Amz-Expires=604800&amp;X-Amz-SignedHeaders=host&amp;X-Amz-Signature=a745b5388dd02149990dab68ae7ef644b11424343a6dcdb59b9bfbcbc17a0941</t>
  </si>
  <si>
    <t>605ee972-3c6d-483f-833d-ee59107cb46c</t>
  </si>
  <si>
    <t>Kristen Hoberg</t>
  </si>
  <si>
    <t>2021-05-01 16:59:41 UTC</t>
  </si>
  <si>
    <t>2021-05-01 16:59:51 UTC</t>
  </si>
  <si>
    <t>http://production-processed-recordings.s3.amazonaws.com/normalized_audio/faed04917e15dcaa48fa45934f5ec1bc.wav</t>
  </si>
  <si>
    <t>https://production-processed-recordings.s3.amazonaws.com/faed04917e15dcaa48fa45934f5ec1bc.wav?X-Amz-Algorithm=AWS4-HMAC-SHA256&amp;X-Amz-Credential=AKIATCPXLLJN3FZS7YWQ%2F20210504%2Fus-east-1%2Fs3%2Faws4_request&amp;X-Amz-Date=20210504T183959Z&amp;X-Amz-Expires=604800&amp;X-Amz-SignedHeaders=host&amp;X-Amz-Signature=9ec14145c157c50da366f23af93a21b0a0e59f799ebdaed76c9f45961e06a018</t>
  </si>
  <si>
    <t>https://nc-library-recordings.s3.us-west-1.amazonaws.com/uploads/recording/raw_s3_location/605ee972-3c6d-483f-833d-ee59107cb46c/faed04917e15dcaa48fa45934f5ec1bc.wav?X-Amz-Algorithm=AWS4-HMAC-SHA256&amp;X-Amz-Credential=AKIATCPXLLJN3FZS7YWQ%2F20210504%2Fus-west-1%2Fs3%2Faws4_request&amp;X-Amz-Date=20210504T183959Z&amp;X-Amz-Expires=604800&amp;X-Amz-SignedHeaders=host&amp;X-Amz-Signature=d3c99db2c58575023f12bf177858c366bbf65478f71115320c09f0971a017f63</t>
  </si>
  <si>
    <t>6691cbfe-58a7-4cd9-b63f-431687cdb32d</t>
  </si>
  <si>
    <t>Kathryn Romano</t>
  </si>
  <si>
    <t>2021-05-01 13:08:17 UTC</t>
  </si>
  <si>
    <t>2021-05-01 13:08:28 UTC</t>
  </si>
  <si>
    <t>http://production-processed-recordings.s3.amazonaws.com/normalized_audio/1497d7ef443b1f6e98e2912b0340d197.wav</t>
  </si>
  <si>
    <t>https://production-processed-recordings.s3.amazonaws.com/1497d7ef443b1f6e98e2912b0340d197.wav?X-Amz-Algorithm=AWS4-HMAC-SHA256&amp;X-Amz-Credential=AKIATCPXLLJN3FZS7YWQ%2F20210504%2Fus-east-1%2Fs3%2Faws4_request&amp;X-Amz-Date=20210504T183959Z&amp;X-Amz-Expires=604800&amp;X-Amz-SignedHeaders=host&amp;X-Amz-Signature=9a9d555d5b915659170b1199a33553fedbb488e1c86eaf368dba4d1189f95e4d</t>
  </si>
  <si>
    <t>https://nc-library-recordings.s3.us-west-1.amazonaws.com/uploads/recording/raw_s3_location/6691cbfe-58a7-4cd9-b63f-431687cdb32d/1497d7ef443b1f6e98e2912b0340d197.wav?X-Amz-Algorithm=AWS4-HMAC-SHA256&amp;X-Amz-Credential=AKIATCPXLLJN3FZS7YWQ%2F20210504%2Fus-west-1%2Fs3%2Faws4_request&amp;X-Amz-Date=20210504T183959Z&amp;X-Amz-Expires=604800&amp;X-Amz-SignedHeaders=host&amp;X-Amz-Signature=50a6ad0047ccddd498a48dbc1ca458cf478ff536d9130c6d3230301881b7b9c3</t>
  </si>
  <si>
    <t>c8194fe8-7b20-48d8-990a-284d3aad6ca5</t>
  </si>
  <si>
    <t>Kirby Herndon</t>
  </si>
  <si>
    <t>2021-05-01 17:01:58 UTC</t>
  </si>
  <si>
    <t>2021-05-01 17:02:08 UTC</t>
  </si>
  <si>
    <t>http://production-processed-recordings.s3.amazonaws.com/normalized_audio/a16428b183db3fe4ca8dab10a7ab2554.wav</t>
  </si>
  <si>
    <t>https://production-processed-recordings.s3.amazonaws.com/a16428b183db3fe4ca8dab10a7ab2554.wav?X-Amz-Algorithm=AWS4-HMAC-SHA256&amp;X-Amz-Credential=AKIATCPXLLJN3FZS7YWQ%2F20210504%2Fus-east-1%2Fs3%2Faws4_request&amp;X-Amz-Date=20210504T183959Z&amp;X-Amz-Expires=604800&amp;X-Amz-SignedHeaders=host&amp;X-Amz-Signature=5522f0aefea4a74ba7356646f8b14e7d9093024f33fe2f8b18da1736e7b18b31</t>
  </si>
  <si>
    <t>https://nc-library-recordings.s3.us-west-1.amazonaws.com/uploads/recording/raw_s3_location/c8194fe8-7b20-48d8-990a-284d3aad6ca5/a16428b183db3fe4ca8dab10a7ab2554.wav?X-Amz-Algorithm=AWS4-HMAC-SHA256&amp;X-Amz-Credential=AKIATCPXLLJN3FZS7YWQ%2F20210504%2Fus-west-1%2Fs3%2Faws4_request&amp;X-Amz-Date=20210504T183959Z&amp;X-Amz-Expires=604800&amp;X-Amz-SignedHeaders=host&amp;X-Amz-Signature=2045e329e7b630c7f415fded465da64ef664984b2a12adbc7bfce20fda9026c4</t>
  </si>
  <si>
    <t>345ad07b-9627-4759-876b-0e2042205483</t>
  </si>
  <si>
    <t>Keegan Sutton</t>
  </si>
  <si>
    <t>2021-05-01 11:55:00 UTC</t>
  </si>
  <si>
    <t>2021-05-01 11:55:10 UTC</t>
  </si>
  <si>
    <t>http://production-processed-recordings.s3.amazonaws.com/normalized_audio/d2bb3f4849b3354f75c78a87bf2be106.wav</t>
  </si>
  <si>
    <t>https://production-processed-recordings.s3.amazonaws.com/d2bb3f4849b3354f75c78a87bf2be106.wav?X-Amz-Algorithm=AWS4-HMAC-SHA256&amp;X-Amz-Credential=AKIATCPXLLJN3FZS7YWQ%2F20210504%2Fus-east-1%2Fs3%2Faws4_request&amp;X-Amz-Date=20210504T183959Z&amp;X-Amz-Expires=604800&amp;X-Amz-SignedHeaders=host&amp;X-Amz-Signature=b1bf5643143b2a0b8e0c8757cd4e23cef853568b941390bed583ab9dab3ed8e0</t>
  </si>
  <si>
    <t>https://nc-library-recordings.s3.us-west-1.amazonaws.com/uploads/recording/raw_s3_location/345ad07b-9627-4759-876b-0e2042205483/d2bb3f4849b3354f75c78a87bf2be106.wav?X-Amz-Algorithm=AWS4-HMAC-SHA256&amp;X-Amz-Credential=AKIATCPXLLJN3FZS7YWQ%2F20210504%2Fus-west-1%2Fs3%2Faws4_request&amp;X-Amz-Date=20210504T183959Z&amp;X-Amz-Expires=604800&amp;X-Amz-SignedHeaders=host&amp;X-Amz-Signature=fe1e0c75309a13c7c7bc2f2ad77be970b4bc38b9db141ec7f31d93c83a40c1e6</t>
  </si>
  <si>
    <t>e5bb8c4f-88ea-4786-9421-961988337323</t>
  </si>
  <si>
    <t>Kara Williams</t>
  </si>
  <si>
    <t>2021-04-30 17:07:21 UTC</t>
  </si>
  <si>
    <t>2021-04-30 17:07:30 UTC</t>
  </si>
  <si>
    <t>http://production-processed-recordings.s3.amazonaws.com/normalized_audio/1893af2a8303e1b3b498267359dde7a9.wav</t>
  </si>
  <si>
    <t>https://production-processed-recordings.s3.amazonaws.com/1893af2a8303e1b3b498267359dde7a9.wav?X-Amz-Algorithm=AWS4-HMAC-SHA256&amp;X-Amz-Credential=AKIATCPXLLJN3FZS7YWQ%2F20210504%2Fus-east-1%2Fs3%2Faws4_request&amp;X-Amz-Date=20210504T183959Z&amp;X-Amz-Expires=604800&amp;X-Amz-SignedHeaders=host&amp;X-Amz-Signature=80275734d241e56f526b4c6562e97d06500e4bd79e3cf905cf46193bd3c61ac6</t>
  </si>
  <si>
    <t>https://nc-library-recordings.s3.us-west-1.amazonaws.com/uploads/recording/raw_s3_location/e5bb8c4f-88ea-4786-9421-961988337323/1893af2a8303e1b3b498267359dde7a9.wav?X-Amz-Algorithm=AWS4-HMAC-SHA256&amp;X-Amz-Credential=AKIATCPXLLJN3FZS7YWQ%2F20210504%2Fus-west-1%2Fs3%2Faws4_request&amp;X-Amz-Date=20210504T183959Z&amp;X-Amz-Expires=604800&amp;X-Amz-SignedHeaders=host&amp;X-Amz-Signature=462ed1f418801537a5b6825db9271d2a74741dfd7a2b5fddd6460e5cde434b55</t>
  </si>
  <si>
    <t>b8bc10ee-f12c-436c-bf8f-7f8be7d83aec</t>
  </si>
  <si>
    <t>Kelly Bishop</t>
  </si>
  <si>
    <t>2021-05-03 05:40:45 UTC</t>
  </si>
  <si>
    <t>2021-05-03 05:40:56 UTC</t>
  </si>
  <si>
    <t>http://production-processed-recordings.s3.amazonaws.com/normalized_audio/a99e45633a8204ed8263144879297917.wav</t>
  </si>
  <si>
    <t>https://production-processed-recordings.s3.amazonaws.com/a99e45633a8204ed8263144879297917.wav?X-Amz-Algorithm=AWS4-HMAC-SHA256&amp;X-Amz-Credential=AKIATCPXLLJN3FZS7YWQ%2F20210504%2Fus-east-1%2Fs3%2Faws4_request&amp;X-Amz-Date=20210504T183959Z&amp;X-Amz-Expires=604800&amp;X-Amz-SignedHeaders=host&amp;X-Amz-Signature=b7f4bc4cc33c690ad9ead0c6e4954d7763c4ba5aab08bd6abeb467fdb0e063a7</t>
  </si>
  <si>
    <t>https://nc-library-recordings.s3.us-west-1.amazonaws.com/uploads/recording/raw_s3_location/b8bc10ee-f12c-436c-bf8f-7f8be7d83aec/a99e45633a8204ed8263144879297917.wav?X-Amz-Algorithm=AWS4-HMAC-SHA256&amp;X-Amz-Credential=AKIATCPXLLJN3FZS7YWQ%2F20210504%2Fus-west-1%2Fs3%2Faws4_request&amp;X-Amz-Date=20210504T183959Z&amp;X-Amz-Expires=604800&amp;X-Amz-SignedHeaders=host&amp;X-Amz-Signature=09970e5f0a7dd7ba2c5bed1f41c62a2bf224df4b6650168a88519741fc9c7528</t>
  </si>
  <si>
    <t>de26c202-19cd-42f3-bf8b-ea00444f086b</t>
  </si>
  <si>
    <t>Kiana Hatchett</t>
  </si>
  <si>
    <t>2021-05-01 17:16:54 UTC</t>
  </si>
  <si>
    <t>2021-05-01 17:17:04 UTC</t>
  </si>
  <si>
    <t>http://production-processed-recordings.s3.amazonaws.com/normalized_audio/fdbfc5b93c7500df3f941ded2310a42d.wav</t>
  </si>
  <si>
    <t>https://production-processed-recordings.s3.amazonaws.com/fdbfc5b93c7500df3f941ded2310a42d.wav?X-Amz-Algorithm=AWS4-HMAC-SHA256&amp;X-Amz-Credential=AKIATCPXLLJN3FZS7YWQ%2F20210504%2Fus-east-1%2Fs3%2Faws4_request&amp;X-Amz-Date=20210504T183959Z&amp;X-Amz-Expires=604800&amp;X-Amz-SignedHeaders=host&amp;X-Amz-Signature=0e78fb0003429b593331c1e89a086246e51521cd71156120bbbd7d2b81bac84a</t>
  </si>
  <si>
    <t>https://nc-library-recordings.s3.us-west-1.amazonaws.com/uploads/recording/raw_s3_location/de26c202-19cd-42f3-bf8b-ea00444f086b/fdbfc5b93c7500df3f941ded2310a42d.wav?X-Amz-Algorithm=AWS4-HMAC-SHA256&amp;X-Amz-Credential=AKIATCPXLLJN3FZS7YWQ%2F20210504%2Fus-west-1%2Fs3%2Faws4_request&amp;X-Amz-Date=20210504T183959Z&amp;X-Amz-Expires=604800&amp;X-Amz-SignedHeaders=host&amp;X-Amz-Signature=a7ea428315e62b75d9eca76f88df06aa8949b750b8e11291e0ac1e7c3bd912ad</t>
  </si>
  <si>
    <t>1adf0168-d009-436d-be99-eeaba0bad2d1</t>
  </si>
  <si>
    <t>Kristina Hart</t>
  </si>
  <si>
    <t>2021-05-01 17:17:34 UTC</t>
  </si>
  <si>
    <t>2021-05-01 17:17:43 UTC</t>
  </si>
  <si>
    <t>http://production-processed-recordings.s3.amazonaws.com/normalized_audio/901d441ce8bb0722a3e2c7ab2ff36880.wav</t>
  </si>
  <si>
    <t>https://production-processed-recordings.s3.amazonaws.com/901d441ce8bb0722a3e2c7ab2ff36880.wav?X-Amz-Algorithm=AWS4-HMAC-SHA256&amp;X-Amz-Credential=AKIATCPXLLJN3FZS7YWQ%2F20210504%2Fus-east-1%2Fs3%2Faws4_request&amp;X-Amz-Date=20210504T183959Z&amp;X-Amz-Expires=604800&amp;X-Amz-SignedHeaders=host&amp;X-Amz-Signature=223a91d9fc16dd2b295f03268b7f63cb88cc172696b4eac050e05edef1c69c2a</t>
  </si>
  <si>
    <t>https://nc-library-recordings.s3.us-west-1.amazonaws.com/uploads/recording/raw_s3_location/1adf0168-d009-436d-be99-eeaba0bad2d1/901d441ce8bb0722a3e2c7ab2ff36880.wav?X-Amz-Algorithm=AWS4-HMAC-SHA256&amp;X-Amz-Credential=AKIATCPXLLJN3FZS7YWQ%2F20210504%2Fus-west-1%2Fs3%2Faws4_request&amp;X-Amz-Date=20210504T183959Z&amp;X-Amz-Expires=604800&amp;X-Amz-SignedHeaders=host&amp;X-Amz-Signature=d2668b091d619bb7adcc3f79767bbe58082035f5723b84a506e44244163ab106</t>
  </si>
  <si>
    <t>4e05a5ca-dfdc-45bc-95b6-da7407dd287f</t>
  </si>
  <si>
    <t>Kira Rosemann</t>
  </si>
  <si>
    <t>2021-05-01 13:06:13 UTC</t>
  </si>
  <si>
    <t>2021-05-01 13:06:22 UTC</t>
  </si>
  <si>
    <t>http://production-processed-recordings.s3.amazonaws.com/normalized_audio/184a447804bc557eb823b7e4271069c4.wav</t>
  </si>
  <si>
    <t>https://production-processed-recordings.s3.amazonaws.com/184a447804bc557eb823b7e4271069c4.wav?X-Amz-Algorithm=AWS4-HMAC-SHA256&amp;X-Amz-Credential=AKIATCPXLLJN3FZS7YWQ%2F20210504%2Fus-east-1%2Fs3%2Faws4_request&amp;X-Amz-Date=20210504T183959Z&amp;X-Amz-Expires=604800&amp;X-Amz-SignedHeaders=host&amp;X-Amz-Signature=4501a3d91a26b5b3af33f08c9d7059c735b77c34dae5ed3a03c4443bdc2589ad</t>
  </si>
  <si>
    <t>https://nc-library-recordings.s3.us-west-1.amazonaws.com/uploads/recording/raw_s3_location/4e05a5ca-dfdc-45bc-95b6-da7407dd287f/184a447804bc557eb823b7e4271069c4.wav?X-Amz-Algorithm=AWS4-HMAC-SHA256&amp;X-Amz-Credential=AKIATCPXLLJN3FZS7YWQ%2F20210504%2Fus-west-1%2Fs3%2Faws4_request&amp;X-Amz-Date=20210504T183959Z&amp;X-Amz-Expires=604800&amp;X-Amz-SignedHeaders=host&amp;X-Amz-Signature=ec9dd9b977479ec226c9153815e9d8111afd1c166757ee87f75b63bf1ffa08f8</t>
  </si>
  <si>
    <t>413a138a-a520-488e-90a6-a52a0ff65236</t>
  </si>
  <si>
    <t>Kelsie Nicole Adkins</t>
  </si>
  <si>
    <t>2021-04-30 15:38:47 UTC</t>
  </si>
  <si>
    <t>2021-04-30 15:38:57 UTC</t>
  </si>
  <si>
    <t>http://production-processed-recordings.s3.amazonaws.com/normalized_audio/521121fea7f37469874df1785fd11d3b.wav</t>
  </si>
  <si>
    <t>https://production-processed-recordings.s3.amazonaws.com/521121fea7f37469874df1785fd11d3b.wav?X-Amz-Algorithm=AWS4-HMAC-SHA256&amp;X-Amz-Credential=AKIATCPXLLJN3FZS7YWQ%2F20210504%2Fus-east-1%2Fs3%2Faws4_request&amp;X-Amz-Date=20210504T183959Z&amp;X-Amz-Expires=604800&amp;X-Amz-SignedHeaders=host&amp;X-Amz-Signature=685b89368341e52d03f99457ffbfaeeaa8e5824d8f11688f42b63b5198ab53c7</t>
  </si>
  <si>
    <t>https://nc-library-recordings.s3.us-west-1.amazonaws.com/uploads/recording/raw_s3_location/413a138a-a520-488e-90a6-a52a0ff65236/521121fea7f37469874df1785fd11d3b.wav?X-Amz-Algorithm=AWS4-HMAC-SHA256&amp;X-Amz-Credential=AKIATCPXLLJN3FZS7YWQ%2F20210504%2Fus-west-1%2Fs3%2Faws4_request&amp;X-Amz-Date=20210504T183959Z&amp;X-Amz-Expires=604800&amp;X-Amz-SignedHeaders=host&amp;X-Amz-Signature=3d7aff832dc61404065442864816396dfd8a91f6373ab3834896e2f8a54b7660</t>
  </si>
  <si>
    <t>431c6a5a-86f3-4154-8d59-7f9fa7397425</t>
  </si>
  <si>
    <t>Katelyn Rupe</t>
  </si>
  <si>
    <t>2021-05-01 13:05:32 UTC</t>
  </si>
  <si>
    <t>2021-05-01 13:05:42 UTC</t>
  </si>
  <si>
    <t>http://production-processed-recordings.s3.amazonaws.com/normalized_audio/6efd185d06ca5dbb5f5e9826f2f58578.wav</t>
  </si>
  <si>
    <t>https://production-processed-recordings.s3.amazonaws.com/6efd185d06ca5dbb5f5e9826f2f58578.wav?X-Amz-Algorithm=AWS4-HMAC-SHA256&amp;X-Amz-Credential=AKIATCPXLLJN3FZS7YWQ%2F20210504%2Fus-east-1%2Fs3%2Faws4_request&amp;X-Amz-Date=20210504T183959Z&amp;X-Amz-Expires=604800&amp;X-Amz-SignedHeaders=host&amp;X-Amz-Signature=9d89fb255490c1a71f28cb1a345192762b814308e7dac3367edce8dcb09c11c6</t>
  </si>
  <si>
    <t>https://nc-library-recordings.s3.us-west-1.amazonaws.com/uploads/recording/raw_s3_location/431c6a5a-86f3-4154-8d59-7f9fa7397425/6efd185d06ca5dbb5f5e9826f2f58578.wav?X-Amz-Algorithm=AWS4-HMAC-SHA256&amp;X-Amz-Credential=AKIATCPXLLJN3FZS7YWQ%2F20210504%2Fus-west-1%2Fs3%2Faws4_request&amp;X-Amz-Date=20210504T183959Z&amp;X-Amz-Expires=604800&amp;X-Amz-SignedHeaders=host&amp;X-Amz-Signature=17127dadca2ef7e90555622059ca533ae354d4165132bbf1bf60859c8d799134</t>
  </si>
  <si>
    <t>12f3026f-0fc9-423b-9a0d-d239fb8495c1</t>
  </si>
  <si>
    <t>Kimberly Barlow</t>
  </si>
  <si>
    <t>2021-04-30 15:13:47 UTC</t>
  </si>
  <si>
    <t>2021-04-30 15:13:58 UTC</t>
  </si>
  <si>
    <t>http://production-processed-recordings.s3.amazonaws.com/normalized_audio/e007a60b3dbfcc46d5bf17567cbe4373.wav</t>
  </si>
  <si>
    <t>https://production-processed-recordings.s3.amazonaws.com/e007a60b3dbfcc46d5bf17567cbe4373.wav?X-Amz-Algorithm=AWS4-HMAC-SHA256&amp;X-Amz-Credential=AKIATCPXLLJN3FZS7YWQ%2F20210504%2Fus-east-1%2Fs3%2Faws4_request&amp;X-Amz-Date=20210504T183959Z&amp;X-Amz-Expires=604800&amp;X-Amz-SignedHeaders=host&amp;X-Amz-Signature=93206d49a2d9008f065b15de4f3811729a7e69598ce1c9ca6e41d535abc31969</t>
  </si>
  <si>
    <t>https://nc-library-recordings.s3.us-west-1.amazonaws.com/uploads/recording/raw_s3_location/12f3026f-0fc9-423b-9a0d-d239fb8495c1/e007a60b3dbfcc46d5bf17567cbe4373.wav?X-Amz-Algorithm=AWS4-HMAC-SHA256&amp;X-Amz-Credential=AKIATCPXLLJN3FZS7YWQ%2F20210504%2Fus-west-1%2Fs3%2Faws4_request&amp;X-Amz-Date=20210504T183959Z&amp;X-Amz-Expires=604800&amp;X-Amz-SignedHeaders=host&amp;X-Amz-Signature=5fd25a274ddbd6c86cab9434389d40048673fe6b7d27eb538cf96d621cc77be4</t>
  </si>
  <si>
    <t>f5f47b41-76c5-4bff-9091-bb394194fe7d</t>
  </si>
  <si>
    <t>Kaitlyn Nicole Sprouse</t>
  </si>
  <si>
    <t>2021-04-29 18:23:54 UTC</t>
  </si>
  <si>
    <t>2021-04-29 18:24:04 UTC</t>
  </si>
  <si>
    <t>http://production-processed-recordings.s3.amazonaws.com/normalized_audio/dc16511653548cbe9436e0dc9fc109fd.wav</t>
  </si>
  <si>
    <t>https://production-processed-recordings.s3.amazonaws.com/dc16511653548cbe9436e0dc9fc109fd.wav?X-Amz-Algorithm=AWS4-HMAC-SHA256&amp;X-Amz-Credential=AKIATCPXLLJN3FZS7YWQ%2F20210504%2Fus-east-1%2Fs3%2Faws4_request&amp;X-Amz-Date=20210504T183959Z&amp;X-Amz-Expires=604800&amp;X-Amz-SignedHeaders=host&amp;X-Amz-Signature=1403bae591be4e255ad145518b7296b47d9e45a35118ca6e19195fe278ad9197</t>
  </si>
  <si>
    <t>https://nc-library-recordings.s3.us-west-1.amazonaws.com/uploads/recording/raw_s3_location/f5f47b41-76c5-4bff-9091-bb394194fe7d/dc16511653548cbe9436e0dc9fc109fd.wav?X-Amz-Algorithm=AWS4-HMAC-SHA256&amp;X-Amz-Credential=AKIATCPXLLJN3FZS7YWQ%2F20210504%2Fus-west-1%2Fs3%2Faws4_request&amp;X-Amz-Date=20210504T183959Z&amp;X-Amz-Expires=604800&amp;X-Amz-SignedHeaders=host&amp;X-Amz-Signature=062f2de8ca9f6df8a279c8571b9d319f46862e6d7a5b729d40591202602df564</t>
  </si>
  <si>
    <t>7aaaa4a8-3030-49fe-b30c-94c561a69d70</t>
  </si>
  <si>
    <t>Kelsi Lawson</t>
  </si>
  <si>
    <t>2021-05-01 15:03:44 UTC</t>
  </si>
  <si>
    <t>2021-05-01 15:03:53 UTC</t>
  </si>
  <si>
    <t>http://production-processed-recordings.s3.amazonaws.com/normalized_audio/a9b027e30c161fcc5c9564752c85cfdc.wav</t>
  </si>
  <si>
    <t>https://production-processed-recordings.s3.amazonaws.com/a9b027e30c161fcc5c9564752c85cfdc.wav?X-Amz-Algorithm=AWS4-HMAC-SHA256&amp;X-Amz-Credential=AKIATCPXLLJN3FZS7YWQ%2F20210504%2Fus-east-1%2Fs3%2Faws4_request&amp;X-Amz-Date=20210504T183959Z&amp;X-Amz-Expires=604800&amp;X-Amz-SignedHeaders=host&amp;X-Amz-Signature=9dd5932314b2745da4dbf45657098f24bcae119bc6aad9c7558a02cbb3d779d6</t>
  </si>
  <si>
    <t>https://nc-library-recordings.s3.us-west-1.amazonaws.com/uploads/recording/raw_s3_location/7aaaa4a8-3030-49fe-b30c-94c561a69d70/a9b027e30c161fcc5c9564752c85cfdc.wav?X-Amz-Algorithm=AWS4-HMAC-SHA256&amp;X-Amz-Credential=AKIATCPXLLJN3FZS7YWQ%2F20210504%2Fus-west-1%2Fs3%2Faws4_request&amp;X-Amz-Date=20210504T183959Z&amp;X-Amz-Expires=604800&amp;X-Amz-SignedHeaders=host&amp;X-Amz-Signature=9b649d76e3370252e2395c89e688ad54a9361323398ac10dccba53bac75068e4</t>
  </si>
  <si>
    <t>58e30f0b-a6ba-43a0-9b46-d14b4737ac66</t>
  </si>
  <si>
    <t>Kevin Ray Frazier</t>
  </si>
  <si>
    <t>2021-04-30 13:50:46 UTC</t>
  </si>
  <si>
    <t>2021-04-30 13:50:55 UTC</t>
  </si>
  <si>
    <t>http://production-processed-recordings.s3.amazonaws.com/normalized_audio/1e1e5bc04f200a02d7da714e9ff7c2fe.wav</t>
  </si>
  <si>
    <t>https://production-processed-recordings.s3.amazonaws.com/1e1e5bc04f200a02d7da714e9ff7c2fe.wav?X-Amz-Algorithm=AWS4-HMAC-SHA256&amp;X-Amz-Credential=AKIATCPXLLJN3FZS7YWQ%2F20210504%2Fus-east-1%2Fs3%2Faws4_request&amp;X-Amz-Date=20210504T183959Z&amp;X-Amz-Expires=604800&amp;X-Amz-SignedHeaders=host&amp;X-Amz-Signature=500a6dff2f628f9757289a0e5a7a9b1ee5193d769e8f05d3026f8a21bba06611</t>
  </si>
  <si>
    <t>https://nc-library-recordings.s3.us-west-1.amazonaws.com/uploads/recording/raw_s3_location/58e30f0b-a6ba-43a0-9b46-d14b4737ac66/1e1e5bc04f200a02d7da714e9ff7c2fe.wav?X-Amz-Algorithm=AWS4-HMAC-SHA256&amp;X-Amz-Credential=AKIATCPXLLJN3FZS7YWQ%2F20210504%2Fus-west-1%2Fs3%2Faws4_request&amp;X-Amz-Date=20210504T183959Z&amp;X-Amz-Expires=604800&amp;X-Amz-SignedHeaders=host&amp;X-Amz-Signature=e604a58f671889e2ab7c9078395fe4950815d5eeaa2f26f8b22c3b857cb6aa5e</t>
  </si>
  <si>
    <t>36b2a32b-2a9c-4d75-8657-12b24aa587fc</t>
  </si>
  <si>
    <t>Katherine McGehee</t>
  </si>
  <si>
    <t>2021-05-01 14:39:00 UTC</t>
  </si>
  <si>
    <t>2021-05-01 14:39:11 UTC</t>
  </si>
  <si>
    <t>http://production-processed-recordings.s3.amazonaws.com/normalized_audio/0a76fbc10190d5c0d75135aa2ace3f5e.wav</t>
  </si>
  <si>
    <t>https://production-processed-recordings.s3.amazonaws.com/0a76fbc10190d5c0d75135aa2ace3f5e.wav?X-Amz-Algorithm=AWS4-HMAC-SHA256&amp;X-Amz-Credential=AKIATCPXLLJN3FZS7YWQ%2F20210504%2Fus-east-1%2Fs3%2Faws4_request&amp;X-Amz-Date=20210504T183959Z&amp;X-Amz-Expires=604800&amp;X-Amz-SignedHeaders=host&amp;X-Amz-Signature=9e314866930dfc78cd25d45afb14e88ddff1a4f15b589fcb170736da4c16db0b</t>
  </si>
  <si>
    <t>https://nc-library-recordings.s3.us-west-1.amazonaws.com/uploads/recording/raw_s3_location/36b2a32b-2a9c-4d75-8657-12b24aa587fc/0a76fbc10190d5c0d75135aa2ace3f5e.wav?X-Amz-Algorithm=AWS4-HMAC-SHA256&amp;X-Amz-Credential=AKIATCPXLLJN3FZS7YWQ%2F20210504%2Fus-west-1%2Fs3%2Faws4_request&amp;X-Amz-Date=20210504T183959Z&amp;X-Amz-Expires=604800&amp;X-Amz-SignedHeaders=host&amp;X-Amz-Signature=c448193bc62ea738f888adc16bd32d0bdd32e343c9ccce139b4435dcc340c683</t>
  </si>
  <si>
    <t>6c6e2c15-e464-4f23-8b4b-19ce691e098d</t>
  </si>
  <si>
    <t>Kevin Ramos</t>
  </si>
  <si>
    <t>2021-04-29 18:42:40 UTC</t>
  </si>
  <si>
    <t>2021-04-29 18:42:50 UTC</t>
  </si>
  <si>
    <t>http://production-processed-recordings.s3.amazonaws.com/normalized_audio/3a351f6e9f3503ecea18ef2432a3d43b.wav</t>
  </si>
  <si>
    <t>https://production-processed-recordings.s3.amazonaws.com/3a351f6e9f3503ecea18ef2432a3d43b.wav?X-Amz-Algorithm=AWS4-HMAC-SHA256&amp;X-Amz-Credential=AKIATCPXLLJN3FZS7YWQ%2F20210504%2Fus-east-1%2Fs3%2Faws4_request&amp;X-Amz-Date=20210504T183959Z&amp;X-Amz-Expires=604800&amp;X-Amz-SignedHeaders=host&amp;X-Amz-Signature=c32ffc8b8d23453f6e96bb57f59bf2d6e7a6eada70c9d1cb2423c347053fc3e8</t>
  </si>
  <si>
    <t>https://nc-library-recordings.s3.us-west-1.amazonaws.com/uploads/recording/raw_s3_location/6c6e2c15-e464-4f23-8b4b-19ce691e098d/3a351f6e9f3503ecea18ef2432a3d43b.wav?X-Amz-Algorithm=AWS4-HMAC-SHA256&amp;X-Amz-Credential=AKIATCPXLLJN3FZS7YWQ%2F20210504%2Fus-west-1%2Fs3%2Faws4_request&amp;X-Amz-Date=20210504T183959Z&amp;X-Amz-Expires=604800&amp;X-Amz-SignedHeaders=host&amp;X-Amz-Signature=aad6627664bca170c23bc197bcfac2c4346cf586cd96353e4f631d397975d81b</t>
  </si>
  <si>
    <t>5cabd106-7dc1-4669-a1e9-602a3b54f65c</t>
  </si>
  <si>
    <t>Khalil Reid</t>
  </si>
  <si>
    <t>2021-05-01 13:12:10 UTC</t>
  </si>
  <si>
    <t>2021-05-01 13:12:19 UTC</t>
  </si>
  <si>
    <t>http://production-processed-recordings.s3.amazonaws.com/normalized_audio/b5d2a1cd00ed8dc30b22987b0fcd90ee.wav</t>
  </si>
  <si>
    <t>https://production-processed-recordings.s3.amazonaws.com/b5d2a1cd00ed8dc30b22987b0fcd90ee.wav?X-Amz-Algorithm=AWS4-HMAC-SHA256&amp;X-Amz-Credential=AKIATCPXLLJN3FZS7YWQ%2F20210504%2Fus-east-1%2Fs3%2Faws4_request&amp;X-Amz-Date=20210504T183959Z&amp;X-Amz-Expires=604800&amp;X-Amz-SignedHeaders=host&amp;X-Amz-Signature=804fd92e3a3aaca72d7c2fbaf39588e00990909710d15e95eb50e9211ddbe4d6</t>
  </si>
  <si>
    <t>https://nc-library-recordings.s3.us-west-1.amazonaws.com/uploads/recording/raw_s3_location/5cabd106-7dc1-4669-a1e9-602a3b54f65c/b5d2a1cd00ed8dc30b22987b0fcd90ee.wav?X-Amz-Algorithm=AWS4-HMAC-SHA256&amp;X-Amz-Credential=AKIATCPXLLJN3FZS7YWQ%2F20210504%2Fus-west-1%2Fs3%2Faws4_request&amp;X-Amz-Date=20210504T183959Z&amp;X-Amz-Expires=604800&amp;X-Amz-SignedHeaders=host&amp;X-Amz-Signature=db519c072f5670f03127043bc12a05f29f372d825504b9e5001c77610698a47b</t>
  </si>
  <si>
    <t>c19eb0a1-b689-4636-b817-950185f3dc5c</t>
  </si>
  <si>
    <t>Katharine Sipe</t>
  </si>
  <si>
    <t>2021-05-01 12:30:17 UTC</t>
  </si>
  <si>
    <t>2021-05-01 12:30:26 UTC</t>
  </si>
  <si>
    <t>http://production-processed-recordings.s3.amazonaws.com/normalized_audio/87023ce93cf506bdec70a675a2901bfd.wav</t>
  </si>
  <si>
    <t>https://production-processed-recordings.s3.amazonaws.com/87023ce93cf506bdec70a675a2901bfd.wav?X-Amz-Algorithm=AWS4-HMAC-SHA256&amp;X-Amz-Credential=AKIATCPXLLJN3FZS7YWQ%2F20210504%2Fus-east-1%2Fs3%2Faws4_request&amp;X-Amz-Date=20210504T183959Z&amp;X-Amz-Expires=604800&amp;X-Amz-SignedHeaders=host&amp;X-Amz-Signature=b2aaa6774122964fd46566db729013ddf69f87c22d8b84a84be54e85ff27da03</t>
  </si>
  <si>
    <t>https://nc-library-recordings.s3.us-west-1.amazonaws.com/uploads/recording/raw_s3_location/c19eb0a1-b689-4636-b817-950185f3dc5c/87023ce93cf506bdec70a675a2901bfd.wav?X-Amz-Algorithm=AWS4-HMAC-SHA256&amp;X-Amz-Credential=AKIATCPXLLJN3FZS7YWQ%2F20210504%2Fus-west-1%2Fs3%2Faws4_request&amp;X-Amz-Date=20210504T183959Z&amp;X-Amz-Expires=604800&amp;X-Amz-SignedHeaders=host&amp;X-Amz-Signature=54da345914c23f2d9d7f4480033bcf9ada9a8950808ebcb796a9245173f06c95</t>
  </si>
  <si>
    <t>521eb094-5213-436f-93a2-bfbfdd46a4a7</t>
  </si>
  <si>
    <t>Kristin Johnson</t>
  </si>
  <si>
    <t>2021-05-01 16:36:36 UTC</t>
  </si>
  <si>
    <t>2021-05-01 16:36:45 UTC</t>
  </si>
  <si>
    <t>http://production-processed-recordings.s3.amazonaws.com/normalized_audio/8ba719e64dd7ef6845865719df3bef72.wav</t>
  </si>
  <si>
    <t>https://production-processed-recordings.s3.amazonaws.com/8ba719e64dd7ef6845865719df3bef72.wav?X-Amz-Algorithm=AWS4-HMAC-SHA256&amp;X-Amz-Credential=AKIATCPXLLJN3FZS7YWQ%2F20210504%2Fus-east-1%2Fs3%2Faws4_request&amp;X-Amz-Date=20210504T183959Z&amp;X-Amz-Expires=604800&amp;X-Amz-SignedHeaders=host&amp;X-Amz-Signature=597927ea5418fc990b2ca40a12d5954337cdf30e8a49c5cff1fed8d7692035e7</t>
  </si>
  <si>
    <t>https://nc-library-recordings.s3.us-west-1.amazonaws.com/uploads/recording/raw_s3_location/521eb094-5213-436f-93a2-bfbfdd46a4a7/8ba719e64dd7ef6845865719df3bef72.wav?X-Amz-Algorithm=AWS4-HMAC-SHA256&amp;X-Amz-Credential=AKIATCPXLLJN3FZS7YWQ%2F20210504%2Fus-west-1%2Fs3%2Faws4_request&amp;X-Amz-Date=20210504T183959Z&amp;X-Amz-Expires=604800&amp;X-Amz-SignedHeaders=host&amp;X-Amz-Signature=e5afd04e64ea73a8778541000b2b84db51a92184054248ff7feffa072f1f9026</t>
  </si>
  <si>
    <t>8f5fe5bc-f74f-407c-ad28-0b5fc4d0a6c2</t>
  </si>
  <si>
    <t>Kelton Lawson</t>
  </si>
  <si>
    <t>2021-05-01 15:02:54 UTC</t>
  </si>
  <si>
    <t>2021-05-01 15:03:07 UTC</t>
  </si>
  <si>
    <t>http://production-processed-recordings.s3.amazonaws.com/normalized_audio/f766a3337602caedb04ac28a96ea03cb.wav</t>
  </si>
  <si>
    <t>https://production-processed-recordings.s3.amazonaws.com/f766a3337602caedb04ac28a96ea03cb.wav?X-Amz-Algorithm=AWS4-HMAC-SHA256&amp;X-Amz-Credential=AKIATCPXLLJN3FZS7YWQ%2F20210504%2Fus-east-1%2Fs3%2Faws4_request&amp;X-Amz-Date=20210504T183959Z&amp;X-Amz-Expires=604800&amp;X-Amz-SignedHeaders=host&amp;X-Amz-Signature=f7341020235ddaf9921a69d1fad912bc7331082928a43ca8d0dbcf87a402dfcc</t>
  </si>
  <si>
    <t>https://nc-library-recordings.s3.us-west-1.amazonaws.com/uploads/recording/raw_s3_location/8f5fe5bc-f74f-407c-ad28-0b5fc4d0a6c2/f766a3337602caedb04ac28a96ea03cb.wav?X-Amz-Algorithm=AWS4-HMAC-SHA256&amp;X-Amz-Credential=AKIATCPXLLJN3FZS7YWQ%2F20210504%2Fus-west-1%2Fs3%2Faws4_request&amp;X-Amz-Date=20210504T183959Z&amp;X-Amz-Expires=604800&amp;X-Amz-SignedHeaders=host&amp;X-Amz-Signature=3976f9978aaac990be1a0ab99b26bfb470a9353f6a222a23ec20e7c9757681be</t>
  </si>
  <si>
    <t>88b90fb3-008e-4e69-9786-31b3639f2f33</t>
  </si>
  <si>
    <t>Kieu Dang</t>
  </si>
  <si>
    <t>2021-05-03 04:04:47 UTC</t>
  </si>
  <si>
    <t>2021-05-03 04:04:56 UTC</t>
  </si>
  <si>
    <t>http://production-processed-recordings.s3.amazonaws.com/normalized_audio/faacf91d0fc9b7cfe74cc52aaa628c97.wav</t>
  </si>
  <si>
    <t>https://production-processed-recordings.s3.amazonaws.com/faacf91d0fc9b7cfe74cc52aaa628c97.wav?X-Amz-Algorithm=AWS4-HMAC-SHA256&amp;X-Amz-Credential=AKIATCPXLLJN3FZS7YWQ%2F20210504%2Fus-east-1%2Fs3%2Faws4_request&amp;X-Amz-Date=20210504T183959Z&amp;X-Amz-Expires=604800&amp;X-Amz-SignedHeaders=host&amp;X-Amz-Signature=0a6db929e0de77ceb613218232d8859c9e976c3ae69753fc791afe3e3cd2025d</t>
  </si>
  <si>
    <t>https://nc-library-recordings.s3.us-west-1.amazonaws.com/uploads/recording/raw_s3_location/88b90fb3-008e-4e69-9786-31b3639f2f33/faacf91d0fc9b7cfe74cc52aaa628c97.wav?X-Amz-Algorithm=AWS4-HMAC-SHA256&amp;X-Amz-Credential=AKIATCPXLLJN3FZS7YWQ%2F20210504%2Fus-west-1%2Fs3%2Faws4_request&amp;X-Amz-Date=20210504T183959Z&amp;X-Amz-Expires=604800&amp;X-Amz-SignedHeaders=host&amp;X-Amz-Signature=753bfab666c96ff44d89c363aedc52c42d9747a59736739109d1bcc5ddfcfe42</t>
  </si>
  <si>
    <t>da2c3675-0949-47f6-b37c-b4131fecd52b</t>
  </si>
  <si>
    <t>Liam Anderson Buckley</t>
  </si>
  <si>
    <t>2021-04-30 15:01:08 UTC</t>
  </si>
  <si>
    <t>2021-04-30 15:01:18 UTC</t>
  </si>
  <si>
    <t>http://production-processed-recordings.s3.amazonaws.com/normalized_audio/c74d1ac55f749a3340082abd6d354d25.wav</t>
  </si>
  <si>
    <t>https://production-processed-recordings.s3.amazonaws.com/c74d1ac55f749a3340082abd6d354d25.wav?X-Amz-Algorithm=AWS4-HMAC-SHA256&amp;X-Amz-Credential=AKIATCPXLLJN3FZS7YWQ%2F20210504%2Fus-east-1%2Fs3%2Faws4_request&amp;X-Amz-Date=20210504T183959Z&amp;X-Amz-Expires=604800&amp;X-Amz-SignedHeaders=host&amp;X-Amz-Signature=00515e8ab4e6b965f34a76636ec35f1d18592bd3f86e51bf479c82ac75f76861</t>
  </si>
  <si>
    <t>https://nc-library-recordings.s3.us-west-1.amazonaws.com/uploads/recording/raw_s3_location/da2c3675-0949-47f6-b37c-b4131fecd52b/c74d1ac55f749a3340082abd6d354d25.wav?X-Amz-Algorithm=AWS4-HMAC-SHA256&amp;X-Amz-Credential=AKIATCPXLLJN3FZS7YWQ%2F20210504%2Fus-west-1%2Fs3%2Faws4_request&amp;X-Amz-Date=20210504T183959Z&amp;X-Amz-Expires=604800&amp;X-Amz-SignedHeaders=host&amp;X-Amz-Signature=f8143420646b2f90d6768f68b8ea4f1523f75c67de42d02d08264736c0f65156</t>
  </si>
  <si>
    <t>63a7007f-3439-40e7-a2ca-65f07c84a610</t>
  </si>
  <si>
    <t>Laurel Lorigan</t>
  </si>
  <si>
    <t>2021-05-01 14:53:10 UTC</t>
  </si>
  <si>
    <t>2021-05-01 14:53:19 UTC</t>
  </si>
  <si>
    <t>http://production-processed-recordings.s3.amazonaws.com/normalized_audio/bc0f4dcde0754378fd445cec123a24f4.wav</t>
  </si>
  <si>
    <t>https://production-processed-recordings.s3.amazonaws.com/bc0f4dcde0754378fd445cec123a24f4.wav?X-Amz-Algorithm=AWS4-HMAC-SHA256&amp;X-Amz-Credential=AKIATCPXLLJN3FZS7YWQ%2F20210504%2Fus-east-1%2Fs3%2Faws4_request&amp;X-Amz-Date=20210504T183959Z&amp;X-Amz-Expires=604800&amp;X-Amz-SignedHeaders=host&amp;X-Amz-Signature=ca2e4edb11f714d93def1b73d44108c99dd72909a4038e8c79e7ab777f1fe696</t>
  </si>
  <si>
    <t>https://nc-library-recordings.s3.us-west-1.amazonaws.com/uploads/recording/raw_s3_location/63a7007f-3439-40e7-a2ca-65f07c84a610/bc0f4dcde0754378fd445cec123a24f4.wav?X-Amz-Algorithm=AWS4-HMAC-SHA256&amp;X-Amz-Credential=AKIATCPXLLJN3FZS7YWQ%2F20210504%2Fus-west-1%2Fs3%2Faws4_request&amp;X-Amz-Date=20210504T183959Z&amp;X-Amz-Expires=604800&amp;X-Amz-SignedHeaders=host&amp;X-Amz-Signature=7c27e2b9a9e8f1f3e31388fb85947f633d140c3f1ea7b4c3e45a68c8f3edc7fb</t>
  </si>
  <si>
    <t>a0c0b420-5c16-4809-acc0-6aef4722965e</t>
  </si>
  <si>
    <t>Lindsay Grubbs</t>
  </si>
  <si>
    <t>2021-05-01 17:27:58 UTC</t>
  </si>
  <si>
    <t>2021-05-01 17:28:09 UTC</t>
  </si>
  <si>
    <t>http://production-processed-recordings.s3.amazonaws.com/normalized_audio/2df443de839e88184bea31e0f135dc10.wav</t>
  </si>
  <si>
    <t>https://production-processed-recordings.s3.amazonaws.com/2df443de839e88184bea31e0f135dc10.wav?X-Amz-Algorithm=AWS4-HMAC-SHA256&amp;X-Amz-Credential=AKIATCPXLLJN3FZS7YWQ%2F20210504%2Fus-east-1%2Fs3%2Faws4_request&amp;X-Amz-Date=20210504T183959Z&amp;X-Amz-Expires=604800&amp;X-Amz-SignedHeaders=host&amp;X-Amz-Signature=0205ec2f90f55271b53956ac4c0d837fefec21b0dc198fd123f84eb34c2d8a58</t>
  </si>
  <si>
    <t>https://nc-library-recordings.s3.us-west-1.amazonaws.com/uploads/recording/raw_s3_location/a0c0b420-5c16-4809-acc0-6aef4722965e/2df443de839e88184bea31e0f135dc10.wav?X-Amz-Algorithm=AWS4-HMAC-SHA256&amp;X-Amz-Credential=AKIATCPXLLJN3FZS7YWQ%2F20210504%2Fus-west-1%2Fs3%2Faws4_request&amp;X-Amz-Date=20210504T183959Z&amp;X-Amz-Expires=604800&amp;X-Amz-SignedHeaders=host&amp;X-Amz-Signature=caf07b674f69532cff14017a1aa2234606f223f9e4aef40b6a0fad6b86b50921</t>
  </si>
  <si>
    <t>b6692146-5e41-49c1-8eee-162f39137b0b</t>
  </si>
  <si>
    <t>Lillian Dobrin</t>
  </si>
  <si>
    <t>2021-05-01 18:42:04 UTC</t>
  </si>
  <si>
    <t>2021-05-01 18:42:13 UTC</t>
  </si>
  <si>
    <t>http://production-processed-recordings.s3.amazonaws.com/normalized_audio/d2a34024722d2213c1d90d0ad24c1d21.wav</t>
  </si>
  <si>
    <t>https://production-processed-recordings.s3.amazonaws.com/d2a34024722d2213c1d90d0ad24c1d21.wav?X-Amz-Algorithm=AWS4-HMAC-SHA256&amp;X-Amz-Credential=AKIATCPXLLJN3FZS7YWQ%2F20210504%2Fus-east-1%2Fs3%2Faws4_request&amp;X-Amz-Date=20210504T183959Z&amp;X-Amz-Expires=604800&amp;X-Amz-SignedHeaders=host&amp;X-Amz-Signature=b5304ea44e7644217c5a436c91d9f8d11da70343ef4adf1bb5186680b6dd2134</t>
  </si>
  <si>
    <t>https://nc-library-recordings.s3.us-west-1.amazonaws.com/uploads/recording/raw_s3_location/b6692146-5e41-49c1-8eee-162f39137b0b/d2a34024722d2213c1d90d0ad24c1d21.wav?X-Amz-Algorithm=AWS4-HMAC-SHA256&amp;X-Amz-Credential=AKIATCPXLLJN3FZS7YWQ%2F20210504%2Fus-west-1%2Fs3%2Faws4_request&amp;X-Amz-Date=20210504T183959Z&amp;X-Amz-Expires=604800&amp;X-Amz-SignedHeaders=host&amp;X-Amz-Signature=951d50db825438c1342bf775ef0091d50defcd06edbb16ccdc9629041f6989b0</t>
  </si>
  <si>
    <t>58dc9ac2-6d48-4009-b93b-df7b3cd57437</t>
  </si>
  <si>
    <t>Leigha Swanson</t>
  </si>
  <si>
    <t>2021-05-01 11:53:23 UTC</t>
  </si>
  <si>
    <t>2021-05-01 11:53:37 UTC</t>
  </si>
  <si>
    <t>http://production-processed-recordings.s3.amazonaws.com/normalized_audio/7cc8975759294d8e37d9f4423616afad.wav</t>
  </si>
  <si>
    <t>https://production-processed-recordings.s3.amazonaws.com/7cc8975759294d8e37d9f4423616afad.wav?X-Amz-Algorithm=AWS4-HMAC-SHA256&amp;X-Amz-Credential=AKIATCPXLLJN3FZS7YWQ%2F20210504%2Fus-east-1%2Fs3%2Faws4_request&amp;X-Amz-Date=20210504T183959Z&amp;X-Amz-Expires=604800&amp;X-Amz-SignedHeaders=host&amp;X-Amz-Signature=7fd271593d221ae2ab2188be8e28704e7feb9742892da0c829f705552af580bb</t>
  </si>
  <si>
    <t>https://nc-library-recordings.s3.us-west-1.amazonaws.com/uploads/recording/raw_s3_location/58dc9ac2-6d48-4009-b93b-df7b3cd57437/7cc8975759294d8e37d9f4423616afad.wav?X-Amz-Algorithm=AWS4-HMAC-SHA256&amp;X-Amz-Credential=AKIATCPXLLJN3FZS7YWQ%2F20210504%2Fus-west-1%2Fs3%2Faws4_request&amp;X-Amz-Date=20210504T183959Z&amp;X-Amz-Expires=604800&amp;X-Amz-SignedHeaders=host&amp;X-Amz-Signature=2316f8c63bef126be034dbf7f33b34b4bdcd71d9f24ae61107ed75f01f7811bc</t>
  </si>
  <si>
    <t>15a3e5b4-020d-4b0a-9570-54eb1f648129</t>
  </si>
  <si>
    <t>Liam Kidd</t>
  </si>
  <si>
    <t>2021-05-01 15:25:41 UTC</t>
  </si>
  <si>
    <t>2021-05-01 15:25:50 UTC</t>
  </si>
  <si>
    <t>http://production-processed-recordings.s3.amazonaws.com/normalized_audio/a6d6309d59fcad5744c6c2f39d489a58.wav</t>
  </si>
  <si>
    <t>https://production-processed-recordings.s3.amazonaws.com/a6d6309d59fcad5744c6c2f39d489a58.wav?X-Amz-Algorithm=AWS4-HMAC-SHA256&amp;X-Amz-Credential=AKIATCPXLLJN3FZS7YWQ%2F20210504%2Fus-east-1%2Fs3%2Faws4_request&amp;X-Amz-Date=20210504T183959Z&amp;X-Amz-Expires=604800&amp;X-Amz-SignedHeaders=host&amp;X-Amz-Signature=af40a2c791d1dbbc8551dc46e6a10ad3849899bd80c3eb4be49939872d6e216b</t>
  </si>
  <si>
    <t>https://nc-library-recordings.s3.us-west-1.amazonaws.com/uploads/recording/raw_s3_location/15a3e5b4-020d-4b0a-9570-54eb1f648129/a6d6309d59fcad5744c6c2f39d489a58.wav?X-Amz-Algorithm=AWS4-HMAC-SHA256&amp;X-Amz-Credential=AKIATCPXLLJN3FZS7YWQ%2F20210504%2Fus-west-1%2Fs3%2Faws4_request&amp;X-Amz-Date=20210504T183959Z&amp;X-Amz-Expires=604800&amp;X-Amz-SignedHeaders=host&amp;X-Amz-Signature=0c0c8fb7ffc2d053431a0d49a3325c5259ec424eea04f7ddb24f35224db82822</t>
  </si>
  <si>
    <t>cbacfd58-6e9d-4cf8-9c7e-115313fe1621</t>
  </si>
  <si>
    <t>Lilliana Marie Shelton</t>
  </si>
  <si>
    <t>2021-04-29 18:35:36 UTC</t>
  </si>
  <si>
    <t>2021-04-29 18:35:47 UTC</t>
  </si>
  <si>
    <t>http://production-processed-recordings.s3.amazonaws.com/normalized_audio/b5b7d0d7fd2440fcec616b858f926828.wav</t>
  </si>
  <si>
    <t>https://production-processed-recordings.s3.amazonaws.com/b5b7d0d7fd2440fcec616b858f926828.wav?X-Amz-Algorithm=AWS4-HMAC-SHA256&amp;X-Amz-Credential=AKIATCPXLLJN3FZS7YWQ%2F20210504%2Fus-east-1%2Fs3%2Faws4_request&amp;X-Amz-Date=20210504T183959Z&amp;X-Amz-Expires=604800&amp;X-Amz-SignedHeaders=host&amp;X-Amz-Signature=4475249bfdc3c6172b8cd531d4c3dff34ec518bccc3d00ff2226511d80333ff8</t>
  </si>
  <si>
    <t>https://nc-library-recordings.s3.us-west-1.amazonaws.com/uploads/recording/raw_s3_location/cbacfd58-6e9d-4cf8-9c7e-115313fe1621/b5b7d0d7fd2440fcec616b858f926828.wav?X-Amz-Algorithm=AWS4-HMAC-SHA256&amp;X-Amz-Credential=AKIATCPXLLJN3FZS7YWQ%2F20210504%2Fus-west-1%2Fs3%2Faws4_request&amp;X-Amz-Date=20210504T183959Z&amp;X-Amz-Expires=604800&amp;X-Amz-SignedHeaders=host&amp;X-Amz-Signature=385f472dbf55757fe36e300ad7716e66d0911b15eff649323e01bb90a3652c70</t>
  </si>
  <si>
    <t>cd7c05f9-5d71-42c8-a7b7-53126ccc870d</t>
  </si>
  <si>
    <t>Linda Yeboah</t>
  </si>
  <si>
    <t>2021-04-30 16:55:02 UTC</t>
  </si>
  <si>
    <t>2021-04-30 16:55:11 UTC</t>
  </si>
  <si>
    <t>http://production-processed-recordings.s3.amazonaws.com/normalized_audio/f2010fa763bcd0c7840fd536e4742898.wav</t>
  </si>
  <si>
    <t>https://production-processed-recordings.s3.amazonaws.com/f2010fa763bcd0c7840fd536e4742898.wav?X-Amz-Algorithm=AWS4-HMAC-SHA256&amp;X-Amz-Credential=AKIATCPXLLJN3FZS7YWQ%2F20210504%2Fus-east-1%2Fs3%2Faws4_request&amp;X-Amz-Date=20210504T183959Z&amp;X-Amz-Expires=604800&amp;X-Amz-SignedHeaders=host&amp;X-Amz-Signature=f3636292f8e86197c8f2f28d1101eaa87bf2317e8b32e49dcf2aecf8a3326b21</t>
  </si>
  <si>
    <t>https://nc-library-recordings.s3.us-west-1.amazonaws.com/uploads/recording/raw_s3_location/cd7c05f9-5d71-42c8-a7b7-53126ccc870d/f2010fa763bcd0c7840fd536e4742898.wav?X-Amz-Algorithm=AWS4-HMAC-SHA256&amp;X-Amz-Credential=AKIATCPXLLJN3FZS7YWQ%2F20210504%2Fus-west-1%2Fs3%2Faws4_request&amp;X-Amz-Date=20210504T183959Z&amp;X-Amz-Expires=604800&amp;X-Amz-SignedHeaders=host&amp;X-Amz-Signature=d14238f76e0249ef36764e0b7bba5c70d58b87a3e94cf1ab3d15ef5df18ead11</t>
  </si>
  <si>
    <t>aad0145e-bc56-425d-8a1e-18cd935534f1</t>
  </si>
  <si>
    <t>Liana Coppola</t>
  </si>
  <si>
    <t>2021-04-30 14:20:45 UTC</t>
  </si>
  <si>
    <t>2021-04-30 14:20:55 UTC</t>
  </si>
  <si>
    <t>http://production-processed-recordings.s3.amazonaws.com/normalized_audio/2dca91448bac6bff3fad3e25c62d0ba9.wav</t>
  </si>
  <si>
    <t>https://production-processed-recordings.s3.amazonaws.com/2dca91448bac6bff3fad3e25c62d0ba9.wav?X-Amz-Algorithm=AWS4-HMAC-SHA256&amp;X-Amz-Credential=AKIATCPXLLJN3FZS7YWQ%2F20210504%2Fus-east-1%2Fs3%2Faws4_request&amp;X-Amz-Date=20210504T183959Z&amp;X-Amz-Expires=604800&amp;X-Amz-SignedHeaders=host&amp;X-Amz-Signature=08398dcf444ad43e3b5b1c56e888deea32f41a923aa6e1254926766e2d130af0</t>
  </si>
  <si>
    <t>https://nc-library-recordings.s3.us-west-1.amazonaws.com/uploads/recording/raw_s3_location/aad0145e-bc56-425d-8a1e-18cd935534f1/2dca91448bac6bff3fad3e25c62d0ba9.wav?X-Amz-Algorithm=AWS4-HMAC-SHA256&amp;X-Amz-Credential=AKIATCPXLLJN3FZS7YWQ%2F20210504%2Fus-west-1%2Fs3%2Faws4_request&amp;X-Amz-Date=20210504T183959Z&amp;X-Amz-Expires=604800&amp;X-Amz-SignedHeaders=host&amp;X-Amz-Signature=f5716afc99ccae9e5b2b257e4f1fc19de2a0b2e773722e45a6ccfdea05648d2a</t>
  </si>
  <si>
    <t>478c1de4-0b65-4a23-b538-746f4edc014e</t>
  </si>
  <si>
    <t>Lauren Fatigate</t>
  </si>
  <si>
    <t>2021-04-30 13:53:22 UTC</t>
  </si>
  <si>
    <t>2021-04-30 13:53:31 UTC</t>
  </si>
  <si>
    <t>http://production-processed-recordings.s3.amazonaws.com/normalized_audio/02abb7425510cea8be3aefbf51d4a9ba.wav</t>
  </si>
  <si>
    <t>https://production-processed-recordings.s3.amazonaws.com/02abb7425510cea8be3aefbf51d4a9ba.wav?X-Amz-Algorithm=AWS4-HMAC-SHA256&amp;X-Amz-Credential=AKIATCPXLLJN3FZS7YWQ%2F20210504%2Fus-east-1%2Fs3%2Faws4_request&amp;X-Amz-Date=20210504T183959Z&amp;X-Amz-Expires=604800&amp;X-Amz-SignedHeaders=host&amp;X-Amz-Signature=d6a11532a5f2924787a17d565f80060380cdde9c9a17376de75a3335a7c23061</t>
  </si>
  <si>
    <t>https://nc-library-recordings.s3.us-west-1.amazonaws.com/uploads/recording/raw_s3_location/478c1de4-0b65-4a23-b538-746f4edc014e/02abb7425510cea8be3aefbf51d4a9ba.wav?X-Amz-Algorithm=AWS4-HMAC-SHA256&amp;X-Amz-Credential=AKIATCPXLLJN3FZS7YWQ%2F20210504%2Fus-west-1%2Fs3%2Faws4_request&amp;X-Amz-Date=20210504T183959Z&amp;X-Amz-Expires=604800&amp;X-Amz-SignedHeaders=host&amp;X-Amz-Signature=1493611e6e98500b28077f25049b8acab801c8e19bfe03feb4829a48c5cac043</t>
  </si>
  <si>
    <t>e55cc016-acf8-4f95-935e-1ebfd7e4c1b8</t>
  </si>
  <si>
    <t>Laci-Ann Parrott</t>
  </si>
  <si>
    <t>2021-05-01 13:41:04 UTC</t>
  </si>
  <si>
    <t>2021-05-01 13:41:13 UTC</t>
  </si>
  <si>
    <t>http://production-processed-recordings.s3.amazonaws.com/normalized_audio/296a2d6b5082a23a978f403eb1a7f673.wav</t>
  </si>
  <si>
    <t>https://production-processed-recordings.s3.amazonaws.com/296a2d6b5082a23a978f403eb1a7f673.wav?X-Amz-Algorithm=AWS4-HMAC-SHA256&amp;X-Amz-Credential=AKIATCPXLLJN3FZS7YWQ%2F20210504%2Fus-east-1%2Fs3%2Faws4_request&amp;X-Amz-Date=20210504T183959Z&amp;X-Amz-Expires=604800&amp;X-Amz-SignedHeaders=host&amp;X-Amz-Signature=64b1f3a8fbf12c53c6ddc5f78dd002c699c75b648276d332e5c8cc7d74ea4efa</t>
  </si>
  <si>
    <t>https://nc-library-recordings.s3.us-west-1.amazonaws.com/uploads/recording/raw_s3_location/e55cc016-acf8-4f95-935e-1ebfd7e4c1b8/296a2d6b5082a23a978f403eb1a7f673.wav?X-Amz-Algorithm=AWS4-HMAC-SHA256&amp;X-Amz-Credential=AKIATCPXLLJN3FZS7YWQ%2F20210504%2Fus-west-1%2Fs3%2Faws4_request&amp;X-Amz-Date=20210504T183959Z&amp;X-Amz-Expires=604800&amp;X-Amz-SignedHeaders=host&amp;X-Amz-Signature=30ae1cca704b2cd4c0cb6c75b8e807cff3a08d504062184ad2e0f9a0e3f3f11d</t>
  </si>
  <si>
    <t>45065bd9-c792-4fef-9739-ccba7d2f2aab</t>
  </si>
  <si>
    <t>Lauren Carpenter</t>
  </si>
  <si>
    <t>2021-05-03 04:48:59 UTC</t>
  </si>
  <si>
    <t>2021-05-03 04:49:08 UTC</t>
  </si>
  <si>
    <t>http://production-processed-recordings.s3.amazonaws.com/normalized_audio/ef121e1685bf73a05eb813323f719db0.wav</t>
  </si>
  <si>
    <t>https://production-processed-recordings.s3.amazonaws.com/ef121e1685bf73a05eb813323f719db0.wav?X-Amz-Algorithm=AWS4-HMAC-SHA256&amp;X-Amz-Credential=AKIATCPXLLJN3FZS7YWQ%2F20210504%2Fus-east-1%2Fs3%2Faws4_request&amp;X-Amz-Date=20210504T183959Z&amp;X-Amz-Expires=604800&amp;X-Amz-SignedHeaders=host&amp;X-Amz-Signature=22bfbedf8f0eb8f37c3c861da9bcbe375b386df0b3be5bd56f15d71e2f640d4e</t>
  </si>
  <si>
    <t>https://nc-library-recordings.s3.us-west-1.amazonaws.com/uploads/recording/raw_s3_location/45065bd9-c792-4fef-9739-ccba7d2f2aab/ef121e1685bf73a05eb813323f719db0.wav?X-Amz-Algorithm=AWS4-HMAC-SHA256&amp;X-Amz-Credential=AKIATCPXLLJN3FZS7YWQ%2F20210504%2Fus-west-1%2Fs3%2Faws4_request&amp;X-Amz-Date=20210504T183959Z&amp;X-Amz-Expires=604800&amp;X-Amz-SignedHeaders=host&amp;X-Amz-Signature=aacbcf95d7bdb3026962e151720f17efea5794922e0e30b1e2e442048eda6321</t>
  </si>
  <si>
    <t>7a26b79e-8ea0-464b-947a-93a2b9ccb66f</t>
  </si>
  <si>
    <t>Lauren Atkins</t>
  </si>
  <si>
    <t>2021-05-03 06:15:49 UTC</t>
  </si>
  <si>
    <t>2021-05-03 06:15:59 UTC</t>
  </si>
  <si>
    <t>http://production-processed-recordings.s3.amazonaws.com/normalized_audio/dee656c7191c43d7488ccda53e407a79.wav</t>
  </si>
  <si>
    <t>https://production-processed-recordings.s3.amazonaws.com/dee656c7191c43d7488ccda53e407a79.wav?X-Amz-Algorithm=AWS4-HMAC-SHA256&amp;X-Amz-Credential=AKIATCPXLLJN3FZS7YWQ%2F20210504%2Fus-east-1%2Fs3%2Faws4_request&amp;X-Amz-Date=20210504T183959Z&amp;X-Amz-Expires=604800&amp;X-Amz-SignedHeaders=host&amp;X-Amz-Signature=7e0fb293696f3e7d6723800d20d9466a578a2cc42e28ec428e35bbcbd2d6ef8c</t>
  </si>
  <si>
    <t>https://nc-library-recordings.s3.us-west-1.amazonaws.com/uploads/recording/raw_s3_location/7a26b79e-8ea0-464b-947a-93a2b9ccb66f/dee656c7191c43d7488ccda53e407a79.wav?X-Amz-Algorithm=AWS4-HMAC-SHA256&amp;X-Amz-Credential=AKIATCPXLLJN3FZS7YWQ%2F20210504%2Fus-west-1%2Fs3%2Faws4_request&amp;X-Amz-Date=20210504T183959Z&amp;X-Amz-Expires=604800&amp;X-Amz-SignedHeaders=host&amp;X-Amz-Signature=3fc6d1863dfd049a0464be5f7d81ff4d507829001e1937077533ea9d0238c015</t>
  </si>
  <si>
    <t>8ad4aa06-6a42-4535-adef-346296bb97e0</t>
  </si>
  <si>
    <t>LeeAnna Collier</t>
  </si>
  <si>
    <t>2021-05-03 04:34:50 UTC</t>
  </si>
  <si>
    <t>2021-05-03 04:35:00 UTC</t>
  </si>
  <si>
    <t>http://production-processed-recordings.s3.amazonaws.com/normalized_audio/e756dbdb4dcb2918ff0df1c673193cd3.wav</t>
  </si>
  <si>
    <t>https://production-processed-recordings.s3.amazonaws.com/e756dbdb4dcb2918ff0df1c673193cd3.wav?X-Amz-Algorithm=AWS4-HMAC-SHA256&amp;X-Amz-Credential=AKIATCPXLLJN3FZS7YWQ%2F20210504%2Fus-east-1%2Fs3%2Faws4_request&amp;X-Amz-Date=20210504T183959Z&amp;X-Amz-Expires=604800&amp;X-Amz-SignedHeaders=host&amp;X-Amz-Signature=1bb1e727cddbda80d428ffbadd82f02d1b224bfa6c579aad9e7bf785f53912f8</t>
  </si>
  <si>
    <t>https://nc-library-recordings.s3.us-west-1.amazonaws.com/uploads/recording/raw_s3_location/8ad4aa06-6a42-4535-adef-346296bb97e0/e756dbdb4dcb2918ff0df1c673193cd3.wav?X-Amz-Algorithm=AWS4-HMAC-SHA256&amp;X-Amz-Credential=AKIATCPXLLJN3FZS7YWQ%2F20210504%2Fus-west-1%2Fs3%2Faws4_request&amp;X-Amz-Date=20210504T183959Z&amp;X-Amz-Expires=604800&amp;X-Amz-SignedHeaders=host&amp;X-Amz-Signature=198b8f7ee58a6f8255a90ce7e637117961f41442d225eeb3328025909a6393c1</t>
  </si>
  <si>
    <t>17140397-8b4e-4a68-8d4d-710ee35284df</t>
  </si>
  <si>
    <t>Mohammed Adekunle</t>
  </si>
  <si>
    <t>2021-05-03 06:26:34 UTC</t>
  </si>
  <si>
    <t>2021-05-03 06:26:46 UTC</t>
  </si>
  <si>
    <t>http://production-processed-recordings.s3.amazonaws.com/normalized_audio/57fd1f22fbe9671ee2520503b0aef6b9.wav</t>
  </si>
  <si>
    <t>https://production-processed-recordings.s3.amazonaws.com/57fd1f22fbe9671ee2520503b0aef6b9.wav?X-Amz-Algorithm=AWS4-HMAC-SHA256&amp;X-Amz-Credential=AKIATCPXLLJN3FZS7YWQ%2F20210504%2Fus-east-1%2Fs3%2Faws4_request&amp;X-Amz-Date=20210504T183959Z&amp;X-Amz-Expires=604800&amp;X-Amz-SignedHeaders=host&amp;X-Amz-Signature=4fa237f1db74e40deec7da4560438324e122fd5a164e2421026e910a7d4c597f</t>
  </si>
  <si>
    <t>https://nc-library-recordings.s3.us-west-1.amazonaws.com/uploads/recording/raw_s3_location/17140397-8b4e-4a68-8d4d-710ee35284df/57fd1f22fbe9671ee2520503b0aef6b9.wav?X-Amz-Algorithm=AWS4-HMAC-SHA256&amp;X-Amz-Credential=AKIATCPXLLJN3FZS7YWQ%2F20210504%2Fus-west-1%2Fs3%2Faws4_request&amp;X-Amz-Date=20210504T183959Z&amp;X-Amz-Expires=604800&amp;X-Amz-SignedHeaders=host&amp;X-Amz-Signature=f5bfbba1642fd5e1e6647133d9dc8395977223cb1456f680fb9a467df7b106fb</t>
  </si>
  <si>
    <t>9aaebd96-5169-4c29-bee4-41e9f18db318</t>
  </si>
  <si>
    <t>Micah Colwell</t>
  </si>
  <si>
    <t>2021-04-30 14:24:59 UTC</t>
  </si>
  <si>
    <t>2021-04-30 14:25:10 UTC</t>
  </si>
  <si>
    <t>http://production-processed-recordings.s3.amazonaws.com/normalized_audio/80a66ab5630db5e602758ab543408ced.wav</t>
  </si>
  <si>
    <t>https://production-processed-recordings.s3.amazonaws.com/80a66ab5630db5e602758ab543408ced.wav?X-Amz-Algorithm=AWS4-HMAC-SHA256&amp;X-Amz-Credential=AKIATCPXLLJN3FZS7YWQ%2F20210504%2Fus-east-1%2Fs3%2Faws4_request&amp;X-Amz-Date=20210504T183959Z&amp;X-Amz-Expires=604800&amp;X-Amz-SignedHeaders=host&amp;X-Amz-Signature=35fa773be7297b8c6ea26f772a9fb62a0afb1ccfd4f7702de6bfeb08cb6645f1</t>
  </si>
  <si>
    <t>https://nc-library-recordings.s3.us-west-1.amazonaws.com/uploads/recording/raw_s3_location/9aaebd96-5169-4c29-bee4-41e9f18db318/80a66ab5630db5e602758ab543408ced.wav?X-Amz-Algorithm=AWS4-HMAC-SHA256&amp;X-Amz-Credential=AKIATCPXLLJN3FZS7YWQ%2F20210504%2Fus-west-1%2Fs3%2Faws4_request&amp;X-Amz-Date=20210504T183959Z&amp;X-Amz-Expires=604800&amp;X-Amz-SignedHeaders=host&amp;X-Amz-Signature=c4a23f80b5fb6743e744e224b85707ced6d179655489825bdb7447ac3030be1a</t>
  </si>
  <si>
    <t>d2c27005-abb6-4133-bae8-df046e8c48a8</t>
  </si>
  <si>
    <t>Malina Camacho</t>
  </si>
  <si>
    <t>2021-05-03 04:50:12 UTC</t>
  </si>
  <si>
    <t>2021-05-03 04:50:20 UTC</t>
  </si>
  <si>
    <t>http://production-processed-recordings.s3.amazonaws.com/normalized_audio/20354d7e2be84598b6b12b5ef698347a.wav</t>
  </si>
  <si>
    <t>https://production-processed-recordings.s3.amazonaws.com/20354d7e2be84598b6b12b5ef698347a.wav?X-Amz-Algorithm=AWS4-HMAC-SHA256&amp;X-Amz-Credential=AKIATCPXLLJN3FZS7YWQ%2F20210504%2Fus-east-1%2Fs3%2Faws4_request&amp;X-Amz-Date=20210504T183959Z&amp;X-Amz-Expires=604800&amp;X-Amz-SignedHeaders=host&amp;X-Amz-Signature=6712d30b1d23b9a7a591acc83bae66f88a1c1a79f00b62bb259a357457fb0a9b</t>
  </si>
  <si>
    <t>https://nc-library-recordings.s3.us-west-1.amazonaws.com/uploads/recording/raw_s3_location/d2c27005-abb6-4133-bae8-df046e8c48a8/20354d7e2be84598b6b12b5ef698347a.wav?X-Amz-Algorithm=AWS4-HMAC-SHA256&amp;X-Amz-Credential=AKIATCPXLLJN3FZS7YWQ%2F20210504%2Fus-west-1%2Fs3%2Faws4_request&amp;X-Amz-Date=20210504T183959Z&amp;X-Amz-Expires=604800&amp;X-Amz-SignedHeaders=host&amp;X-Amz-Signature=7e65cc44e8531a1ee2f0da00fa6ce7a3f23bffa158ab04ff51e18615469c2db0</t>
  </si>
  <si>
    <t>becf961a-701e-4608-bdb2-4f33c7342798</t>
  </si>
  <si>
    <t>Mohammed Noori</t>
  </si>
  <si>
    <t>2021-05-01 13:48:40 UTC</t>
  </si>
  <si>
    <t>2021-05-01 13:48:48 UTC</t>
  </si>
  <si>
    <t>http://production-processed-recordings.s3.amazonaws.com/normalized_audio/c9dc27b3b7f27d1422ba51e7dbc4386c.wav</t>
  </si>
  <si>
    <t>https://production-processed-recordings.s3.amazonaws.com/c9dc27b3b7f27d1422ba51e7dbc4386c.wav?X-Amz-Algorithm=AWS4-HMAC-SHA256&amp;X-Amz-Credential=AKIATCPXLLJN3FZS7YWQ%2F20210504%2Fus-east-1%2Fs3%2Faws4_request&amp;X-Amz-Date=20210504T183959Z&amp;X-Amz-Expires=604800&amp;X-Amz-SignedHeaders=host&amp;X-Amz-Signature=a8b790a5f1c41d101d07ed647353ebad9cb22c959c40c8fac1d1d863b16b597d</t>
  </si>
  <si>
    <t>https://nc-library-recordings.s3.us-west-1.amazonaws.com/uploads/recording/raw_s3_location/becf961a-701e-4608-bdb2-4f33c7342798/c9dc27b3b7f27d1422ba51e7dbc4386c.wav?X-Amz-Algorithm=AWS4-HMAC-SHA256&amp;X-Amz-Credential=AKIATCPXLLJN3FZS7YWQ%2F20210504%2Fus-west-1%2Fs3%2Faws4_request&amp;X-Amz-Date=20210504T183959Z&amp;X-Amz-Expires=604800&amp;X-Amz-SignedHeaders=host&amp;X-Amz-Signature=d397c10e3454f03371d4687a08d0aa7ae4572ae9bb4e1c21083d5f71ed66ed28</t>
  </si>
  <si>
    <t>d1fa6920-a311-4e4f-9a60-250002f809c5</t>
  </si>
  <si>
    <t>Matthew Alexander Rich</t>
  </si>
  <si>
    <t>2021-04-29 18:39:12 UTC</t>
  </si>
  <si>
    <t>2021-04-30 02:07:21 UTC</t>
  </si>
  <si>
    <t>http://production-processed-recordings.s3.amazonaws.com/normalized_audio/ec533504c9e894c0fac08669931f1808.wav</t>
  </si>
  <si>
    <t>https://production-processed-recordings.s3.amazonaws.com/ec533504c9e894c0fac08669931f1808.wav?X-Amz-Algorithm=AWS4-HMAC-SHA256&amp;X-Amz-Credential=AKIATCPXLLJN3FZS7YWQ%2F20210504%2Fus-east-1%2Fs3%2Faws4_request&amp;X-Amz-Date=20210504T183959Z&amp;X-Amz-Expires=604800&amp;X-Amz-SignedHeaders=host&amp;X-Amz-Signature=ad080fc84657dca09bda1ca2fd65e1229c79afc2c428dd57aaa7d771b3283fd2</t>
  </si>
  <si>
    <t>https://nc-library-recordings.s3.us-west-1.amazonaws.com/uploads/recording/raw_s3_location/d1fa6920-a311-4e4f-9a60-250002f809c5/ec533504c9e894c0fac08669931f1808.wav?X-Amz-Algorithm=AWS4-HMAC-SHA256&amp;X-Amz-Credential=AKIATCPXLLJN3FZS7YWQ%2F20210504%2Fus-west-1%2Fs3%2Faws4_request&amp;X-Amz-Date=20210504T183959Z&amp;X-Amz-Expires=604800&amp;X-Amz-SignedHeaders=host&amp;X-Amz-Signature=d01184113486d8198999ed7ff7707084620ad81cdc3b7f62b3c3249fa09f1f72</t>
  </si>
  <si>
    <t>259a74cc-b081-4ffb-97cb-a81e959ee5be</t>
  </si>
  <si>
    <t>Mackenzie Sprouse</t>
  </si>
  <si>
    <t>2021-05-01 12:22:53 UTC</t>
  </si>
  <si>
    <t>2021-05-01 12:23:02 UTC</t>
  </si>
  <si>
    <t>http://production-processed-recordings.s3.amazonaws.com/normalized_audio/60c6afb976a5b8727b2adb21a2ae39e3.wav</t>
  </si>
  <si>
    <t>https://production-processed-recordings.s3.amazonaws.com/60c6afb976a5b8727b2adb21a2ae39e3.wav?X-Amz-Algorithm=AWS4-HMAC-SHA256&amp;X-Amz-Credential=AKIATCPXLLJN3FZS7YWQ%2F20210504%2Fus-east-1%2Fs3%2Faws4_request&amp;X-Amz-Date=20210504T183959Z&amp;X-Amz-Expires=604800&amp;X-Amz-SignedHeaders=host&amp;X-Amz-Signature=6959b25f4d589456c94a148d02cd1068fb58de32d6c89539e2571825aaf1ad63</t>
  </si>
  <si>
    <t>https://nc-library-recordings.s3.us-west-1.amazonaws.com/uploads/recording/raw_s3_location/259a74cc-b081-4ffb-97cb-a81e959ee5be/60c6afb976a5b8727b2adb21a2ae39e3.wav?X-Amz-Algorithm=AWS4-HMAC-SHA256&amp;X-Amz-Credential=AKIATCPXLLJN3FZS7YWQ%2F20210504%2Fus-west-1%2Fs3%2Faws4_request&amp;X-Amz-Date=20210504T183959Z&amp;X-Amz-Expires=604800&amp;X-Amz-SignedHeaders=host&amp;X-Amz-Signature=708cba55e71229cea445f7ffd0c5bcb810250b7bc5b31acafe459fbed675e4eb</t>
  </si>
  <si>
    <t>91276ed7-ab4f-428d-a2b5-ad2279749b87</t>
  </si>
  <si>
    <t>Michael Turner</t>
  </si>
  <si>
    <t>2021-05-01 11:37:12 UTC</t>
  </si>
  <si>
    <t>2021-05-01 11:37:21 UTC</t>
  </si>
  <si>
    <t>http://production-processed-recordings.s3.amazonaws.com/normalized_audio/b3e558f9d7bf89c1f8076af519784b8f.wav</t>
  </si>
  <si>
    <t>https://production-processed-recordings.s3.amazonaws.com/b3e558f9d7bf89c1f8076af519784b8f.wav?X-Amz-Algorithm=AWS4-HMAC-SHA256&amp;X-Amz-Credential=AKIATCPXLLJN3FZS7YWQ%2F20210504%2Fus-east-1%2Fs3%2Faws4_request&amp;X-Amz-Date=20210504T183959Z&amp;X-Amz-Expires=604800&amp;X-Amz-SignedHeaders=host&amp;X-Amz-Signature=75e3cc4f9654265dc595ab2dae325ea663601e7cb0f70af5673d0df272966094</t>
  </si>
  <si>
    <t>https://nc-library-recordings.s3.us-west-1.amazonaws.com/uploads/recording/raw_s3_location/91276ed7-ab4f-428d-a2b5-ad2279749b87/b3e558f9d7bf89c1f8076af519784b8f.wav?X-Amz-Algorithm=AWS4-HMAC-SHA256&amp;X-Amz-Credential=AKIATCPXLLJN3FZS7YWQ%2F20210504%2Fus-west-1%2Fs3%2Faws4_request&amp;X-Amz-Date=20210504T183959Z&amp;X-Amz-Expires=604800&amp;X-Amz-SignedHeaders=host&amp;X-Amz-Signature=963ba0b83dd138549a6a35779e3078695597822ff6c7502eaff836fa8306f11c</t>
  </si>
  <si>
    <t>c439389b-c534-496a-b959-283e34bddd56</t>
  </si>
  <si>
    <t>Mackenzie Brooke Danko</t>
  </si>
  <si>
    <t>2021-04-30 13:59:15 UTC</t>
  </si>
  <si>
    <t>2021-04-30 13:59:24 UTC</t>
  </si>
  <si>
    <t>http://production-processed-recordings.s3.amazonaws.com/normalized_audio/5467dbf426535d9c4dfde00c2d55bb35.wav</t>
  </si>
  <si>
    <t>https://production-processed-recordings.s3.amazonaws.com/5467dbf426535d9c4dfde00c2d55bb35.wav?X-Amz-Algorithm=AWS4-HMAC-SHA256&amp;X-Amz-Credential=AKIATCPXLLJN3FZS7YWQ%2F20210504%2Fus-east-1%2Fs3%2Faws4_request&amp;X-Amz-Date=20210504T183959Z&amp;X-Amz-Expires=604800&amp;X-Amz-SignedHeaders=host&amp;X-Amz-Signature=939d115848269bd27c945ce1e2f341f9d2bb2f2dd5d8e2a7e3b08726cd260ea5</t>
  </si>
  <si>
    <t>https://nc-library-recordings.s3.us-west-1.amazonaws.com/uploads/recording/raw_s3_location/c439389b-c534-496a-b959-283e34bddd56/5467dbf426535d9c4dfde00c2d55bb35.wav?X-Amz-Algorithm=AWS4-HMAC-SHA256&amp;X-Amz-Credential=AKIATCPXLLJN3FZS7YWQ%2F20210504%2Fus-west-1%2Fs3%2Faws4_request&amp;X-Amz-Date=20210504T183959Z&amp;X-Amz-Expires=604800&amp;X-Amz-SignedHeaders=host&amp;X-Amz-Signature=22d1418ccc610029ab1c66ec69d669c3f04d3c6d676be8fca30f59ef7596d8a9</t>
  </si>
  <si>
    <t>20db8546-7509-484a-a35a-d9d8f48eae2d</t>
  </si>
  <si>
    <t>Makiya Athey</t>
  </si>
  <si>
    <t>2021-05-03 06:16:56 UTC</t>
  </si>
  <si>
    <t>2021-05-03 06:17:07 UTC</t>
  </si>
  <si>
    <t>http://production-processed-recordings.s3.amazonaws.com/normalized_audio/1381f355133f099b41748a8f23bc7a65.wav</t>
  </si>
  <si>
    <t>https://production-processed-recordings.s3.amazonaws.com/1381f355133f099b41748a8f23bc7a65.wav?X-Amz-Algorithm=AWS4-HMAC-SHA256&amp;X-Amz-Credential=AKIATCPXLLJN3FZS7YWQ%2F20210504%2Fus-east-1%2Fs3%2Faws4_request&amp;X-Amz-Date=20210504T183959Z&amp;X-Amz-Expires=604800&amp;X-Amz-SignedHeaders=host&amp;X-Amz-Signature=bc480720a7efa799d55ba343f6b34bddf4e0ef994e50eadf0b701bbc34d43635</t>
  </si>
  <si>
    <t>https://nc-library-recordings.s3.us-west-1.amazonaws.com/uploads/recording/raw_s3_location/20db8546-7509-484a-a35a-d9d8f48eae2d/1381f355133f099b41748a8f23bc7a65.wav?X-Amz-Algorithm=AWS4-HMAC-SHA256&amp;X-Amz-Credential=AKIATCPXLLJN3FZS7YWQ%2F20210504%2Fus-west-1%2Fs3%2Faws4_request&amp;X-Amz-Date=20210504T183959Z&amp;X-Amz-Expires=604800&amp;X-Amz-SignedHeaders=host&amp;X-Amz-Signature=960b3f4805ee577964ca934ac552cd0d6b6faaa1ca41ae053868be9e1d4fabf0</t>
  </si>
  <si>
    <t>2dbd9a56-8c5b-41ed-949e-279f18047fe7</t>
  </si>
  <si>
    <t>Mary Sheldon</t>
  </si>
  <si>
    <t>2021-05-01 12:32:26 UTC</t>
  </si>
  <si>
    <t>2021-05-01 12:32:37 UTC</t>
  </si>
  <si>
    <t>http://production-processed-recordings.s3.amazonaws.com/normalized_audio/d4d973443ef7f2db0d86c9bc576e8f5f.wav</t>
  </si>
  <si>
    <t>https://production-processed-recordings.s3.amazonaws.com/d4d973443ef7f2db0d86c9bc576e8f5f.wav?X-Amz-Algorithm=AWS4-HMAC-SHA256&amp;X-Amz-Credential=AKIATCPXLLJN3FZS7YWQ%2F20210504%2Fus-east-1%2Fs3%2Faws4_request&amp;X-Amz-Date=20210504T183959Z&amp;X-Amz-Expires=604800&amp;X-Amz-SignedHeaders=host&amp;X-Amz-Signature=7091381ebed1bacabfff8851028efcb2ecec62a8d58c61858fb279bfa12b3654</t>
  </si>
  <si>
    <t>https://nc-library-recordings.s3.us-west-1.amazonaws.com/uploads/recording/raw_s3_location/2dbd9a56-8c5b-41ed-949e-279f18047fe7/d4d973443ef7f2db0d86c9bc576e8f5f.wav?X-Amz-Algorithm=AWS4-HMAC-SHA256&amp;X-Amz-Credential=AKIATCPXLLJN3FZS7YWQ%2F20210504%2Fus-west-1%2Fs3%2Faws4_request&amp;X-Amz-Date=20210504T183959Z&amp;X-Amz-Expires=604800&amp;X-Amz-SignedHeaders=host&amp;X-Amz-Signature=17171b7c10c5bf699177a8f21c4e64ee8485ceef0d20cf650cc7103eb18e1adc</t>
  </si>
  <si>
    <t>5523216a-4da3-4a1b-9a3e-c1566726a18b</t>
  </si>
  <si>
    <t>Megan Deane</t>
  </si>
  <si>
    <t>2021-05-01 18:49:25 UTC</t>
  </si>
  <si>
    <t>2021-05-01 18:49:37 UTC</t>
  </si>
  <si>
    <t>http://production-processed-recordings.s3.amazonaws.com/normalized_audio/72d359bc84255112dfda2e3c8f37a501.wav</t>
  </si>
  <si>
    <t>https://production-processed-recordings.s3.amazonaws.com/72d359bc84255112dfda2e3c8f37a501.wav?X-Amz-Algorithm=AWS4-HMAC-SHA256&amp;X-Amz-Credential=AKIATCPXLLJN3FZS7YWQ%2F20210504%2Fus-east-1%2Fs3%2Faws4_request&amp;X-Amz-Date=20210504T183959Z&amp;X-Amz-Expires=604800&amp;X-Amz-SignedHeaders=host&amp;X-Amz-Signature=05d7fd16d8cd9c45022dba21fc5af281d9eb788d136c71e6c07f61db0cecdd6a</t>
  </si>
  <si>
    <t>https://nc-library-recordings.s3.us-west-1.amazonaws.com/uploads/recording/raw_s3_location/5523216a-4da3-4a1b-9a3e-c1566726a18b/72d359bc84255112dfda2e3c8f37a501.wav?X-Amz-Algorithm=AWS4-HMAC-SHA256&amp;X-Amz-Credential=AKIATCPXLLJN3FZS7YWQ%2F20210504%2Fus-west-1%2Fs3%2Faws4_request&amp;X-Amz-Date=20210504T183959Z&amp;X-Amz-Expires=604800&amp;X-Amz-SignedHeaders=host&amp;X-Amz-Signature=d47238f91dea16534fd06d8b4dc0e195d39998857690d9f2cc117e3f88f98c5d</t>
  </si>
  <si>
    <t>1a0fbdfe-3cbf-4d01-9ec7-79afc0e62f8e</t>
  </si>
  <si>
    <t>Mia Gonzalez</t>
  </si>
  <si>
    <t>2021-04-30 13:41:52 UTC</t>
  </si>
  <si>
    <t>2021-04-30 13:42:01 UTC</t>
  </si>
  <si>
    <t>http://production-processed-recordings.s3.amazonaws.com/normalized_audio/2f26b2f7e320985d0915868d68834fb4.wav</t>
  </si>
  <si>
    <t>https://production-processed-recordings.s3.amazonaws.com/2f26b2f7e320985d0915868d68834fb4.wav?X-Amz-Algorithm=AWS4-HMAC-SHA256&amp;X-Amz-Credential=AKIATCPXLLJN3FZS7YWQ%2F20210504%2Fus-east-1%2Fs3%2Faws4_request&amp;X-Amz-Date=20210504T183959Z&amp;X-Amz-Expires=604800&amp;X-Amz-SignedHeaders=host&amp;X-Amz-Signature=9813d6f6f73b25805cda2c0a79a3eca29e4b55bd6a8ff84d4e1955d78ecf35b0</t>
  </si>
  <si>
    <t>https://nc-library-recordings.s3.us-west-1.amazonaws.com/uploads/recording/raw_s3_location/1a0fbdfe-3cbf-4d01-9ec7-79afc0e62f8e/2f26b2f7e320985d0915868d68834fb4.wav?X-Amz-Algorithm=AWS4-HMAC-SHA256&amp;X-Amz-Credential=AKIATCPXLLJN3FZS7YWQ%2F20210504%2Fus-west-1%2Fs3%2Faws4_request&amp;X-Amz-Date=20210504T183959Z&amp;X-Amz-Expires=604800&amp;X-Amz-SignedHeaders=host&amp;X-Amz-Signature=9531e3fe08019ea5730b2453875537b50c2f2f70e687805585fc1a6bd08e53d4</t>
  </si>
  <si>
    <t>a0b7d577-f52e-4da3-8ea2-bbc92fa4ffcd</t>
  </si>
  <si>
    <t>Mykaela Grevious</t>
  </si>
  <si>
    <t>2021-05-01 17:28:46 UTC</t>
  </si>
  <si>
    <t>2021-05-01 17:28:56 UTC</t>
  </si>
  <si>
    <t>http://production-processed-recordings.s3.amazonaws.com/normalized_audio/a99f3e50095a29c1400ee0cd114207b7.wav</t>
  </si>
  <si>
    <t>https://production-processed-recordings.s3.amazonaws.com/a99f3e50095a29c1400ee0cd114207b7.wav?X-Amz-Algorithm=AWS4-HMAC-SHA256&amp;X-Amz-Credential=AKIATCPXLLJN3FZS7YWQ%2F20210504%2Fus-east-1%2Fs3%2Faws4_request&amp;X-Amz-Date=20210504T183959Z&amp;X-Amz-Expires=604800&amp;X-Amz-SignedHeaders=host&amp;X-Amz-Signature=08967c5e1f15d822df88c0b1e30ce2108026f4ccdfb0dc447e802518d84cedaf</t>
  </si>
  <si>
    <t>https://nc-library-recordings.s3.us-west-1.amazonaws.com/uploads/recording/raw_s3_location/a0b7d577-f52e-4da3-8ea2-bbc92fa4ffcd/a99f3e50095a29c1400ee0cd114207b7.wav?X-Amz-Algorithm=AWS4-HMAC-SHA256&amp;X-Amz-Credential=AKIATCPXLLJN3FZS7YWQ%2F20210504%2Fus-west-1%2Fs3%2Faws4_request&amp;X-Amz-Date=20210504T183959Z&amp;X-Amz-Expires=604800&amp;X-Amz-SignedHeaders=host&amp;X-Amz-Signature=8ce1c8f1a59653a4a2ad283fa276b0a26696d1880ee6b9c3fbebca57b4ccdb7a</t>
  </si>
  <si>
    <t>386451da-15e0-440a-b075-b3600950a009</t>
  </si>
  <si>
    <t>Megan Elswick Osborne</t>
  </si>
  <si>
    <t>2021-04-29 20:22:41 UTC</t>
  </si>
  <si>
    <t>2021-04-30 02:10:11 UTC</t>
  </si>
  <si>
    <t>http://production-processed-recordings.s3.amazonaws.com/normalized_audio/aa517979c509f956b91e5917b73e1a52.wav</t>
  </si>
  <si>
    <t>https://production-processed-recordings.s3.amazonaws.com/aa517979c509f956b91e5917b73e1a52.wav?X-Amz-Algorithm=AWS4-HMAC-SHA256&amp;X-Amz-Credential=AKIATCPXLLJN3FZS7YWQ%2F20210504%2Fus-east-1%2Fs3%2Faws4_request&amp;X-Amz-Date=20210504T183959Z&amp;X-Amz-Expires=604800&amp;X-Amz-SignedHeaders=host&amp;X-Amz-Signature=9ea726a05cf0cf3ef31bba761cc24ddd75b4d76159132ebfc07b6d47704b548b</t>
  </si>
  <si>
    <t>https://nc-library-recordings.s3.us-west-1.amazonaws.com/uploads/recording/raw_s3_location/386451da-15e0-440a-b075-b3600950a009/aa517979c509f956b91e5917b73e1a52.wav?X-Amz-Algorithm=AWS4-HMAC-SHA256&amp;X-Amz-Credential=AKIATCPXLLJN3FZS7YWQ%2F20210504%2Fus-west-1%2Fs3%2Faws4_request&amp;X-Amz-Date=20210504T183959Z&amp;X-Amz-Expires=604800&amp;X-Amz-SignedHeaders=host&amp;X-Amz-Signature=3bf5882457700176e4b277ab3463ef7f0a2d07226da390298c95bd95be27af98</t>
  </si>
  <si>
    <t>d0c2999b-6df4-488b-b905-b66faa728f1f</t>
  </si>
  <si>
    <t>Madalyn Messier</t>
  </si>
  <si>
    <t>2021-05-01 14:32:55 UTC</t>
  </si>
  <si>
    <t>2021-05-01 14:33:05 UTC</t>
  </si>
  <si>
    <t>http://production-processed-recordings.s3.amazonaws.com/normalized_audio/0b8276369fa892ffab4f21e55374836f.wav</t>
  </si>
  <si>
    <t>https://production-processed-recordings.s3.amazonaws.com/0b8276369fa892ffab4f21e55374836f.wav?X-Amz-Algorithm=AWS4-HMAC-SHA256&amp;X-Amz-Credential=AKIATCPXLLJN3FZS7YWQ%2F20210504%2Fus-east-1%2Fs3%2Faws4_request&amp;X-Amz-Date=20210504T183959Z&amp;X-Amz-Expires=604800&amp;X-Amz-SignedHeaders=host&amp;X-Amz-Signature=9a27fdaab8c54aaf240bcacbc66a9179eb90a2c7a725c65744334e649d572af2</t>
  </si>
  <si>
    <t>https://nc-library-recordings.s3.us-west-1.amazonaws.com/uploads/recording/raw_s3_location/d0c2999b-6df4-488b-b905-b66faa728f1f/0b8276369fa892ffab4f21e55374836f.wav?X-Amz-Algorithm=AWS4-HMAC-SHA256&amp;X-Amz-Credential=AKIATCPXLLJN3FZS7YWQ%2F20210504%2Fus-west-1%2Fs3%2Faws4_request&amp;X-Amz-Date=20210504T183959Z&amp;X-Amz-Expires=604800&amp;X-Amz-SignedHeaders=host&amp;X-Amz-Signature=c242a3b4ae8e8f58cb63b1dea54b6746fc54d4040353171ce03a2772d254ecff</t>
  </si>
  <si>
    <t>46b19ee8-8d64-43ae-9637-b72784e6b521</t>
  </si>
  <si>
    <t>Margaret Stone</t>
  </si>
  <si>
    <t>2021-05-01 11:59:26 UTC</t>
  </si>
  <si>
    <t>2021-05-01 11:59:38 UTC</t>
  </si>
  <si>
    <t>http://production-processed-recordings.s3.amazonaws.com/normalized_audio/334aab324f3b47b302e3ddc80ffb85cb.wav</t>
  </si>
  <si>
    <t>https://production-processed-recordings.s3.amazonaws.com/334aab324f3b47b302e3ddc80ffb85cb.wav?X-Amz-Algorithm=AWS4-HMAC-SHA256&amp;X-Amz-Credential=AKIATCPXLLJN3FZS7YWQ%2F20210504%2Fus-east-1%2Fs3%2Faws4_request&amp;X-Amz-Date=20210504T183959Z&amp;X-Amz-Expires=604800&amp;X-Amz-SignedHeaders=host&amp;X-Amz-Signature=6cd3b0b8059734fd924a9015decc72a6ef14c13d34ba35e44dd09fcfe32d63f4</t>
  </si>
  <si>
    <t>https://nc-library-recordings.s3.us-west-1.amazonaws.com/uploads/recording/raw_s3_location/46b19ee8-8d64-43ae-9637-b72784e6b521/334aab324f3b47b302e3ddc80ffb85cb.wav?X-Amz-Algorithm=AWS4-HMAC-SHA256&amp;X-Amz-Credential=AKIATCPXLLJN3FZS7YWQ%2F20210504%2Fus-west-1%2Fs3%2Faws4_request&amp;X-Amz-Date=20210504T183959Z&amp;X-Amz-Expires=604800&amp;X-Amz-SignedHeaders=host&amp;X-Amz-Signature=4a23f28745418e09c0351dfe105d2b162f8d5a985f169973bd15485196d95684</t>
  </si>
  <si>
    <t>2e19f7f0-0ec4-46c1-bc93-a3d2931d46af</t>
  </si>
  <si>
    <t>Meghan Schrader</t>
  </si>
  <si>
    <t>2021-05-01 12:36:35 UTC</t>
  </si>
  <si>
    <t>2021-05-01 12:36:49 UTC</t>
  </si>
  <si>
    <t>http://production-processed-recordings.s3.amazonaws.com/normalized_audio/45f0c8f6d421ae45d3f288ac4b4c20e4.wav</t>
  </si>
  <si>
    <t>https://production-processed-recordings.s3.amazonaws.com/45f0c8f6d421ae45d3f288ac4b4c20e4.wav?X-Amz-Algorithm=AWS4-HMAC-SHA256&amp;X-Amz-Credential=AKIATCPXLLJN3FZS7YWQ%2F20210504%2Fus-east-1%2Fs3%2Faws4_request&amp;X-Amz-Date=20210504T183959Z&amp;X-Amz-Expires=604800&amp;X-Amz-SignedHeaders=host&amp;X-Amz-Signature=3f54a3b117f820fce852383ef36b18c2f3b1fae5877e9e19a9aa1fa8d59fe998</t>
  </si>
  <si>
    <t>https://nc-library-recordings.s3.us-west-1.amazonaws.com/uploads/recording/raw_s3_location/2e19f7f0-0ec4-46c1-bc93-a3d2931d46af/45f0c8f6d421ae45d3f288ac4b4c20e4.wav?X-Amz-Algorithm=AWS4-HMAC-SHA256&amp;X-Amz-Credential=AKIATCPXLLJN3FZS7YWQ%2F20210504%2Fus-west-1%2Fs3%2Faws4_request&amp;X-Amz-Date=20210504T183959Z&amp;X-Amz-Expires=604800&amp;X-Amz-SignedHeaders=host&amp;X-Amz-Signature=cc28af3117f91b9348c09061c28b8dac5c84d5db913e2e83f83d4412d1890444</t>
  </si>
  <si>
    <t>b171b484-c307-4b97-84fd-fe741ecf7287</t>
  </si>
  <si>
    <t>Monica Samiere</t>
  </si>
  <si>
    <t>2021-05-01 13:04:09 UTC</t>
  </si>
  <si>
    <t>2021-05-01 13:04:33 UTC</t>
  </si>
  <si>
    <t>http://production-processed-recordings.s3.amazonaws.com/normalized_audio/e71622ee64886c052713a5efe13ee1f3.wav</t>
  </si>
  <si>
    <t>https://production-processed-recordings.s3.amazonaws.com/e71622ee64886c052713a5efe13ee1f3.wav?X-Amz-Algorithm=AWS4-HMAC-SHA256&amp;X-Amz-Credential=AKIATCPXLLJN3FZS7YWQ%2F20210504%2Fus-east-1%2Fs3%2Faws4_request&amp;X-Amz-Date=20210504T183959Z&amp;X-Amz-Expires=604800&amp;X-Amz-SignedHeaders=host&amp;X-Amz-Signature=6ebe5f4593f0268f889c30176723b2ec3b35bfccf04ffe5014311de1e05e63ae</t>
  </si>
  <si>
    <t>https://nc-library-recordings.s3.us-west-1.amazonaws.com/uploads/recording/raw_s3_location/b171b484-c307-4b97-84fd-fe741ecf7287/e71622ee64886c052713a5efe13ee1f3.wav?X-Amz-Algorithm=AWS4-HMAC-SHA256&amp;X-Amz-Credential=AKIATCPXLLJN3FZS7YWQ%2F20210504%2Fus-west-1%2Fs3%2Faws4_request&amp;X-Amz-Date=20210504T183959Z&amp;X-Amz-Expires=604800&amp;X-Amz-SignedHeaders=host&amp;X-Amz-Signature=369180e9674997362057b88a54be7009ff330cdef20dea96a7f3644e3c2f2bda</t>
  </si>
  <si>
    <t>83babbfa-e36d-47a9-a651-e9ce4ae87654</t>
  </si>
  <si>
    <t>Mikayla Foster</t>
  </si>
  <si>
    <t>2021-05-01 18:04:43 UTC</t>
  </si>
  <si>
    <t>2021-05-01 18:04:54 UTC</t>
  </si>
  <si>
    <t>http://production-processed-recordings.s3.amazonaws.com/normalized_audio/4a2e84c07de05a0972411a2cd35c2bdd.wav</t>
  </si>
  <si>
    <t>https://production-processed-recordings.s3.amazonaws.com/4a2e84c07de05a0972411a2cd35c2bdd.wav?X-Amz-Algorithm=AWS4-HMAC-SHA256&amp;X-Amz-Credential=AKIATCPXLLJN3FZS7YWQ%2F20210504%2Fus-east-1%2Fs3%2Faws4_request&amp;X-Amz-Date=20210504T183959Z&amp;X-Amz-Expires=604800&amp;X-Amz-SignedHeaders=host&amp;X-Amz-Signature=d200ce7c6b1d6e52f44a151ddcd2c2cef551edd797bf9203a6d3f0b04bccf4f8</t>
  </si>
  <si>
    <t>https://nc-library-recordings.s3.us-west-1.amazonaws.com/uploads/recording/raw_s3_location/83babbfa-e36d-47a9-a651-e9ce4ae87654/4a2e84c07de05a0972411a2cd35c2bdd.wav?X-Amz-Algorithm=AWS4-HMAC-SHA256&amp;X-Amz-Credential=AKIATCPXLLJN3FZS7YWQ%2F20210504%2Fus-west-1%2Fs3%2Faws4_request&amp;X-Amz-Date=20210504T183959Z&amp;X-Amz-Expires=604800&amp;X-Amz-SignedHeaders=host&amp;X-Amz-Signature=e18383cccdaffdc8393af23532c90c326a80d804d162910b44a0bfacb121ac94</t>
  </si>
  <si>
    <t>3c1c6d62-b943-4158-9252-47938de76109</t>
  </si>
  <si>
    <t>Mehrab Asif</t>
  </si>
  <si>
    <t>2021-05-03 06:17:32 UTC</t>
  </si>
  <si>
    <t>2021-05-03 06:17:41 UTC</t>
  </si>
  <si>
    <t>http://production-processed-recordings.s3.amazonaws.com/normalized_audio/2ec340ea6a8cb0c99182088c7236d015.wav</t>
  </si>
  <si>
    <t>https://production-processed-recordings.s3.amazonaws.com/2ec340ea6a8cb0c99182088c7236d015.wav?X-Amz-Algorithm=AWS4-HMAC-SHA256&amp;X-Amz-Credential=AKIATCPXLLJN3FZS7YWQ%2F20210504%2Fus-east-1%2Fs3%2Faws4_request&amp;X-Amz-Date=20210504T183959Z&amp;X-Amz-Expires=604800&amp;X-Amz-SignedHeaders=host&amp;X-Amz-Signature=6591311c9dc2d7280d440ad6110c618fa4a06d7f159b238b5219d521387352a9</t>
  </si>
  <si>
    <t>https://nc-library-recordings.s3.us-west-1.amazonaws.com/uploads/recording/raw_s3_location/3c1c6d62-b943-4158-9252-47938de76109/2ec340ea6a8cb0c99182088c7236d015.wav?X-Amz-Algorithm=AWS4-HMAC-SHA256&amp;X-Amz-Credential=AKIATCPXLLJN3FZS7YWQ%2F20210504%2Fus-west-1%2Fs3%2Faws4_request&amp;X-Amz-Date=20210504T183959Z&amp;X-Amz-Expires=604800&amp;X-Amz-SignedHeaders=host&amp;X-Amz-Signature=8e36f990e62f95e7507af841996331e77d13c1fef7f2335d10c9a34251ef3dfb</t>
  </si>
  <si>
    <t>4354adef-d811-4f32-abcc-94a52aa339f4</t>
  </si>
  <si>
    <t>Miriah Dudley</t>
  </si>
  <si>
    <t>2021-04-30 15:45:53 UTC</t>
  </si>
  <si>
    <t>2021-04-30 15:46:02 UTC</t>
  </si>
  <si>
    <t>http://production-processed-recordings.s3.amazonaws.com/normalized_audio/d7839de0122fd992f67d9397bc798a20.wav</t>
  </si>
  <si>
    <t>https://production-processed-recordings.s3.amazonaws.com/d7839de0122fd992f67d9397bc798a20.wav?X-Amz-Algorithm=AWS4-HMAC-SHA256&amp;X-Amz-Credential=AKIATCPXLLJN3FZS7YWQ%2F20210504%2Fus-east-1%2Fs3%2Faws4_request&amp;X-Amz-Date=20210504T183959Z&amp;X-Amz-Expires=604800&amp;X-Amz-SignedHeaders=host&amp;X-Amz-Signature=e253270857710d131240d11af99aa9650357b5695058d85cda807bbf7a3d871f</t>
  </si>
  <si>
    <t>https://nc-library-recordings.s3.us-west-1.amazonaws.com/uploads/recording/raw_s3_location/4354adef-d811-4f32-abcc-94a52aa339f4/d7839de0122fd992f67d9397bc798a20.wav?X-Amz-Algorithm=AWS4-HMAC-SHA256&amp;X-Amz-Credential=AKIATCPXLLJN3FZS7YWQ%2F20210504%2Fus-west-1%2Fs3%2Faws4_request&amp;X-Amz-Date=20210504T183959Z&amp;X-Amz-Expires=604800&amp;X-Amz-SignedHeaders=host&amp;X-Amz-Signature=33861cb4ef86c7004828ffe4670d8583967a45538bd6c24e30e25d38f43de3bc</t>
  </si>
  <si>
    <t>e94eacf2-55a4-476e-8301-918d9039ceab</t>
  </si>
  <si>
    <t>Madeline Grace Bryant</t>
  </si>
  <si>
    <t>2021-05-03 04:57:10 UTC</t>
  </si>
  <si>
    <t>2021-05-03 04:57:20 UTC</t>
  </si>
  <si>
    <t>http://production-processed-recordings.s3.amazonaws.com/normalized_audio/6b84d5871cd3baa6c73341eb7cee436f.wav</t>
  </si>
  <si>
    <t>https://production-processed-recordings.s3.amazonaws.com/6b84d5871cd3baa6c73341eb7cee436f.wav?X-Amz-Algorithm=AWS4-HMAC-SHA256&amp;X-Amz-Credential=AKIATCPXLLJN3FZS7YWQ%2F20210504%2Fus-east-1%2Fs3%2Faws4_request&amp;X-Amz-Date=20210504T183959Z&amp;X-Amz-Expires=604800&amp;X-Amz-SignedHeaders=host&amp;X-Amz-Signature=edd8bd4460280d98ffa53a033bff66fda51cee6b9b38e08a2eb224fc3bdb6e71</t>
  </si>
  <si>
    <t>https://nc-library-recordings.s3.us-west-1.amazonaws.com/uploads/recording/raw_s3_location/e94eacf2-55a4-476e-8301-918d9039ceab/6b84d5871cd3baa6c73341eb7cee436f.wav?X-Amz-Algorithm=AWS4-HMAC-SHA256&amp;X-Amz-Credential=AKIATCPXLLJN3FZS7YWQ%2F20210504%2Fus-west-1%2Fs3%2Faws4_request&amp;X-Amz-Date=20210504T183959Z&amp;X-Amz-Expires=604800&amp;X-Amz-SignedHeaders=host&amp;X-Amz-Signature=07ed9c0061990fa93ec9d92d59c2973569a25dfdff1d1aa05967f6898d23c814</t>
  </si>
  <si>
    <t>4444c892-c966-47fa-8036-e15ec513e993</t>
  </si>
  <si>
    <t>Marietta Hockenberry</t>
  </si>
  <si>
    <t>2021-05-01 16:58:57 UTC</t>
  </si>
  <si>
    <t>2021-05-01 16:59:08 UTC</t>
  </si>
  <si>
    <t>http://production-processed-recordings.s3.amazonaws.com/normalized_audio/ccb976b0569e3a3ed98c79b1f4763fc7.wav</t>
  </si>
  <si>
    <t>https://production-processed-recordings.s3.amazonaws.com/ccb976b0569e3a3ed98c79b1f4763fc7.wav?X-Amz-Algorithm=AWS4-HMAC-SHA256&amp;X-Amz-Credential=AKIATCPXLLJN3FZS7YWQ%2F20210504%2Fus-east-1%2Fs3%2Faws4_request&amp;X-Amz-Date=20210504T183959Z&amp;X-Amz-Expires=604800&amp;X-Amz-SignedHeaders=host&amp;X-Amz-Signature=ba3bbbf5ef573e5d47658d1f489c1d16156400137772e736ac299259f82fe637</t>
  </si>
  <si>
    <t>https://nc-library-recordings.s3.us-west-1.amazonaws.com/uploads/recording/raw_s3_location/4444c892-c966-47fa-8036-e15ec513e993/ccb976b0569e3a3ed98c79b1f4763fc7.wav?X-Amz-Algorithm=AWS4-HMAC-SHA256&amp;X-Amz-Credential=AKIATCPXLLJN3FZS7YWQ%2F20210504%2Fus-west-1%2Fs3%2Faws4_request&amp;X-Amz-Date=20210504T183959Z&amp;X-Amz-Expires=604800&amp;X-Amz-SignedHeaders=host&amp;X-Amz-Signature=bb7792616ddae08bd8f5221d109535e51cd8cd9de346696054bc78fba1c8849f</t>
  </si>
  <si>
    <t>1c13cf0c-fa6f-464f-a457-d9a04d97a3d7</t>
  </si>
  <si>
    <t>Madeline Hutchins</t>
  </si>
  <si>
    <t>2021-04-29 21:02:10 UTC</t>
  </si>
  <si>
    <t>2021-04-29 21:02:19 UTC</t>
  </si>
  <si>
    <t>http://production-processed-recordings.s3.amazonaws.com/normalized_audio/0175d1869c1450c597fbb70d186e55e8.wav</t>
  </si>
  <si>
    <t>https://production-processed-recordings.s3.amazonaws.com/0175d1869c1450c597fbb70d186e55e8.wav?X-Amz-Algorithm=AWS4-HMAC-SHA256&amp;X-Amz-Credential=AKIATCPXLLJN3FZS7YWQ%2F20210504%2Fus-east-1%2Fs3%2Faws4_request&amp;X-Amz-Date=20210504T183959Z&amp;X-Amz-Expires=604800&amp;X-Amz-SignedHeaders=host&amp;X-Amz-Signature=f7086bf7dde8e43e05d324ff3dcb54fbbe2d4981dbb1d336fc9b5e53f147da02</t>
  </si>
  <si>
    <t>https://nc-library-recordings.s3.us-west-1.amazonaws.com/uploads/recording/raw_s3_location/1c13cf0c-fa6f-464f-a457-d9a04d97a3d7/0175d1869c1450c597fbb70d186e55e8.wav?X-Amz-Algorithm=AWS4-HMAC-SHA256&amp;X-Amz-Credential=AKIATCPXLLJN3FZS7YWQ%2F20210504%2Fus-west-1%2Fs3%2Faws4_request&amp;X-Amz-Date=20210504T183959Z&amp;X-Amz-Expires=604800&amp;X-Amz-SignedHeaders=host&amp;X-Amz-Signature=b745355ff5ab07cb281a3ff0b0a963d4094756e255bf30640f7559e1447c23ad</t>
  </si>
  <si>
    <t>5ca78b3e-1e06-496e-8212-654627156bf6</t>
  </si>
  <si>
    <t>Mia Gabrielle Jones</t>
  </si>
  <si>
    <t>2021-04-29 20:58:35 UTC</t>
  </si>
  <si>
    <t>2021-04-29 20:59:01 UTC</t>
  </si>
  <si>
    <t>http://production-processed-recordings.s3.amazonaws.com/normalized_audio/934cfcea4c3ff88f8aa0ef431c56eda8.wav</t>
  </si>
  <si>
    <t>https://production-processed-recordings.s3.amazonaws.com/934cfcea4c3ff88f8aa0ef431c56eda8.wav?X-Amz-Algorithm=AWS4-HMAC-SHA256&amp;X-Amz-Credential=AKIATCPXLLJN3FZS7YWQ%2F20210504%2Fus-east-1%2Fs3%2Faws4_request&amp;X-Amz-Date=20210504T183959Z&amp;X-Amz-Expires=604800&amp;X-Amz-SignedHeaders=host&amp;X-Amz-Signature=4bb43de4fa817c60b07f4bf1b0b20fea42fd8b7ef05aea5dfff64a1dc03ff14c</t>
  </si>
  <si>
    <t>https://nc-library-recordings.s3.us-west-1.amazonaws.com/uploads/recording/raw_s3_location/5ca78b3e-1e06-496e-8212-654627156bf6/934cfcea4c3ff88f8aa0ef431c56eda8.wav?X-Amz-Algorithm=AWS4-HMAC-SHA256&amp;X-Amz-Credential=AKIATCPXLLJN3FZS7YWQ%2F20210504%2Fus-west-1%2Fs3%2Faws4_request&amp;X-Amz-Date=20210504T183959Z&amp;X-Amz-Expires=604800&amp;X-Amz-SignedHeaders=host&amp;X-Amz-Signature=510082971de82933d6f4195cf172c52828812d41f2eaab1a8d2c3efb8d55ffa2</t>
  </si>
  <si>
    <t>2eb0f3d6-cf18-4982-a82b-d32a84f619b9</t>
  </si>
  <si>
    <t>Mary Grant</t>
  </si>
  <si>
    <t>2021-05-01 17:29:21 UTC</t>
  </si>
  <si>
    <t>2021-05-01 17:29:30 UTC</t>
  </si>
  <si>
    <t>http://production-processed-recordings.s3.amazonaws.com/normalized_audio/63320f63bf2ebd52031bfce8e48bfc55.wav</t>
  </si>
  <si>
    <t>https://production-processed-recordings.s3.amazonaws.com/63320f63bf2ebd52031bfce8e48bfc55.wav?X-Amz-Algorithm=AWS4-HMAC-SHA256&amp;X-Amz-Credential=AKIATCPXLLJN3FZS7YWQ%2F20210504%2Fus-east-1%2Fs3%2Faws4_request&amp;X-Amz-Date=20210504T183959Z&amp;X-Amz-Expires=604800&amp;X-Amz-SignedHeaders=host&amp;X-Amz-Signature=932a557b222128dd1855a362c741e038c61616b12e2ba2c5acdd321135abff9b</t>
  </si>
  <si>
    <t>https://nc-library-recordings.s3.us-west-1.amazonaws.com/uploads/recording/raw_s3_location/2eb0f3d6-cf18-4982-a82b-d32a84f619b9/63320f63bf2ebd52031bfce8e48bfc55.wav?X-Amz-Algorithm=AWS4-HMAC-SHA256&amp;X-Amz-Credential=AKIATCPXLLJN3FZS7YWQ%2F20210504%2Fus-west-1%2Fs3%2Faws4_request&amp;X-Amz-Date=20210504T183959Z&amp;X-Amz-Expires=604800&amp;X-Amz-SignedHeaders=host&amp;X-Amz-Signature=182fea1b3299a0b2f0ca7a617041583e215a613cb4cbe9368a43c511e059a1ec</t>
  </si>
  <si>
    <t>780f8e23-fb4f-45b0-9e83-871e5a607d32</t>
  </si>
  <si>
    <t>Masey Kirschnick</t>
  </si>
  <si>
    <t>2021-05-01 15:21:31 UTC</t>
  </si>
  <si>
    <t>2021-05-01 15:21:41 UTC</t>
  </si>
  <si>
    <t>http://production-processed-recordings.s3.amazonaws.com/normalized_audio/4b454b110425958a0cbe2d78f72292d8.wav</t>
  </si>
  <si>
    <t>https://production-processed-recordings.s3.amazonaws.com/4b454b110425958a0cbe2d78f72292d8.wav?X-Amz-Algorithm=AWS4-HMAC-SHA256&amp;X-Amz-Credential=AKIATCPXLLJN3FZS7YWQ%2F20210504%2Fus-east-1%2Fs3%2Faws4_request&amp;X-Amz-Date=20210504T183959Z&amp;X-Amz-Expires=604800&amp;X-Amz-SignedHeaders=host&amp;X-Amz-Signature=962d867957b122b62b130cece6669204612f9d45027f2517d4b9922c70d7e099</t>
  </si>
  <si>
    <t>https://nc-library-recordings.s3.us-west-1.amazonaws.com/uploads/recording/raw_s3_location/780f8e23-fb4f-45b0-9e83-871e5a607d32/4b454b110425958a0cbe2d78f72292d8.wav?X-Amz-Algorithm=AWS4-HMAC-SHA256&amp;X-Amz-Credential=AKIATCPXLLJN3FZS7YWQ%2F20210504%2Fus-west-1%2Fs3%2Faws4_request&amp;X-Amz-Date=20210504T183959Z&amp;X-Amz-Expires=604800&amp;X-Amz-SignedHeaders=host&amp;X-Amz-Signature=42ca2188ef2bbdd243c8e6604587a6372502f18efbf14fdf09289cc78095beea</t>
  </si>
  <si>
    <t>7491124d-00b0-40c1-8348-aabd49577898</t>
  </si>
  <si>
    <t>Maria Jeanette Ragland</t>
  </si>
  <si>
    <t>2021-04-29 18:43:34 UTC</t>
  </si>
  <si>
    <t>2021-04-29 18:43:43 UTC</t>
  </si>
  <si>
    <t>http://production-processed-recordings.s3.amazonaws.com/normalized_audio/f6e1c924d96717a380c9f1337a67b480.wav</t>
  </si>
  <si>
    <t>https://production-processed-recordings.s3.amazonaws.com/f6e1c924d96717a380c9f1337a67b480.wav?X-Amz-Algorithm=AWS4-HMAC-SHA256&amp;X-Amz-Credential=AKIATCPXLLJN3FZS7YWQ%2F20210504%2Fus-east-1%2Fs3%2Faws4_request&amp;X-Amz-Date=20210504T183959Z&amp;X-Amz-Expires=604800&amp;X-Amz-SignedHeaders=host&amp;X-Amz-Signature=25ab5bb9062f4a1b9c43f9c5c32219a69e73923d0cba8e0d5381adfaf14e1f35</t>
  </si>
  <si>
    <t>https://nc-library-recordings.s3.us-west-1.amazonaws.com/uploads/recording/raw_s3_location/7491124d-00b0-40c1-8348-aabd49577898/f6e1c924d96717a380c9f1337a67b480.wav?X-Amz-Algorithm=AWS4-HMAC-SHA256&amp;X-Amz-Credential=AKIATCPXLLJN3FZS7YWQ%2F20210504%2Fus-west-1%2Fs3%2Faws4_request&amp;X-Amz-Date=20210504T183959Z&amp;X-Amz-Expires=604800&amp;X-Amz-SignedHeaders=host&amp;X-Amz-Signature=5762a3ee0f4fa9e16195ffbdd0ac473dff5a558fca35c63870ffbd5da53b771f</t>
  </si>
  <si>
    <t>5c105ffa-f14d-4958-81f1-57adbfdb16d2</t>
  </si>
  <si>
    <t>Mary Isabel Esplin-Claros</t>
  </si>
  <si>
    <t>2021-05-03 06:29:55 UTC</t>
  </si>
  <si>
    <t>2021-05-03 06:30:04 UTC</t>
  </si>
  <si>
    <t>http://production-processed-recordings.s3.amazonaws.com/normalized_audio/d606ac55226212c9f02648b44c2868db.wav</t>
  </si>
  <si>
    <t>https://production-processed-recordings.s3.amazonaws.com/d606ac55226212c9f02648b44c2868db.wav?X-Amz-Algorithm=AWS4-HMAC-SHA256&amp;X-Amz-Credential=AKIATCPXLLJN3FZS7YWQ%2F20210504%2Fus-east-1%2Fs3%2Faws4_request&amp;X-Amz-Date=20210504T183959Z&amp;X-Amz-Expires=604800&amp;X-Amz-SignedHeaders=host&amp;X-Amz-Signature=a293b1e66ade65b80be281883709e236f4350f1a29f4f60e3b7eba50d84ec35e</t>
  </si>
  <si>
    <t>https://nc-library-recordings.s3.us-west-1.amazonaws.com/uploads/recording/raw_s3_location/5c105ffa-f14d-4958-81f1-57adbfdb16d2/d606ac55226212c9f02648b44c2868db.wav?X-Amz-Algorithm=AWS4-HMAC-SHA256&amp;X-Amz-Credential=AKIATCPXLLJN3FZS7YWQ%2F20210504%2Fus-west-1%2Fs3%2Faws4_request&amp;X-Amz-Date=20210504T183959Z&amp;X-Amz-Expires=604800&amp;X-Amz-SignedHeaders=host&amp;X-Amz-Signature=3b55aeb0b77d6849130ceb553d8cdc93d811f79a27aa491f3e8bc02c9e99f13f</t>
  </si>
  <si>
    <t>5c93f313-cfd8-41f5-8d0f-5567d92da52d</t>
  </si>
  <si>
    <t>Mary Bolick</t>
  </si>
  <si>
    <t>2021-05-03 05:37:03 UTC</t>
  </si>
  <si>
    <t>2021-05-03 05:37:10 UTC</t>
  </si>
  <si>
    <t>http://production-processed-recordings.s3.amazonaws.com/normalized_audio/6449994ae115dcb2635c1c6c36817c41.wav</t>
  </si>
  <si>
    <t>https://production-processed-recordings.s3.amazonaws.com/6449994ae115dcb2635c1c6c36817c41.wav?X-Amz-Algorithm=AWS4-HMAC-SHA256&amp;X-Amz-Credential=AKIATCPXLLJN3FZS7YWQ%2F20210504%2Fus-east-1%2Fs3%2Faws4_request&amp;X-Amz-Date=20210504T183959Z&amp;X-Amz-Expires=604800&amp;X-Amz-SignedHeaders=host&amp;X-Amz-Signature=b7a6843ae492efb3941568cc5a52322dcfa039c2b78a85c090d8a4b4f7adccd3</t>
  </si>
  <si>
    <t>https://nc-library-recordings.s3.us-west-1.amazonaws.com/uploads/recording/raw_s3_location/5c93f313-cfd8-41f5-8d0f-5567d92da52d/6449994ae115dcb2635c1c6c36817c41.wav?X-Amz-Algorithm=AWS4-HMAC-SHA256&amp;X-Amz-Credential=AKIATCPXLLJN3FZS7YWQ%2F20210504%2Fus-west-1%2Fs3%2Faws4_request&amp;X-Amz-Date=20210504T183959Z&amp;X-Amz-Expires=604800&amp;X-Amz-SignedHeaders=host&amp;X-Amz-Signature=4d9ec2767c560ef862e119ec58a986120859d4acc1cf4ef04c7f4be2240f822f</t>
  </si>
  <si>
    <t>78698c63-05ee-47a9-8b15-cfdc3c64ca11</t>
  </si>
  <si>
    <t>Micah John Klein</t>
  </si>
  <si>
    <t>2021-04-30 16:34:10 UTC</t>
  </si>
  <si>
    <t>2021-04-30 16:34:21 UTC</t>
  </si>
  <si>
    <t>http://production-processed-recordings.s3.amazonaws.com/normalized_audio/099eaa709690f17beeb00b55f52feeb0.wav</t>
  </si>
  <si>
    <t>https://production-processed-recordings.s3.amazonaws.com/099eaa709690f17beeb00b55f52feeb0.wav?X-Amz-Algorithm=AWS4-HMAC-SHA256&amp;X-Amz-Credential=AKIATCPXLLJN3FZS7YWQ%2F20210504%2Fus-east-1%2Fs3%2Faws4_request&amp;X-Amz-Date=20210504T183959Z&amp;X-Amz-Expires=604800&amp;X-Amz-SignedHeaders=host&amp;X-Amz-Signature=49101bf2ead35d16c0c76abc1ccd100e16c7a89b81934a990dbae0a80276f751</t>
  </si>
  <si>
    <t>https://nc-library-recordings.s3.us-west-1.amazonaws.com/uploads/recording/raw_s3_location/78698c63-05ee-47a9-8b15-cfdc3c64ca11/099eaa709690f17beeb00b55f52feeb0.wav?X-Amz-Algorithm=AWS4-HMAC-SHA256&amp;X-Amz-Credential=AKIATCPXLLJN3FZS7YWQ%2F20210504%2Fus-west-1%2Fs3%2Faws4_request&amp;X-Amz-Date=20210504T183959Z&amp;X-Amz-Expires=604800&amp;X-Amz-SignedHeaders=host&amp;X-Amz-Signature=8ddd95584cca59676675dd1d65c388dace77873c221b57d3bb79f9fb934fc788</t>
  </si>
  <si>
    <t>70319042-ba58-48b1-8e10-f161f758faf4</t>
  </si>
  <si>
    <t>Marcus Jewel Mallory</t>
  </si>
  <si>
    <t>2021-04-29 20:42:08 UTC</t>
  </si>
  <si>
    <t>2021-04-29 20:42:19 UTC</t>
  </si>
  <si>
    <t>http://production-processed-recordings.s3.amazonaws.com/normalized_audio/dbaf697e30ecebdcbeff79085ce64981.wav</t>
  </si>
  <si>
    <t>https://production-processed-recordings.s3.amazonaws.com/dbaf697e30ecebdcbeff79085ce64981.wav?X-Amz-Algorithm=AWS4-HMAC-SHA256&amp;X-Amz-Credential=AKIATCPXLLJN3FZS7YWQ%2F20210504%2Fus-east-1%2Fs3%2Faws4_request&amp;X-Amz-Date=20210504T183959Z&amp;X-Amz-Expires=604800&amp;X-Amz-SignedHeaders=host&amp;X-Amz-Signature=52368f97d0212dc620932e154b251f00800245a86513d522c95e80ccf10fade2</t>
  </si>
  <si>
    <t>https://nc-library-recordings.s3.us-west-1.amazonaws.com/uploads/recording/raw_s3_location/70319042-ba58-48b1-8e10-f161f758faf4/dbaf697e30ecebdcbeff79085ce64981.wav?X-Amz-Algorithm=AWS4-HMAC-SHA256&amp;X-Amz-Credential=AKIATCPXLLJN3FZS7YWQ%2F20210504%2Fus-west-1%2Fs3%2Faws4_request&amp;X-Amz-Date=20210504T183959Z&amp;X-Amz-Expires=604800&amp;X-Amz-SignedHeaders=host&amp;X-Amz-Signature=d886ef0f02aa4ed5c31787baf997c7aa63aa40c05ae534c41bec1b098b5ecaf8</t>
  </si>
  <si>
    <t>9d00265c-80f8-4968-8875-9cc01459c048</t>
  </si>
  <si>
    <t>Mallory Downey</t>
  </si>
  <si>
    <t>2021-05-01 18:39:15 UTC</t>
  </si>
  <si>
    <t>2021-05-01 18:39:24 UTC</t>
  </si>
  <si>
    <t>http://production-processed-recordings.s3.amazonaws.com/normalized_audio/3fd1bcf0546a7dd709c0299ed0f0d907.wav</t>
  </si>
  <si>
    <t>https://production-processed-recordings.s3.amazonaws.com/3fd1bcf0546a7dd709c0299ed0f0d907.wav?X-Amz-Algorithm=AWS4-HMAC-SHA256&amp;X-Amz-Credential=AKIATCPXLLJN3FZS7YWQ%2F20210504%2Fus-east-1%2Fs3%2Faws4_request&amp;X-Amz-Date=20210504T183959Z&amp;X-Amz-Expires=604800&amp;X-Amz-SignedHeaders=host&amp;X-Amz-Signature=a40457421f49bb2a96a66cda085a56bd6af949c0f9ff64bc00037a38e3110b06</t>
  </si>
  <si>
    <t>https://nc-library-recordings.s3.us-west-1.amazonaws.com/uploads/recording/raw_s3_location/9d00265c-80f8-4968-8875-9cc01459c048/3fd1bcf0546a7dd709c0299ed0f0d907.wav?X-Amz-Algorithm=AWS4-HMAC-SHA256&amp;X-Amz-Credential=AKIATCPXLLJN3FZS7YWQ%2F20210504%2Fus-west-1%2Fs3%2Faws4_request&amp;X-Amz-Date=20210504T183959Z&amp;X-Amz-Expires=604800&amp;X-Amz-SignedHeaders=host&amp;X-Amz-Signature=a81e21e4186ae506f847d65fa08cebc4ba95666a2c2fd312f22531ee0384fb35</t>
  </si>
  <si>
    <t>ac628bbd-8944-480a-b7ef-59230d7377b3</t>
  </si>
  <si>
    <t>Megan Graham</t>
  </si>
  <si>
    <t>2021-05-01 17:50:41 UTC</t>
  </si>
  <si>
    <t>2021-05-01 17:51:06 UTC</t>
  </si>
  <si>
    <t>http://production-processed-recordings.s3.amazonaws.com/normalized_audio/6b786c797c79408b392604cf48248d13.wav</t>
  </si>
  <si>
    <t>https://production-processed-recordings.s3.amazonaws.com/6b786c797c79408b392604cf48248d13.wav?X-Amz-Algorithm=AWS4-HMAC-SHA256&amp;X-Amz-Credential=AKIATCPXLLJN3FZS7YWQ%2F20210504%2Fus-east-1%2Fs3%2Faws4_request&amp;X-Amz-Date=20210504T183959Z&amp;X-Amz-Expires=604800&amp;X-Amz-SignedHeaders=host&amp;X-Amz-Signature=d9d2e02b96961ede5798c789a6d400d4c44e7cf7d27cb2b2ebaea909b78d58b0</t>
  </si>
  <si>
    <t>https://nc-library-recordings.s3.us-west-1.amazonaws.com/uploads/recording/raw_s3_location/ac628bbd-8944-480a-b7ef-59230d7377b3/6b786c797c79408b392604cf48248d13.wav?X-Amz-Algorithm=AWS4-HMAC-SHA256&amp;X-Amz-Credential=AKIATCPXLLJN3FZS7YWQ%2F20210504%2Fus-west-1%2Fs3%2Faws4_request&amp;X-Amz-Date=20210504T183959Z&amp;X-Amz-Expires=604800&amp;X-Amz-SignedHeaders=host&amp;X-Amz-Signature=224b0df7f0be6d56f09c9ce2a61002587a6eabf65972e494f279560d2586b330</t>
  </si>
  <si>
    <t>8a8842cb-1070-4eb4-a9f2-e4c57a0e8e1e</t>
  </si>
  <si>
    <t>Marie Lotter</t>
  </si>
  <si>
    <t>2021-05-01 14:52:23 UTC</t>
  </si>
  <si>
    <t>2021-05-01 14:52:35 UTC</t>
  </si>
  <si>
    <t>http://production-processed-recordings.s3.amazonaws.com/normalized_audio/c314915d16493030e1f964463e15347b.wav</t>
  </si>
  <si>
    <t>https://production-processed-recordings.s3.amazonaws.com/c314915d16493030e1f964463e15347b.wav?X-Amz-Algorithm=AWS4-HMAC-SHA256&amp;X-Amz-Credential=AKIATCPXLLJN3FZS7YWQ%2F20210504%2Fus-east-1%2Fs3%2Faws4_request&amp;X-Amz-Date=20210504T183959Z&amp;X-Amz-Expires=604800&amp;X-Amz-SignedHeaders=host&amp;X-Amz-Signature=42b189ab160faa44e974126fd4d82a2766a89e49262d986d1f3d8fe3be3c3b9d</t>
  </si>
  <si>
    <t>https://nc-library-recordings.s3.us-west-1.amazonaws.com/uploads/recording/raw_s3_location/8a8842cb-1070-4eb4-a9f2-e4c57a0e8e1e/c314915d16493030e1f964463e15347b.wav?X-Amz-Algorithm=AWS4-HMAC-SHA256&amp;X-Amz-Credential=AKIATCPXLLJN3FZS7YWQ%2F20210504%2Fus-west-1%2Fs3%2Faws4_request&amp;X-Amz-Date=20210504T183959Z&amp;X-Amz-Expires=604800&amp;X-Amz-SignedHeaders=host&amp;X-Amz-Signature=0e71d93b93eb95fb747fe2f8fb098d363172897c6e0695db61435ddac925c89e</t>
  </si>
  <si>
    <t>eaa09be2-b38a-493f-8e42-9c4223821849</t>
  </si>
  <si>
    <t>Mirijana McIntosh</t>
  </si>
  <si>
    <t>2021-05-01 14:38:16 UTC</t>
  </si>
  <si>
    <t>2021-05-01 14:38:24 UTC</t>
  </si>
  <si>
    <t>http://production-processed-recordings.s3.amazonaws.com/normalized_audio/e893e6dbec0ab6006b428f6238977d52.wav</t>
  </si>
  <si>
    <t>https://production-processed-recordings.s3.amazonaws.com/e893e6dbec0ab6006b428f6238977d52.wav?X-Amz-Algorithm=AWS4-HMAC-SHA256&amp;X-Amz-Credential=AKIATCPXLLJN3FZS7YWQ%2F20210504%2Fus-east-1%2Fs3%2Faws4_request&amp;X-Amz-Date=20210504T183959Z&amp;X-Amz-Expires=604800&amp;X-Amz-SignedHeaders=host&amp;X-Amz-Signature=4fceaa34c243ce743aed932bbec9307c5c4b6d033201858d17599bf39f95e410</t>
  </si>
  <si>
    <t>https://nc-library-recordings.s3.us-west-1.amazonaws.com/uploads/recording/raw_s3_location/eaa09be2-b38a-493f-8e42-9c4223821849/e893e6dbec0ab6006b428f6238977d52.wav?X-Amz-Algorithm=AWS4-HMAC-SHA256&amp;X-Amz-Credential=AKIATCPXLLJN3FZS7YWQ%2F20210504%2Fus-west-1%2Fs3%2Faws4_request&amp;X-Amz-Date=20210504T183959Z&amp;X-Amz-Expires=604800&amp;X-Amz-SignedHeaders=host&amp;X-Amz-Signature=89990b4f6ba1023c1990ee0776a807300d96807777e1e48ddd47bd8fa68cea70</t>
  </si>
  <si>
    <t>89b4d700-2bf8-413e-929a-38681b20be64</t>
  </si>
  <si>
    <t>Morgan Adldoost</t>
  </si>
  <si>
    <t>2021-04-30 15:23:23 UTC</t>
  </si>
  <si>
    <t>2021-04-30 15:23:33 UTC</t>
  </si>
  <si>
    <t>http://production-processed-recordings.s3.amazonaws.com/normalized_audio/94fab8375c2973ef7f231d10d218f908.wav</t>
  </si>
  <si>
    <t>https://production-processed-recordings.s3.amazonaws.com/94fab8375c2973ef7f231d10d218f908.wav?X-Amz-Algorithm=AWS4-HMAC-SHA256&amp;X-Amz-Credential=AKIATCPXLLJN3FZS7YWQ%2F20210504%2Fus-east-1%2Fs3%2Faws4_request&amp;X-Amz-Date=20210504T183959Z&amp;X-Amz-Expires=604800&amp;X-Amz-SignedHeaders=host&amp;X-Amz-Signature=e86e07f91ed6dbf24d899ed16fb410e48d87bd79ba70399e86ed9e74af4bbc94</t>
  </si>
  <si>
    <t>https://nc-library-recordings.s3.us-west-1.amazonaws.com/uploads/recording/raw_s3_location/89b4d700-2bf8-413e-929a-38681b20be64/94fab8375c2973ef7f231d10d218f908.wav?X-Amz-Algorithm=AWS4-HMAC-SHA256&amp;X-Amz-Credential=AKIATCPXLLJN3FZS7YWQ%2F20210504%2Fus-west-1%2Fs3%2Faws4_request&amp;X-Amz-Date=20210504T183959Z&amp;X-Amz-Expires=604800&amp;X-Amz-SignedHeaders=host&amp;X-Amz-Signature=3f64ef71f9130ed4938c2339d7ebff7217ca695c0a1e608219f3db7a7ef7ffaa</t>
  </si>
  <si>
    <t>b40bac60-8214-4aa9-afbf-0d4ce255e38e</t>
  </si>
  <si>
    <t>Malikha Khan</t>
  </si>
  <si>
    <t>2021-04-29 20:56:17 UTC</t>
  </si>
  <si>
    <t>2021-04-29 20:56:27 UTC</t>
  </si>
  <si>
    <t>http://production-processed-recordings.s3.amazonaws.com/normalized_audio/ee6dd9b31f0977e072601965c45b2e21.wav</t>
  </si>
  <si>
    <t>https://production-processed-recordings.s3.amazonaws.com/ee6dd9b31f0977e072601965c45b2e21.wav?X-Amz-Algorithm=AWS4-HMAC-SHA256&amp;X-Amz-Credential=AKIATCPXLLJN3FZS7YWQ%2F20210504%2Fus-east-1%2Fs3%2Faws4_request&amp;X-Amz-Date=20210504T183959Z&amp;X-Amz-Expires=604800&amp;X-Amz-SignedHeaders=host&amp;X-Amz-Signature=cedfa36154aeab24a98ef42a63de67a99fabc67eab257235aa98fd0468218e53</t>
  </si>
  <si>
    <t>https://nc-library-recordings.s3.us-west-1.amazonaws.com/uploads/recording/raw_s3_location/b40bac60-8214-4aa9-afbf-0d4ce255e38e/ee6dd9b31f0977e072601965c45b2e21.wav?X-Amz-Algorithm=AWS4-HMAC-SHA256&amp;X-Amz-Credential=AKIATCPXLLJN3FZS7YWQ%2F20210504%2Fus-west-1%2Fs3%2Faws4_request&amp;X-Amz-Date=20210504T183959Z&amp;X-Amz-Expires=604800&amp;X-Amz-SignedHeaders=host&amp;X-Amz-Signature=cfd10ccf824c747e02d86b56c26e1b96751665dce492f0a296635c6ee68cef46</t>
  </si>
  <si>
    <t>f1e7b6b9-d84e-483c-965a-9ec199c04f9f</t>
  </si>
  <si>
    <t>Melanie McKenna</t>
  </si>
  <si>
    <t>2021-05-01 14:36:54 UTC</t>
  </si>
  <si>
    <t>2021-05-01 14:37:04 UTC</t>
  </si>
  <si>
    <t>http://production-processed-recordings.s3.amazonaws.com/normalized_audio/53eb863c4801bb70032a09f4dab2446e.wav</t>
  </si>
  <si>
    <t>https://production-processed-recordings.s3.amazonaws.com/53eb863c4801bb70032a09f4dab2446e.wav?X-Amz-Algorithm=AWS4-HMAC-SHA256&amp;X-Amz-Credential=AKIATCPXLLJN3FZS7YWQ%2F20210504%2Fus-east-1%2Fs3%2Faws4_request&amp;X-Amz-Date=20210504T183959Z&amp;X-Amz-Expires=604800&amp;X-Amz-SignedHeaders=host&amp;X-Amz-Signature=3765c4f9e26be61a9aa1837822bc2b2a760032b97decc07b9935e362ec18d77e</t>
  </si>
  <si>
    <t>https://nc-library-recordings.s3.us-west-1.amazonaws.com/uploads/recording/raw_s3_location/f1e7b6b9-d84e-483c-965a-9ec199c04f9f/53eb863c4801bb70032a09f4dab2446e.wav?X-Amz-Algorithm=AWS4-HMAC-SHA256&amp;X-Amz-Credential=AKIATCPXLLJN3FZS7YWQ%2F20210504%2Fus-west-1%2Fs3%2Faws4_request&amp;X-Amz-Date=20210504T183959Z&amp;X-Amz-Expires=604800&amp;X-Amz-SignedHeaders=host&amp;X-Amz-Signature=ab6c0e45c6f8992e9cead73b8af168c6ea59728092be343e8200b3ad9cabe9b4</t>
  </si>
  <si>
    <t>b5c2aa77-ab3d-492e-a4cb-a9619660206f</t>
  </si>
  <si>
    <t>Mariah Monica Ross</t>
  </si>
  <si>
    <t>2021-04-30 16:40:10 UTC</t>
  </si>
  <si>
    <t>2021-04-30 16:40:21 UTC</t>
  </si>
  <si>
    <t>http://production-processed-recordings.s3.amazonaws.com/normalized_audio/d045d32fe408cc7f53376463c68683c2.wav</t>
  </si>
  <si>
    <t>https://production-processed-recordings.s3.amazonaws.com/d045d32fe408cc7f53376463c68683c2.wav?X-Amz-Algorithm=AWS4-HMAC-SHA256&amp;X-Amz-Credential=AKIATCPXLLJN3FZS7YWQ%2F20210504%2Fus-east-1%2Fs3%2Faws4_request&amp;X-Amz-Date=20210504T183959Z&amp;X-Amz-Expires=604800&amp;X-Amz-SignedHeaders=host&amp;X-Amz-Signature=b6f3d459197ba861a98ff6745acb11e9a3b2f8d0215d6a666d097d8715931f52</t>
  </si>
  <si>
    <t>https://nc-library-recordings.s3.us-west-1.amazonaws.com/uploads/recording/raw_s3_location/b5c2aa77-ab3d-492e-a4cb-a9619660206f/d045d32fe408cc7f53376463c68683c2.wav?X-Amz-Algorithm=AWS4-HMAC-SHA256&amp;X-Amz-Credential=AKIATCPXLLJN3FZS7YWQ%2F20210504%2Fus-west-1%2Fs3%2Faws4_request&amp;X-Amz-Date=20210504T183959Z&amp;X-Amz-Expires=604800&amp;X-Amz-SignedHeaders=host&amp;X-Amz-Signature=3d8752f3c416b37de5b7e89253bbdbf9e3e255d319581674f6bc3b526281dff6</t>
  </si>
  <si>
    <t>66899096-2c68-4793-990a-34729e5f2585</t>
  </si>
  <si>
    <t>Michaela Jamrozek</t>
  </si>
  <si>
    <t>2021-05-01 16:41:14 UTC</t>
  </si>
  <si>
    <t>2021-05-01 16:41:24 UTC</t>
  </si>
  <si>
    <t>http://production-processed-recordings.s3.amazonaws.com/normalized_audio/fdaa8ebefdc99e894fdf1f1612e9f9db.wav</t>
  </si>
  <si>
    <t>https://production-processed-recordings.s3.amazonaws.com/fdaa8ebefdc99e894fdf1f1612e9f9db.wav?X-Amz-Algorithm=AWS4-HMAC-SHA256&amp;X-Amz-Credential=AKIATCPXLLJN3FZS7YWQ%2F20210504%2Fus-east-1%2Fs3%2Faws4_request&amp;X-Amz-Date=20210504T183959Z&amp;X-Amz-Expires=604800&amp;X-Amz-SignedHeaders=host&amp;X-Amz-Signature=69bb62f95a44cbf6da1f8c25b07ca1213371130be46bc83ecde3dc72d11deb8f</t>
  </si>
  <si>
    <t>https://nc-library-recordings.s3.us-west-1.amazonaws.com/uploads/recording/raw_s3_location/66899096-2c68-4793-990a-34729e5f2585/fdaa8ebefdc99e894fdf1f1612e9f9db.wav?X-Amz-Algorithm=AWS4-HMAC-SHA256&amp;X-Amz-Credential=AKIATCPXLLJN3FZS7YWQ%2F20210504%2Fus-west-1%2Fs3%2Faws4_request&amp;X-Amz-Date=20210504T183959Z&amp;X-Amz-Expires=604800&amp;X-Amz-SignedHeaders=host&amp;X-Amz-Signature=ad38e6febed02f9683041f639a548bdd7a0925628943b837c308d9e39ffc89fa</t>
  </si>
  <si>
    <t>c31d55a5-63f3-4993-9bce-972bd3ee0058</t>
  </si>
  <si>
    <t>Matthew Oliver</t>
  </si>
  <si>
    <t>2021-05-01 13:45:08 UTC</t>
  </si>
  <si>
    <t>2021-05-01 13:45:18 UTC</t>
  </si>
  <si>
    <t>http://production-processed-recordings.s3.amazonaws.com/normalized_audio/1a3d54c22c120e46d01ecea005a1d736.wav</t>
  </si>
  <si>
    <t>https://production-processed-recordings.s3.amazonaws.com/1a3d54c22c120e46d01ecea005a1d736.wav?X-Amz-Algorithm=AWS4-HMAC-SHA256&amp;X-Amz-Credential=AKIATCPXLLJN3FZS7YWQ%2F20210504%2Fus-east-1%2Fs3%2Faws4_request&amp;X-Amz-Date=20210504T183959Z&amp;X-Amz-Expires=604800&amp;X-Amz-SignedHeaders=host&amp;X-Amz-Signature=8cbc70b46d8b87b0199a0c08903563be7ff516371b81288b071273407b7b9762</t>
  </si>
  <si>
    <t>https://nc-library-recordings.s3.us-west-1.amazonaws.com/uploads/recording/raw_s3_location/c31d55a5-63f3-4993-9bce-972bd3ee0058/1a3d54c22c120e46d01ecea005a1d736.wav?X-Amz-Algorithm=AWS4-HMAC-SHA256&amp;X-Amz-Credential=AKIATCPXLLJN3FZS7YWQ%2F20210504%2Fus-west-1%2Fs3%2Faws4_request&amp;X-Amz-Date=20210504T183959Z&amp;X-Amz-Expires=604800&amp;X-Amz-SignedHeaders=host&amp;X-Amz-Signature=2be6e4401ef8eb6e4773922291ef2a6c03ca0d99323f7248323b87eea83c4ee5</t>
  </si>
  <si>
    <t>420e3ba0-d76e-4f43-a0dd-20fccfe91330</t>
  </si>
  <si>
    <t>Makayla Butler</t>
  </si>
  <si>
    <t>2021-04-30 14:32:20 UTC</t>
  </si>
  <si>
    <t>2021-04-30 14:32:30 UTC</t>
  </si>
  <si>
    <t>http://production-processed-recordings.s3.amazonaws.com/normalized_audio/5f8051ea01c91140060d82dde37767e3.wav</t>
  </si>
  <si>
    <t>https://production-processed-recordings.s3.amazonaws.com/5f8051ea01c91140060d82dde37767e3.wav?X-Amz-Algorithm=AWS4-HMAC-SHA256&amp;X-Amz-Credential=AKIATCPXLLJN3FZS7YWQ%2F20210504%2Fus-east-1%2Fs3%2Faws4_request&amp;X-Amz-Date=20210504T183959Z&amp;X-Amz-Expires=604800&amp;X-Amz-SignedHeaders=host&amp;X-Amz-Signature=bdffa377d1d89231bf738450b1c060302785cc89cbe106cd4d8f812d9c251426</t>
  </si>
  <si>
    <t>https://nc-library-recordings.s3.us-west-1.amazonaws.com/uploads/recording/raw_s3_location/420e3ba0-d76e-4f43-a0dd-20fccfe91330/5f8051ea01c91140060d82dde37767e3.wav?X-Amz-Algorithm=AWS4-HMAC-SHA256&amp;X-Amz-Credential=AKIATCPXLLJN3FZS7YWQ%2F20210504%2Fus-west-1%2Fs3%2Faws4_request&amp;X-Amz-Date=20210504T183959Z&amp;X-Amz-Expires=604800&amp;X-Amz-SignedHeaders=host&amp;X-Amz-Signature=fbb3c4952ac6ab857b6bff442dfd901f2966a34619bf127ffbe737e10284eec8</t>
  </si>
  <si>
    <t>8e04c263-17b4-4b08-8366-34d5102bccc8</t>
  </si>
  <si>
    <t>Michael John Subu</t>
  </si>
  <si>
    <t>2021-04-29 18:10:58 UTC</t>
  </si>
  <si>
    <t>2021-04-30 02:06:16 UTC</t>
  </si>
  <si>
    <t>http://production-processed-recordings.s3.amazonaws.com/normalized_audio/0cefd7ae1ce9ba60fe1a2f6156620045.wav</t>
  </si>
  <si>
    <t>https://production-processed-recordings.s3.amazonaws.com/0cefd7ae1ce9ba60fe1a2f6156620045.wav?X-Amz-Algorithm=AWS4-HMAC-SHA256&amp;X-Amz-Credential=AKIATCPXLLJN3FZS7YWQ%2F20210504%2Fus-east-1%2Fs3%2Faws4_request&amp;X-Amz-Date=20210504T183959Z&amp;X-Amz-Expires=604800&amp;X-Amz-SignedHeaders=host&amp;X-Amz-Signature=1320e4d5839d9dc831e3c90dd47be6470f1d4b7ad90d34d606dbfd4694a78f54</t>
  </si>
  <si>
    <t>https://nc-library-recordings.s3.us-west-1.amazonaws.com/uploads/recording/raw_s3_location/8e04c263-17b4-4b08-8366-34d5102bccc8/0cefd7ae1ce9ba60fe1a2f6156620045.wav?X-Amz-Algorithm=AWS4-HMAC-SHA256&amp;X-Amz-Credential=AKIATCPXLLJN3FZS7YWQ%2F20210504%2Fus-west-1%2Fs3%2Faws4_request&amp;X-Amz-Date=20210504T183959Z&amp;X-Amz-Expires=604800&amp;X-Amz-SignedHeaders=host&amp;X-Amz-Signature=dabc3c8b17d923ff530930ba4de70a7d69d5ed178f9249d09dc49c6322729556</t>
  </si>
  <si>
    <t>a248f4b3-f1dd-4fdb-bac6-9a2c5aaafa49</t>
  </si>
  <si>
    <t>Madison Jane Stoltz</t>
  </si>
  <si>
    <t>2021-04-29 18:13:50 UTC</t>
  </si>
  <si>
    <t>2021-04-29 18:14:01 UTC</t>
  </si>
  <si>
    <t>http://production-processed-recordings.s3.amazonaws.com/normalized_audio/4cf961c3908dba63981de8b6e979c2af.wav</t>
  </si>
  <si>
    <t>https://production-processed-recordings.s3.amazonaws.com/4cf961c3908dba63981de8b6e979c2af.wav?X-Amz-Algorithm=AWS4-HMAC-SHA256&amp;X-Amz-Credential=AKIATCPXLLJN3FZS7YWQ%2F20210504%2Fus-east-1%2Fs3%2Faws4_request&amp;X-Amz-Date=20210504T183959Z&amp;X-Amz-Expires=604800&amp;X-Amz-SignedHeaders=host&amp;X-Amz-Signature=71d7e8209a3b2e653be6878114512d1ba5e28d7a8fb39fdb6f71788378f3d614</t>
  </si>
  <si>
    <t>https://nc-library-recordings.s3.us-west-1.amazonaws.com/uploads/recording/raw_s3_location/a248f4b3-f1dd-4fdb-bac6-9a2c5aaafa49/4cf961c3908dba63981de8b6e979c2af.wav?X-Amz-Algorithm=AWS4-HMAC-SHA256&amp;X-Amz-Credential=AKIATCPXLLJN3FZS7YWQ%2F20210504%2Fus-west-1%2Fs3%2Faws4_request&amp;X-Amz-Date=20210504T183959Z&amp;X-Amz-Expires=604800&amp;X-Amz-SignedHeaders=host&amp;X-Amz-Signature=4f2c2d26cca32f9b487c61cdef7dd2178c0867d3a5084aca6aa22693dae65338</t>
  </si>
  <si>
    <t>069c57c1-fab9-46aa-a768-44886b909a6c</t>
  </si>
  <si>
    <t>Mitchel Hamm</t>
  </si>
  <si>
    <t>2021-05-01 17:23:35 UTC</t>
  </si>
  <si>
    <t>2021-05-01 17:23:43 UTC</t>
  </si>
  <si>
    <t>http://production-processed-recordings.s3.amazonaws.com/normalized_audio/06a8c65f16d3b530f4d492dd95e3f008.wav</t>
  </si>
  <si>
    <t>https://production-processed-recordings.s3.amazonaws.com/06a8c65f16d3b530f4d492dd95e3f008.wav?X-Amz-Algorithm=AWS4-HMAC-SHA256&amp;X-Amz-Credential=AKIATCPXLLJN3FZS7YWQ%2F20210504%2Fus-east-1%2Fs3%2Faws4_request&amp;X-Amz-Date=20210504T183959Z&amp;X-Amz-Expires=604800&amp;X-Amz-SignedHeaders=host&amp;X-Amz-Signature=224af3a881c8ed89b7efad00ecf2754dbd0a1e2d85554a0b12c0334b2161fca0</t>
  </si>
  <si>
    <t>https://nc-library-recordings.s3.us-west-1.amazonaws.com/uploads/recording/raw_s3_location/069c57c1-fab9-46aa-a768-44886b909a6c/06a8c65f16d3b530f4d492dd95e3f008.wav?X-Amz-Algorithm=AWS4-HMAC-SHA256&amp;X-Amz-Credential=AKIATCPXLLJN3FZS7YWQ%2F20210504%2Fus-west-1%2Fs3%2Faws4_request&amp;X-Amz-Date=20210504T183959Z&amp;X-Amz-Expires=604800&amp;X-Amz-SignedHeaders=host&amp;X-Amz-Signature=60634f8806819784b23e2924089ae6c9621578ed5a23b42c3027e1384caa6380</t>
  </si>
  <si>
    <t>49b6901a-34fb-4465-bec2-a2724acb77f7</t>
  </si>
  <si>
    <t>Mckenzie Winsemius</t>
  </si>
  <si>
    <t>2021-04-30 17:04:16 UTC</t>
  </si>
  <si>
    <t>2021-04-30 17:04:27 UTC</t>
  </si>
  <si>
    <t>http://production-processed-recordings.s3.amazonaws.com/normalized_audio/cbc7db4a18bbc93676fabdccf56db066.wav</t>
  </si>
  <si>
    <t>https://production-processed-recordings.s3.amazonaws.com/cbc7db4a18bbc93676fabdccf56db066.wav?X-Amz-Algorithm=AWS4-HMAC-SHA256&amp;X-Amz-Credential=AKIATCPXLLJN3FZS7YWQ%2F20210504%2Fus-east-1%2Fs3%2Faws4_request&amp;X-Amz-Date=20210504T183959Z&amp;X-Amz-Expires=604800&amp;X-Amz-SignedHeaders=host&amp;X-Amz-Signature=8f553e2a4ba23556b964634e7b7fa912b43aace67d524af23ad624a135b3cb77</t>
  </si>
  <si>
    <t>https://nc-library-recordings.s3.us-west-1.amazonaws.com/uploads/recording/raw_s3_location/49b6901a-34fb-4465-bec2-a2724acb77f7/cbc7db4a18bbc93676fabdccf56db066.wav?X-Amz-Algorithm=AWS4-HMAC-SHA256&amp;X-Amz-Credential=AKIATCPXLLJN3FZS7YWQ%2F20210504%2Fus-west-1%2Fs3%2Faws4_request&amp;X-Amz-Date=20210504T183959Z&amp;X-Amz-Expires=604800&amp;X-Amz-SignedHeaders=host&amp;X-Amz-Signature=ec05b74b872fe0b8f3c1ff8eeef103cf7199daedf5e02e54148252327903e526</t>
  </si>
  <si>
    <t>50c7f795-2af7-4c9e-8fa9-dd41906efa7d</t>
  </si>
  <si>
    <t>Martha Wangeci Muthee</t>
  </si>
  <si>
    <t>2021-04-30 16:36:03 UTC</t>
  </si>
  <si>
    <t>2021-04-30 16:36:13 UTC</t>
  </si>
  <si>
    <t>http://production-processed-recordings.s3.amazonaws.com/normalized_audio/6cac0b17713b193f406261130e7f206c.wav</t>
  </si>
  <si>
    <t>https://production-processed-recordings.s3.amazonaws.com/6cac0b17713b193f406261130e7f206c.wav?X-Amz-Algorithm=AWS4-HMAC-SHA256&amp;X-Amz-Credential=AKIATCPXLLJN3FZS7YWQ%2F20210504%2Fus-east-1%2Fs3%2Faws4_request&amp;X-Amz-Date=20210504T183959Z&amp;X-Amz-Expires=604800&amp;X-Amz-SignedHeaders=host&amp;X-Amz-Signature=4fe185b69602be403d26e1f8934a8058b1f17f7b7fe9628de2bec1bdae1150ea</t>
  </si>
  <si>
    <t>https://nc-library-recordings.s3.us-west-1.amazonaws.com/uploads/recording/raw_s3_location/50c7f795-2af7-4c9e-8fa9-dd41906efa7d/6cac0b17713b193f406261130e7f206c.wav?X-Amz-Algorithm=AWS4-HMAC-SHA256&amp;X-Amz-Credential=AKIATCPXLLJN3FZS7YWQ%2F20210504%2Fus-west-1%2Fs3%2Faws4_request&amp;X-Amz-Date=20210504T183959Z&amp;X-Amz-Expires=604800&amp;X-Amz-SignedHeaders=host&amp;X-Amz-Signature=b7acaec6927ff76cff21bcea8b20118a98d91d1c7fd68af57b26d35e5d57cf6b</t>
  </si>
  <si>
    <t>f2e75bad-90cc-4ddf-90ef-3aad448c0992</t>
  </si>
  <si>
    <t>Natalie Harrison</t>
  </si>
  <si>
    <t>2021-05-01 17:18:17 UTC</t>
  </si>
  <si>
    <t>2021-05-01 17:18:26 UTC</t>
  </si>
  <si>
    <t>http://production-processed-recordings.s3.amazonaws.com/normalized_audio/7cfa01e36111cbc6e8ee265cdf5325da.wav</t>
  </si>
  <si>
    <t>https://production-processed-recordings.s3.amazonaws.com/7cfa01e36111cbc6e8ee265cdf5325da.wav?X-Amz-Algorithm=AWS4-HMAC-SHA256&amp;X-Amz-Credential=AKIATCPXLLJN3FZS7YWQ%2F20210504%2Fus-east-1%2Fs3%2Faws4_request&amp;X-Amz-Date=20210504T183959Z&amp;X-Amz-Expires=604800&amp;X-Amz-SignedHeaders=host&amp;X-Amz-Signature=c250a1418b81f1a02c28a04723a862fd446966d50a05cf8228ed9ec849b16e15</t>
  </si>
  <si>
    <t>https://nc-library-recordings.s3.us-west-1.amazonaws.com/uploads/recording/raw_s3_location/f2e75bad-90cc-4ddf-90ef-3aad448c0992/7cfa01e36111cbc6e8ee265cdf5325da.wav?X-Amz-Algorithm=AWS4-HMAC-SHA256&amp;X-Amz-Credential=AKIATCPXLLJN3FZS7YWQ%2F20210504%2Fus-west-1%2Fs3%2Faws4_request&amp;X-Amz-Date=20210504T183959Z&amp;X-Amz-Expires=604800&amp;X-Amz-SignedHeaders=host&amp;X-Amz-Signature=04c769987cd251d1c9fc717b3453656028b98a68ebf3bf1c517b4411e63b7319</t>
  </si>
  <si>
    <t>f9d0e09c-a803-477e-9cd0-5310c5c60993</t>
  </si>
  <si>
    <t>Nikita Joy</t>
  </si>
  <si>
    <t>2021-05-01 16:32:59 UTC</t>
  </si>
  <si>
    <t>2021-05-01 16:33:10 UTC</t>
  </si>
  <si>
    <t>http://production-processed-recordings.s3.amazonaws.com/normalized_audio/bc5ce0e36af434b77558bc756ec003aa.wav</t>
  </si>
  <si>
    <t>https://production-processed-recordings.s3.amazonaws.com/bc5ce0e36af434b77558bc756ec003aa.wav?X-Amz-Algorithm=AWS4-HMAC-SHA256&amp;X-Amz-Credential=AKIATCPXLLJN3FZS7YWQ%2F20210504%2Fus-east-1%2Fs3%2Faws4_request&amp;X-Amz-Date=20210504T183959Z&amp;X-Amz-Expires=604800&amp;X-Amz-SignedHeaders=host&amp;X-Amz-Signature=7d043f11db5c4612c40846199f845eb16031763319ff389a80235f30e187908e</t>
  </si>
  <si>
    <t>https://nc-library-recordings.s3.us-west-1.amazonaws.com/uploads/recording/raw_s3_location/f9d0e09c-a803-477e-9cd0-5310c5c60993/bc5ce0e36af434b77558bc756ec003aa.wav?X-Amz-Algorithm=AWS4-HMAC-SHA256&amp;X-Amz-Credential=AKIATCPXLLJN3FZS7YWQ%2F20210504%2Fus-west-1%2Fs3%2Faws4_request&amp;X-Amz-Date=20210504T183959Z&amp;X-Amz-Expires=604800&amp;X-Amz-SignedHeaders=host&amp;X-Amz-Signature=6617051a8f4daf1d385e6854b349f8064806cb7e44303e883639364800f2e3f7</t>
  </si>
  <si>
    <t>2d3c96b4-9e36-44bb-a2e0-c34aa84d7268</t>
  </si>
  <si>
    <t>Nakaia Annette Rush</t>
  </si>
  <si>
    <t>2021-04-29 18:38:24 UTC</t>
  </si>
  <si>
    <t>2021-04-30 02:06:52 UTC</t>
  </si>
  <si>
    <t>http://production-processed-recordings.s3.amazonaws.com/normalized_audio/aa8d2c4e106ab4e51ae52370f72c2dbe.wav</t>
  </si>
  <si>
    <t>https://production-processed-recordings.s3.amazonaws.com/aa8d2c4e106ab4e51ae52370f72c2dbe.wav?X-Amz-Algorithm=AWS4-HMAC-SHA256&amp;X-Amz-Credential=AKIATCPXLLJN3FZS7YWQ%2F20210504%2Fus-east-1%2Fs3%2Faws4_request&amp;X-Amz-Date=20210504T183959Z&amp;X-Amz-Expires=604800&amp;X-Amz-SignedHeaders=host&amp;X-Amz-Signature=f2d717b4b90e2b2fe624a71b960a93a2e19c21ee773ec51bbf808996cbe628f9</t>
  </si>
  <si>
    <t>https://nc-library-recordings.s3.us-west-1.amazonaws.com/uploads/recording/raw_s3_location/2d3c96b4-9e36-44bb-a2e0-c34aa84d7268/aa8d2c4e106ab4e51ae52370f72c2dbe.wav?X-Amz-Algorithm=AWS4-HMAC-SHA256&amp;X-Amz-Credential=AKIATCPXLLJN3FZS7YWQ%2F20210504%2Fus-west-1%2Fs3%2Faws4_request&amp;X-Amz-Date=20210504T183959Z&amp;X-Amz-Expires=604800&amp;X-Amz-SignedHeaders=host&amp;X-Amz-Signature=2eca28e2f4daa587be4cc85de66ed0ae33baf825142b2a9ebd3329a9a77b5009</t>
  </si>
  <si>
    <t>03ea84bd-a366-4e0f-b5f7-6c204b761729</t>
  </si>
  <si>
    <t>Nicholas Christopher Liles</t>
  </si>
  <si>
    <t>2021-04-30 15:48:35 UTC</t>
  </si>
  <si>
    <t>2021-04-30 15:48:47 UTC</t>
  </si>
  <si>
    <t>http://production-processed-recordings.s3.amazonaws.com/normalized_audio/5888dd9b596fd89aa209c1573a5f9d42.wav</t>
  </si>
  <si>
    <t>https://production-processed-recordings.s3.amazonaws.com/5888dd9b596fd89aa209c1573a5f9d42.wav?X-Amz-Algorithm=AWS4-HMAC-SHA256&amp;X-Amz-Credential=AKIATCPXLLJN3FZS7YWQ%2F20210504%2Fus-east-1%2Fs3%2Faws4_request&amp;X-Amz-Date=20210504T183959Z&amp;X-Amz-Expires=604800&amp;X-Amz-SignedHeaders=host&amp;X-Amz-Signature=13925aebd5e74bd914ab7a2865a8d15b778ec7ac4b904a9415a27831238f0d96</t>
  </si>
  <si>
    <t>https://nc-library-recordings.s3.us-west-1.amazonaws.com/uploads/recording/raw_s3_location/03ea84bd-a366-4e0f-b5f7-6c204b761729/5888dd9b596fd89aa209c1573a5f9d42.wav?X-Amz-Algorithm=AWS4-HMAC-SHA256&amp;X-Amz-Credential=AKIATCPXLLJN3FZS7YWQ%2F20210504%2Fus-west-1%2Fs3%2Faws4_request&amp;X-Amz-Date=20210504T183959Z&amp;X-Amz-Expires=604800&amp;X-Amz-SignedHeaders=host&amp;X-Amz-Signature=489db54ec535fb8b6bec3859f6a1ea29f3aac832e5ae728c63d7bdc270e70e1c</t>
  </si>
  <si>
    <t>34b31c97-cf05-4cfe-ab96-873b67e604c3</t>
  </si>
  <si>
    <t>Niriam DeMaio</t>
  </si>
  <si>
    <t>2021-05-01 18:45:00 UTC</t>
  </si>
  <si>
    <t>2021-05-01 18:45:10 UTC</t>
  </si>
  <si>
    <t>http://production-processed-recordings.s3.amazonaws.com/normalized_audio/2ed88e500d40934c0db5436360fe1f79.wav</t>
  </si>
  <si>
    <t>https://production-processed-recordings.s3.amazonaws.com/2ed88e500d40934c0db5436360fe1f79.wav?X-Amz-Algorithm=AWS4-HMAC-SHA256&amp;X-Amz-Credential=AKIATCPXLLJN3FZS7YWQ%2F20210504%2Fus-east-1%2Fs3%2Faws4_request&amp;X-Amz-Date=20210504T183959Z&amp;X-Amz-Expires=604800&amp;X-Amz-SignedHeaders=host&amp;X-Amz-Signature=22099268a09f3e73c64e4e329c5bf0bbddbd6f20d3681da915f2cd3edbd121b1</t>
  </si>
  <si>
    <t>https://nc-library-recordings.s3.us-west-1.amazonaws.com/uploads/recording/raw_s3_location/34b31c97-cf05-4cfe-ab96-873b67e604c3/2ed88e500d40934c0db5436360fe1f79.wav?X-Amz-Algorithm=AWS4-HMAC-SHA256&amp;X-Amz-Credential=AKIATCPXLLJN3FZS7YWQ%2F20210504%2Fus-west-1%2Fs3%2Faws4_request&amp;X-Amz-Date=20210504T183959Z&amp;X-Amz-Expires=604800&amp;X-Amz-SignedHeaders=host&amp;X-Amz-Signature=6333fb32c512dc1018edb2215db1b978adcaf456b7b811f65f376d8b5b8adb68</t>
  </si>
  <si>
    <t>c57d3542-5525-4802-861f-736c3a974d2e</t>
  </si>
  <si>
    <t>Nathan Kostelac</t>
  </si>
  <si>
    <t>2021-05-01 15:16:03 UTC</t>
  </si>
  <si>
    <t>2021-05-01 15:16:15 UTC</t>
  </si>
  <si>
    <t>http://production-processed-recordings.s3.amazonaws.com/normalized_audio/0cae39a0f501a51c4511aa8834583884.wav</t>
  </si>
  <si>
    <t>https://production-processed-recordings.s3.amazonaws.com/0cae39a0f501a51c4511aa8834583884.wav?X-Amz-Algorithm=AWS4-HMAC-SHA256&amp;X-Amz-Credential=AKIATCPXLLJN3FZS7YWQ%2F20210504%2Fus-east-1%2Fs3%2Faws4_request&amp;X-Amz-Date=20210504T183959Z&amp;X-Amz-Expires=604800&amp;X-Amz-SignedHeaders=host&amp;X-Amz-Signature=871e0df07dc73717deb87ee891d39e8efd0fbc81d6ca2e6854c315e8149b79a4</t>
  </si>
  <si>
    <t>https://nc-library-recordings.s3.us-west-1.amazonaws.com/uploads/recording/raw_s3_location/c57d3542-5525-4802-861f-736c3a974d2e/0cae39a0f501a51c4511aa8834583884.wav?X-Amz-Algorithm=AWS4-HMAC-SHA256&amp;X-Amz-Credential=AKIATCPXLLJN3FZS7YWQ%2F20210504%2Fus-west-1%2Fs3%2Faws4_request&amp;X-Amz-Date=20210504T183959Z&amp;X-Amz-Expires=604800&amp;X-Amz-SignedHeaders=host&amp;X-Amz-Signature=71d8b1ccb7330072df7e6b1cf7808105ff06ffb6bf34e51d73219fafaf3609c9</t>
  </si>
  <si>
    <t>1bc3dca0-d111-45a9-8a4a-96eaccf936ec</t>
  </si>
  <si>
    <t>Nicholas Brown</t>
  </si>
  <si>
    <t>2021-05-03 04:59:56 UTC</t>
  </si>
  <si>
    <t>2021-05-03 05:00:05 UTC</t>
  </si>
  <si>
    <t>http://production-processed-recordings.s3.amazonaws.com/normalized_audio/af6764d3522afde13436750bb1f4fc5f.wav</t>
  </si>
  <si>
    <t>https://production-processed-recordings.s3.amazonaws.com/af6764d3522afde13436750bb1f4fc5f.wav?X-Amz-Algorithm=AWS4-HMAC-SHA256&amp;X-Amz-Credential=AKIATCPXLLJN3FZS7YWQ%2F20210504%2Fus-east-1%2Fs3%2Faws4_request&amp;X-Amz-Date=20210504T183959Z&amp;X-Amz-Expires=604800&amp;X-Amz-SignedHeaders=host&amp;X-Amz-Signature=cf228af5c2e11a55988f6d8bf6f70d5dc29ec0d9d25c7a544c143be9b0043328</t>
  </si>
  <si>
    <t>https://nc-library-recordings.s3.us-west-1.amazonaws.com/uploads/recording/raw_s3_location/1bc3dca0-d111-45a9-8a4a-96eaccf936ec/af6764d3522afde13436750bb1f4fc5f.wav?X-Amz-Algorithm=AWS4-HMAC-SHA256&amp;X-Amz-Credential=AKIATCPXLLJN3FZS7YWQ%2F20210504%2Fus-west-1%2Fs3%2Faws4_request&amp;X-Amz-Date=20210504T183959Z&amp;X-Amz-Expires=604800&amp;X-Amz-SignedHeaders=host&amp;X-Amz-Signature=4776f86b094f74fcf512a7f664ab45a11e5dddf74fde457a59b25c84628bb4cf</t>
  </si>
  <si>
    <t>4cd93c5a-77b1-476f-a401-555f1e4d7d9f</t>
  </si>
  <si>
    <t>Nicole Smith</t>
  </si>
  <si>
    <t>2021-05-01 12:25:18 UTC</t>
  </si>
  <si>
    <t>2021-05-01 12:25:28 UTC</t>
  </si>
  <si>
    <t>http://production-processed-recordings.s3.amazonaws.com/normalized_audio/cb6f33f38ab5f8c69b895666e298da45.wav</t>
  </si>
  <si>
    <t>https://production-processed-recordings.s3.amazonaws.com/cb6f33f38ab5f8c69b895666e298da45.wav?X-Amz-Algorithm=AWS4-HMAC-SHA256&amp;X-Amz-Credential=AKIATCPXLLJN3FZS7YWQ%2F20210504%2Fus-east-1%2Fs3%2Faws4_request&amp;X-Amz-Date=20210504T183959Z&amp;X-Amz-Expires=604800&amp;X-Amz-SignedHeaders=host&amp;X-Amz-Signature=b7bd5a2638cdf81f2f5311cac71f39bcfe7e7f7734df7686e804f4abf5412ad2</t>
  </si>
  <si>
    <t>https://nc-library-recordings.s3.us-west-1.amazonaws.com/uploads/recording/raw_s3_location/4cd93c5a-77b1-476f-a401-555f1e4d7d9f/cb6f33f38ab5f8c69b895666e298da45.wav?X-Amz-Algorithm=AWS4-HMAC-SHA256&amp;X-Amz-Credential=AKIATCPXLLJN3FZS7YWQ%2F20210504%2Fus-west-1%2Fs3%2Faws4_request&amp;X-Amz-Date=20210504T183959Z&amp;X-Amz-Expires=604800&amp;X-Amz-SignedHeaders=host&amp;X-Amz-Signature=efc01b7732dc6dced0646a97495984a9db749504bcfb7a5f091b654846d2e4a1</t>
  </si>
  <si>
    <t>f6d1aa05-b4e7-4b2b-b6cd-a9068b3f9e9a</t>
  </si>
  <si>
    <t>Nina Blakey</t>
  </si>
  <si>
    <t>2021-05-03 20:57:10 UTC</t>
  </si>
  <si>
    <t>2021-05-03 20:57:17 UTC</t>
  </si>
  <si>
    <t>http://production-processed-recordings.s3.amazonaws.com/normalized_audio/883c72f0a998e268c9729be924883de4.wav</t>
  </si>
  <si>
    <t>https://production-processed-recordings.s3.amazonaws.com/883c72f0a998e268c9729be924883de4.wav?X-Amz-Algorithm=AWS4-HMAC-SHA256&amp;X-Amz-Credential=AKIATCPXLLJN3FZS7YWQ%2F20210504%2Fus-east-1%2Fs3%2Faws4_request&amp;X-Amz-Date=20210504T183959Z&amp;X-Amz-Expires=604800&amp;X-Amz-SignedHeaders=host&amp;X-Amz-Signature=9a4578d4ebcdc17ee69522a5d5d5a085b3c32f06f5ed5984de2bb8a8207de6ae</t>
  </si>
  <si>
    <t>https://nc-library-recordings.s3.us-west-1.amazonaws.com/uploads/recording/raw_s3_location/f6d1aa05-b4e7-4b2b-b6cd-a9068b3f9e9a/883c72f0a998e268c9729be924883de4.wav?X-Amz-Algorithm=AWS4-HMAC-SHA256&amp;X-Amz-Credential=AKIATCPXLLJN3FZS7YWQ%2F20210504%2Fus-west-1%2Fs3%2Faws4_request&amp;X-Amz-Date=20210504T183959Z&amp;X-Amz-Expires=604800&amp;X-Amz-SignedHeaders=host&amp;X-Amz-Signature=648a9c84e2c6252739f64ae3d004ede21c70ea9f1b25ad069a6505005a6bc06c</t>
  </si>
  <si>
    <t>984de3f5-7bc4-4342-a05a-a3878395cf9f</t>
  </si>
  <si>
    <t>Naresh Gurung</t>
  </si>
  <si>
    <t>2021-04-30 13:35:33 UTC</t>
  </si>
  <si>
    <t>2021-04-30 13:35:44 UTC</t>
  </si>
  <si>
    <t>http://production-processed-recordings.s3.amazonaws.com/normalized_audio/8b7480b658340a07f6520a6bbf25662f.wav</t>
  </si>
  <si>
    <t>https://production-processed-recordings.s3.amazonaws.com/8b7480b658340a07f6520a6bbf25662f.wav?X-Amz-Algorithm=AWS4-HMAC-SHA256&amp;X-Amz-Credential=AKIATCPXLLJN3FZS7YWQ%2F20210504%2Fus-east-1%2Fs3%2Faws4_request&amp;X-Amz-Date=20210504T183959Z&amp;X-Amz-Expires=604800&amp;X-Amz-SignedHeaders=host&amp;X-Amz-Signature=4c40113d0a166fcb6879d638ab91f31d8ddaf2f8d282fbc0ed32a895894b989d</t>
  </si>
  <si>
    <t>https://nc-library-recordings.s3.us-west-1.amazonaws.com/uploads/recording/raw_s3_location/984de3f5-7bc4-4342-a05a-a3878395cf9f/8b7480b658340a07f6520a6bbf25662f.wav?X-Amz-Algorithm=AWS4-HMAC-SHA256&amp;X-Amz-Credential=AKIATCPXLLJN3FZS7YWQ%2F20210504%2Fus-west-1%2Fs3%2Faws4_request&amp;X-Amz-Date=20210504T183959Z&amp;X-Amz-Expires=604800&amp;X-Amz-SignedHeaders=host&amp;X-Amz-Signature=88ebaac1ba686c263edebc1f6434a13da5ab65affbce163141976610531ae431</t>
  </si>
  <si>
    <t>5c11fc73-0922-4af7-8f22-7139335192ef</t>
  </si>
  <si>
    <t>Nancy Hunt</t>
  </si>
  <si>
    <t>2021-05-01 16:45:13 UTC</t>
  </si>
  <si>
    <t>2021-05-01 16:45:23 UTC</t>
  </si>
  <si>
    <t>http://production-processed-recordings.s3.amazonaws.com/normalized_audio/eb049ed14f06c4ee4069fe881d516a4c.wav</t>
  </si>
  <si>
    <t>https://production-processed-recordings.s3.amazonaws.com/eb049ed14f06c4ee4069fe881d516a4c.wav?X-Amz-Algorithm=AWS4-HMAC-SHA256&amp;X-Amz-Credential=AKIATCPXLLJN3FZS7YWQ%2F20210504%2Fus-east-1%2Fs3%2Faws4_request&amp;X-Amz-Date=20210504T183959Z&amp;X-Amz-Expires=604800&amp;X-Amz-SignedHeaders=host&amp;X-Amz-Signature=5d15a9680da2b8eedb94c7f5e947d7a1b69b6823bf8f32be5cfa3ecf8c9efb01</t>
  </si>
  <si>
    <t>https://nc-library-recordings.s3.us-west-1.amazonaws.com/uploads/recording/raw_s3_location/5c11fc73-0922-4af7-8f22-7139335192ef/eb049ed14f06c4ee4069fe881d516a4c.wav?X-Amz-Algorithm=AWS4-HMAC-SHA256&amp;X-Amz-Credential=AKIATCPXLLJN3FZS7YWQ%2F20210504%2Fus-west-1%2Fs3%2Faws4_request&amp;X-Amz-Date=20210504T183959Z&amp;X-Amz-Expires=604800&amp;X-Amz-SignedHeaders=host&amp;X-Amz-Signature=a120dadc785bb8622df30d81adcd8678b5ed8822024e7a009427c38953a1364c</t>
  </si>
  <si>
    <t>819628fc-c287-4955-ac39-df0d93762f73</t>
  </si>
  <si>
    <t>Neha Patel</t>
  </si>
  <si>
    <t>2021-04-29 20:16:12 UTC</t>
  </si>
  <si>
    <t>2021-04-29 20:16:27 UTC</t>
  </si>
  <si>
    <t>http://production-processed-recordings.s3.amazonaws.com/normalized_audio/89dd16ff0cf7072a2693f206f47648c0.wav</t>
  </si>
  <si>
    <t>https://production-processed-recordings.s3.amazonaws.com/89dd16ff0cf7072a2693f206f47648c0.wav?X-Amz-Algorithm=AWS4-HMAC-SHA256&amp;X-Amz-Credential=AKIATCPXLLJN3FZS7YWQ%2F20210504%2Fus-east-1%2Fs3%2Faws4_request&amp;X-Amz-Date=20210504T183959Z&amp;X-Amz-Expires=604800&amp;X-Amz-SignedHeaders=host&amp;X-Amz-Signature=f1598c5d26e2c1388b75175f8d92af01fcbc9205314b52762a41de9fcb18c143</t>
  </si>
  <si>
    <t>https://nc-library-recordings.s3.us-west-1.amazonaws.com/uploads/recording/raw_s3_location/819628fc-c287-4955-ac39-df0d93762f73/89dd16ff0cf7072a2693f206f47648c0.wav?X-Amz-Algorithm=AWS4-HMAC-SHA256&amp;X-Amz-Credential=AKIATCPXLLJN3FZS7YWQ%2F20210504%2Fus-west-1%2Fs3%2Faws4_request&amp;X-Amz-Date=20210504T183959Z&amp;X-Amz-Expires=604800&amp;X-Amz-SignedHeaders=host&amp;X-Amz-Signature=4bc5870b09b91472e63ae8e8f39c5aebfb294bb774d9a6b9000f21676d169c4b</t>
  </si>
  <si>
    <t>3018006d-841d-4d0a-b665-a0a0fbab9d81</t>
  </si>
  <si>
    <t>Nicholas Lavin</t>
  </si>
  <si>
    <t>2021-05-01 15:04:28 UTC</t>
  </si>
  <si>
    <t>2021-05-01 15:04:38 UTC</t>
  </si>
  <si>
    <t>http://production-processed-recordings.s3.amazonaws.com/normalized_audio/966a42024bb272360357f4416bcb63a6.wav</t>
  </si>
  <si>
    <t>https://production-processed-recordings.s3.amazonaws.com/966a42024bb272360357f4416bcb63a6.wav?X-Amz-Algorithm=AWS4-HMAC-SHA256&amp;X-Amz-Credential=AKIATCPXLLJN3FZS7YWQ%2F20210504%2Fus-east-1%2Fs3%2Faws4_request&amp;X-Amz-Date=20210504T183959Z&amp;X-Amz-Expires=604800&amp;X-Amz-SignedHeaders=host&amp;X-Amz-Signature=deb968a36a06d22d72dd985aeaa58a55b875eb956896432aa83f974e9692c625</t>
  </si>
  <si>
    <t>https://nc-library-recordings.s3.us-west-1.amazonaws.com/uploads/recording/raw_s3_location/3018006d-841d-4d0a-b665-a0a0fbab9d81/966a42024bb272360357f4416bcb63a6.wav?X-Amz-Algorithm=AWS4-HMAC-SHA256&amp;X-Amz-Credential=AKIATCPXLLJN3FZS7YWQ%2F20210504%2Fus-west-1%2Fs3%2Faws4_request&amp;X-Amz-Date=20210504T183959Z&amp;X-Amz-Expires=604800&amp;X-Amz-SignedHeaders=host&amp;X-Amz-Signature=d9c2921aca39090caba10e4338e7400f996d380b99a4251f639a60d83831c58f</t>
  </si>
  <si>
    <t>2600b90f-8177-42a0-9b6d-bdfae5f20206</t>
  </si>
  <si>
    <t>Nicole Taormina</t>
  </si>
  <si>
    <t>2021-05-01 11:48:37 UTC</t>
  </si>
  <si>
    <t>2021-05-01 11:48:46 UTC</t>
  </si>
  <si>
    <t>http://production-processed-recordings.s3.amazonaws.com/normalized_audio/b7eb8c62a6af54ca550ae0a6ecd79766.wav</t>
  </si>
  <si>
    <t>https://production-processed-recordings.s3.amazonaws.com/b7eb8c62a6af54ca550ae0a6ecd79766.wav?X-Amz-Algorithm=AWS4-HMAC-SHA256&amp;X-Amz-Credential=AKIATCPXLLJN3FZS7YWQ%2F20210504%2Fus-east-1%2Fs3%2Faws4_request&amp;X-Amz-Date=20210504T183959Z&amp;X-Amz-Expires=604800&amp;X-Amz-SignedHeaders=host&amp;X-Amz-Signature=e2c1ba94db8fab3d8088eec9b4a70ec793284f20aa736577a9710a73608bfb7a</t>
  </si>
  <si>
    <t>https://nc-library-recordings.s3.us-west-1.amazonaws.com/uploads/recording/raw_s3_location/2600b90f-8177-42a0-9b6d-bdfae5f20206/b7eb8c62a6af54ca550ae0a6ecd79766.wav?X-Amz-Algorithm=AWS4-HMAC-SHA256&amp;X-Amz-Credential=AKIATCPXLLJN3FZS7YWQ%2F20210504%2Fus-west-1%2Fs3%2Faws4_request&amp;X-Amz-Date=20210504T183959Z&amp;X-Amz-Expires=604800&amp;X-Amz-SignedHeaders=host&amp;X-Amz-Signature=3d196e807dfbcd17fa1799a2e8d12869a2395238df39f0c37c88c3b3b2befdaa</t>
  </si>
  <si>
    <t>6a892144-8f52-43f4-a8fb-9d7fbd244332</t>
  </si>
  <si>
    <t>Neil McKinney</t>
  </si>
  <si>
    <t>2021-05-01 14:35:59 UTC</t>
  </si>
  <si>
    <t>2021-05-01 14:36:09 UTC</t>
  </si>
  <si>
    <t>http://production-processed-recordings.s3.amazonaws.com/normalized_audio/8b68c66172edde315f6aa0237e845174.wav</t>
  </si>
  <si>
    <t>https://production-processed-recordings.s3.amazonaws.com/8b68c66172edde315f6aa0237e845174.wav?X-Amz-Algorithm=AWS4-HMAC-SHA256&amp;X-Amz-Credential=AKIATCPXLLJN3FZS7YWQ%2F20210504%2Fus-east-1%2Fs3%2Faws4_request&amp;X-Amz-Date=20210504T183959Z&amp;X-Amz-Expires=604800&amp;X-Amz-SignedHeaders=host&amp;X-Amz-Signature=581bf3a9815be63283d6a0f62df49a392beef3fd2a42d601b5aa384cf2945d19</t>
  </si>
  <si>
    <t>https://nc-library-recordings.s3.us-west-1.amazonaws.com/uploads/recording/raw_s3_location/6a892144-8f52-43f4-a8fb-9d7fbd244332/8b68c66172edde315f6aa0237e845174.wav?X-Amz-Algorithm=AWS4-HMAC-SHA256&amp;X-Amz-Credential=AKIATCPXLLJN3FZS7YWQ%2F20210504%2Fus-west-1%2Fs3%2Faws4_request&amp;X-Amz-Date=20210504T183959Z&amp;X-Amz-Expires=604800&amp;X-Amz-SignedHeaders=host&amp;X-Amz-Signature=aa7cdb2ec829cae51734679c5c85c25db665c45505cb14b9acc885ab1bb83b42</t>
  </si>
  <si>
    <t>05ac1825-3a61-4089-925a-188a27ecc7d7</t>
  </si>
  <si>
    <t>Neil McLaughlin</t>
  </si>
  <si>
    <t>2021-05-01 14:35:16 UTC</t>
  </si>
  <si>
    <t>2021-05-01 14:35:28 UTC</t>
  </si>
  <si>
    <t>http://production-processed-recordings.s3.amazonaws.com/normalized_audio/6b29cfb54efef96e165b48f9cb220a9b.wav</t>
  </si>
  <si>
    <t>https://production-processed-recordings.s3.amazonaws.com/6b29cfb54efef96e165b48f9cb220a9b.wav?X-Amz-Algorithm=AWS4-HMAC-SHA256&amp;X-Amz-Credential=AKIATCPXLLJN3FZS7YWQ%2F20210504%2Fus-east-1%2Fs3%2Faws4_request&amp;X-Amz-Date=20210504T183959Z&amp;X-Amz-Expires=604800&amp;X-Amz-SignedHeaders=host&amp;X-Amz-Signature=130aa93985c42f3ce3ead416f0b10c1877ccd3475c3352c9d687bb082522f12c</t>
  </si>
  <si>
    <t>https://nc-library-recordings.s3.us-west-1.amazonaws.com/uploads/recording/raw_s3_location/05ac1825-3a61-4089-925a-188a27ecc7d7/6b29cfb54efef96e165b48f9cb220a9b.wav?X-Amz-Algorithm=AWS4-HMAC-SHA256&amp;X-Amz-Credential=AKIATCPXLLJN3FZS7YWQ%2F20210504%2Fus-west-1%2Fs3%2Faws4_request&amp;X-Amz-Date=20210504T183959Z&amp;X-Amz-Expires=604800&amp;X-Amz-SignedHeaders=host&amp;X-Amz-Signature=cfe01f1200d89ed71686a2a7e2f2dbe08641b3eb0b8965013d343eb435d161ad</t>
  </si>
  <si>
    <t>ec245c3d-ccc2-44e4-bbe6-e4dfd3dc3cf8</t>
  </si>
  <si>
    <t>Nathan Ramsay</t>
  </si>
  <si>
    <t>2021-05-01 13:14:25 UTC</t>
  </si>
  <si>
    <t>2021-05-01 13:14:38 UTC</t>
  </si>
  <si>
    <t>http://production-processed-recordings.s3.amazonaws.com/normalized_audio/57d9dcbe30248620d340c9b6c16005d7.wav</t>
  </si>
  <si>
    <t>https://production-processed-recordings.s3.amazonaws.com/57d9dcbe30248620d340c9b6c16005d7.wav?X-Amz-Algorithm=AWS4-HMAC-SHA256&amp;X-Amz-Credential=AKIATCPXLLJN3FZS7YWQ%2F20210504%2Fus-east-1%2Fs3%2Faws4_request&amp;X-Amz-Date=20210504T183959Z&amp;X-Amz-Expires=604800&amp;X-Amz-SignedHeaders=host&amp;X-Amz-Signature=d6b7105f6b08cc7e68897d6abffd1c1763671a04dbc11cf52345b0ce78b1e2a7</t>
  </si>
  <si>
    <t>https://nc-library-recordings.s3.us-west-1.amazonaws.com/uploads/recording/raw_s3_location/ec245c3d-ccc2-44e4-bbe6-e4dfd3dc3cf8/57d9dcbe30248620d340c9b6c16005d7.wav?X-Amz-Algorithm=AWS4-HMAC-SHA256&amp;X-Amz-Credential=AKIATCPXLLJN3FZS7YWQ%2F20210504%2Fus-west-1%2Fs3%2Faws4_request&amp;X-Amz-Date=20210504T183959Z&amp;X-Amz-Expires=604800&amp;X-Amz-SignedHeaders=host&amp;X-Amz-Signature=28876ded94d4b4fd11ff6817c01e7679ea1434c62812ded37a748d95e493c2e3</t>
  </si>
  <si>
    <t>04b768da-70d7-4ab9-a2af-1d8eef23e22a</t>
  </si>
  <si>
    <t>Norah Rosemary Caldwell</t>
  </si>
  <si>
    <t>2021-04-30 14:30:41 UTC</t>
  </si>
  <si>
    <t>2021-04-30 14:30:50 UTC</t>
  </si>
  <si>
    <t>http://production-processed-recordings.s3.amazonaws.com/normalized_audio/f4ffcc352f87963e7f381b388d92b09f.wav</t>
  </si>
  <si>
    <t>https://production-processed-recordings.s3.amazonaws.com/f4ffcc352f87963e7f381b388d92b09f.wav?X-Amz-Algorithm=AWS4-HMAC-SHA256&amp;X-Amz-Credential=AKIATCPXLLJN3FZS7YWQ%2F20210504%2Fus-east-1%2Fs3%2Faws4_request&amp;X-Amz-Date=20210504T183959Z&amp;X-Amz-Expires=604800&amp;X-Amz-SignedHeaders=host&amp;X-Amz-Signature=41d390d2d96e826e207de672db0f4a7884d0a9e2afd57607490835a801c47629</t>
  </si>
  <si>
    <t>https://nc-library-recordings.s3.us-west-1.amazonaws.com/uploads/recording/raw_s3_location/04b768da-70d7-4ab9-a2af-1d8eef23e22a/f4ffcc352f87963e7f381b388d92b09f.wav?X-Amz-Algorithm=AWS4-HMAC-SHA256&amp;X-Amz-Credential=AKIATCPXLLJN3FZS7YWQ%2F20210504%2Fus-west-1%2Fs3%2Faws4_request&amp;X-Amz-Date=20210504T183959Z&amp;X-Amz-Expires=604800&amp;X-Amz-SignedHeaders=host&amp;X-Amz-Signature=6c8704d8049b1c97221fb63d2332d22b953d3ee53dbc0663b954fecd73f156c8</t>
  </si>
  <si>
    <t>53c14ad9-64c8-4770-9adf-857b43bdd68d</t>
  </si>
  <si>
    <t>Nikolaus Somers</t>
  </si>
  <si>
    <t>2021-05-01 12:23:45 UTC</t>
  </si>
  <si>
    <t>2021-05-01 12:23:55 UTC</t>
  </si>
  <si>
    <t>http://production-processed-recordings.s3.amazonaws.com/normalized_audio/d84a28cc605c97f5ea99aa2e5d71fa54.wav</t>
  </si>
  <si>
    <t>https://production-processed-recordings.s3.amazonaws.com/d84a28cc605c97f5ea99aa2e5d71fa54.wav?X-Amz-Algorithm=AWS4-HMAC-SHA256&amp;X-Amz-Credential=AKIATCPXLLJN3FZS7YWQ%2F20210504%2Fus-east-1%2Fs3%2Faws4_request&amp;X-Amz-Date=20210504T184000Z&amp;X-Amz-Expires=604800&amp;X-Amz-SignedHeaders=host&amp;X-Amz-Signature=ca94296248a670e60dd87f0fb80bd9a9a24e1f3634791f15dc72580425a35a49</t>
  </si>
  <si>
    <t>https://nc-library-recordings.s3.us-west-1.amazonaws.com/uploads/recording/raw_s3_location/53c14ad9-64c8-4770-9adf-857b43bdd68d/d84a28cc605c97f5ea99aa2e5d71fa54.wav?X-Amz-Algorithm=AWS4-HMAC-SHA256&amp;X-Amz-Credential=AKIATCPXLLJN3FZS7YWQ%2F20210504%2Fus-west-1%2Fs3%2Faws4_request&amp;X-Amz-Date=20210504T184000Z&amp;X-Amz-Expires=604800&amp;X-Amz-SignedHeaders=host&amp;X-Amz-Signature=f9ac8509240fe1a7bda0b7867c06330ab36f7442fa876a6d7c44a7cea6c7f4a7</t>
  </si>
  <si>
    <t>821a8f06-452a-4c9d-8fe1-d9e59c234e16</t>
  </si>
  <si>
    <t>Nicole Johnson-Derrickson</t>
  </si>
  <si>
    <t>2021-05-01 16:34:34 UTC</t>
  </si>
  <si>
    <t>2021-05-01 16:34:45 UTC</t>
  </si>
  <si>
    <t>http://production-processed-recordings.s3.amazonaws.com/normalized_audio/ced557248c5d9e792feb57e94b595e85.wav</t>
  </si>
  <si>
    <t>https://production-processed-recordings.s3.amazonaws.com/ced557248c5d9e792feb57e94b595e85.wav?X-Amz-Algorithm=AWS4-HMAC-SHA256&amp;X-Amz-Credential=AKIATCPXLLJN3FZS7YWQ%2F20210504%2Fus-east-1%2Fs3%2Faws4_request&amp;X-Amz-Date=20210504T184000Z&amp;X-Amz-Expires=604800&amp;X-Amz-SignedHeaders=host&amp;X-Amz-Signature=1dc683223aa5c5938bc73ebfa391f84954015a0a70aa91bfe2cf66805eac1ba8</t>
  </si>
  <si>
    <t>https://nc-library-recordings.s3.us-west-1.amazonaws.com/uploads/recording/raw_s3_location/821a8f06-452a-4c9d-8fe1-d9e59c234e16/ced557248c5d9e792feb57e94b595e85.wav?X-Amz-Algorithm=AWS4-HMAC-SHA256&amp;X-Amz-Credential=AKIATCPXLLJN3FZS7YWQ%2F20210504%2Fus-west-1%2Fs3%2Faws4_request&amp;X-Amz-Date=20210504T184000Z&amp;X-Amz-Expires=604800&amp;X-Amz-SignedHeaders=host&amp;X-Amz-Signature=af480155adbfb31810f46c8e77921f173c97da995ab5badac25106a66a6b4023</t>
  </si>
  <si>
    <t>685cbe2c-2586-4761-821c-f80c1a1f4ee0</t>
  </si>
  <si>
    <t>Nicholas Mitchell</t>
  </si>
  <si>
    <t>2021-05-01 14:30:07 UTC</t>
  </si>
  <si>
    <t>2021-05-01 14:30:16 UTC</t>
  </si>
  <si>
    <t>http://production-processed-recordings.s3.amazonaws.com/normalized_audio/3c60a2714f4098675e744d9e711eae12.wav</t>
  </si>
  <si>
    <t>https://production-processed-recordings.s3.amazonaws.com/3c60a2714f4098675e744d9e711eae12.wav?X-Amz-Algorithm=AWS4-HMAC-SHA256&amp;X-Amz-Credential=AKIATCPXLLJN3FZS7YWQ%2F20210504%2Fus-east-1%2Fs3%2Faws4_request&amp;X-Amz-Date=20210504T184000Z&amp;X-Amz-Expires=604800&amp;X-Amz-SignedHeaders=host&amp;X-Amz-Signature=a0b1ade840e25bf813750117994dc19111b7050645f9d6ad1469d6b48d80b333</t>
  </si>
  <si>
    <t>https://nc-library-recordings.s3.us-west-1.amazonaws.com/uploads/recording/raw_s3_location/685cbe2c-2586-4761-821c-f80c1a1f4ee0/3c60a2714f4098675e744d9e711eae12.wav?X-Amz-Algorithm=AWS4-HMAC-SHA256&amp;X-Amz-Credential=AKIATCPXLLJN3FZS7YWQ%2F20210504%2Fus-west-1%2Fs3%2Faws4_request&amp;X-Amz-Date=20210504T184000Z&amp;X-Amz-Expires=604800&amp;X-Amz-SignedHeaders=host&amp;X-Amz-Signature=4386d126f64bf80150177fd9a46d64fb115d7f4b7aac6ca2a5328a17fcaff28d</t>
  </si>
  <si>
    <t>6c869d9d-6384-4b11-9269-8526983b91bc</t>
  </si>
  <si>
    <t>Nicklous Stuart Alan Salzman</t>
  </si>
  <si>
    <t>2021-04-29 18:37:37 UTC</t>
  </si>
  <si>
    <t>2021-04-29 18:37:46 UTC</t>
  </si>
  <si>
    <t>http://production-processed-recordings.s3.amazonaws.com/normalized_audio/08fb5b0f22297ecd6435b24443739aee.wav</t>
  </si>
  <si>
    <t>https://production-processed-recordings.s3.amazonaws.com/08fb5b0f22297ecd6435b24443739aee.wav?X-Amz-Algorithm=AWS4-HMAC-SHA256&amp;X-Amz-Credential=AKIATCPXLLJN3FZS7YWQ%2F20210504%2Fus-east-1%2Fs3%2Faws4_request&amp;X-Amz-Date=20210504T184000Z&amp;X-Amz-Expires=604800&amp;X-Amz-SignedHeaders=host&amp;X-Amz-Signature=af7e0fbbb69a5e630d55c1332d7e160da1cd0deb3ea96ca8192d219e01c43a4c</t>
  </si>
  <si>
    <t>https://nc-library-recordings.s3.us-west-1.amazonaws.com/uploads/recording/raw_s3_location/6c869d9d-6384-4b11-9269-8526983b91bc/08fb5b0f22297ecd6435b24443739aee.wav?X-Amz-Algorithm=AWS4-HMAC-SHA256&amp;X-Amz-Credential=AKIATCPXLLJN3FZS7YWQ%2F20210504%2Fus-west-1%2Fs3%2Faws4_request&amp;X-Amz-Date=20210504T184000Z&amp;X-Amz-Expires=604800&amp;X-Amz-SignedHeaders=host&amp;X-Amz-Signature=2d7428f8b72b20464c1e31ec1bf02d12eb67bc6c4e659689d48aa8f007a7d470</t>
  </si>
  <si>
    <t>4b063ff9-9408-4e46-a755-b6820a5c7010</t>
  </si>
  <si>
    <t>Nelson Zambrana</t>
  </si>
  <si>
    <t>2021-04-30 16:51:56 UTC</t>
  </si>
  <si>
    <t>2021-04-30 16:52:05 UTC</t>
  </si>
  <si>
    <t>http://production-processed-recordings.s3.amazonaws.com/normalized_audio/59d9d09b6cff57561074093510eef34b.wav</t>
  </si>
  <si>
    <t>https://production-processed-recordings.s3.amazonaws.com/59d9d09b6cff57561074093510eef34b.wav?X-Amz-Algorithm=AWS4-HMAC-SHA256&amp;X-Amz-Credential=AKIATCPXLLJN3FZS7YWQ%2F20210504%2Fus-east-1%2Fs3%2Faws4_request&amp;X-Amz-Date=20210504T184000Z&amp;X-Amz-Expires=604800&amp;X-Amz-SignedHeaders=host&amp;X-Amz-Signature=6c5930fe2e5fc1821f9fab010865151aedffb984d3bf9f8fa72c6eed8b98ef93</t>
  </si>
  <si>
    <t>https://nc-library-recordings.s3.us-west-1.amazonaws.com/uploads/recording/raw_s3_location/4b063ff9-9408-4e46-a755-b6820a5c7010/59d9d09b6cff57561074093510eef34b.wav?X-Amz-Algorithm=AWS4-HMAC-SHA256&amp;X-Amz-Credential=AKIATCPXLLJN3FZS7YWQ%2F20210504%2Fus-west-1%2Fs3%2Faws4_request&amp;X-Amz-Date=20210504T184000Z&amp;X-Amz-Expires=604800&amp;X-Amz-SignedHeaders=host&amp;X-Amz-Signature=40cbb6edf788475563fe669153cd02359c463397e1d403a9cb776b14edd55cb5</t>
  </si>
  <si>
    <t>514c70b2-9b35-4dc0-bf40-189aeb5b6200</t>
  </si>
  <si>
    <t>Nader Elsarrag</t>
  </si>
  <si>
    <t>2021-05-01 18:14:10 UTC</t>
  </si>
  <si>
    <t>2021-05-01 18:14:20 UTC</t>
  </si>
  <si>
    <t>http://production-processed-recordings.s3.amazonaws.com/normalized_audio/49c11decf792157fa6169a0ae7de6616.wav</t>
  </si>
  <si>
    <t>https://production-processed-recordings.s3.amazonaws.com/49c11decf792157fa6169a0ae7de6616.wav?X-Amz-Algorithm=AWS4-HMAC-SHA256&amp;X-Amz-Credential=AKIATCPXLLJN3FZS7YWQ%2F20210504%2Fus-east-1%2Fs3%2Faws4_request&amp;X-Amz-Date=20210504T184000Z&amp;X-Amz-Expires=604800&amp;X-Amz-SignedHeaders=host&amp;X-Amz-Signature=43d473980e9b10d1fb1e64379c7c912ff940632a0272e236b77fac8dd043fb5a</t>
  </si>
  <si>
    <t>https://nc-library-recordings.s3.us-west-1.amazonaws.com/uploads/recording/raw_s3_location/514c70b2-9b35-4dc0-bf40-189aeb5b6200/49c11decf792157fa6169a0ae7de6616.wav?X-Amz-Algorithm=AWS4-HMAC-SHA256&amp;X-Amz-Credential=AKIATCPXLLJN3FZS7YWQ%2F20210504%2Fus-west-1%2Fs3%2Faws4_request&amp;X-Amz-Date=20210504T184000Z&amp;X-Amz-Expires=604800&amp;X-Amz-SignedHeaders=host&amp;X-Amz-Signature=73acc1c9b133c2c730401b444b6bbf030edb87e13d571d49507dea3ab565b00d</t>
  </si>
  <si>
    <t>b28e86e8-b0be-4e3a-819d-ddb3dfe1308b</t>
  </si>
  <si>
    <t>Olivia Autumn Grubbs</t>
  </si>
  <si>
    <t>2021-04-30 13:40:09 UTC</t>
  </si>
  <si>
    <t>2021-04-30 13:40:19 UTC</t>
  </si>
  <si>
    <t>http://production-processed-recordings.s3.amazonaws.com/normalized_audio/6131dd0db955b8b8e02d07a2cff2a344.wav</t>
  </si>
  <si>
    <t>https://production-processed-recordings.s3.amazonaws.com/6131dd0db955b8b8e02d07a2cff2a344.wav?X-Amz-Algorithm=AWS4-HMAC-SHA256&amp;X-Amz-Credential=AKIATCPXLLJN3FZS7YWQ%2F20210504%2Fus-east-1%2Fs3%2Faws4_request&amp;X-Amz-Date=20210504T184000Z&amp;X-Amz-Expires=604800&amp;X-Amz-SignedHeaders=host&amp;X-Amz-Signature=515458e31c6d3acd02ab2379b38658165c2da2ef123e4ed2b752f0d41c97ff4b</t>
  </si>
  <si>
    <t>https://nc-library-recordings.s3.us-west-1.amazonaws.com/uploads/recording/raw_s3_location/b28e86e8-b0be-4e3a-819d-ddb3dfe1308b/6131dd0db955b8b8e02d07a2cff2a344.wav?X-Amz-Algorithm=AWS4-HMAC-SHA256&amp;X-Amz-Credential=AKIATCPXLLJN3FZS7YWQ%2F20210504%2Fus-west-1%2Fs3%2Faws4_request&amp;X-Amz-Date=20210504T184000Z&amp;X-Amz-Expires=604800&amp;X-Amz-SignedHeaders=host&amp;X-Amz-Signature=12ebf69c8f41f56a6e63d6c4635a90e22bea5b532a9d9a8bcd89deac45380e04</t>
  </si>
  <si>
    <t>a7a1dfbf-1bf1-4e28-b490-10e83b963aba</t>
  </si>
  <si>
    <t>Olivia Heide</t>
  </si>
  <si>
    <t>2021-05-01 17:05:13 UTC</t>
  </si>
  <si>
    <t>2021-05-01 17:05:22 UTC</t>
  </si>
  <si>
    <t>http://production-processed-recordings.s3.amazonaws.com/normalized_audio/efadd924a09931d0e24e0fabe7f830b9.wav</t>
  </si>
  <si>
    <t>https://production-processed-recordings.s3.amazonaws.com/efadd924a09931d0e24e0fabe7f830b9.wav?X-Amz-Algorithm=AWS4-HMAC-SHA256&amp;X-Amz-Credential=AKIATCPXLLJN3FZS7YWQ%2F20210504%2Fus-east-1%2Fs3%2Faws4_request&amp;X-Amz-Date=20210504T184000Z&amp;X-Amz-Expires=604800&amp;X-Amz-SignedHeaders=host&amp;X-Amz-Signature=da697b6bf36f9df5126c59e9bfc0fd06dcb742456f5d65b51e3c6d2ab0c43af1</t>
  </si>
  <si>
    <t>https://nc-library-recordings.s3.us-west-1.amazonaws.com/uploads/recording/raw_s3_location/a7a1dfbf-1bf1-4e28-b490-10e83b963aba/efadd924a09931d0e24e0fabe7f830b9.wav?X-Amz-Algorithm=AWS4-HMAC-SHA256&amp;X-Amz-Credential=AKIATCPXLLJN3FZS7YWQ%2F20210504%2Fus-west-1%2Fs3%2Faws4_request&amp;X-Amz-Date=20210504T184000Z&amp;X-Amz-Expires=604800&amp;X-Amz-SignedHeaders=host&amp;X-Amz-Signature=0a5f81c02ebbddcdc6bd6b078a35acea4578afc45b8863c1ced4ab3d6e14d5e3</t>
  </si>
  <si>
    <t>300406e8-3b3b-4c1c-a078-f3adb74258d8</t>
  </si>
  <si>
    <t>Olivia Richards</t>
  </si>
  <si>
    <t>2021-05-01 13:09:40 UTC</t>
  </si>
  <si>
    <t>2021-05-01 13:09:51 UTC</t>
  </si>
  <si>
    <t>http://production-processed-recordings.s3.amazonaws.com/normalized_audio/62eebccac0ebfa0342aac1915f9f3afb.wav</t>
  </si>
  <si>
    <t>https://production-processed-recordings.s3.amazonaws.com/62eebccac0ebfa0342aac1915f9f3afb.wav?X-Amz-Algorithm=AWS4-HMAC-SHA256&amp;X-Amz-Credential=AKIATCPXLLJN3FZS7YWQ%2F20210504%2Fus-east-1%2Fs3%2Faws4_request&amp;X-Amz-Date=20210504T184000Z&amp;X-Amz-Expires=604800&amp;X-Amz-SignedHeaders=host&amp;X-Amz-Signature=218896c570ced6c3c9a5db7965ac8571868f49385e5f4b5458a4e006b7eb266c</t>
  </si>
  <si>
    <t>https://nc-library-recordings.s3.us-west-1.amazonaws.com/uploads/recording/raw_s3_location/300406e8-3b3b-4c1c-a078-f3adb74258d8/62eebccac0ebfa0342aac1915f9f3afb.wav?X-Amz-Algorithm=AWS4-HMAC-SHA256&amp;X-Amz-Credential=AKIATCPXLLJN3FZS7YWQ%2F20210504%2Fus-west-1%2Fs3%2Faws4_request&amp;X-Amz-Date=20210504T184000Z&amp;X-Amz-Expires=604800&amp;X-Amz-SignedHeaders=host&amp;X-Amz-Signature=f9facf867f18a75b175d021a766de08d4acb41abe50510bd38366604c83ea198</t>
  </si>
  <si>
    <t>b7f47719-cc86-462b-a187-96f577f404c5</t>
  </si>
  <si>
    <t>Phoebe Duffy</t>
  </si>
  <si>
    <t>2021-05-01 18:37:34 UTC</t>
  </si>
  <si>
    <t>2021-05-01 18:37:44 UTC</t>
  </si>
  <si>
    <t>http://production-processed-recordings.s3.amazonaws.com/normalized_audio/120a97a8230baa0ed899e60b95931380.wav</t>
  </si>
  <si>
    <t>https://production-processed-recordings.s3.amazonaws.com/120a97a8230baa0ed899e60b95931380.wav?X-Amz-Algorithm=AWS4-HMAC-SHA256&amp;X-Amz-Credential=AKIATCPXLLJN3FZS7YWQ%2F20210504%2Fus-east-1%2Fs3%2Faws4_request&amp;X-Amz-Date=20210504T184000Z&amp;X-Amz-Expires=604800&amp;X-Amz-SignedHeaders=host&amp;X-Amz-Signature=06673190172e4cb572921a9333114169fb1cb6842e823a15b5191e69d427897a</t>
  </si>
  <si>
    <t>https://nc-library-recordings.s3.us-west-1.amazonaws.com/uploads/recording/raw_s3_location/b7f47719-cc86-462b-a187-96f577f404c5/120a97a8230baa0ed899e60b95931380.wav?X-Amz-Algorithm=AWS4-HMAC-SHA256&amp;X-Amz-Credential=AKIATCPXLLJN3FZS7YWQ%2F20210504%2Fus-west-1%2Fs3%2Faws4_request&amp;X-Amz-Date=20210504T184000Z&amp;X-Amz-Expires=604800&amp;X-Amz-SignedHeaders=host&amp;X-Amz-Signature=d4b37906099705eee2b27ec871e163a9b9e85d0fdec6b848c3f7508a00901b90</t>
  </si>
  <si>
    <t>558d9c54-213d-45e7-a6bd-ca0996d9d8d9</t>
  </si>
  <si>
    <t>Payton Jeffrey</t>
  </si>
  <si>
    <t>2021-05-01 16:38:55 UTC</t>
  </si>
  <si>
    <t>2021-05-01 16:39:05 UTC</t>
  </si>
  <si>
    <t>http://production-processed-recordings.s3.amazonaws.com/normalized_audio/068b5d6e288ac6eb8a3dd82db7492ae1.wav</t>
  </si>
  <si>
    <t>https://production-processed-recordings.s3.amazonaws.com/068b5d6e288ac6eb8a3dd82db7492ae1.wav?X-Amz-Algorithm=AWS4-HMAC-SHA256&amp;X-Amz-Credential=AKIATCPXLLJN3FZS7YWQ%2F20210504%2Fus-east-1%2Fs3%2Faws4_request&amp;X-Amz-Date=20210504T184000Z&amp;X-Amz-Expires=604800&amp;X-Amz-SignedHeaders=host&amp;X-Amz-Signature=194f6bc01b2be8db9d20aa7b54619fcad08fc3e9810cde1ea4c766eb610b1440</t>
  </si>
  <si>
    <t>https://nc-library-recordings.s3.us-west-1.amazonaws.com/uploads/recording/raw_s3_location/558d9c54-213d-45e7-a6bd-ca0996d9d8d9/068b5d6e288ac6eb8a3dd82db7492ae1.wav?X-Amz-Algorithm=AWS4-HMAC-SHA256&amp;X-Amz-Credential=AKIATCPXLLJN3FZS7YWQ%2F20210504%2Fus-west-1%2Fs3%2Faws4_request&amp;X-Amz-Date=20210504T184000Z&amp;X-Amz-Expires=604800&amp;X-Amz-SignedHeaders=host&amp;X-Amz-Signature=17cb7ee0bdda7a8a5f31bcdab608eb67434c8b39ad5fa0d28423a309dd9e9448</t>
  </si>
  <si>
    <t>d3f67406-2eca-46f8-8a14-1c49561e7906</t>
  </si>
  <si>
    <t>Payton Knott</t>
  </si>
  <si>
    <t>2021-05-01 15:20:46 UTC</t>
  </si>
  <si>
    <t>2021-05-01 15:20:58 UTC</t>
  </si>
  <si>
    <t>http://production-processed-recordings.s3.amazonaws.com/normalized_audio/b841992ca58213cb33f1afe1eb411308.wav</t>
  </si>
  <si>
    <t>https://production-processed-recordings.s3.amazonaws.com/b841992ca58213cb33f1afe1eb411308.wav?X-Amz-Algorithm=AWS4-HMAC-SHA256&amp;X-Amz-Credential=AKIATCPXLLJN3FZS7YWQ%2F20210504%2Fus-east-1%2Fs3%2Faws4_request&amp;X-Amz-Date=20210504T184000Z&amp;X-Amz-Expires=604800&amp;X-Amz-SignedHeaders=host&amp;X-Amz-Signature=aaab6cb3e507ef84985f6bd46fdf313c7aebb68551a7af037492e4ac9d8b0fda</t>
  </si>
  <si>
    <t>https://nc-library-recordings.s3.us-west-1.amazonaws.com/uploads/recording/raw_s3_location/d3f67406-2eca-46f8-8a14-1c49561e7906/b841992ca58213cb33f1afe1eb411308.wav?X-Amz-Algorithm=AWS4-HMAC-SHA256&amp;X-Amz-Credential=AKIATCPXLLJN3FZS7YWQ%2F20210504%2Fus-west-1%2Fs3%2Faws4_request&amp;X-Amz-Date=20210504T184000Z&amp;X-Amz-Expires=604800&amp;X-Amz-SignedHeaders=host&amp;X-Amz-Signature=d49c37b81850bfc1ee6af7594237814b6ec1600d797953c5e4d0b25474e39c12</t>
  </si>
  <si>
    <t>913aec81-1a99-4d03-a414-b79282b45c4f</t>
  </si>
  <si>
    <t>Penny Harnois</t>
  </si>
  <si>
    <t>2021-05-01 17:20:37 UTC</t>
  </si>
  <si>
    <t>2021-05-01 17:20:45 UTC</t>
  </si>
  <si>
    <t>http://production-processed-recordings.s3.amazonaws.com/normalized_audio/e70c468a615dda8b53b3d5ad13955671.wav</t>
  </si>
  <si>
    <t>https://production-processed-recordings.s3.amazonaws.com/e70c468a615dda8b53b3d5ad13955671.wav?X-Amz-Algorithm=AWS4-HMAC-SHA256&amp;X-Amz-Credential=AKIATCPXLLJN3FZS7YWQ%2F20210504%2Fus-east-1%2Fs3%2Faws4_request&amp;X-Amz-Date=20210504T184000Z&amp;X-Amz-Expires=604800&amp;X-Amz-SignedHeaders=host&amp;X-Amz-Signature=e8a3d1dba58da3c72ac620f68b92108cafed8fc7553f2e2f4e42815fcc19a91a</t>
  </si>
  <si>
    <t>https://nc-library-recordings.s3.us-west-1.amazonaws.com/uploads/recording/raw_s3_location/913aec81-1a99-4d03-a414-b79282b45c4f/e70c468a615dda8b53b3d5ad13955671.wav?X-Amz-Algorithm=AWS4-HMAC-SHA256&amp;X-Amz-Credential=AKIATCPXLLJN3FZS7YWQ%2F20210504%2Fus-west-1%2Fs3%2Faws4_request&amp;X-Amz-Date=20210504T184000Z&amp;X-Amz-Expires=604800&amp;X-Amz-SignedHeaders=host&amp;X-Amz-Signature=37f06a79118674dcfea9f2c4e1dd3e736e9a29f16e3768e5350951333c49f83c</t>
  </si>
  <si>
    <t>f6c54435-fd8d-48ca-88ef-52d5dede3afd</t>
  </si>
  <si>
    <t>Paul Wood</t>
  </si>
  <si>
    <t>2021-04-30 17:00:41 UTC</t>
  </si>
  <si>
    <t>2021-04-30 17:00:50 UTC</t>
  </si>
  <si>
    <t>http://production-processed-recordings.s3.amazonaws.com/normalized_audio/83b2571beb9349b2b4d305ac06151a74.wav</t>
  </si>
  <si>
    <t>https://production-processed-recordings.s3.amazonaws.com/83b2571beb9349b2b4d305ac06151a74.wav?X-Amz-Algorithm=AWS4-HMAC-SHA256&amp;X-Amz-Credential=AKIATCPXLLJN3FZS7YWQ%2F20210504%2Fus-east-1%2Fs3%2Faws4_request&amp;X-Amz-Date=20210504T184000Z&amp;X-Amz-Expires=604800&amp;X-Amz-SignedHeaders=host&amp;X-Amz-Signature=32139b1f63598c1f51ac72eaf09c0d1c455dab28949dee55fed70525fc98f0a6</t>
  </si>
  <si>
    <t>https://nc-library-recordings.s3.us-west-1.amazonaws.com/uploads/recording/raw_s3_location/f6c54435-fd8d-48ca-88ef-52d5dede3afd/83b2571beb9349b2b4d305ac06151a74.wav?X-Amz-Algorithm=AWS4-HMAC-SHA256&amp;X-Amz-Credential=AKIATCPXLLJN3FZS7YWQ%2F20210504%2Fus-west-1%2Fs3%2Faws4_request&amp;X-Amz-Date=20210504T184000Z&amp;X-Amz-Expires=604800&amp;X-Amz-SignedHeaders=host&amp;X-Amz-Signature=656c8aa15538bb00fc86303d173d713d59309b48309d8077f14ea86a6634e35c</t>
  </si>
  <si>
    <t>6d78d5e7-f3bd-49ca-898a-6ddf6f360d87</t>
  </si>
  <si>
    <t>Phoebe Hotz</t>
  </si>
  <si>
    <t>2021-04-29 21:04:59 UTC</t>
  </si>
  <si>
    <t>2021-04-29 21:05:10 UTC</t>
  </si>
  <si>
    <t>http://production-processed-recordings.s3.amazonaws.com/normalized_audio/faed6915a78b3768ab4f96cd21f7a21b.wav</t>
  </si>
  <si>
    <t>https://production-processed-recordings.s3.amazonaws.com/faed6915a78b3768ab4f96cd21f7a21b.wav?X-Amz-Algorithm=AWS4-HMAC-SHA256&amp;X-Amz-Credential=AKIATCPXLLJN3FZS7YWQ%2F20210504%2Fus-east-1%2Fs3%2Faws4_request&amp;X-Amz-Date=20210504T184000Z&amp;X-Amz-Expires=604800&amp;X-Amz-SignedHeaders=host&amp;X-Amz-Signature=2aa74cd71b7fc3fe4b3b6ca90e015e75f986af8d4b8555bdc2adc1e431631dfc</t>
  </si>
  <si>
    <t>https://nc-library-recordings.s3.us-west-1.amazonaws.com/uploads/recording/raw_s3_location/6d78d5e7-f3bd-49ca-898a-6ddf6f360d87/faed6915a78b3768ab4f96cd21f7a21b.wav?X-Amz-Algorithm=AWS4-HMAC-SHA256&amp;X-Amz-Credential=AKIATCPXLLJN3FZS7YWQ%2F20210504%2Fus-west-1%2Fs3%2Faws4_request&amp;X-Amz-Date=20210504T184000Z&amp;X-Amz-Expires=604800&amp;X-Amz-SignedHeaders=host&amp;X-Amz-Signature=3126770a7255a1a4a37288c57f3f1cda13ac5d79c57956652063c93c584ec5d4</t>
  </si>
  <si>
    <t>ab18570d-25fe-45d4-af62-318aa1bccd65</t>
  </si>
  <si>
    <t>Payton Martin</t>
  </si>
  <si>
    <t>2021-05-01 14:46:26 UTC</t>
  </si>
  <si>
    <t>2021-05-01 14:46:35 UTC</t>
  </si>
  <si>
    <t>http://production-processed-recordings.s3.amazonaws.com/normalized_audio/9d1f4e8a900ea58c2fa7b79b0d27fb70.wav</t>
  </si>
  <si>
    <t>https://production-processed-recordings.s3.amazonaws.com/9d1f4e8a900ea58c2fa7b79b0d27fb70.wav?X-Amz-Algorithm=AWS4-HMAC-SHA256&amp;X-Amz-Credential=AKIATCPXLLJN3FZS7YWQ%2F20210504%2Fus-east-1%2Fs3%2Faws4_request&amp;X-Amz-Date=20210504T184000Z&amp;X-Amz-Expires=604800&amp;X-Amz-SignedHeaders=host&amp;X-Amz-Signature=e972b97b5417a3a8a3d1f3cec9299636ca4e418d7693fd2cce945eb5396d7638</t>
  </si>
  <si>
    <t>https://nc-library-recordings.s3.us-west-1.amazonaws.com/uploads/recording/raw_s3_location/ab18570d-25fe-45d4-af62-318aa1bccd65/9d1f4e8a900ea58c2fa7b79b0d27fb70.wav?X-Amz-Algorithm=AWS4-HMAC-SHA256&amp;X-Amz-Credential=AKIATCPXLLJN3FZS7YWQ%2F20210504%2Fus-west-1%2Fs3%2Faws4_request&amp;X-Amz-Date=20210504T184000Z&amp;X-Amz-Expires=604800&amp;X-Amz-SignedHeaders=host&amp;X-Amz-Signature=37aefd81a5a59847be33837deb4669f6f47924e77a1d12044727d9209025c1d5</t>
  </si>
  <si>
    <t>d31e28ab-144e-40f1-b5fd-447a74cf1c44</t>
  </si>
  <si>
    <t>Parker McCrary</t>
  </si>
  <si>
    <t>2021-05-01 14:41:46 UTC</t>
  </si>
  <si>
    <t>2021-05-01 14:41:54 UTC</t>
  </si>
  <si>
    <t>http://production-processed-recordings.s3.amazonaws.com/normalized_audio/b6d658b512ce427690e256f6ee504c0a.wav</t>
  </si>
  <si>
    <t>https://production-processed-recordings.s3.amazonaws.com/b6d658b512ce427690e256f6ee504c0a.wav?X-Amz-Algorithm=AWS4-HMAC-SHA256&amp;X-Amz-Credential=AKIATCPXLLJN3FZS7YWQ%2F20210504%2Fus-east-1%2Fs3%2Faws4_request&amp;X-Amz-Date=20210504T184000Z&amp;X-Amz-Expires=604800&amp;X-Amz-SignedHeaders=host&amp;X-Amz-Signature=b8260329c32a92c773c4a771bfd6f82b737a2f04573202763361758169b09b7f</t>
  </si>
  <si>
    <t>https://nc-library-recordings.s3.us-west-1.amazonaws.com/uploads/recording/raw_s3_location/d31e28ab-144e-40f1-b5fd-447a74cf1c44/b6d658b512ce427690e256f6ee504c0a.wav?X-Amz-Algorithm=AWS4-HMAC-SHA256&amp;X-Amz-Credential=AKIATCPXLLJN3FZS7YWQ%2F20210504%2Fus-west-1%2Fs3%2Faws4_request&amp;X-Amz-Date=20210504T184000Z&amp;X-Amz-Expires=604800&amp;X-Amz-SignedHeaders=host&amp;X-Amz-Signature=ed35d04935e3b9cac46fe318f1066508da99d8eb8fc137fdea4f785b60e10d85</t>
  </si>
  <si>
    <t>c2274fdb-798a-4a88-af62-2717520ec20c</t>
  </si>
  <si>
    <t>Piergiorgio Wilson</t>
  </si>
  <si>
    <t>2021-04-30 17:05:34 UTC</t>
  </si>
  <si>
    <t>2021-04-30 17:05:43 UTC</t>
  </si>
  <si>
    <t>http://production-processed-recordings.s3.amazonaws.com/normalized_audio/f23b2e273a1ce944116bd0d5a8929a03.wav</t>
  </si>
  <si>
    <t>https://production-processed-recordings.s3.amazonaws.com/f23b2e273a1ce944116bd0d5a8929a03.wav?X-Amz-Algorithm=AWS4-HMAC-SHA256&amp;X-Amz-Credential=AKIATCPXLLJN3FZS7YWQ%2F20210504%2Fus-east-1%2Fs3%2Faws4_request&amp;X-Amz-Date=20210504T184000Z&amp;X-Amz-Expires=604800&amp;X-Amz-SignedHeaders=host&amp;X-Amz-Signature=1ce0fc3c97b90e7daf941aa996dbf96616d9fdbc5634e72663c36a43775271d4</t>
  </si>
  <si>
    <t>https://nc-library-recordings.s3.us-west-1.amazonaws.com/uploads/recording/raw_s3_location/c2274fdb-798a-4a88-af62-2717520ec20c/f23b2e273a1ce944116bd0d5a8929a03.wav?X-Amz-Algorithm=AWS4-HMAC-SHA256&amp;X-Amz-Credential=AKIATCPXLLJN3FZS7YWQ%2F20210504%2Fus-west-1%2Fs3%2Faws4_request&amp;X-Amz-Date=20210504T184000Z&amp;X-Amz-Expires=604800&amp;X-Amz-SignedHeaders=host&amp;X-Amz-Signature=eb549c7b59d16698ade78a0fac24dd438968d6c374d2322b99cc73da32423dd1</t>
  </si>
  <si>
    <t>18c312d8-c20d-4aa1-8b24-1fd198a1455a</t>
  </si>
  <si>
    <t>Parker Seibert</t>
  </si>
  <si>
    <t>2021-05-01 12:35:50 UTC</t>
  </si>
  <si>
    <t>2021-05-01 12:35:59 UTC</t>
  </si>
  <si>
    <t>http://production-processed-recordings.s3.amazonaws.com/normalized_audio/a09c5c03fc06ea5b5dff1ea0efe34fec.wav</t>
  </si>
  <si>
    <t>https://production-processed-recordings.s3.amazonaws.com/a09c5c03fc06ea5b5dff1ea0efe34fec.wav?X-Amz-Algorithm=AWS4-HMAC-SHA256&amp;X-Amz-Credential=AKIATCPXLLJN3FZS7YWQ%2F20210504%2Fus-east-1%2Fs3%2Faws4_request&amp;X-Amz-Date=20210504T184000Z&amp;X-Amz-Expires=604800&amp;X-Amz-SignedHeaders=host&amp;X-Amz-Signature=2b5462b9dfcb53a316f51e1db85c76a2a2fd761b041e485ae5535c31d42038cb</t>
  </si>
  <si>
    <t>https://nc-library-recordings.s3.us-west-1.amazonaws.com/uploads/recording/raw_s3_location/18c312d8-c20d-4aa1-8b24-1fd198a1455a/a09c5c03fc06ea5b5dff1ea0efe34fec.wav?X-Amz-Algorithm=AWS4-HMAC-SHA256&amp;X-Amz-Credential=AKIATCPXLLJN3FZS7YWQ%2F20210504%2Fus-west-1%2Fs3%2Faws4_request&amp;X-Amz-Date=20210504T184000Z&amp;X-Amz-Expires=604800&amp;X-Amz-SignedHeaders=host&amp;X-Amz-Signature=532ef4d7468f3e691c854014f96655e6cfb44c34898ad31deaaad4cf7263eff8</t>
  </si>
  <si>
    <t>58a07902-41a5-4f39-b936-e82feedad649</t>
  </si>
  <si>
    <t>Quana Devolle Dennis</t>
  </si>
  <si>
    <t>2021-04-30 13:58:24 UTC</t>
  </si>
  <si>
    <t>2021-04-30 13:58:35 UTC</t>
  </si>
  <si>
    <t>http://production-processed-recordings.s3.amazonaws.com/normalized_audio/1b5ff6fb09a945d90b8abbf43f51f6b3.wav</t>
  </si>
  <si>
    <t>https://production-processed-recordings.s3.amazonaws.com/1b5ff6fb09a945d90b8abbf43f51f6b3.wav?X-Amz-Algorithm=AWS4-HMAC-SHA256&amp;X-Amz-Credential=AKIATCPXLLJN3FZS7YWQ%2F20210504%2Fus-east-1%2Fs3%2Faws4_request&amp;X-Amz-Date=20210504T184000Z&amp;X-Amz-Expires=604800&amp;X-Amz-SignedHeaders=host&amp;X-Amz-Signature=de41a6c19d6e6696ba4d0217c87f600b294baeee33445d7c688f1df103500c64</t>
  </si>
  <si>
    <t>https://nc-library-recordings.s3.us-west-1.amazonaws.com/uploads/recording/raw_s3_location/58a07902-41a5-4f39-b936-e82feedad649/1b5ff6fb09a945d90b8abbf43f51f6b3.wav?X-Amz-Algorithm=AWS4-HMAC-SHA256&amp;X-Amz-Credential=AKIATCPXLLJN3FZS7YWQ%2F20210504%2Fus-west-1%2Fs3%2Faws4_request&amp;X-Amz-Date=20210504T184000Z&amp;X-Amz-Expires=604800&amp;X-Amz-SignedHeaders=host&amp;X-Amz-Signature=22aed0cb092ae6408827bd51b6330f585e7198d10d53c1d70974f09e68a8d195</t>
  </si>
  <si>
    <t>748a457c-19bb-4a61-8de7-4b6218410f81</t>
  </si>
  <si>
    <t>Quinn Henkel</t>
  </si>
  <si>
    <t>2021-05-01 17:04:17 UTC</t>
  </si>
  <si>
    <t>2021-05-01 17:04:29 UTC</t>
  </si>
  <si>
    <t>http://production-processed-recordings.s3.amazonaws.com/normalized_audio/916516131e5f5f3f655bf63bb2dde095.wav</t>
  </si>
  <si>
    <t>https://production-processed-recordings.s3.amazonaws.com/916516131e5f5f3f655bf63bb2dde095.wav?X-Amz-Algorithm=AWS4-HMAC-SHA256&amp;X-Amz-Credential=AKIATCPXLLJN3FZS7YWQ%2F20210504%2Fus-east-1%2Fs3%2Faws4_request&amp;X-Amz-Date=20210504T184000Z&amp;X-Amz-Expires=604800&amp;X-Amz-SignedHeaders=host&amp;X-Amz-Signature=e00f0515f4ec2c3390ec143f3fb7756c33716928218ed5c916286394f997ad19</t>
  </si>
  <si>
    <t>https://nc-library-recordings.s3.us-west-1.amazonaws.com/uploads/recording/raw_s3_location/748a457c-19bb-4a61-8de7-4b6218410f81/916516131e5f5f3f655bf63bb2dde095.wav?X-Amz-Algorithm=AWS4-HMAC-SHA256&amp;X-Amz-Credential=AKIATCPXLLJN3FZS7YWQ%2F20210504%2Fus-west-1%2Fs3%2Faws4_request&amp;X-Amz-Date=20210504T184000Z&amp;X-Amz-Expires=604800&amp;X-Amz-SignedHeaders=host&amp;X-Amz-Signature=a07dda10988437a220b8f134655ec5239871aa1357a91ae777a57bbf7872c978</t>
  </si>
  <si>
    <t>04c62d37-1f04-43b0-8006-da71d1f17c2f</t>
  </si>
  <si>
    <t>Raymond Abounader</t>
  </si>
  <si>
    <t>2021-05-03 06:27:46 UTC</t>
  </si>
  <si>
    <t>2021-05-03 06:27:57 UTC</t>
  </si>
  <si>
    <t>http://production-processed-recordings.s3.amazonaws.com/normalized_audio/8166ee53feaa657c55fde8e769383415.wav</t>
  </si>
  <si>
    <t>https://production-processed-recordings.s3.amazonaws.com/8166ee53feaa657c55fde8e769383415.wav?X-Amz-Algorithm=AWS4-HMAC-SHA256&amp;X-Amz-Credential=AKIATCPXLLJN3FZS7YWQ%2F20210504%2Fus-east-1%2Fs3%2Faws4_request&amp;X-Amz-Date=20210504T184000Z&amp;X-Amz-Expires=604800&amp;X-Amz-SignedHeaders=host&amp;X-Amz-Signature=f2090e648abed930845b34d1c43ee276ff7b499014de4bddd4a3c41e5af973ee</t>
  </si>
  <si>
    <t>https://nc-library-recordings.s3.us-west-1.amazonaws.com/uploads/recording/raw_s3_location/04c62d37-1f04-43b0-8006-da71d1f17c2f/8166ee53feaa657c55fde8e769383415.wav?X-Amz-Algorithm=AWS4-HMAC-SHA256&amp;X-Amz-Credential=AKIATCPXLLJN3FZS7YWQ%2F20210504%2Fus-west-1%2Fs3%2Faws4_request&amp;X-Amz-Date=20210504T184000Z&amp;X-Amz-Expires=604800&amp;X-Amz-SignedHeaders=host&amp;X-Amz-Signature=c5c3effcbe56e141a9d57b104fe4d76baf2fc31fc360a3feeaa210755448641b</t>
  </si>
  <si>
    <t>41406583-5cb8-466e-8755-25d3d6ef304f</t>
  </si>
  <si>
    <t>Robert Borszich</t>
  </si>
  <si>
    <t>2021-05-03 05:36:20 UTC</t>
  </si>
  <si>
    <t>2021-05-03 05:36:30 UTC</t>
  </si>
  <si>
    <t>http://production-processed-recordings.s3.amazonaws.com/normalized_audio/65c6ec798280270fb80b834a9b9cc324.wav</t>
  </si>
  <si>
    <t>https://production-processed-recordings.s3.amazonaws.com/65c6ec798280270fb80b834a9b9cc324.wav?X-Amz-Algorithm=AWS4-HMAC-SHA256&amp;X-Amz-Credential=AKIATCPXLLJN3FZS7YWQ%2F20210504%2Fus-east-1%2Fs3%2Faws4_request&amp;X-Amz-Date=20210504T184000Z&amp;X-Amz-Expires=604800&amp;X-Amz-SignedHeaders=host&amp;X-Amz-Signature=17cdba6edc4450c1226f9b514ffad19f4f3a8ec719465df533549a86f29e281e</t>
  </si>
  <si>
    <t>https://nc-library-recordings.s3.us-west-1.amazonaws.com/uploads/recording/raw_s3_location/41406583-5cb8-466e-8755-25d3d6ef304f/65c6ec798280270fb80b834a9b9cc324.wav?X-Amz-Algorithm=AWS4-HMAC-SHA256&amp;X-Amz-Credential=AKIATCPXLLJN3FZS7YWQ%2F20210504%2Fus-west-1%2Fs3%2Faws4_request&amp;X-Amz-Date=20210504T184000Z&amp;X-Amz-Expires=604800&amp;X-Amz-SignedHeaders=host&amp;X-Amz-Signature=fc1042740cd78a418f904d21d8499c65290fefc951c68912fcec30251d28b54b</t>
  </si>
  <si>
    <t>ac85deec-99b2-4f13-a6a1-22c7c37980b0</t>
  </si>
  <si>
    <t>Reese Bressler</t>
  </si>
  <si>
    <t>2021-05-03 05:24:30 UTC</t>
  </si>
  <si>
    <t>2021-05-03 05:24:38 UTC</t>
  </si>
  <si>
    <t>http://production-processed-recordings.s3.amazonaws.com/normalized_audio/dd052ef79e7c4151dfe40bad9e813711.wav</t>
  </si>
  <si>
    <t>https://production-processed-recordings.s3.amazonaws.com/dd052ef79e7c4151dfe40bad9e813711.wav?X-Amz-Algorithm=AWS4-HMAC-SHA256&amp;X-Amz-Credential=AKIATCPXLLJN3FZS7YWQ%2F20210504%2Fus-east-1%2Fs3%2Faws4_request&amp;X-Amz-Date=20210504T184000Z&amp;X-Amz-Expires=604800&amp;X-Amz-SignedHeaders=host&amp;X-Amz-Signature=66bafdf83e91bc6b38f4997839cb3c0e67fd77e2234a37f42f961b5583b4fcb7</t>
  </si>
  <si>
    <t>https://nc-library-recordings.s3.us-west-1.amazonaws.com/uploads/recording/raw_s3_location/ac85deec-99b2-4f13-a6a1-22c7c37980b0/dd052ef79e7c4151dfe40bad9e813711.wav?X-Amz-Algorithm=AWS4-HMAC-SHA256&amp;X-Amz-Credential=AKIATCPXLLJN3FZS7YWQ%2F20210504%2Fus-west-1%2Fs3%2Faws4_request&amp;X-Amz-Date=20210504T184000Z&amp;X-Amz-Expires=604800&amp;X-Amz-SignedHeaders=host&amp;X-Amz-Signature=1ddbb9019fa7071f8a8dd6c8bdf9f2b3a4e2ba4d0f81f024b724d235aba397ba</t>
  </si>
  <si>
    <t>e75e4ebe-97c6-4b7f-85eb-f30af1455a59</t>
  </si>
  <si>
    <t>Renee Craft</t>
  </si>
  <si>
    <t>2021-05-03 04:18:21 UTC</t>
  </si>
  <si>
    <t>2021-05-03 04:18:30 UTC</t>
  </si>
  <si>
    <t>http://production-processed-recordings.s3.amazonaws.com/normalized_audio/2f00e7b1a3b2a583304849103b2ae318.wav</t>
  </si>
  <si>
    <t>https://production-processed-recordings.s3.amazonaws.com/2f00e7b1a3b2a583304849103b2ae318.wav?X-Amz-Algorithm=AWS4-HMAC-SHA256&amp;X-Amz-Credential=AKIATCPXLLJN3FZS7YWQ%2F20210504%2Fus-east-1%2Fs3%2Faws4_request&amp;X-Amz-Date=20210504T184000Z&amp;X-Amz-Expires=604800&amp;X-Amz-SignedHeaders=host&amp;X-Amz-Signature=074ec378ede63f8f45f27d6d0dd919a60567b006461a4996276ec86e790d27fd</t>
  </si>
  <si>
    <t>https://nc-library-recordings.s3.us-west-1.amazonaws.com/uploads/recording/raw_s3_location/e75e4ebe-97c6-4b7f-85eb-f30af1455a59/2f00e7b1a3b2a583304849103b2ae318.wav?X-Amz-Algorithm=AWS4-HMAC-SHA256&amp;X-Amz-Credential=AKIATCPXLLJN3FZS7YWQ%2F20210504%2Fus-west-1%2Fs3%2Faws4_request&amp;X-Amz-Date=20210504T184000Z&amp;X-Amz-Expires=604800&amp;X-Amz-SignedHeaders=host&amp;X-Amz-Signature=90a1d1f7f5c72236ee3dc5fd81d3bed2bd8f701e749def3fc4c013a66cf6946d</t>
  </si>
  <si>
    <t>c8953902-6e65-402c-822b-4a20a9fe9796</t>
  </si>
  <si>
    <t>Rachel Ann Darlene Crawford</t>
  </si>
  <si>
    <t>2021-04-30 14:03:55 UTC</t>
  </si>
  <si>
    <t>2021-04-30 14:04:04 UTC</t>
  </si>
  <si>
    <t>http://production-processed-recordings.s3.amazonaws.com/normalized_audio/b39f7fb24d4296e172f35e73983b4f8d.wav</t>
  </si>
  <si>
    <t>https://production-processed-recordings.s3.amazonaws.com/b39f7fb24d4296e172f35e73983b4f8d.wav?X-Amz-Algorithm=AWS4-HMAC-SHA256&amp;X-Amz-Credential=AKIATCPXLLJN3FZS7YWQ%2F20210504%2Fus-east-1%2Fs3%2Faws4_request&amp;X-Amz-Date=20210504T184000Z&amp;X-Amz-Expires=604800&amp;X-Amz-SignedHeaders=host&amp;X-Amz-Signature=7193e472c7067c82dc62464ab7425abf50e179a0d68ae7edfc75e78ccdc9bf7c</t>
  </si>
  <si>
    <t>https://nc-library-recordings.s3.us-west-1.amazonaws.com/uploads/recording/raw_s3_location/c8953902-6e65-402c-822b-4a20a9fe9796/b39f7fb24d4296e172f35e73983b4f8d.wav?X-Amz-Algorithm=AWS4-HMAC-SHA256&amp;X-Amz-Credential=AKIATCPXLLJN3FZS7YWQ%2F20210504%2Fus-west-1%2Fs3%2Faws4_request&amp;X-Amz-Date=20210504T184000Z&amp;X-Amz-Expires=604800&amp;X-Amz-SignedHeaders=host&amp;X-Amz-Signature=c2289715460249dbecc698cc3e77d598cf8cf46fe7cdb62dee9907e3abe5922c</t>
  </si>
  <si>
    <t>aea09294-b508-4579-aa06-293cebaeb92f</t>
  </si>
  <si>
    <t>Raven Hysell</t>
  </si>
  <si>
    <t>2021-04-29 21:01:18 UTC</t>
  </si>
  <si>
    <t>2021-04-30 02:10:46 UTC</t>
  </si>
  <si>
    <t>http://production-processed-recordings.s3.amazonaws.com/normalized_audio/0a2764256f2bf1d481e5d273ad640526.wav</t>
  </si>
  <si>
    <t>https://production-processed-recordings.s3.amazonaws.com/0a2764256f2bf1d481e5d273ad640526.wav?X-Amz-Algorithm=AWS4-HMAC-SHA256&amp;X-Amz-Credential=AKIATCPXLLJN3FZS7YWQ%2F20210504%2Fus-east-1%2Fs3%2Faws4_request&amp;X-Amz-Date=20210504T184000Z&amp;X-Amz-Expires=604800&amp;X-Amz-SignedHeaders=host&amp;X-Amz-Signature=19e2ede66fd569579e5ca77960b223ccce73ef5b0999459f400da235f5f1438f</t>
  </si>
  <si>
    <t>https://nc-library-recordings.s3.us-west-1.amazonaws.com/uploads/recording/raw_s3_location/aea09294-b508-4579-aa06-293cebaeb92f/0a2764256f2bf1d481e5d273ad640526.wav?X-Amz-Algorithm=AWS4-HMAC-SHA256&amp;X-Amz-Credential=AKIATCPXLLJN3FZS7YWQ%2F20210504%2Fus-west-1%2Fs3%2Faws4_request&amp;X-Amz-Date=20210504T184000Z&amp;X-Amz-Expires=604800&amp;X-Amz-SignedHeaders=host&amp;X-Amz-Signature=f4ac64e057d8805ed136ece67901517006ab31a7ff5aabb43ab4448bb57a1550</t>
  </si>
  <si>
    <t>b6e81167-fc65-4a15-934a-99ed2b25b4ee</t>
  </si>
  <si>
    <t>Rosonya Barbour</t>
  </si>
  <si>
    <t>2021-05-03 05:50:14 UTC</t>
  </si>
  <si>
    <t>2021-05-03 05:50:22 UTC</t>
  </si>
  <si>
    <t>http://production-processed-recordings.s3.amazonaws.com/normalized_audio/38ba57b699d0953ea340890a657d8d44.wav</t>
  </si>
  <si>
    <t>https://production-processed-recordings.s3.amazonaws.com/38ba57b699d0953ea340890a657d8d44.wav?X-Amz-Algorithm=AWS4-HMAC-SHA256&amp;X-Amz-Credential=AKIATCPXLLJN3FZS7YWQ%2F20210504%2Fus-east-1%2Fs3%2Faws4_request&amp;X-Amz-Date=20210504T184000Z&amp;X-Amz-Expires=604800&amp;X-Amz-SignedHeaders=host&amp;X-Amz-Signature=71b1c1cafefd4c7987d148444dae165f89c22d5e8a4684e211ed72cce8239675</t>
  </si>
  <si>
    <t>https://nc-library-recordings.s3.us-west-1.amazonaws.com/uploads/recording/raw_s3_location/b6e81167-fc65-4a15-934a-99ed2b25b4ee/38ba57b699d0953ea340890a657d8d44.wav?X-Amz-Algorithm=AWS4-HMAC-SHA256&amp;X-Amz-Credential=AKIATCPXLLJN3FZS7YWQ%2F20210504%2Fus-west-1%2Fs3%2Faws4_request&amp;X-Amz-Date=20210504T184000Z&amp;X-Amz-Expires=604800&amp;X-Amz-SignedHeaders=host&amp;X-Amz-Signature=515d301658bd5842ebd8f29bc92449b07419186c556a96466f87219d6957cf9b</t>
  </si>
  <si>
    <t>38773a5c-0e26-433c-ae94-d20c17be4053</t>
  </si>
  <si>
    <t>Rodney Davis</t>
  </si>
  <si>
    <t>2021-05-01 18:51:13 UTC</t>
  </si>
  <si>
    <t>2021-05-01 18:51:24 UTC</t>
  </si>
  <si>
    <t>http://production-processed-recordings.s3.amazonaws.com/normalized_audio/37b1d092cf6d2dc66122a1e2da28e44e.wav</t>
  </si>
  <si>
    <t>https://production-processed-recordings.s3.amazonaws.com/37b1d092cf6d2dc66122a1e2da28e44e.wav?X-Amz-Algorithm=AWS4-HMAC-SHA256&amp;X-Amz-Credential=AKIATCPXLLJN3FZS7YWQ%2F20210504%2Fus-east-1%2Fs3%2Faws4_request&amp;X-Amz-Date=20210504T184000Z&amp;X-Amz-Expires=604800&amp;X-Amz-SignedHeaders=host&amp;X-Amz-Signature=333c1fd9adca86c4f169f5c9d1bc87fb99c9c8a44e0bbcba388e062518e470e8</t>
  </si>
  <si>
    <t>https://nc-library-recordings.s3.us-west-1.amazonaws.com/uploads/recording/raw_s3_location/38773a5c-0e26-433c-ae94-d20c17be4053/37b1d092cf6d2dc66122a1e2da28e44e.wav?X-Amz-Algorithm=AWS4-HMAC-SHA256&amp;X-Amz-Credential=AKIATCPXLLJN3FZS7YWQ%2F20210504%2Fus-west-1%2Fs3%2Faws4_request&amp;X-Amz-Date=20210504T184000Z&amp;X-Amz-Expires=604800&amp;X-Amz-SignedHeaders=host&amp;X-Amz-Signature=82cd2fbb6017066dfc225c73e9b9b3aa943baffe688539ce18aa418ae868bf4b</t>
  </si>
  <si>
    <t>a4b9a5c6-6bec-4b78-9813-f06362442787</t>
  </si>
  <si>
    <t>Roy Correll</t>
  </si>
  <si>
    <t>2021-05-03 04:25:14 UTC</t>
  </si>
  <si>
    <t>2021-05-03 04:25:24 UTC</t>
  </si>
  <si>
    <t>http://production-processed-recordings.s3.amazonaws.com/normalized_audio/4ee3e95d56a41e93b675e06fd0517d89.wav</t>
  </si>
  <si>
    <t>https://production-processed-recordings.s3.amazonaws.com/4ee3e95d56a41e93b675e06fd0517d89.wav?X-Amz-Algorithm=AWS4-HMAC-SHA256&amp;X-Amz-Credential=AKIATCPXLLJN3FZS7YWQ%2F20210504%2Fus-east-1%2Fs3%2Faws4_request&amp;X-Amz-Date=20210504T184000Z&amp;X-Amz-Expires=604800&amp;X-Amz-SignedHeaders=host&amp;X-Amz-Signature=7614005220c204783e23543a366816ee7000a4fb2a5986edbb8f1fa8f21a314d</t>
  </si>
  <si>
    <t>https://nc-library-recordings.s3.us-west-1.amazonaws.com/uploads/recording/raw_s3_location/a4b9a5c6-6bec-4b78-9813-f06362442787/4ee3e95d56a41e93b675e06fd0517d89.wav?X-Amz-Algorithm=AWS4-HMAC-SHA256&amp;X-Amz-Credential=AKIATCPXLLJN3FZS7YWQ%2F20210504%2Fus-west-1%2Fs3%2Faws4_request&amp;X-Amz-Date=20210504T184000Z&amp;X-Amz-Expires=604800&amp;X-Amz-SignedHeaders=host&amp;X-Amz-Signature=bda90d7fa9deead17f2e0816de4badb5a8892339cb4821f4a0ca1b3f2eed9d94</t>
  </si>
  <si>
    <t>06e0f4c0-e555-48a6-96df-bb7a6139a371</t>
  </si>
  <si>
    <t>Ricardo Lee</t>
  </si>
  <si>
    <t>2021-05-01 15:00:04 UTC</t>
  </si>
  <si>
    <t>2021-05-01 15:00:12 UTC</t>
  </si>
  <si>
    <t>http://production-processed-recordings.s3.amazonaws.com/normalized_audio/a7c19da2690c5837cef64fd494b57387.wav</t>
  </si>
  <si>
    <t>https://production-processed-recordings.s3.amazonaws.com/a7c19da2690c5837cef64fd494b57387.wav?X-Amz-Algorithm=AWS4-HMAC-SHA256&amp;X-Amz-Credential=AKIATCPXLLJN3FZS7YWQ%2F20210504%2Fus-east-1%2Fs3%2Faws4_request&amp;X-Amz-Date=20210504T184000Z&amp;X-Amz-Expires=604800&amp;X-Amz-SignedHeaders=host&amp;X-Amz-Signature=82af4e42561f80e98eb6691709b408b7d759fc744c5ff19576623fa4e1e2cf9e</t>
  </si>
  <si>
    <t>https://nc-library-recordings.s3.us-west-1.amazonaws.com/uploads/recording/raw_s3_location/06e0f4c0-e555-48a6-96df-bb7a6139a371/a7c19da2690c5837cef64fd494b57387.wav?X-Amz-Algorithm=AWS4-HMAC-SHA256&amp;X-Amz-Credential=AKIATCPXLLJN3FZS7YWQ%2F20210504%2Fus-west-1%2Fs3%2Faws4_request&amp;X-Amz-Date=20210504T184000Z&amp;X-Amz-Expires=604800&amp;X-Amz-SignedHeaders=host&amp;X-Amz-Signature=9a3570e047cab19187bfca6e31c0e3e04c15df4fc95187fafaaf284e9bad5b18</t>
  </si>
  <si>
    <t>2006b538-5c49-45dd-97ef-289df2e72628</t>
  </si>
  <si>
    <t>Richard Tucker</t>
  </si>
  <si>
    <t>2021-05-01 11:39:15 UTC</t>
  </si>
  <si>
    <t>2021-05-01 11:39:25 UTC</t>
  </si>
  <si>
    <t>http://production-processed-recordings.s3.amazonaws.com/normalized_audio/49fc73eb9aaf6d4702e0610301be84f6.wav</t>
  </si>
  <si>
    <t>https://production-processed-recordings.s3.amazonaws.com/49fc73eb9aaf6d4702e0610301be84f6.wav?X-Amz-Algorithm=AWS4-HMAC-SHA256&amp;X-Amz-Credential=AKIATCPXLLJN3FZS7YWQ%2F20210504%2Fus-east-1%2Fs3%2Faws4_request&amp;X-Amz-Date=20210504T184000Z&amp;X-Amz-Expires=604800&amp;X-Amz-SignedHeaders=host&amp;X-Amz-Signature=c13b1222c629b3729a7f2fa616a115ef92737a9c6d1c4fc2a0a611128c057920</t>
  </si>
  <si>
    <t>https://nc-library-recordings.s3.us-west-1.amazonaws.com/uploads/recording/raw_s3_location/2006b538-5c49-45dd-97ef-289df2e72628/49fc73eb9aaf6d4702e0610301be84f6.wav?X-Amz-Algorithm=AWS4-HMAC-SHA256&amp;X-Amz-Credential=AKIATCPXLLJN3FZS7YWQ%2F20210504%2Fus-west-1%2Fs3%2Faws4_request&amp;X-Amz-Date=20210504T184000Z&amp;X-Amz-Expires=604800&amp;X-Amz-SignedHeaders=host&amp;X-Amz-Signature=769fba3b8cabf33f4e47708b9d72ce5772ad4eb54e20b5c1d5c81467663e0fc9</t>
  </si>
  <si>
    <t>7dd7ea3a-e6f0-4225-af14-c8f2736ec63e</t>
  </si>
  <si>
    <t>Ryan Dayne Freeman</t>
  </si>
  <si>
    <t>2021-04-30 13:50:00 UTC</t>
  </si>
  <si>
    <t>2021-04-30 13:50:11 UTC</t>
  </si>
  <si>
    <t>http://production-processed-recordings.s3.amazonaws.com/normalized_audio/28a2f53a76c15778d4e82472cc796a97.wav</t>
  </si>
  <si>
    <t>https://production-processed-recordings.s3.amazonaws.com/28a2f53a76c15778d4e82472cc796a97.wav?X-Amz-Algorithm=AWS4-HMAC-SHA256&amp;X-Amz-Credential=AKIATCPXLLJN3FZS7YWQ%2F20210504%2Fus-east-1%2Fs3%2Faws4_request&amp;X-Amz-Date=20210504T184000Z&amp;X-Amz-Expires=604800&amp;X-Amz-SignedHeaders=host&amp;X-Amz-Signature=c2c4eb2639261aaebe174701facc4f73896d933133b2b6e7b07d59756fe86c1e</t>
  </si>
  <si>
    <t>https://nc-library-recordings.s3.us-west-1.amazonaws.com/uploads/recording/raw_s3_location/7dd7ea3a-e6f0-4225-af14-c8f2736ec63e/28a2f53a76c15778d4e82472cc796a97.wav?X-Amz-Algorithm=AWS4-HMAC-SHA256&amp;X-Amz-Credential=AKIATCPXLLJN3FZS7YWQ%2F20210504%2Fus-west-1%2Fs3%2Faws4_request&amp;X-Amz-Date=20210504T184000Z&amp;X-Amz-Expires=604800&amp;X-Amz-SignedHeaders=host&amp;X-Amz-Signature=dcf92a08b58138f66f614a7871b0df8a4fa6c88da83806065e04b204ba15af43</t>
  </si>
  <si>
    <t>648cc60f-07f9-4c3d-969e-4af19476ca30</t>
  </si>
  <si>
    <t>Rachel Morris</t>
  </si>
  <si>
    <t>2021-05-01 13:58:43 UTC</t>
  </si>
  <si>
    <t>2021-05-01 13:58:53 UTC</t>
  </si>
  <si>
    <t>http://production-processed-recordings.s3.amazonaws.com/normalized_audio/7155e9343436192a353b4463b5aec386.wav</t>
  </si>
  <si>
    <t>https://production-processed-recordings.s3.amazonaws.com/7155e9343436192a353b4463b5aec386.wav?X-Amz-Algorithm=AWS4-HMAC-SHA256&amp;X-Amz-Credential=AKIATCPXLLJN3FZS7YWQ%2F20210504%2Fus-east-1%2Fs3%2Faws4_request&amp;X-Amz-Date=20210504T184000Z&amp;X-Amz-Expires=604800&amp;X-Amz-SignedHeaders=host&amp;X-Amz-Signature=9b1b58789d9a38b867d8ab5a42d56b35c1c4c8be635d75efd8285acfed15d2af</t>
  </si>
  <si>
    <t>https://nc-library-recordings.s3.us-west-1.amazonaws.com/uploads/recording/raw_s3_location/648cc60f-07f9-4c3d-969e-4af19476ca30/7155e9343436192a353b4463b5aec386.wav?X-Amz-Algorithm=AWS4-HMAC-SHA256&amp;X-Amz-Credential=AKIATCPXLLJN3FZS7YWQ%2F20210504%2Fus-west-1%2Fs3%2Faws4_request&amp;X-Amz-Date=20210504T184000Z&amp;X-Amz-Expires=604800&amp;X-Amz-SignedHeaders=host&amp;X-Amz-Signature=5a27ef8eb00a97eacba37282cf0b4c9f5ce35ef4907b43ba3e739b11906b8000</t>
  </si>
  <si>
    <t>79be4cf2-6842-4073-881c-bd22e3a90619</t>
  </si>
  <si>
    <t>Rachel Edwards</t>
  </si>
  <si>
    <t>2021-05-01 18:15:05 UTC</t>
  </si>
  <si>
    <t>2021-05-01 18:15:17 UTC</t>
  </si>
  <si>
    <t>http://production-processed-recordings.s3.amazonaws.com/normalized_audio/2579b834fde8e92b076a7c88f0b84b49.wav</t>
  </si>
  <si>
    <t>https://production-processed-recordings.s3.amazonaws.com/2579b834fde8e92b076a7c88f0b84b49.wav?X-Amz-Algorithm=AWS4-HMAC-SHA256&amp;X-Amz-Credential=AKIATCPXLLJN3FZS7YWQ%2F20210504%2Fus-east-1%2Fs3%2Faws4_request&amp;X-Amz-Date=20210504T184000Z&amp;X-Amz-Expires=604800&amp;X-Amz-SignedHeaders=host&amp;X-Amz-Signature=a0b3a525d93f16ecd31c5e5f65ca5616937036e77ad485b799278ce105331430</t>
  </si>
  <si>
    <t>https://nc-library-recordings.s3.us-west-1.amazonaws.com/uploads/recording/raw_s3_location/79be4cf2-6842-4073-881c-bd22e3a90619/2579b834fde8e92b076a7c88f0b84b49.wav?X-Amz-Algorithm=AWS4-HMAC-SHA256&amp;X-Amz-Credential=AKIATCPXLLJN3FZS7YWQ%2F20210504%2Fus-west-1%2Fs3%2Faws4_request&amp;X-Amz-Date=20210504T184000Z&amp;X-Amz-Expires=604800&amp;X-Amz-SignedHeaders=host&amp;X-Amz-Signature=58f000b07b7a74d9a77871435e5281d92afbf7dec6ab9909a43bfc164b7037cd</t>
  </si>
  <si>
    <t>260899ba-4b8a-4936-8077-aaa07b8eeae9</t>
  </si>
  <si>
    <t>Reade Bergland</t>
  </si>
  <si>
    <t>2021-05-03 05:42:54 UTC</t>
  </si>
  <si>
    <t>2021-05-03 05:43:03 UTC</t>
  </si>
  <si>
    <t>http://production-processed-recordings.s3.amazonaws.com/normalized_audio/8667a862df14f22b1ea77753969377da.wav</t>
  </si>
  <si>
    <t>https://production-processed-recordings.s3.amazonaws.com/8667a862df14f22b1ea77753969377da.wav?X-Amz-Algorithm=AWS4-HMAC-SHA256&amp;X-Amz-Credential=AKIATCPXLLJN3FZS7YWQ%2F20210504%2Fus-east-1%2Fs3%2Faws4_request&amp;X-Amz-Date=20210504T184000Z&amp;X-Amz-Expires=604800&amp;X-Amz-SignedHeaders=host&amp;X-Amz-Signature=0739e0fe1f5163d460fa6a4eeeae0775364ff33e7985ca78bed20926dcf6486b</t>
  </si>
  <si>
    <t>https://nc-library-recordings.s3.us-west-1.amazonaws.com/uploads/recording/raw_s3_location/260899ba-4b8a-4936-8077-aaa07b8eeae9/8667a862df14f22b1ea77753969377da.wav?X-Amz-Algorithm=AWS4-HMAC-SHA256&amp;X-Amz-Credential=AKIATCPXLLJN3FZS7YWQ%2F20210504%2Fus-west-1%2Fs3%2Faws4_request&amp;X-Amz-Date=20210504T184000Z&amp;X-Amz-Expires=604800&amp;X-Amz-SignedHeaders=host&amp;X-Amz-Signature=5cbfaa14feed023373b459bdc3231b77166e751c64f12e65baf6ea2c8ce3073d</t>
  </si>
  <si>
    <t>103f65cf-c4a1-4abd-9060-39c4c51095e1</t>
  </si>
  <si>
    <t>Raeann Crowley</t>
  </si>
  <si>
    <t>2021-05-03 04:09:57 UTC</t>
  </si>
  <si>
    <t>2021-05-03 04:10:07 UTC</t>
  </si>
  <si>
    <t>http://production-processed-recordings.s3.amazonaws.com/normalized_audio/90105ab90f92894a7a48cca8da5980be.wav</t>
  </si>
  <si>
    <t>https://production-processed-recordings.s3.amazonaws.com/90105ab90f92894a7a48cca8da5980be.wav?X-Amz-Algorithm=AWS4-HMAC-SHA256&amp;X-Amz-Credential=AKIATCPXLLJN3FZS7YWQ%2F20210504%2Fus-east-1%2Fs3%2Faws4_request&amp;X-Amz-Date=20210504T184000Z&amp;X-Amz-Expires=604800&amp;X-Amz-SignedHeaders=host&amp;X-Amz-Signature=06cc0988c8d607edd7e2cd53ec05e24505553fe04e48bf82e79b647b21e69064</t>
  </si>
  <si>
    <t>https://nc-library-recordings.s3.us-west-1.amazonaws.com/uploads/recording/raw_s3_location/103f65cf-c4a1-4abd-9060-39c4c51095e1/90105ab90f92894a7a48cca8da5980be.wav?X-Amz-Algorithm=AWS4-HMAC-SHA256&amp;X-Amz-Credential=AKIATCPXLLJN3FZS7YWQ%2F20210504%2Fus-west-1%2Fs3%2Faws4_request&amp;X-Amz-Date=20210504T184000Z&amp;X-Amz-Expires=604800&amp;X-Amz-SignedHeaders=host&amp;X-Amz-Signature=84bd3dabdef49ed45672b68e73d00bace79be6f5b7eda7fad194d72832bd6c81</t>
  </si>
  <si>
    <t>3eb6e482-1e35-484c-a4ba-8f02c7c7220a</t>
  </si>
  <si>
    <t>Raven Curtis</t>
  </si>
  <si>
    <t>2021-04-30 14:02:14 UTC</t>
  </si>
  <si>
    <t>2021-04-30 14:02:25 UTC</t>
  </si>
  <si>
    <t>http://production-processed-recordings.s3.amazonaws.com/normalized_audio/84dd2ee63604955a48802e1db00df84b.wav</t>
  </si>
  <si>
    <t>https://production-processed-recordings.s3.amazonaws.com/84dd2ee63604955a48802e1db00df84b.wav?X-Amz-Algorithm=AWS4-HMAC-SHA256&amp;X-Amz-Credential=AKIATCPXLLJN3FZS7YWQ%2F20210504%2Fus-east-1%2Fs3%2Faws4_request&amp;X-Amz-Date=20210504T184000Z&amp;X-Amz-Expires=604800&amp;X-Amz-SignedHeaders=host&amp;X-Amz-Signature=0225d3717db5eef2671df4a3d7cbc2c0f28c4f93fec2cc23cabc6b13f8be6a09</t>
  </si>
  <si>
    <t>https://nc-library-recordings.s3.us-west-1.amazonaws.com/uploads/recording/raw_s3_location/3eb6e482-1e35-484c-a4ba-8f02c7c7220a/84dd2ee63604955a48802e1db00df84b.wav?X-Amz-Algorithm=AWS4-HMAC-SHA256&amp;X-Amz-Credential=AKIATCPXLLJN3FZS7YWQ%2F20210504%2Fus-west-1%2Fs3%2Faws4_request&amp;X-Amz-Date=20210504T184000Z&amp;X-Amz-Expires=604800&amp;X-Amz-SignedHeaders=host&amp;X-Amz-Signature=eb04accbe77191a2fe31dde0a763a72c3dd10cc685a99485ea40d25870e2e8e8</t>
  </si>
  <si>
    <t>1f825a04-b0a5-4baa-a357-32f3ab417590</t>
  </si>
  <si>
    <t>Rebekah Roper</t>
  </si>
  <si>
    <t>2021-05-01 13:07:40 UTC</t>
  </si>
  <si>
    <t>2021-05-01 13:07:49 UTC</t>
  </si>
  <si>
    <t>http://production-processed-recordings.s3.amazonaws.com/normalized_audio/fbbdb9f991b23166b18f58c2221dcbda.wav</t>
  </si>
  <si>
    <t>https://production-processed-recordings.s3.amazonaws.com/fbbdb9f991b23166b18f58c2221dcbda.wav?X-Amz-Algorithm=AWS4-HMAC-SHA256&amp;X-Amz-Credential=AKIATCPXLLJN3FZS7YWQ%2F20210504%2Fus-east-1%2Fs3%2Faws4_request&amp;X-Amz-Date=20210504T184000Z&amp;X-Amz-Expires=604800&amp;X-Amz-SignedHeaders=host&amp;X-Amz-Signature=beaf585724031cec4daa1a23650652882cb80e7e345f95991485e78166aa4a79</t>
  </si>
  <si>
    <t>https://nc-library-recordings.s3.us-west-1.amazonaws.com/uploads/recording/raw_s3_location/1f825a04-b0a5-4baa-a357-32f3ab417590/fbbdb9f991b23166b18f58c2221dcbda.wav?X-Amz-Algorithm=AWS4-HMAC-SHA256&amp;X-Amz-Credential=AKIATCPXLLJN3FZS7YWQ%2F20210504%2Fus-west-1%2Fs3%2Faws4_request&amp;X-Amz-Date=20210504T184000Z&amp;X-Amz-Expires=604800&amp;X-Amz-SignedHeaders=host&amp;X-Amz-Signature=a9f305130be13e93fa89c5d48dea1954958e66d407a29612af19229ebc0749f2</t>
  </si>
  <si>
    <t>41f68182-7d9d-4152-a8e9-1c172959d767</t>
  </si>
  <si>
    <t>Rachel Janel Ramsdell</t>
  </si>
  <si>
    <t>2021-04-30 15:47:46 UTC</t>
  </si>
  <si>
    <t>2021-04-30 15:47:54 UTC</t>
  </si>
  <si>
    <t>http://production-processed-recordings.s3.amazonaws.com/normalized_audio/c854acc2b40ba232e3866b5af5bc4e62.wav</t>
  </si>
  <si>
    <t>https://production-processed-recordings.s3.amazonaws.com/c854acc2b40ba232e3866b5af5bc4e62.wav?X-Amz-Algorithm=AWS4-HMAC-SHA256&amp;X-Amz-Credential=AKIATCPXLLJN3FZS7YWQ%2F20210504%2Fus-east-1%2Fs3%2Faws4_request&amp;X-Amz-Date=20210504T184000Z&amp;X-Amz-Expires=604800&amp;X-Amz-SignedHeaders=host&amp;X-Amz-Signature=41f0809ffeac834d975c262f0f616cbc7bbd57ae8a2b17701072b6b100e498c8</t>
  </si>
  <si>
    <t>https://nc-library-recordings.s3.us-west-1.amazonaws.com/uploads/recording/raw_s3_location/41f68182-7d9d-4152-a8e9-1c172959d767/c854acc2b40ba232e3866b5af5bc4e62.wav?X-Amz-Algorithm=AWS4-HMAC-SHA256&amp;X-Amz-Credential=AKIATCPXLLJN3FZS7YWQ%2F20210504%2Fus-west-1%2Fs3%2Faws4_request&amp;X-Amz-Date=20210504T184000Z&amp;X-Amz-Expires=604800&amp;X-Amz-SignedHeaders=host&amp;X-Amz-Signature=a5dc6946e0f01633e2d95f3a1443a63999cea9893c55ef592e072065af20e15a</t>
  </si>
  <si>
    <t>79ebdef0-d24e-4503-af8e-42438d617752</t>
  </si>
  <si>
    <t>Ronee LeeAnn Bishop</t>
  </si>
  <si>
    <t>2021-04-30 15:10:36 UTC</t>
  </si>
  <si>
    <t>2021-04-30 15:10:44 UTC</t>
  </si>
  <si>
    <t>http://production-processed-recordings.s3.amazonaws.com/normalized_audio/fa08d76366cb2c70f7b6a83065ee7ada.wav</t>
  </si>
  <si>
    <t>https://production-processed-recordings.s3.amazonaws.com/fa08d76366cb2c70f7b6a83065ee7ada.wav?X-Amz-Algorithm=AWS4-HMAC-SHA256&amp;X-Amz-Credential=AKIATCPXLLJN3FZS7YWQ%2F20210504%2Fus-east-1%2Fs3%2Faws4_request&amp;X-Amz-Date=20210504T184000Z&amp;X-Amz-Expires=604800&amp;X-Amz-SignedHeaders=host&amp;X-Amz-Signature=8710e3f42061ea246c4fecb30ae5eda6f8c7b3261af3cec788d0462f16ff4ee4</t>
  </si>
  <si>
    <t>https://nc-library-recordings.s3.us-west-1.amazonaws.com/uploads/recording/raw_s3_location/79ebdef0-d24e-4503-af8e-42438d617752/fa08d76366cb2c70f7b6a83065ee7ada.wav?X-Amz-Algorithm=AWS4-HMAC-SHA256&amp;X-Amz-Credential=AKIATCPXLLJN3FZS7YWQ%2F20210504%2Fus-west-1%2Fs3%2Faws4_request&amp;X-Amz-Date=20210504T184000Z&amp;X-Amz-Expires=604800&amp;X-Amz-SignedHeaders=host&amp;X-Amz-Signature=20146f1fa31263a463e53415580477731117cafaeeae26d33739760ff3625d7b</t>
  </si>
  <si>
    <t>a732c387-b0d9-4fe9-9f61-5433eebccf97</t>
  </si>
  <si>
    <t>Ross Fitzgerald</t>
  </si>
  <si>
    <t>2021-05-01 18:07:41 UTC</t>
  </si>
  <si>
    <t>2021-05-01 18:07:51 UTC</t>
  </si>
  <si>
    <t>http://production-processed-recordings.s3.amazonaws.com/normalized_audio/786625730b6ddb9ba2e5b59a9feaad73.wav</t>
  </si>
  <si>
    <t>https://production-processed-recordings.s3.amazonaws.com/786625730b6ddb9ba2e5b59a9feaad73.wav?X-Amz-Algorithm=AWS4-HMAC-SHA256&amp;X-Amz-Credential=AKIATCPXLLJN3FZS7YWQ%2F20210504%2Fus-east-1%2Fs3%2Faws4_request&amp;X-Amz-Date=20210504T184000Z&amp;X-Amz-Expires=604800&amp;X-Amz-SignedHeaders=host&amp;X-Amz-Signature=68ca750805b1d37d9a15f9876c3a3b9a95fdcb3be1168f7848c7744ef54dd5d2</t>
  </si>
  <si>
    <t>https://nc-library-recordings.s3.us-west-1.amazonaws.com/uploads/recording/raw_s3_location/a732c387-b0d9-4fe9-9f61-5433eebccf97/786625730b6ddb9ba2e5b59a9feaad73.wav?X-Amz-Algorithm=AWS4-HMAC-SHA256&amp;X-Amz-Credential=AKIATCPXLLJN3FZS7YWQ%2F20210504%2Fus-west-1%2Fs3%2Faws4_request&amp;X-Amz-Date=20210504T184000Z&amp;X-Amz-Expires=604800&amp;X-Amz-SignedHeaders=host&amp;X-Amz-Signature=629dc4278cfeb0b59ed085a38bc6d2906d80efc510ea9489b0dfbe330400e17e</t>
  </si>
  <si>
    <t>4df25e18-5c1d-446d-91a8-cdf5c41adda1</t>
  </si>
  <si>
    <t>Randa Lark Kirby</t>
  </si>
  <si>
    <t>2021-04-29 20:55:23 UTC</t>
  </si>
  <si>
    <t>2021-04-29 20:55:35 UTC</t>
  </si>
  <si>
    <t>http://production-processed-recordings.s3.amazonaws.com/normalized_audio/ffd557e10a20359eed6f7e0e6bcf4a64.wav</t>
  </si>
  <si>
    <t>https://production-processed-recordings.s3.amazonaws.com/ffd557e10a20359eed6f7e0e6bcf4a64.wav?X-Amz-Algorithm=AWS4-HMAC-SHA256&amp;X-Amz-Credential=AKIATCPXLLJN3FZS7YWQ%2F20210504%2Fus-east-1%2Fs3%2Faws4_request&amp;X-Amz-Date=20210504T184000Z&amp;X-Amz-Expires=604800&amp;X-Amz-SignedHeaders=host&amp;X-Amz-Signature=7010236faca396f2cda2535109dfee69dcd9de096640e2859540037341e9b2f5</t>
  </si>
  <si>
    <t>https://nc-library-recordings.s3.us-west-1.amazonaws.com/uploads/recording/raw_s3_location/4df25e18-5c1d-446d-91a8-cdf5c41adda1/ffd557e10a20359eed6f7e0e6bcf4a64.wav?X-Amz-Algorithm=AWS4-HMAC-SHA256&amp;X-Amz-Credential=AKIATCPXLLJN3FZS7YWQ%2F20210504%2Fus-west-1%2Fs3%2Faws4_request&amp;X-Amz-Date=20210504T184000Z&amp;X-Amz-Expires=604800&amp;X-Amz-SignedHeaders=host&amp;X-Amz-Signature=d0b08c1b03b456e242683de413368ff0ce00d298b9ac27650d2682936d0b6c87</t>
  </si>
  <si>
    <t>52fa5900-e7ca-4d5b-8f38-0b2172af1f3b</t>
  </si>
  <si>
    <t>Rachel Blakey</t>
  </si>
  <si>
    <t>2021-05-03 20:56:19 UTC</t>
  </si>
  <si>
    <t>2021-05-03 20:56:29 UTC</t>
  </si>
  <si>
    <t>http://production-processed-recordings.s3.amazonaws.com/normalized_audio/674a99ed9f272262971d62e2157f6b5a.wav</t>
  </si>
  <si>
    <t>https://production-processed-recordings.s3.amazonaws.com/674a99ed9f272262971d62e2157f6b5a.wav?X-Amz-Algorithm=AWS4-HMAC-SHA256&amp;X-Amz-Credential=AKIATCPXLLJN3FZS7YWQ%2F20210504%2Fus-east-1%2Fs3%2Faws4_request&amp;X-Amz-Date=20210504T184000Z&amp;X-Amz-Expires=604800&amp;X-Amz-SignedHeaders=host&amp;X-Amz-Signature=086ea2a3519c1763304bb8e346e887369ff541401e70d334868447cd941693d6</t>
  </si>
  <si>
    <t>https://nc-library-recordings.s3.us-west-1.amazonaws.com/uploads/recording/raw_s3_location/52fa5900-e7ca-4d5b-8f38-0b2172af1f3b/674a99ed9f272262971d62e2157f6b5a.wav?X-Amz-Algorithm=AWS4-HMAC-SHA256&amp;X-Amz-Credential=AKIATCPXLLJN3FZS7YWQ%2F20210504%2Fus-west-1%2Fs3%2Faws4_request&amp;X-Amz-Date=20210504T184000Z&amp;X-Amz-Expires=604800&amp;X-Amz-SignedHeaders=host&amp;X-Amz-Signature=6893b2ccd67124bcbf5c45cd821f0477086a36386a9b65b5882976e8415510c6</t>
  </si>
  <si>
    <t>5f05656b-4ee4-428d-9567-9015616f9822</t>
  </si>
  <si>
    <t>Rebecca McDermott</t>
  </si>
  <si>
    <t>2021-05-01 14:40:20 UTC</t>
  </si>
  <si>
    <t>2021-05-01 14:40:29 UTC</t>
  </si>
  <si>
    <t>http://production-processed-recordings.s3.amazonaws.com/normalized_audio/2cb99c9da466438bfe99024dfaf28283.wav</t>
  </si>
  <si>
    <t>https://production-processed-recordings.s3.amazonaws.com/2cb99c9da466438bfe99024dfaf28283.wav?X-Amz-Algorithm=AWS4-HMAC-SHA256&amp;X-Amz-Credential=AKIATCPXLLJN3FZS7YWQ%2F20210504%2Fus-east-1%2Fs3%2Faws4_request&amp;X-Amz-Date=20210504T184000Z&amp;X-Amz-Expires=604800&amp;X-Amz-SignedHeaders=host&amp;X-Amz-Signature=e33b858abb16a00a85e33a1bf47b2530c217a3fa99f6e8f88773b8a105f0f291</t>
  </si>
  <si>
    <t>https://nc-library-recordings.s3.us-west-1.amazonaws.com/uploads/recording/raw_s3_location/5f05656b-4ee4-428d-9567-9015616f9822/2cb99c9da466438bfe99024dfaf28283.wav?X-Amz-Algorithm=AWS4-HMAC-SHA256&amp;X-Amz-Credential=AKIATCPXLLJN3FZS7YWQ%2F20210504%2Fus-west-1%2Fs3%2Faws4_request&amp;X-Amz-Date=20210504T184000Z&amp;X-Amz-Expires=604800&amp;X-Amz-SignedHeaders=host&amp;X-Amz-Signature=0a66dba1a8ad4be7623cb3b7e5caf9ae3b8be0786d9309c49ed56e3509983030</t>
  </si>
  <si>
    <t>a90a6266-8a6e-4c53-9b37-3ce86264818c</t>
  </si>
  <si>
    <t>Raechel Tedford</t>
  </si>
  <si>
    <t>2021-04-29 18:06:09 UTC</t>
  </si>
  <si>
    <t>2021-04-29 18:06:21 UTC</t>
  </si>
  <si>
    <t>http://production-processed-recordings.s3.amazonaws.com/normalized_audio/61120278e76145b69959fa0b70214762.wav</t>
  </si>
  <si>
    <t>https://production-processed-recordings.s3.amazonaws.com/61120278e76145b69959fa0b70214762.wav?X-Amz-Algorithm=AWS4-HMAC-SHA256&amp;X-Amz-Credential=AKIATCPXLLJN3FZS7YWQ%2F20210504%2Fus-east-1%2Fs3%2Faws4_request&amp;X-Amz-Date=20210504T184000Z&amp;X-Amz-Expires=604800&amp;X-Amz-SignedHeaders=host&amp;X-Amz-Signature=346c550848724155834b87ae7d2351d489532165832a4392e318b9d25308c817</t>
  </si>
  <si>
    <t>https://nc-library-recordings.s3.us-west-1.amazonaws.com/uploads/recording/raw_s3_location/a90a6266-8a6e-4c53-9b37-3ce86264818c/61120278e76145b69959fa0b70214762.wav?X-Amz-Algorithm=AWS4-HMAC-SHA256&amp;X-Amz-Credential=AKIATCPXLLJN3FZS7YWQ%2F20210504%2Fus-west-1%2Fs3%2Faws4_request&amp;X-Amz-Date=20210504T184000Z&amp;X-Amz-Expires=604800&amp;X-Amz-SignedHeaders=host&amp;X-Amz-Signature=f6a6e069057b69de33955e02be05e4091e477c744416399996e35c9cccd16ae8</t>
  </si>
  <si>
    <t>cb555658-c723-4f9f-bebb-83e125a0ba5e</t>
  </si>
  <si>
    <t>Rachel Michelle Brown</t>
  </si>
  <si>
    <t>2021-04-30 15:04:16 UTC</t>
  </si>
  <si>
    <t>2021-04-30 15:04:25 UTC</t>
  </si>
  <si>
    <t>http://production-processed-recordings.s3.amazonaws.com/normalized_audio/f5866a7a3c7e4b651a414abff003634e.wav</t>
  </si>
  <si>
    <t>https://production-processed-recordings.s3.amazonaws.com/f5866a7a3c7e4b651a414abff003634e.wav?X-Amz-Algorithm=AWS4-HMAC-SHA256&amp;X-Amz-Credential=AKIATCPXLLJN3FZS7YWQ%2F20210504%2Fus-east-1%2Fs3%2Faws4_request&amp;X-Amz-Date=20210504T184000Z&amp;X-Amz-Expires=604800&amp;X-Amz-SignedHeaders=host&amp;X-Amz-Signature=7551d0e649c4389ce6a94a9bc205afe2e7759afd379555c42a9a89ef2612c8a8</t>
  </si>
  <si>
    <t>https://nc-library-recordings.s3.us-west-1.amazonaws.com/uploads/recording/raw_s3_location/cb555658-c723-4f9f-bebb-83e125a0ba5e/f5866a7a3c7e4b651a414abff003634e.wav?X-Amz-Algorithm=AWS4-HMAC-SHA256&amp;X-Amz-Credential=AKIATCPXLLJN3FZS7YWQ%2F20210504%2Fus-west-1%2Fs3%2Faws4_request&amp;X-Amz-Date=20210504T184000Z&amp;X-Amz-Expires=604800&amp;X-Amz-SignedHeaders=host&amp;X-Amz-Signature=29b0d777deb2417cc91717cfcee96106f814088b8f83fb413a3ccbfb33d099f5</t>
  </si>
  <si>
    <t>d9fb0261-a285-4ba1-a56c-81730b6389f4</t>
  </si>
  <si>
    <t>Reilly Deaton</t>
  </si>
  <si>
    <t>2021-05-01 18:48:04 UTC</t>
  </si>
  <si>
    <t>2021-05-01 18:48:17 UTC</t>
  </si>
  <si>
    <t>http://production-processed-recordings.s3.amazonaws.com/normalized_audio/15e977c4fbdc5deb5278cbb6803201cd.wav</t>
  </si>
  <si>
    <t>https://production-processed-recordings.s3.amazonaws.com/15e977c4fbdc5deb5278cbb6803201cd.wav?X-Amz-Algorithm=AWS4-HMAC-SHA256&amp;X-Amz-Credential=AKIATCPXLLJN3FZS7YWQ%2F20210504%2Fus-east-1%2Fs3%2Faws4_request&amp;X-Amz-Date=20210504T184000Z&amp;X-Amz-Expires=604800&amp;X-Amz-SignedHeaders=host&amp;X-Amz-Signature=dc5eab095abe8a2f5a10381247a043076e80999b2da35fef72122986520ce689</t>
  </si>
  <si>
    <t>https://nc-library-recordings.s3.us-west-1.amazonaws.com/uploads/recording/raw_s3_location/d9fb0261-a285-4ba1-a56c-81730b6389f4/15e977c4fbdc5deb5278cbb6803201cd.wav?X-Amz-Algorithm=AWS4-HMAC-SHA256&amp;X-Amz-Credential=AKIATCPXLLJN3FZS7YWQ%2F20210504%2Fus-west-1%2Fs3%2Faws4_request&amp;X-Amz-Date=20210504T184000Z&amp;X-Amz-Expires=604800&amp;X-Amz-SignedHeaders=host&amp;X-Amz-Signature=196104a4d87301385929c850ac5251620fe8f06ede10e7ca86478095b336e734</t>
  </si>
  <si>
    <t>7b5ae621-9973-4461-a5b1-e87d3d42232f</t>
  </si>
  <si>
    <t>Ryan Nason Scheibe</t>
  </si>
  <si>
    <t>2021-04-30 15:59:02 UTC</t>
  </si>
  <si>
    <t>2021-04-30 15:59:12 UTC</t>
  </si>
  <si>
    <t>http://production-processed-recordings.s3.amazonaws.com/normalized_audio/de10a9c218324a4297836d4e45a10b41.wav</t>
  </si>
  <si>
    <t>https://production-processed-recordings.s3.amazonaws.com/de10a9c218324a4297836d4e45a10b41.wav?X-Amz-Algorithm=AWS4-HMAC-SHA256&amp;X-Amz-Credential=AKIATCPXLLJN3FZS7YWQ%2F20210504%2Fus-east-1%2Fs3%2Faws4_request&amp;X-Amz-Date=20210504T184000Z&amp;X-Amz-Expires=604800&amp;X-Amz-SignedHeaders=host&amp;X-Amz-Signature=262928c92b280e63a60d97721b3cf4f753828ca331206e5f66aa952ac9da51bf</t>
  </si>
  <si>
    <t>https://nc-library-recordings.s3.us-west-1.amazonaws.com/uploads/recording/raw_s3_location/7b5ae621-9973-4461-a5b1-e87d3d42232f/de10a9c218324a4297836d4e45a10b41.wav?X-Amz-Algorithm=AWS4-HMAC-SHA256&amp;X-Amz-Credential=AKIATCPXLLJN3FZS7YWQ%2F20210504%2Fus-west-1%2Fs3%2Faws4_request&amp;X-Amz-Date=20210504T184000Z&amp;X-Amz-Expires=604800&amp;X-Amz-SignedHeaders=host&amp;X-Amz-Signature=98dd472d878a749fac2eb61bba0fcce3eae5bac7b3d6ff19b54977e31b09f607</t>
  </si>
  <si>
    <t>006da360-b2af-4638-9ee4-3dba92083429</t>
  </si>
  <si>
    <t>Robin Hardy-Small</t>
  </si>
  <si>
    <t>2021-04-30 13:33:34 UTC</t>
  </si>
  <si>
    <t>2021-04-30 13:33:45 UTC</t>
  </si>
  <si>
    <t>http://production-processed-recordings.s3.amazonaws.com/normalized_audio/6e204c47093b3df00b7cdd37ce10b967.wav</t>
  </si>
  <si>
    <t>https://production-processed-recordings.s3.amazonaws.com/6e204c47093b3df00b7cdd37ce10b967.wav?X-Amz-Algorithm=AWS4-HMAC-SHA256&amp;X-Amz-Credential=AKIATCPXLLJN3FZS7YWQ%2F20210504%2Fus-east-1%2Fs3%2Faws4_request&amp;X-Amz-Date=20210504T184000Z&amp;X-Amz-Expires=604800&amp;X-Amz-SignedHeaders=host&amp;X-Amz-Signature=89823b78c18ee01daad478759bcfcaf6768a351e4902ce4d1d1cb14e2e9123ae</t>
  </si>
  <si>
    <t>https://nc-library-recordings.s3.us-west-1.amazonaws.com/uploads/recording/raw_s3_location/006da360-b2af-4638-9ee4-3dba92083429/6e204c47093b3df00b7cdd37ce10b967.wav?X-Amz-Algorithm=AWS4-HMAC-SHA256&amp;X-Amz-Credential=AKIATCPXLLJN3FZS7YWQ%2F20210504%2Fus-west-1%2Fs3%2Faws4_request&amp;X-Amz-Date=20210504T184000Z&amp;X-Amz-Expires=604800&amp;X-Amz-SignedHeaders=host&amp;X-Amz-Signature=8c30a975a11d63699801d9ffe87a53ebbcabbf44e8b05c4a572324cb1f61ca3d</t>
  </si>
  <si>
    <t>af532834-5ee8-4677-807c-0f5eb0994289</t>
  </si>
  <si>
    <t>Ronald Wayne Simpson</t>
  </si>
  <si>
    <t>2021-04-29 18:27:05 UTC</t>
  </si>
  <si>
    <t>2021-04-29 18:27:14 UTC</t>
  </si>
  <si>
    <t>http://production-processed-recordings.s3.amazonaws.com/normalized_audio/71caea6282d1e597f715b5545f2369dc.wav</t>
  </si>
  <si>
    <t>https://production-processed-recordings.s3.amazonaws.com/71caea6282d1e597f715b5545f2369dc.wav?X-Amz-Algorithm=AWS4-HMAC-SHA256&amp;X-Amz-Credential=AKIATCPXLLJN3FZS7YWQ%2F20210504%2Fus-east-1%2Fs3%2Faws4_request&amp;X-Amz-Date=20210504T184000Z&amp;X-Amz-Expires=604800&amp;X-Amz-SignedHeaders=host&amp;X-Amz-Signature=c7f77ee040f7badc6583fcc257e9d3299d5b0e3e4709d85ced4089a95d64b97a</t>
  </si>
  <si>
    <t>https://nc-library-recordings.s3.us-west-1.amazonaws.com/uploads/recording/raw_s3_location/af532834-5ee8-4677-807c-0f5eb0994289/71caea6282d1e597f715b5545f2369dc.wav?X-Amz-Algorithm=AWS4-HMAC-SHA256&amp;X-Amz-Credential=AKIATCPXLLJN3FZS7YWQ%2F20210504%2Fus-west-1%2Fs3%2Faws4_request&amp;X-Amz-Date=20210504T184000Z&amp;X-Amz-Expires=604800&amp;X-Amz-SignedHeaders=host&amp;X-Amz-Signature=89632d070b5fc2e818af026e48569e7b2b11d8938f2397e30cd0a24685f1948b</t>
  </si>
  <si>
    <t>66177a14-e8f3-43d6-aaa3-b2eb809fdca1</t>
  </si>
  <si>
    <t>Sara Abdullah</t>
  </si>
  <si>
    <t>2021-04-30 15:49:39 UTC</t>
  </si>
  <si>
    <t>2021-04-30 15:49:48 UTC</t>
  </si>
  <si>
    <t>http://production-processed-recordings.s3.amazonaws.com/normalized_audio/10a17652f356d2ba8bd3a0c5831db822.wav</t>
  </si>
  <si>
    <t>https://production-processed-recordings.s3.amazonaws.com/10a17652f356d2ba8bd3a0c5831db822.wav?X-Amz-Algorithm=AWS4-HMAC-SHA256&amp;X-Amz-Credential=AKIATCPXLLJN3FZS7YWQ%2F20210504%2Fus-east-1%2Fs3%2Faws4_request&amp;X-Amz-Date=20210504T184000Z&amp;X-Amz-Expires=604800&amp;X-Amz-SignedHeaders=host&amp;X-Amz-Signature=8e4c3f5a676af181ae1a0d5f5455007fe1b50610faf2cbba8c9cc711d4fc0f67</t>
  </si>
  <si>
    <t>https://nc-library-recordings.s3.us-west-1.amazonaws.com/uploads/recording/raw_s3_location/66177a14-e8f3-43d6-aaa3-b2eb809fdca1/10a17652f356d2ba8bd3a0c5831db822.wav?X-Amz-Algorithm=AWS4-HMAC-SHA256&amp;X-Amz-Credential=AKIATCPXLLJN3FZS7YWQ%2F20210504%2Fus-west-1%2Fs3%2Faws4_request&amp;X-Amz-Date=20210504T184000Z&amp;X-Amz-Expires=604800&amp;X-Amz-SignedHeaders=host&amp;X-Amz-Signature=8c99e601a2b23969a19740324f54d358e147b1f6ff27d97297b45dec555935fc</t>
  </si>
  <si>
    <t>21c18455-3617-4850-9755-cf6ad150610a</t>
  </si>
  <si>
    <t>Silvia Alvarado Hernandez</t>
  </si>
  <si>
    <t>2021-04-30 15:22:04 UTC</t>
  </si>
  <si>
    <t>2021-04-30 15:22:15 UTC</t>
  </si>
  <si>
    <t>http://production-processed-recordings.s3.amazonaws.com/normalized_audio/ffb7db0d2ac32a8713799c0a5a4f7adf.wav</t>
  </si>
  <si>
    <t>https://production-processed-recordings.s3.amazonaws.com/ffb7db0d2ac32a8713799c0a5a4f7adf.wav?X-Amz-Algorithm=AWS4-HMAC-SHA256&amp;X-Amz-Credential=AKIATCPXLLJN3FZS7YWQ%2F20210504%2Fus-east-1%2Fs3%2Faws4_request&amp;X-Amz-Date=20210504T184000Z&amp;X-Amz-Expires=604800&amp;X-Amz-SignedHeaders=host&amp;X-Amz-Signature=ac3c2e8fc5ff4b4a618af4483fa69b5c58f9d5145cc7e9bf1ca4b55836874b92</t>
  </si>
  <si>
    <t>https://nc-library-recordings.s3.us-west-1.amazonaws.com/uploads/recording/raw_s3_location/21c18455-3617-4850-9755-cf6ad150610a/ffb7db0d2ac32a8713799c0a5a4f7adf.wav?X-Amz-Algorithm=AWS4-HMAC-SHA256&amp;X-Amz-Credential=AKIATCPXLLJN3FZS7YWQ%2F20210504%2Fus-west-1%2Fs3%2Faws4_request&amp;X-Amz-Date=20210504T184000Z&amp;X-Amz-Expires=604800&amp;X-Amz-SignedHeaders=host&amp;X-Amz-Signature=265638dcf050fdbd44685f04b107a6cf0a5f3388dbfd5fe8887b02d2bdae040a</t>
  </si>
  <si>
    <t>857c89cd-1f9b-4913-9101-9b48f5c25e5e</t>
  </si>
  <si>
    <t>Sarah Browning</t>
  </si>
  <si>
    <t>2021-05-03 04:58:41 UTC</t>
  </si>
  <si>
    <t>2021-05-03 04:58:50 UTC</t>
  </si>
  <si>
    <t>http://production-processed-recordings.s3.amazonaws.com/normalized_audio/f804c6d4b9fb8df382bac6fcce7d00fd.wav</t>
  </si>
  <si>
    <t>https://production-processed-recordings.s3.amazonaws.com/f804c6d4b9fb8df382bac6fcce7d00fd.wav?X-Amz-Algorithm=AWS4-HMAC-SHA256&amp;X-Amz-Credential=AKIATCPXLLJN3FZS7YWQ%2F20210504%2Fus-east-1%2Fs3%2Faws4_request&amp;X-Amz-Date=20210504T184000Z&amp;X-Amz-Expires=604800&amp;X-Amz-SignedHeaders=host&amp;X-Amz-Signature=3d7f7f102e8102ebeff4bb892f8df863c3e975ca76d3bfb4247f259cac710b11</t>
  </si>
  <si>
    <t>https://nc-library-recordings.s3.us-west-1.amazonaws.com/uploads/recording/raw_s3_location/857c89cd-1f9b-4913-9101-9b48f5c25e5e/f804c6d4b9fb8df382bac6fcce7d00fd.wav?X-Amz-Algorithm=AWS4-HMAC-SHA256&amp;X-Amz-Credential=AKIATCPXLLJN3FZS7YWQ%2F20210504%2Fus-west-1%2Fs3%2Faws4_request&amp;X-Amz-Date=20210504T184000Z&amp;X-Amz-Expires=604800&amp;X-Amz-SignedHeaders=host&amp;X-Amz-Signature=fd0f31db9afac4d6044326b1ca3aa1b158395863f403c423e31d6058bf6f98cd</t>
  </si>
  <si>
    <t>12fed96e-d88d-45b5-849a-00ec174893f8</t>
  </si>
  <si>
    <t>Samuel Banks</t>
  </si>
  <si>
    <t>2021-05-03 05:51:45 UTC</t>
  </si>
  <si>
    <t>2021-05-03 05:51:56 UTC</t>
  </si>
  <si>
    <t>http://production-processed-recordings.s3.amazonaws.com/normalized_audio/bbf7e109b8d16878566f86a407fd2476.wav</t>
  </si>
  <si>
    <t>https://production-processed-recordings.s3.amazonaws.com/bbf7e109b8d16878566f86a407fd2476.wav?X-Amz-Algorithm=AWS4-HMAC-SHA256&amp;X-Amz-Credential=AKIATCPXLLJN3FZS7YWQ%2F20210504%2Fus-east-1%2Fs3%2Faws4_request&amp;X-Amz-Date=20210504T184000Z&amp;X-Amz-Expires=604800&amp;X-Amz-SignedHeaders=host&amp;X-Amz-Signature=b88be15bca234beaa5a04a9f85669d15e8359087698fc6ecf12861c97a84abf4</t>
  </si>
  <si>
    <t>https://nc-library-recordings.s3.us-west-1.amazonaws.com/uploads/recording/raw_s3_location/12fed96e-d88d-45b5-849a-00ec174893f8/bbf7e109b8d16878566f86a407fd2476.wav?X-Amz-Algorithm=AWS4-HMAC-SHA256&amp;X-Amz-Credential=AKIATCPXLLJN3FZS7YWQ%2F20210504%2Fus-west-1%2Fs3%2Faws4_request&amp;X-Amz-Date=20210504T184000Z&amp;X-Amz-Expires=604800&amp;X-Amz-SignedHeaders=host&amp;X-Amz-Signature=b0603ffd59860c52f748ec03aa523e76023c5b114fcf0e88c63f77013c401b85</t>
  </si>
  <si>
    <t>c1efeef4-4146-4024-b691-b0f363d10447</t>
  </si>
  <si>
    <t>Stephen Sprouse</t>
  </si>
  <si>
    <t>2021-05-01 12:22:07 UTC</t>
  </si>
  <si>
    <t>2021-05-01 12:22:17 UTC</t>
  </si>
  <si>
    <t>http://production-processed-recordings.s3.amazonaws.com/normalized_audio/c674530a30bc114ab851f8ca0d062df6.wav</t>
  </si>
  <si>
    <t>https://production-processed-recordings.s3.amazonaws.com/c674530a30bc114ab851f8ca0d062df6.wav?X-Amz-Algorithm=AWS4-HMAC-SHA256&amp;X-Amz-Credential=AKIATCPXLLJN3FZS7YWQ%2F20210504%2Fus-east-1%2Fs3%2Faws4_request&amp;X-Amz-Date=20210504T184000Z&amp;X-Amz-Expires=604800&amp;X-Amz-SignedHeaders=host&amp;X-Amz-Signature=8a980a1525e30a0860e878224db6d386f2cdf8b1a47153ae02024c112586f783</t>
  </si>
  <si>
    <t>https://nc-library-recordings.s3.us-west-1.amazonaws.com/uploads/recording/raw_s3_location/c1efeef4-4146-4024-b691-b0f363d10447/c674530a30bc114ab851f8ca0d062df6.wav?X-Amz-Algorithm=AWS4-HMAC-SHA256&amp;X-Amz-Credential=AKIATCPXLLJN3FZS7YWQ%2F20210504%2Fus-west-1%2Fs3%2Faws4_request&amp;X-Amz-Date=20210504T184000Z&amp;X-Amz-Expires=604800&amp;X-Amz-SignedHeaders=host&amp;X-Amz-Signature=4660b425e72ed663cc565c81bff56d83ffb5ffb55f768a8c31ec34932a631910</t>
  </si>
  <si>
    <t>9144b9a1-a5ac-4779-bb24-d3b44f96a911</t>
  </si>
  <si>
    <t>Sean Suri</t>
  </si>
  <si>
    <t>2021-05-03 06:28:21 UTC</t>
  </si>
  <si>
    <t>2021-05-03 06:28:34 UTC</t>
  </si>
  <si>
    <t>http://production-processed-recordings.s3.amazonaws.com/normalized_audio/5c3b52229d7fba4043b7faf5550caad7.wav</t>
  </si>
  <si>
    <t>https://production-processed-recordings.s3.amazonaws.com/5c3b52229d7fba4043b7faf5550caad7.wav?X-Amz-Algorithm=AWS4-HMAC-SHA256&amp;X-Amz-Credential=AKIATCPXLLJN3FZS7YWQ%2F20210504%2Fus-east-1%2Fs3%2Faws4_request&amp;X-Amz-Date=20210504T184000Z&amp;X-Amz-Expires=604800&amp;X-Amz-SignedHeaders=host&amp;X-Amz-Signature=4aa78a3a2f3a34ca7917d8ef9741ff8e467be5e09a4c597800c7df3f13f4a2c6</t>
  </si>
  <si>
    <t>https://nc-library-recordings.s3.us-west-1.amazonaws.com/uploads/recording/raw_s3_location/9144b9a1-a5ac-4779-bb24-d3b44f96a911/5c3b52229d7fba4043b7faf5550caad7.wav?X-Amz-Algorithm=AWS4-HMAC-SHA256&amp;X-Amz-Credential=AKIATCPXLLJN3FZS7YWQ%2F20210504%2Fus-west-1%2Fs3%2Faws4_request&amp;X-Amz-Date=20210504T184000Z&amp;X-Amz-Expires=604800&amp;X-Amz-SignedHeaders=host&amp;X-Amz-Signature=c95abf728b18a743a717d9ef6016b4e7db7c2901e5ac3b9a46845f83aa0369e7</t>
  </si>
  <si>
    <t>79f4d2a2-6546-4e94-a33e-38daed301d0c</t>
  </si>
  <si>
    <t>Shaun Bayliss</t>
  </si>
  <si>
    <t>2021-05-03 05:44:11 UTC</t>
  </si>
  <si>
    <t>2021-05-03 05:44:22 UTC</t>
  </si>
  <si>
    <t>http://production-processed-recordings.s3.amazonaws.com/normalized_audio/b11e0305b37fb0129c67287363a34160.wav</t>
  </si>
  <si>
    <t>https://production-processed-recordings.s3.amazonaws.com/b11e0305b37fb0129c67287363a34160.wav?X-Amz-Algorithm=AWS4-HMAC-SHA256&amp;X-Amz-Credential=AKIATCPXLLJN3FZS7YWQ%2F20210504%2Fus-east-1%2Fs3%2Faws4_request&amp;X-Amz-Date=20210504T184000Z&amp;X-Amz-Expires=604800&amp;X-Amz-SignedHeaders=host&amp;X-Amz-Signature=5457a876c63e9e29184f1dc1a03e46c187f56b1c2b48982430201a1d13d7db40</t>
  </si>
  <si>
    <t>https://nc-library-recordings.s3.us-west-1.amazonaws.com/uploads/recording/raw_s3_location/79f4d2a2-6546-4e94-a33e-38daed301d0c/b11e0305b37fb0129c67287363a34160.wav?X-Amz-Algorithm=AWS4-HMAC-SHA256&amp;X-Amz-Credential=AKIATCPXLLJN3FZS7YWQ%2F20210504%2Fus-west-1%2Fs3%2Faws4_request&amp;X-Amz-Date=20210504T184000Z&amp;X-Amz-Expires=604800&amp;X-Amz-SignedHeaders=host&amp;X-Amz-Signature=44aa7d5bbaedaf9cdbff1785c629c5c16e3f319db349bd31b4dcec71ee345978</t>
  </si>
  <si>
    <t>36d94fe3-1444-491b-a7d3-f8cc8ce760a3</t>
  </si>
  <si>
    <t>Skylar Lynch</t>
  </si>
  <si>
    <t>2021-05-01 14:50:57 UTC</t>
  </si>
  <si>
    <t>2021-05-01 14:51:07 UTC</t>
  </si>
  <si>
    <t>http://production-processed-recordings.s3.amazonaws.com/normalized_audio/8aac806c6baee4cf4dc2f3e4397dd33a.wav</t>
  </si>
  <si>
    <t>https://production-processed-recordings.s3.amazonaws.com/8aac806c6baee4cf4dc2f3e4397dd33a.wav?X-Amz-Algorithm=AWS4-HMAC-SHA256&amp;X-Amz-Credential=AKIATCPXLLJN3FZS7YWQ%2F20210504%2Fus-east-1%2Fs3%2Faws4_request&amp;X-Amz-Date=20210504T184000Z&amp;X-Amz-Expires=604800&amp;X-Amz-SignedHeaders=host&amp;X-Amz-Signature=ba9bfdc38be9d995698f3e2538e76f1083a46bcb3cac0ef5f4865e3f402fa933</t>
  </si>
  <si>
    <t>https://nc-library-recordings.s3.us-west-1.amazonaws.com/uploads/recording/raw_s3_location/36d94fe3-1444-491b-a7d3-f8cc8ce760a3/8aac806c6baee4cf4dc2f3e4397dd33a.wav?X-Amz-Algorithm=AWS4-HMAC-SHA256&amp;X-Amz-Credential=AKIATCPXLLJN3FZS7YWQ%2F20210504%2Fus-west-1%2Fs3%2Faws4_request&amp;X-Amz-Date=20210504T184000Z&amp;X-Amz-Expires=604800&amp;X-Amz-SignedHeaders=host&amp;X-Amz-Signature=9cb8c04a34be9726d1645c795e801c5d1eafb2aa22a896316e9279a865eff894</t>
  </si>
  <si>
    <t>62f6dfe9-858c-430b-8241-73f1550f1198</t>
  </si>
  <si>
    <t>Stephanie Bolton</t>
  </si>
  <si>
    <t>2021-04-30 15:08:55 UTC</t>
  </si>
  <si>
    <t>2021-04-30 15:09:06 UTC</t>
  </si>
  <si>
    <t>http://production-processed-recordings.s3.amazonaws.com/normalized_audio/885f206deee65b154a2b0e55617f6be2.wav</t>
  </si>
  <si>
    <t>https://production-processed-recordings.s3.amazonaws.com/885f206deee65b154a2b0e55617f6be2.wav?X-Amz-Algorithm=AWS4-HMAC-SHA256&amp;X-Amz-Credential=AKIATCPXLLJN3FZS7YWQ%2F20210504%2Fus-east-1%2Fs3%2Faws4_request&amp;X-Amz-Date=20210504T184000Z&amp;X-Amz-Expires=604800&amp;X-Amz-SignedHeaders=host&amp;X-Amz-Signature=899a5d26a79e9e57962d466e176f92ada1ffc5b2b99c849c75554ed8743a77e5</t>
  </si>
  <si>
    <t>https://nc-library-recordings.s3.us-west-1.amazonaws.com/uploads/recording/raw_s3_location/62f6dfe9-858c-430b-8241-73f1550f1198/885f206deee65b154a2b0e55617f6be2.wav?X-Amz-Algorithm=AWS4-HMAC-SHA256&amp;X-Amz-Credential=AKIATCPXLLJN3FZS7YWQ%2F20210504%2Fus-west-1%2Fs3%2Faws4_request&amp;X-Amz-Date=20210504T184000Z&amp;X-Amz-Expires=604800&amp;X-Amz-SignedHeaders=host&amp;X-Amz-Signature=d6f6f2765482cd086d3cd408bc97dcfe6a12d62fb7e920f2ff3c568ce793992d</t>
  </si>
  <si>
    <t>8985b302-3345-49e4-b359-32a29b259e9b</t>
  </si>
  <si>
    <t>Sarah Carlin Phillips</t>
  </si>
  <si>
    <t>2021-04-30 16:38:25 UTC</t>
  </si>
  <si>
    <t>2021-04-30 16:38:34 UTC</t>
  </si>
  <si>
    <t>http://production-processed-recordings.s3.amazonaws.com/normalized_audio/5acb1739374f71ba49642faef4374093.wav</t>
  </si>
  <si>
    <t>https://production-processed-recordings.s3.amazonaws.com/5acb1739374f71ba49642faef4374093.wav?X-Amz-Algorithm=AWS4-HMAC-SHA256&amp;X-Amz-Credential=AKIATCPXLLJN3FZS7YWQ%2F20210504%2Fus-east-1%2Fs3%2Faws4_request&amp;X-Amz-Date=20210504T184000Z&amp;X-Amz-Expires=604800&amp;X-Amz-SignedHeaders=host&amp;X-Amz-Signature=62488a882415a57e780faa21ce021737043ff17ad73442b8914c3e45b4ed0bff</t>
  </si>
  <si>
    <t>https://nc-library-recordings.s3.us-west-1.amazonaws.com/uploads/recording/raw_s3_location/8985b302-3345-49e4-b359-32a29b259e9b/5acb1739374f71ba49642faef4374093.wav?X-Amz-Algorithm=AWS4-HMAC-SHA256&amp;X-Amz-Credential=AKIATCPXLLJN3FZS7YWQ%2F20210504%2Fus-west-1%2Fs3%2Faws4_request&amp;X-Amz-Date=20210504T184000Z&amp;X-Amz-Expires=604800&amp;X-Amz-SignedHeaders=host&amp;X-Amz-Signature=a64865366c6ae4891f63aef8d61eff8905bb64ca6bd580f444c6adec04e2a787</t>
  </si>
  <si>
    <t>80903d5b-ea74-403f-8db4-aaeaba691099</t>
  </si>
  <si>
    <t>Sarah Wittig</t>
  </si>
  <si>
    <t>2021-04-30 17:03:13 UTC</t>
  </si>
  <si>
    <t>2021-04-30 17:03:21 UTC</t>
  </si>
  <si>
    <t>http://production-processed-recordings.s3.amazonaws.com/normalized_audio/293771fabebcdbc5e235bb501705f283.wav</t>
  </si>
  <si>
    <t>https://production-processed-recordings.s3.amazonaws.com/293771fabebcdbc5e235bb501705f283.wav?X-Amz-Algorithm=AWS4-HMAC-SHA256&amp;X-Amz-Credential=AKIATCPXLLJN3FZS7YWQ%2F20210504%2Fus-east-1%2Fs3%2Faws4_request&amp;X-Amz-Date=20210504T184000Z&amp;X-Amz-Expires=604800&amp;X-Amz-SignedHeaders=host&amp;X-Amz-Signature=370b82c0d12f19770a6c4bfe31556873ead691243aecf65b2f4bb647273cda87</t>
  </si>
  <si>
    <t>https://nc-library-recordings.s3.us-west-1.amazonaws.com/uploads/recording/raw_s3_location/80903d5b-ea74-403f-8db4-aaeaba691099/293771fabebcdbc5e235bb501705f283.wav?X-Amz-Algorithm=AWS4-HMAC-SHA256&amp;X-Amz-Credential=AKIATCPXLLJN3FZS7YWQ%2F20210504%2Fus-west-1%2Fs3%2Faws4_request&amp;X-Amz-Date=20210504T184000Z&amp;X-Amz-Expires=604800&amp;X-Amz-SignedHeaders=host&amp;X-Amz-Signature=e988b7e3928e676d679a8ffcad207729a006c0aaecd2dae922fe6e7bc59738ad</t>
  </si>
  <si>
    <t>f694958c-6fe6-4210-8cc7-d27ef9d59d03</t>
  </si>
  <si>
    <t>Sean Donohue</t>
  </si>
  <si>
    <t>2021-04-30 13:56:38 UTC</t>
  </si>
  <si>
    <t>2021-04-30 13:56:48 UTC</t>
  </si>
  <si>
    <t>http://production-processed-recordings.s3.amazonaws.com/normalized_audio/131cc711d9c3656d832d499405836983.wav</t>
  </si>
  <si>
    <t>https://production-processed-recordings.s3.amazonaws.com/131cc711d9c3656d832d499405836983.wav?X-Amz-Algorithm=AWS4-HMAC-SHA256&amp;X-Amz-Credential=AKIATCPXLLJN3FZS7YWQ%2F20210504%2Fus-east-1%2Fs3%2Faws4_request&amp;X-Amz-Date=20210504T184000Z&amp;X-Amz-Expires=604800&amp;X-Amz-SignedHeaders=host&amp;X-Amz-Signature=40824dce302039fa2e3011e707458f75d58f3906b002be49ee22d642d4568b2d</t>
  </si>
  <si>
    <t>https://nc-library-recordings.s3.us-west-1.amazonaws.com/uploads/recording/raw_s3_location/f694958c-6fe6-4210-8cc7-d27ef9d59d03/131cc711d9c3656d832d499405836983.wav?X-Amz-Algorithm=AWS4-HMAC-SHA256&amp;X-Amz-Credential=AKIATCPXLLJN3FZS7YWQ%2F20210504%2Fus-west-1%2Fs3%2Faws4_request&amp;X-Amz-Date=20210504T184000Z&amp;X-Amz-Expires=604800&amp;X-Amz-SignedHeaders=host&amp;X-Amz-Signature=18b9004082eba0928d50cc13d36ffc9f085782a947aecf7161d86482c2e83c04</t>
  </si>
  <si>
    <t>cb8a33b7-dc1b-436a-8be4-734841f6650f</t>
  </si>
  <si>
    <t>Samantha Strobing</t>
  </si>
  <si>
    <t>2021-04-29 18:11:51 UTC</t>
  </si>
  <si>
    <t>2021-04-29 18:12:01 UTC</t>
  </si>
  <si>
    <t>http://production-processed-recordings.s3.amazonaws.com/normalized_audio/645d8839774df33e73009d956808c6c5.wav</t>
  </si>
  <si>
    <t>https://production-processed-recordings.s3.amazonaws.com/645d8839774df33e73009d956808c6c5.wav?X-Amz-Algorithm=AWS4-HMAC-SHA256&amp;X-Amz-Credential=AKIATCPXLLJN3FZS7YWQ%2F20210504%2Fus-east-1%2Fs3%2Faws4_request&amp;X-Amz-Date=20210504T184000Z&amp;X-Amz-Expires=604800&amp;X-Amz-SignedHeaders=host&amp;X-Amz-Signature=2f45daf199b401b1408c542d62f79a2f1a83e28452318fff9126092af90a9dac</t>
  </si>
  <si>
    <t>https://nc-library-recordings.s3.us-west-1.amazonaws.com/uploads/recording/raw_s3_location/cb8a33b7-dc1b-436a-8be4-734841f6650f/645d8839774df33e73009d956808c6c5.wav?X-Amz-Algorithm=AWS4-HMAC-SHA256&amp;X-Amz-Credential=AKIATCPXLLJN3FZS7YWQ%2F20210504%2Fus-west-1%2Fs3%2Faws4_request&amp;X-Amz-Date=20210504T184000Z&amp;X-Amz-Expires=604800&amp;X-Amz-SignedHeaders=host&amp;X-Amz-Signature=876dde034b71d7bd850feaba9c1ea89609b4f8f3ae7ff4e9496d58504631767b</t>
  </si>
  <si>
    <t>ccf2a737-ede7-4913-887f-5cf12f0ae21b</t>
  </si>
  <si>
    <t>Sydney Thompson</t>
  </si>
  <si>
    <t>2021-05-01 11:45:01 UTC</t>
  </si>
  <si>
    <t>2021-05-01 11:45:11 UTC</t>
  </si>
  <si>
    <t>http://production-processed-recordings.s3.amazonaws.com/normalized_audio/f323dc20f37530275074552aa8d1f2c3.wav</t>
  </si>
  <si>
    <t>https://production-processed-recordings.s3.amazonaws.com/f323dc20f37530275074552aa8d1f2c3.wav?X-Amz-Algorithm=AWS4-HMAC-SHA256&amp;X-Amz-Credential=AKIATCPXLLJN3FZS7YWQ%2F20210504%2Fus-east-1%2Fs3%2Faws4_request&amp;X-Amz-Date=20210504T184000Z&amp;X-Amz-Expires=604800&amp;X-Amz-SignedHeaders=host&amp;X-Amz-Signature=765afef42b6d26a877eafe7f4dee451acbeee26b0f18d18faade3763d72282cf</t>
  </si>
  <si>
    <t>https://nc-library-recordings.s3.us-west-1.amazonaws.com/uploads/recording/raw_s3_location/ccf2a737-ede7-4913-887f-5cf12f0ae21b/f323dc20f37530275074552aa8d1f2c3.wav?X-Amz-Algorithm=AWS4-HMAC-SHA256&amp;X-Amz-Credential=AKIATCPXLLJN3FZS7YWQ%2F20210504%2Fus-west-1%2Fs3%2Faws4_request&amp;X-Amz-Date=20210504T184000Z&amp;X-Amz-Expires=604800&amp;X-Amz-SignedHeaders=host&amp;X-Amz-Signature=9a83f0fce17ada740e5ace02dd540e143efa93843aeafbb2484338a658b624e4</t>
  </si>
  <si>
    <t>1d738160-eb4c-40e1-b416-929dd6611456</t>
  </si>
  <si>
    <t>Sara Vogelgesang</t>
  </si>
  <si>
    <t>2021-04-30 17:25:26 UTC</t>
  </si>
  <si>
    <t>2021-04-30 17:25:35 UTC</t>
  </si>
  <si>
    <t>http://production-processed-recordings.s3.amazonaws.com/normalized_audio/76309480df242a2f2dee1898d1cc175e.wav</t>
  </si>
  <si>
    <t>https://production-processed-recordings.s3.amazonaws.com/76309480df242a2f2dee1898d1cc175e.wav?X-Amz-Algorithm=AWS4-HMAC-SHA256&amp;X-Amz-Credential=AKIATCPXLLJN3FZS7YWQ%2F20210504%2Fus-east-1%2Fs3%2Faws4_request&amp;X-Amz-Date=20210504T184000Z&amp;X-Amz-Expires=604800&amp;X-Amz-SignedHeaders=host&amp;X-Amz-Signature=714beec6531c79d5056523e58527f0c7b158f1bb991436a24d6ca861485af028</t>
  </si>
  <si>
    <t>https://nc-library-recordings.s3.us-west-1.amazonaws.com/uploads/recording/raw_s3_location/1d738160-eb4c-40e1-b416-929dd6611456/76309480df242a2f2dee1898d1cc175e.wav?X-Amz-Algorithm=AWS4-HMAC-SHA256&amp;X-Amz-Credential=AKIATCPXLLJN3FZS7YWQ%2F20210504%2Fus-west-1%2Fs3%2Faws4_request&amp;X-Amz-Date=20210504T184000Z&amp;X-Amz-Expires=604800&amp;X-Amz-SignedHeaders=host&amp;X-Amz-Signature=05f0d5163d929cfe1402bd26c888ac6a9ab14f28c72cf1379573290abe652cd0</t>
  </si>
  <si>
    <t>11b928bd-fece-4f68-9543-d6a712df6a19</t>
  </si>
  <si>
    <t>Sarah Fadhil</t>
  </si>
  <si>
    <t>2021-04-30 13:54:23 UTC</t>
  </si>
  <si>
    <t>2021-04-30 13:54:35 UTC</t>
  </si>
  <si>
    <t>http://production-processed-recordings.s3.amazonaws.com/normalized_audio/f0af61175b1dcada6f54954e7d49219d.wav</t>
  </si>
  <si>
    <t>https://production-processed-recordings.s3.amazonaws.com/f0af61175b1dcada6f54954e7d49219d.wav?X-Amz-Algorithm=AWS4-HMAC-SHA256&amp;X-Amz-Credential=AKIATCPXLLJN3FZS7YWQ%2F20210504%2Fus-east-1%2Fs3%2Faws4_request&amp;X-Amz-Date=20210504T184000Z&amp;X-Amz-Expires=604800&amp;X-Amz-SignedHeaders=host&amp;X-Amz-Signature=9f460fd92c0da28ddd34670b98130f3bb85775dcf726acfaab79fd0daf4db333</t>
  </si>
  <si>
    <t>https://nc-library-recordings.s3.us-west-1.amazonaws.com/uploads/recording/raw_s3_location/11b928bd-fece-4f68-9543-d6a712df6a19/f0af61175b1dcada6f54954e7d49219d.wav?X-Amz-Algorithm=AWS4-HMAC-SHA256&amp;X-Amz-Credential=AKIATCPXLLJN3FZS7YWQ%2F20210504%2Fus-west-1%2Fs3%2Faws4_request&amp;X-Amz-Date=20210504T184000Z&amp;X-Amz-Expires=604800&amp;X-Amz-SignedHeaders=host&amp;X-Amz-Signature=180cd908e819f5a8e5e3262320d6236260dc50924167743b5d17a4ffadbead1b</t>
  </si>
  <si>
    <t>c02197ca-4879-4dcd-be2e-4724dcf6b0dd</t>
  </si>
  <si>
    <t>Sneha Joseph</t>
  </si>
  <si>
    <t>2021-05-01 16:33:51 UTC</t>
  </si>
  <si>
    <t>2021-05-01 16:34:03 UTC</t>
  </si>
  <si>
    <t>http://production-processed-recordings.s3.amazonaws.com/normalized_audio/3de23dd9b87326bebd9a3f964b043285.wav</t>
  </si>
  <si>
    <t>https://production-processed-recordings.s3.amazonaws.com/3de23dd9b87326bebd9a3f964b043285.wav?X-Amz-Algorithm=AWS4-HMAC-SHA256&amp;X-Amz-Credential=AKIATCPXLLJN3FZS7YWQ%2F20210504%2Fus-east-1%2Fs3%2Faws4_request&amp;X-Amz-Date=20210504T184000Z&amp;X-Amz-Expires=604800&amp;X-Amz-SignedHeaders=host&amp;X-Amz-Signature=e99637a30d33b07b69635fd9af1c119130d7d7edaa27e51ccbc25fbc2481bba4</t>
  </si>
  <si>
    <t>https://nc-library-recordings.s3.us-west-1.amazonaws.com/uploads/recording/raw_s3_location/c02197ca-4879-4dcd-be2e-4724dcf6b0dd/3de23dd9b87326bebd9a3f964b043285.wav?X-Amz-Algorithm=AWS4-HMAC-SHA256&amp;X-Amz-Credential=AKIATCPXLLJN3FZS7YWQ%2F20210504%2Fus-west-1%2Fs3%2Faws4_request&amp;X-Amz-Date=20210504T184000Z&amp;X-Amz-Expires=604800&amp;X-Amz-SignedHeaders=host&amp;X-Amz-Signature=098c209468fd2b808add2c994fccae7b7b6d0934ac1fced857ab5d9b1a4d206b</t>
  </si>
  <si>
    <t>8e66b108-7439-4f5b-9c0a-e99f7b8f83dc</t>
  </si>
  <si>
    <t>Samantha Gochenour</t>
  </si>
  <si>
    <t>2021-04-30 13:42:59 UTC</t>
  </si>
  <si>
    <t>2021-04-30 13:43:08 UTC</t>
  </si>
  <si>
    <t>http://production-processed-recordings.s3.amazonaws.com/normalized_audio/3862fe1fb0161d2f671d93def1106d1a.wav</t>
  </si>
  <si>
    <t>https://production-processed-recordings.s3.amazonaws.com/3862fe1fb0161d2f671d93def1106d1a.wav?X-Amz-Algorithm=AWS4-HMAC-SHA256&amp;X-Amz-Credential=AKIATCPXLLJN3FZS7YWQ%2F20210504%2Fus-east-1%2Fs3%2Faws4_request&amp;X-Amz-Date=20210504T184000Z&amp;X-Amz-Expires=604800&amp;X-Amz-SignedHeaders=host&amp;X-Amz-Signature=2525983a86d4d2511b4bcd3e03693c6b4fadbd7fd33c202940f4385d299ff666</t>
  </si>
  <si>
    <t>https://nc-library-recordings.s3.us-west-1.amazonaws.com/uploads/recording/raw_s3_location/8e66b108-7439-4f5b-9c0a-e99f7b8f83dc/3862fe1fb0161d2f671d93def1106d1a.wav?X-Amz-Algorithm=AWS4-HMAC-SHA256&amp;X-Amz-Credential=AKIATCPXLLJN3FZS7YWQ%2F20210504%2Fus-west-1%2Fs3%2Faws4_request&amp;X-Amz-Date=20210504T184000Z&amp;X-Amz-Expires=604800&amp;X-Amz-SignedHeaders=host&amp;X-Amz-Signature=9adf13011db203e097095c1c2d82152c22f312f240a82b563b5ee974367ab33a</t>
  </si>
  <si>
    <t>b4b4432d-bf3d-44a2-a770-6f31d6eb92b2</t>
  </si>
  <si>
    <t>Shalayna Brittingham</t>
  </si>
  <si>
    <t>2021-05-03 05:23:41 UTC</t>
  </si>
  <si>
    <t>2021-05-03 05:23:51 UTC</t>
  </si>
  <si>
    <t>http://production-processed-recordings.s3.amazonaws.com/normalized_audio/ad8da48860804f0f8cd511a46be9cd88.wav</t>
  </si>
  <si>
    <t>https://production-processed-recordings.s3.amazonaws.com/ad8da48860804f0f8cd511a46be9cd88.wav?X-Amz-Algorithm=AWS4-HMAC-SHA256&amp;X-Amz-Credential=AKIATCPXLLJN3FZS7YWQ%2F20210504%2Fus-east-1%2Fs3%2Faws4_request&amp;X-Amz-Date=20210504T184000Z&amp;X-Amz-Expires=604800&amp;X-Amz-SignedHeaders=host&amp;X-Amz-Signature=490f23c6486c1c3e8e1f18e7bff7cf5bc09213aebdbc86619056e61fcac3148a</t>
  </si>
  <si>
    <t>https://nc-library-recordings.s3.us-west-1.amazonaws.com/uploads/recording/raw_s3_location/b4b4432d-bf3d-44a2-a770-6f31d6eb92b2/ad8da48860804f0f8cd511a46be9cd88.wav?X-Amz-Algorithm=AWS4-HMAC-SHA256&amp;X-Amz-Credential=AKIATCPXLLJN3FZS7YWQ%2F20210504%2Fus-west-1%2Fs3%2Faws4_request&amp;X-Amz-Date=20210504T184000Z&amp;X-Amz-Expires=604800&amp;X-Amz-SignedHeaders=host&amp;X-Amz-Signature=2589cf2b75aee8c11009fc0fcceb5f9c5408367514682b753bc8025aa025cc82</t>
  </si>
  <si>
    <t>b428b983-f140-43b4-aae3-e764e908fcb9</t>
  </si>
  <si>
    <t>Sarah Carruthers</t>
  </si>
  <si>
    <t>2021-05-03 04:48:24 UTC</t>
  </si>
  <si>
    <t>2021-05-03 04:48:33 UTC</t>
  </si>
  <si>
    <t>http://production-processed-recordings.s3.amazonaws.com/normalized_audio/4864cb3ba47a99ccc62e00b8c6965061.wav</t>
  </si>
  <si>
    <t>https://production-processed-recordings.s3.amazonaws.com/4864cb3ba47a99ccc62e00b8c6965061.wav?X-Amz-Algorithm=AWS4-HMAC-SHA256&amp;X-Amz-Credential=AKIATCPXLLJN3FZS7YWQ%2F20210504%2Fus-east-1%2Fs3%2Faws4_request&amp;X-Amz-Date=20210504T184000Z&amp;X-Amz-Expires=604800&amp;X-Amz-SignedHeaders=host&amp;X-Amz-Signature=d390448c0ed47a19da6b10bb0171ea8597853c7ec371717f95336d93fd4ab207</t>
  </si>
  <si>
    <t>https://nc-library-recordings.s3.us-west-1.amazonaws.com/uploads/recording/raw_s3_location/b428b983-f140-43b4-aae3-e764e908fcb9/4864cb3ba47a99ccc62e00b8c6965061.wav?X-Amz-Algorithm=AWS4-HMAC-SHA256&amp;X-Amz-Credential=AKIATCPXLLJN3FZS7YWQ%2F20210504%2Fus-west-1%2Fs3%2Faws4_request&amp;X-Amz-Date=20210504T184000Z&amp;X-Amz-Expires=604800&amp;X-Amz-SignedHeaders=host&amp;X-Amz-Signature=6058935c72f3ff25fa32a747924318ad37bfe611f4d2ea00162c0a88604616b1</t>
  </si>
  <si>
    <t>4bd4794f-1088-49b1-97c9-83e7b0f3aa0c</t>
  </si>
  <si>
    <t>Steven Carter</t>
  </si>
  <si>
    <t>2021-05-03 04:47:42 UTC</t>
  </si>
  <si>
    <t>2021-05-03 04:47:53 UTC</t>
  </si>
  <si>
    <t>http://production-processed-recordings.s3.amazonaws.com/normalized_audio/3a2c09e88e8e1da4ca563d2ddf31d499.wav</t>
  </si>
  <si>
    <t>https://production-processed-recordings.s3.amazonaws.com/3a2c09e88e8e1da4ca563d2ddf31d499.wav?X-Amz-Algorithm=AWS4-HMAC-SHA256&amp;X-Amz-Credential=AKIATCPXLLJN3FZS7YWQ%2F20210504%2Fus-east-1%2Fs3%2Faws4_request&amp;X-Amz-Date=20210504T184000Z&amp;X-Amz-Expires=604800&amp;X-Amz-SignedHeaders=host&amp;X-Amz-Signature=1bd92c71c2f3204fcac592915f50bcc104d4ff9a0958234964ca80aad7e155f1</t>
  </si>
  <si>
    <t>https://nc-library-recordings.s3.us-west-1.amazonaws.com/uploads/recording/raw_s3_location/4bd4794f-1088-49b1-97c9-83e7b0f3aa0c/3a2c09e88e8e1da4ca563d2ddf31d499.wav?X-Amz-Algorithm=AWS4-HMAC-SHA256&amp;X-Amz-Credential=AKIATCPXLLJN3FZS7YWQ%2F20210504%2Fus-west-1%2Fs3%2Faws4_request&amp;X-Amz-Date=20210504T184000Z&amp;X-Amz-Expires=604800&amp;X-Amz-SignedHeaders=host&amp;X-Amz-Signature=c638167ce24e24c32ca24f8682aaca58ca76483a0d48671be697e2d744d2ed2e</t>
  </si>
  <si>
    <t>695d2728-bdd9-4e7d-9bce-3aa43f3e4d54</t>
  </si>
  <si>
    <t>Samuel James Huff</t>
  </si>
  <si>
    <t>2021-04-29 21:03:02 UTC</t>
  </si>
  <si>
    <t>2021-04-29 21:03:10 UTC</t>
  </si>
  <si>
    <t>http://production-processed-recordings.s3.amazonaws.com/normalized_audio/b05e5ab3a607e6c20d0ca471291c9a77.wav</t>
  </si>
  <si>
    <t>https://production-processed-recordings.s3.amazonaws.com/b05e5ab3a607e6c20d0ca471291c9a77.wav?X-Amz-Algorithm=AWS4-HMAC-SHA256&amp;X-Amz-Credential=AKIATCPXLLJN3FZS7YWQ%2F20210504%2Fus-east-1%2Fs3%2Faws4_request&amp;X-Amz-Date=20210504T184000Z&amp;X-Amz-Expires=604800&amp;X-Amz-SignedHeaders=host&amp;X-Amz-Signature=4716f15f1b1c71ee7ae2ef9f12322da149a9c8ce23a783b88530f4a36b1f19fc</t>
  </si>
  <si>
    <t>https://nc-library-recordings.s3.us-west-1.amazonaws.com/uploads/recording/raw_s3_location/695d2728-bdd9-4e7d-9bce-3aa43f3e4d54/b05e5ab3a607e6c20d0ca471291c9a77.wav?X-Amz-Algorithm=AWS4-HMAC-SHA256&amp;X-Amz-Credential=AKIATCPXLLJN3FZS7YWQ%2F20210504%2Fus-west-1%2Fs3%2Faws4_request&amp;X-Amz-Date=20210504T184000Z&amp;X-Amz-Expires=604800&amp;X-Amz-SignedHeaders=host&amp;X-Amz-Signature=13935cc574feff6119a88509188dc577b28f218bd47483b7b2cd27dd028e6135</t>
  </si>
  <si>
    <t>2ca2143a-ad74-4d73-bf56-97f591dcca2c</t>
  </si>
  <si>
    <t>Samantha Kral</t>
  </si>
  <si>
    <t>2021-04-29 20:53:31 UTC</t>
  </si>
  <si>
    <t>2021-04-29 20:53:42 UTC</t>
  </si>
  <si>
    <t>http://production-processed-recordings.s3.amazonaws.com/normalized_audio/0842e876f60748bc0ec774625710f6b0.wav</t>
  </si>
  <si>
    <t>https://production-processed-recordings.s3.amazonaws.com/0842e876f60748bc0ec774625710f6b0.wav?X-Amz-Algorithm=AWS4-HMAC-SHA256&amp;X-Amz-Credential=AKIATCPXLLJN3FZS7YWQ%2F20210504%2Fus-east-1%2Fs3%2Faws4_request&amp;X-Amz-Date=20210504T184000Z&amp;X-Amz-Expires=604800&amp;X-Amz-SignedHeaders=host&amp;X-Amz-Signature=a682144d64851c16b54acdf12460554b20b2827906496f00d8e51253e00c4a5f</t>
  </si>
  <si>
    <t>https://nc-library-recordings.s3.us-west-1.amazonaws.com/uploads/recording/raw_s3_location/2ca2143a-ad74-4d73-bf56-97f591dcca2c/0842e876f60748bc0ec774625710f6b0.wav?X-Amz-Algorithm=AWS4-HMAC-SHA256&amp;X-Amz-Credential=AKIATCPXLLJN3FZS7YWQ%2F20210504%2Fus-west-1%2Fs3%2Faws4_request&amp;X-Amz-Date=20210504T184000Z&amp;X-Amz-Expires=604800&amp;X-Amz-SignedHeaders=host&amp;X-Amz-Signature=76a076e0c1db98489b13ec8d6c22072c63bf4634440323901ef219d9ced4ae80</t>
  </si>
  <si>
    <t>6042290f-6f13-4557-999b-3950e8c013db</t>
  </si>
  <si>
    <t>Sarah Earle</t>
  </si>
  <si>
    <t>2021-05-01 18:19:08 UTC</t>
  </si>
  <si>
    <t>2021-05-01 18:19:18 UTC</t>
  </si>
  <si>
    <t>http://production-processed-recordings.s3.amazonaws.com/normalized_audio/7ca790c0490aca6e261331faefcfead1.wav</t>
  </si>
  <si>
    <t>https://production-processed-recordings.s3.amazonaws.com/7ca790c0490aca6e261331faefcfead1.wav?X-Amz-Algorithm=AWS4-HMAC-SHA256&amp;X-Amz-Credential=AKIATCPXLLJN3FZS7YWQ%2F20210504%2Fus-east-1%2Fs3%2Faws4_request&amp;X-Amz-Date=20210504T184000Z&amp;X-Amz-Expires=604800&amp;X-Amz-SignedHeaders=host&amp;X-Amz-Signature=b6847088d351c8c08564b2b31286209fa570e6be27f245f01feec31b56c4a3f2</t>
  </si>
  <si>
    <t>https://nc-library-recordings.s3.us-west-1.amazonaws.com/uploads/recording/raw_s3_location/6042290f-6f13-4557-999b-3950e8c013db/7ca790c0490aca6e261331faefcfead1.wav?X-Amz-Algorithm=AWS4-HMAC-SHA256&amp;X-Amz-Credential=AKIATCPXLLJN3FZS7YWQ%2F20210504%2Fus-west-1%2Fs3%2Faws4_request&amp;X-Amz-Date=20210504T184000Z&amp;X-Amz-Expires=604800&amp;X-Amz-SignedHeaders=host&amp;X-Amz-Signature=c80e3278e504fff252d6897606d304f0019c5b1166f4aabdbd005aa4b086f5c0</t>
  </si>
  <si>
    <t>2dbd3545-e3d4-4b7d-b6ab-1f8b15e4ac5a</t>
  </si>
  <si>
    <t>Samantha Peterson</t>
  </si>
  <si>
    <t>2021-05-01 13:20:45 UTC</t>
  </si>
  <si>
    <t>2021-05-01 13:20:57 UTC</t>
  </si>
  <si>
    <t>http://production-processed-recordings.s3.amazonaws.com/normalized_audio/c6dc2233f671c0f12d7a95cfcdb56782.wav</t>
  </si>
  <si>
    <t>https://production-processed-recordings.s3.amazonaws.com/c6dc2233f671c0f12d7a95cfcdb56782.wav?X-Amz-Algorithm=AWS4-HMAC-SHA256&amp;X-Amz-Credential=AKIATCPXLLJN3FZS7YWQ%2F20210504%2Fus-east-1%2Fs3%2Faws4_request&amp;X-Amz-Date=20210504T184000Z&amp;X-Amz-Expires=604800&amp;X-Amz-SignedHeaders=host&amp;X-Amz-Signature=8b73ae46db595506fb42a7feba69cb63f710c3f6153e13b2a4a07a402e615eec</t>
  </si>
  <si>
    <t>https://nc-library-recordings.s3.us-west-1.amazonaws.com/uploads/recording/raw_s3_location/2dbd3545-e3d4-4b7d-b6ab-1f8b15e4ac5a/c6dc2233f671c0f12d7a95cfcdb56782.wav?X-Amz-Algorithm=AWS4-HMAC-SHA256&amp;X-Amz-Credential=AKIATCPXLLJN3FZS7YWQ%2F20210504%2Fus-west-1%2Fs3%2Faws4_request&amp;X-Amz-Date=20210504T184000Z&amp;X-Amz-Expires=604800&amp;X-Amz-SignedHeaders=host&amp;X-Amz-Signature=c59bb15411442330c49d88a876f8563d762a2b247f926f5bab3955b583e65673</t>
  </si>
  <si>
    <t>aa2d010c-08ee-4f80-b039-ac72af23b70a</t>
  </si>
  <si>
    <t>Sherry Cruz</t>
  </si>
  <si>
    <t>2021-05-03 04:09:04 UTC</t>
  </si>
  <si>
    <t>2021-05-03 04:09:16 UTC</t>
  </si>
  <si>
    <t>http://production-processed-recordings.s3.amazonaws.com/normalized_audio/484e656438116cffa50b8fdfdd37e492.wav</t>
  </si>
  <si>
    <t>https://production-processed-recordings.s3.amazonaws.com/484e656438116cffa50b8fdfdd37e492.wav?X-Amz-Algorithm=AWS4-HMAC-SHA256&amp;X-Amz-Credential=AKIATCPXLLJN3FZS7YWQ%2F20210504%2Fus-east-1%2Fs3%2Faws4_request&amp;X-Amz-Date=20210504T184000Z&amp;X-Amz-Expires=604800&amp;X-Amz-SignedHeaders=host&amp;X-Amz-Signature=c542d3f20f458f0560ad16a87550b00d1292217ea7ac735f16e1cdc0498088d5</t>
  </si>
  <si>
    <t>https://nc-library-recordings.s3.us-west-1.amazonaws.com/uploads/recording/raw_s3_location/aa2d010c-08ee-4f80-b039-ac72af23b70a/484e656438116cffa50b8fdfdd37e492.wav?X-Amz-Algorithm=AWS4-HMAC-SHA256&amp;X-Amz-Credential=AKIATCPXLLJN3FZS7YWQ%2F20210504%2Fus-west-1%2Fs3%2Faws4_request&amp;X-Amz-Date=20210504T184000Z&amp;X-Amz-Expires=604800&amp;X-Amz-SignedHeaders=host&amp;X-Amz-Signature=262c62a78d50c9c2309c38ea175b8f13c717457a1f24eafb7a5bb66c751b41b6</t>
  </si>
  <si>
    <t>4771be76-eb04-4f99-8a4d-b3c930ec9982</t>
  </si>
  <si>
    <t>Seidy Lainez-Zuniga</t>
  </si>
  <si>
    <t>2021-05-01 15:06:02 UTC</t>
  </si>
  <si>
    <t>2021-05-01 15:06:13 UTC</t>
  </si>
  <si>
    <t>http://production-processed-recordings.s3.amazonaws.com/normalized_audio/12466b3f9d60ab648847c801f81ee193.wav</t>
  </si>
  <si>
    <t>https://production-processed-recordings.s3.amazonaws.com/12466b3f9d60ab648847c801f81ee193.wav?X-Amz-Algorithm=AWS4-HMAC-SHA256&amp;X-Amz-Credential=AKIATCPXLLJN3FZS7YWQ%2F20210504%2Fus-east-1%2Fs3%2Faws4_request&amp;X-Amz-Date=20210504T184000Z&amp;X-Amz-Expires=604800&amp;X-Amz-SignedHeaders=host&amp;X-Amz-Signature=e89d46e49014e11c80ecb936455f8a1b452ab24cf7e0b88020b45490d10309ed</t>
  </si>
  <si>
    <t>https://nc-library-recordings.s3.us-west-1.amazonaws.com/uploads/recording/raw_s3_location/4771be76-eb04-4f99-8a4d-b3c930ec9982/12466b3f9d60ab648847c801f81ee193.wav?X-Amz-Algorithm=AWS4-HMAC-SHA256&amp;X-Amz-Credential=AKIATCPXLLJN3FZS7YWQ%2F20210504%2Fus-west-1%2Fs3%2Faws4_request&amp;X-Amz-Date=20210504T184000Z&amp;X-Amz-Expires=604800&amp;X-Amz-SignedHeaders=host&amp;X-Amz-Signature=92a6cf2fc2163cb7dca8f9c50c5707b2581a2c75fca9ba5f64defd7254b7a224</t>
  </si>
  <si>
    <t>c9dede5e-377c-42ff-802e-9e62bb72ea8a</t>
  </si>
  <si>
    <t>Sehrish Mirza</t>
  </si>
  <si>
    <t>2021-04-29 20:35:16 UTC</t>
  </si>
  <si>
    <t>2021-04-29 20:35:27 UTC</t>
  </si>
  <si>
    <t>http://production-processed-recordings.s3.amazonaws.com/normalized_audio/79bea3f270cd3fc3b05611edc85518cd.wav</t>
  </si>
  <si>
    <t>https://production-processed-recordings.s3.amazonaws.com/79bea3f270cd3fc3b05611edc85518cd.wav?X-Amz-Algorithm=AWS4-HMAC-SHA256&amp;X-Amz-Credential=AKIATCPXLLJN3FZS7YWQ%2F20210504%2Fus-east-1%2Fs3%2Faws4_request&amp;X-Amz-Date=20210504T184000Z&amp;X-Amz-Expires=604800&amp;X-Amz-SignedHeaders=host&amp;X-Amz-Signature=99fbca67adc767bbe7203208daeff919f4aae0210e701fc8a40051ec56f24a00</t>
  </si>
  <si>
    <t>https://nc-library-recordings.s3.us-west-1.amazonaws.com/uploads/recording/raw_s3_location/c9dede5e-377c-42ff-802e-9e62bb72ea8a/79bea3f270cd3fc3b05611edc85518cd.wav?X-Amz-Algorithm=AWS4-HMAC-SHA256&amp;X-Amz-Credential=AKIATCPXLLJN3FZS7YWQ%2F20210504%2Fus-west-1%2Fs3%2Faws4_request&amp;X-Amz-Date=20210504T184000Z&amp;X-Amz-Expires=604800&amp;X-Amz-SignedHeaders=host&amp;X-Amz-Signature=c2f583400936ec2c08f467a4b27279dc7ba592906a48339ccc7d9549e1debb88</t>
  </si>
  <si>
    <t>225bc54a-eeea-4f08-b41e-dccfbc10cf78</t>
  </si>
  <si>
    <t>Samantha Henley</t>
  </si>
  <si>
    <t>2021-05-01 17:03:28 UTC</t>
  </si>
  <si>
    <t>2021-05-01 17:03:39 UTC</t>
  </si>
  <si>
    <t>http://production-processed-recordings.s3.amazonaws.com/normalized_audio/dc2d2942a0a1dbc15f7dd4835e309a88.wav</t>
  </si>
  <si>
    <t>https://production-processed-recordings.s3.amazonaws.com/dc2d2942a0a1dbc15f7dd4835e309a88.wav?X-Amz-Algorithm=AWS4-HMAC-SHA256&amp;X-Amz-Credential=AKIATCPXLLJN3FZS7YWQ%2F20210504%2Fus-east-1%2Fs3%2Faws4_request&amp;X-Amz-Date=20210504T184000Z&amp;X-Amz-Expires=604800&amp;X-Amz-SignedHeaders=host&amp;X-Amz-Signature=f81a3003caab1b61607837ee7bae435e2b797674641845b8ab522d381580b33a</t>
  </si>
  <si>
    <t>https://nc-library-recordings.s3.us-west-1.amazonaws.com/uploads/recording/raw_s3_location/225bc54a-eeea-4f08-b41e-dccfbc10cf78/dc2d2942a0a1dbc15f7dd4835e309a88.wav?X-Amz-Algorithm=AWS4-HMAC-SHA256&amp;X-Amz-Credential=AKIATCPXLLJN3FZS7YWQ%2F20210504%2Fus-west-1%2Fs3%2Faws4_request&amp;X-Amz-Date=20210504T184000Z&amp;X-Amz-Expires=604800&amp;X-Amz-SignedHeaders=host&amp;X-Amz-Signature=1fb132cbea986cef788d17f12b4d9fe8e9de91ae1412bc178df35d888bdb6d1b</t>
  </si>
  <si>
    <t>8e3cc764-cf22-44e2-a34e-5d9fcc1d21ca</t>
  </si>
  <si>
    <t>Suzanne Morris</t>
  </si>
  <si>
    <t>2021-05-01 13:57:37 UTC</t>
  </si>
  <si>
    <t>2021-05-01 13:57:45 UTC</t>
  </si>
  <si>
    <t>http://production-processed-recordings.s3.amazonaws.com/normalized_audio/4abe9e27e75a99337736b06386e41018.wav</t>
  </si>
  <si>
    <t>https://production-processed-recordings.s3.amazonaws.com/4abe9e27e75a99337736b06386e41018.wav?X-Amz-Algorithm=AWS4-HMAC-SHA256&amp;X-Amz-Credential=AKIATCPXLLJN3FZS7YWQ%2F20210504%2Fus-east-1%2Fs3%2Faws4_request&amp;X-Amz-Date=20210504T184000Z&amp;X-Amz-Expires=604800&amp;X-Amz-SignedHeaders=host&amp;X-Amz-Signature=8c1afd52dc64ebe170973e31b8ffdc29167d0dbc59c658b68837bf6e995b36be</t>
  </si>
  <si>
    <t>https://nc-library-recordings.s3.us-west-1.amazonaws.com/uploads/recording/raw_s3_location/8e3cc764-cf22-44e2-a34e-5d9fcc1d21ca/4abe9e27e75a99337736b06386e41018.wav?X-Amz-Algorithm=AWS4-HMAC-SHA256&amp;X-Amz-Credential=AKIATCPXLLJN3FZS7YWQ%2F20210504%2Fus-west-1%2Fs3%2Faws4_request&amp;X-Amz-Date=20210504T184000Z&amp;X-Amz-Expires=604800&amp;X-Amz-SignedHeaders=host&amp;X-Amz-Signature=f79044c6ebe319e1d271f4c6d13306d9636e454c3365efc3e7a66be702723335</t>
  </si>
  <si>
    <t>7150c06b-5ab5-4b62-b54c-a958adaa56e4</t>
  </si>
  <si>
    <t>Sydney Rose Reid</t>
  </si>
  <si>
    <t>2021-04-29 18:40:59 UTC</t>
  </si>
  <si>
    <t>2021-04-29 18:41:10 UTC</t>
  </si>
  <si>
    <t>http://production-processed-recordings.s3.amazonaws.com/normalized_audio/4e9baa3fc53581ce0e5f7b5c2e392eae.wav</t>
  </si>
  <si>
    <t>https://production-processed-recordings.s3.amazonaws.com/4e9baa3fc53581ce0e5f7b5c2e392eae.wav?X-Amz-Algorithm=AWS4-HMAC-SHA256&amp;X-Amz-Credential=AKIATCPXLLJN3FZS7YWQ%2F20210504%2Fus-east-1%2Fs3%2Faws4_request&amp;X-Amz-Date=20210504T184000Z&amp;X-Amz-Expires=604800&amp;X-Amz-SignedHeaders=host&amp;X-Amz-Signature=6b3f495feab76a2a433eddcdc2842c66255412b78e9eca437c5f7ad577897319</t>
  </si>
  <si>
    <t>https://nc-library-recordings.s3.us-west-1.amazonaws.com/uploads/recording/raw_s3_location/7150c06b-5ab5-4b62-b54c-a958adaa56e4/4e9baa3fc53581ce0e5f7b5c2e392eae.wav?X-Amz-Algorithm=AWS4-HMAC-SHA256&amp;X-Amz-Credential=AKIATCPXLLJN3FZS7YWQ%2F20210504%2Fus-west-1%2Fs3%2Faws4_request&amp;X-Amz-Date=20210504T184000Z&amp;X-Amz-Expires=604800&amp;X-Amz-SignedHeaders=host&amp;X-Amz-Signature=0643ea7636488ae4d8258f0f5841f830aea8da0c2311613626349e9d00360cff</t>
  </si>
  <si>
    <t>6bd8d5bd-f7c8-4d59-a3a9-99ce3f0edb99</t>
  </si>
  <si>
    <t>Samuel DuPuis</t>
  </si>
  <si>
    <t>2021-05-01 18:34:54 UTC</t>
  </si>
  <si>
    <t>2021-05-01 18:35:05 UTC</t>
  </si>
  <si>
    <t>http://production-processed-recordings.s3.amazonaws.com/normalized_audio/b231e41467144a057e1fe449c8e60fae.wav</t>
  </si>
  <si>
    <t>https://production-processed-recordings.s3.amazonaws.com/b231e41467144a057e1fe449c8e60fae.wav?X-Amz-Algorithm=AWS4-HMAC-SHA256&amp;X-Amz-Credential=AKIATCPXLLJN3FZS7YWQ%2F20210504%2Fus-east-1%2Fs3%2Faws4_request&amp;X-Amz-Date=20210504T184000Z&amp;X-Amz-Expires=604800&amp;X-Amz-SignedHeaders=host&amp;X-Amz-Signature=8e96958df91b43b584bda38a70c30b02e92924db6dba92dd581a75b5a37a4ad8</t>
  </si>
  <si>
    <t>https://nc-library-recordings.s3.us-west-1.amazonaws.com/uploads/recording/raw_s3_location/6bd8d5bd-f7c8-4d59-a3a9-99ce3f0edb99/b231e41467144a057e1fe449c8e60fae.wav?X-Amz-Algorithm=AWS4-HMAC-SHA256&amp;X-Amz-Credential=AKIATCPXLLJN3FZS7YWQ%2F20210504%2Fus-west-1%2Fs3%2Faws4_request&amp;X-Amz-Date=20210504T184000Z&amp;X-Amz-Expires=604800&amp;X-Amz-SignedHeaders=host&amp;X-Amz-Signature=8769dc41dda408c32a6ccabece5857d9241a3b6614e526a081386101855bc8cb</t>
  </si>
  <si>
    <t>f2212de9-c6e9-484a-b330-cf09b4d76b23</t>
  </si>
  <si>
    <t>Sneha Pradeep Kumar</t>
  </si>
  <si>
    <t>2021-04-29 20:50:28 UTC</t>
  </si>
  <si>
    <t>2021-04-30 02:10:34 UTC</t>
  </si>
  <si>
    <t>http://production-processed-recordings.s3.amazonaws.com/normalized_audio/f7df00af81beaf6fdd2b817ad3abd632.wav</t>
  </si>
  <si>
    <t>https://production-processed-recordings.s3.amazonaws.com/f7df00af81beaf6fdd2b817ad3abd632.wav?X-Amz-Algorithm=AWS4-HMAC-SHA256&amp;X-Amz-Credential=AKIATCPXLLJN3FZS7YWQ%2F20210504%2Fus-east-1%2Fs3%2Faws4_request&amp;X-Amz-Date=20210504T184000Z&amp;X-Amz-Expires=604800&amp;X-Amz-SignedHeaders=host&amp;X-Amz-Signature=6540e7a68dc1ae3a13ec6793dc2503fa06ddf1f8ee1c93f2589aec68af5e466c</t>
  </si>
  <si>
    <t>https://nc-library-recordings.s3.us-west-1.amazonaws.com/uploads/recording/raw_s3_location/f2212de9-c6e9-484a-b330-cf09b4d76b23/f7df00af81beaf6fdd2b817ad3abd632.wav?X-Amz-Algorithm=AWS4-HMAC-SHA256&amp;X-Amz-Credential=AKIATCPXLLJN3FZS7YWQ%2F20210504%2Fus-west-1%2Fs3%2Faws4_request&amp;X-Amz-Date=20210504T184000Z&amp;X-Amz-Expires=604800&amp;X-Amz-SignedHeaders=host&amp;X-Amz-Signature=76e5dd3cfc69db944f8f1a7b706a82ad8ceb2dd53fde4f6311b063f3232660f0</t>
  </si>
  <si>
    <t>52917602-6841-44f4-984c-73776b9d11be</t>
  </si>
  <si>
    <t>Sierra Giles</t>
  </si>
  <si>
    <t>2021-05-01 17:56:29 UTC</t>
  </si>
  <si>
    <t>2021-05-01 17:56:38 UTC</t>
  </si>
  <si>
    <t>http://production-processed-recordings.s3.amazonaws.com/normalized_audio/e3d334043c24ed20cb3a2b179a578ac7.wav</t>
  </si>
  <si>
    <t>https://production-processed-recordings.s3.amazonaws.com/e3d334043c24ed20cb3a2b179a578ac7.wav?X-Amz-Algorithm=AWS4-HMAC-SHA256&amp;X-Amz-Credential=AKIATCPXLLJN3FZS7YWQ%2F20210504%2Fus-east-1%2Fs3%2Faws4_request&amp;X-Amz-Date=20210504T184000Z&amp;X-Amz-Expires=604800&amp;X-Amz-SignedHeaders=host&amp;X-Amz-Signature=9694e56499b5edb6529cb5ea1d2e90b286f87832566f51538bee1eb3e2a436ce</t>
  </si>
  <si>
    <t>https://nc-library-recordings.s3.us-west-1.amazonaws.com/uploads/recording/raw_s3_location/52917602-6841-44f4-984c-73776b9d11be/e3d334043c24ed20cb3a2b179a578ac7.wav?X-Amz-Algorithm=AWS4-HMAC-SHA256&amp;X-Amz-Credential=AKIATCPXLLJN3FZS7YWQ%2F20210504%2Fus-west-1%2Fs3%2Faws4_request&amp;X-Amz-Date=20210504T184000Z&amp;X-Amz-Expires=604800&amp;X-Amz-SignedHeaders=host&amp;X-Amz-Signature=0c405c54561455b7d81b733e01f326a685466829192160cd6196aa42a7c2ee51</t>
  </si>
  <si>
    <t>618b5003-332b-4e1b-b0bb-9b0dcbf69d29</t>
  </si>
  <si>
    <t>Shukrullah Shirzad</t>
  </si>
  <si>
    <t>2021-04-29 18:29:19 UTC</t>
  </si>
  <si>
    <t>2021-04-29 18:29:29 UTC</t>
  </si>
  <si>
    <t>http://production-processed-recordings.s3.amazonaws.com/normalized_audio/f6dd11c0e08d901e93c770a3e4c73ed8.wav</t>
  </si>
  <si>
    <t>https://production-processed-recordings.s3.amazonaws.com/f6dd11c0e08d901e93c770a3e4c73ed8.wav?X-Amz-Algorithm=AWS4-HMAC-SHA256&amp;X-Amz-Credential=AKIATCPXLLJN3FZS7YWQ%2F20210504%2Fus-east-1%2Fs3%2Faws4_request&amp;X-Amz-Date=20210504T184000Z&amp;X-Amz-Expires=604800&amp;X-Amz-SignedHeaders=host&amp;X-Amz-Signature=f095c9a808ada66524fb5a0365fac1933f71c269232e788930542188de4229f0</t>
  </si>
  <si>
    <t>https://nc-library-recordings.s3.us-west-1.amazonaws.com/uploads/recording/raw_s3_location/618b5003-332b-4e1b-b0bb-9b0dcbf69d29/f6dd11c0e08d901e93c770a3e4c73ed8.wav?X-Amz-Algorithm=AWS4-HMAC-SHA256&amp;X-Amz-Credential=AKIATCPXLLJN3FZS7YWQ%2F20210504%2Fus-west-1%2Fs3%2Faws4_request&amp;X-Amz-Date=20210504T184000Z&amp;X-Amz-Expires=604800&amp;X-Amz-SignedHeaders=host&amp;X-Amz-Signature=8cfdf545d629097673a802d3a159e6067ae8371269c4259176b917edf73b2a80</t>
  </si>
  <si>
    <t>7dfa5147-f61f-4bf7-90c6-650309b2f048</t>
  </si>
  <si>
    <t>Sara Samadi</t>
  </si>
  <si>
    <t>2021-04-29 18:36:37 UTC</t>
  </si>
  <si>
    <t>2021-04-30 02:06:43 UTC</t>
  </si>
  <si>
    <t>http://production-processed-recordings.s3.amazonaws.com/normalized_audio/0312662fe4eed4f8b9ac9339f1ea5c6a.wav</t>
  </si>
  <si>
    <t>https://production-processed-recordings.s3.amazonaws.com/0312662fe4eed4f8b9ac9339f1ea5c6a.wav?X-Amz-Algorithm=AWS4-HMAC-SHA256&amp;X-Amz-Credential=AKIATCPXLLJN3FZS7YWQ%2F20210504%2Fus-east-1%2Fs3%2Faws4_request&amp;X-Amz-Date=20210504T184000Z&amp;X-Amz-Expires=604800&amp;X-Amz-SignedHeaders=host&amp;X-Amz-Signature=44fe6f7cd22a264011c99232e5d7f441888b3fdaa7fcca0f986b9f9fc561d808</t>
  </si>
  <si>
    <t>https://nc-library-recordings.s3.us-west-1.amazonaws.com/uploads/recording/raw_s3_location/7dfa5147-f61f-4bf7-90c6-650309b2f048/0312662fe4eed4f8b9ac9339f1ea5c6a.wav?X-Amz-Algorithm=AWS4-HMAC-SHA256&amp;X-Amz-Credential=AKIATCPXLLJN3FZS7YWQ%2F20210504%2Fus-west-1%2Fs3%2Faws4_request&amp;X-Amz-Date=20210504T184000Z&amp;X-Amz-Expires=604800&amp;X-Amz-SignedHeaders=host&amp;X-Amz-Signature=7e5ca4091d51085edfd35afe89e9b9c1c7ced5dd23502ab2f12868d7ac83028f</t>
  </si>
  <si>
    <t>ff13b7b3-2a63-4a8d-9e19-112e03bebed7</t>
  </si>
  <si>
    <t>Sallie Amick</t>
  </si>
  <si>
    <t>2021-05-03 06:20:35 UTC</t>
  </si>
  <si>
    <t>2021-05-03 06:20:43 UTC</t>
  </si>
  <si>
    <t>http://production-processed-recordings.s3.amazonaws.com/normalized_audio/5e6bd2e7cdf0f5a4669fa1118d3036ad.wav</t>
  </si>
  <si>
    <t>https://production-processed-recordings.s3.amazonaws.com/5e6bd2e7cdf0f5a4669fa1118d3036ad.wav?X-Amz-Algorithm=AWS4-HMAC-SHA256&amp;X-Amz-Credential=AKIATCPXLLJN3FZS7YWQ%2F20210504%2Fus-east-1%2Fs3%2Faws4_request&amp;X-Amz-Date=20210504T184000Z&amp;X-Amz-Expires=604800&amp;X-Amz-SignedHeaders=host&amp;X-Amz-Signature=72b4dee826b3370d2981fdcedd0ae83a4fb30b150d05738ad83bdf1f680e4682</t>
  </si>
  <si>
    <t>https://nc-library-recordings.s3.us-west-1.amazonaws.com/uploads/recording/raw_s3_location/ff13b7b3-2a63-4a8d-9e19-112e03bebed7/5e6bd2e7cdf0f5a4669fa1118d3036ad.wav?X-Amz-Algorithm=AWS4-HMAC-SHA256&amp;X-Amz-Credential=AKIATCPXLLJN3FZS7YWQ%2F20210504%2Fus-west-1%2Fs3%2Faws4_request&amp;X-Amz-Date=20210504T184000Z&amp;X-Amz-Expires=604800&amp;X-Amz-SignedHeaders=host&amp;X-Amz-Signature=2543b8188c3708045fca7d5ef2b440b033cd451eac3dbcc737c694f69972dc48</t>
  </si>
  <si>
    <t>f5bf8d8c-59fb-409e-9e43-887080516c8a</t>
  </si>
  <si>
    <t>Sofhia Pineda</t>
  </si>
  <si>
    <t>2021-05-01 13:20:04 UTC</t>
  </si>
  <si>
    <t>2021-05-01 13:20:15 UTC</t>
  </si>
  <si>
    <t>http://production-processed-recordings.s3.amazonaws.com/normalized_audio/fbb8a59579411130ea231ab0b02e7197.wav</t>
  </si>
  <si>
    <t>https://production-processed-recordings.s3.amazonaws.com/fbb8a59579411130ea231ab0b02e7197.wav?X-Amz-Algorithm=AWS4-HMAC-SHA256&amp;X-Amz-Credential=AKIATCPXLLJN3FZS7YWQ%2F20210504%2Fus-east-1%2Fs3%2Faws4_request&amp;X-Amz-Date=20210504T184000Z&amp;X-Amz-Expires=604800&amp;X-Amz-SignedHeaders=host&amp;X-Amz-Signature=aae5f652537ed455d47a654cd95fc886c0d4a132212f8cb6c4671ee23b83116c</t>
  </si>
  <si>
    <t>https://nc-library-recordings.s3.us-west-1.amazonaws.com/uploads/recording/raw_s3_location/f5bf8d8c-59fb-409e-9e43-887080516c8a/fbb8a59579411130ea231ab0b02e7197.wav?X-Amz-Algorithm=AWS4-HMAC-SHA256&amp;X-Amz-Credential=AKIATCPXLLJN3FZS7YWQ%2F20210504%2Fus-west-1%2Fs3%2Faws4_request&amp;X-Amz-Date=20210504T184000Z&amp;X-Amz-Expires=604800&amp;X-Amz-SignedHeaders=host&amp;X-Amz-Signature=0f93ced4af4dd91e173617d51bbd8215ab1c769661c205ab2a222616388cbf69</t>
  </si>
  <si>
    <t>34953056-1c3c-476c-9287-39c4baa2a1cc</t>
  </si>
  <si>
    <t>Sthephanny Turcios Escobar</t>
  </si>
  <si>
    <t>2021-05-01 11:38:32 UTC</t>
  </si>
  <si>
    <t>2021-05-01 11:38:43 UTC</t>
  </si>
  <si>
    <t>http://production-processed-recordings.s3.amazonaws.com/normalized_audio/3cb9ea379b39c212974c968f73203922.wav</t>
  </si>
  <si>
    <t>https://production-processed-recordings.s3.amazonaws.com/3cb9ea379b39c212974c968f73203922.wav?X-Amz-Algorithm=AWS4-HMAC-SHA256&amp;X-Amz-Credential=AKIATCPXLLJN3FZS7YWQ%2F20210504%2Fus-east-1%2Fs3%2Faws4_request&amp;X-Amz-Date=20210504T184000Z&amp;X-Amz-Expires=604800&amp;X-Amz-SignedHeaders=host&amp;X-Amz-Signature=fd85a227f21e60077dfb4094f8f9f2cc820362e98d532083d7f2e160595410bc</t>
  </si>
  <si>
    <t>https://nc-library-recordings.s3.us-west-1.amazonaws.com/uploads/recording/raw_s3_location/34953056-1c3c-476c-9287-39c4baa2a1cc/3cb9ea379b39c212974c968f73203922.wav?X-Amz-Algorithm=AWS4-HMAC-SHA256&amp;X-Amz-Credential=AKIATCPXLLJN3FZS7YWQ%2F20210504%2Fus-west-1%2Fs3%2Faws4_request&amp;X-Amz-Date=20210504T184000Z&amp;X-Amz-Expires=604800&amp;X-Amz-SignedHeaders=host&amp;X-Amz-Signature=a8bdb0d31ba9b5a54e1edeb9080737994938a67d1c66403f6019201e0a83919e</t>
  </si>
  <si>
    <t>a3e12778-3b34-463a-9f9c-1177f409d2a1</t>
  </si>
  <si>
    <t>Susma Tamang</t>
  </si>
  <si>
    <t>2021-04-29 18:07:59 UTC</t>
  </si>
  <si>
    <t>2021-04-29 18:08:09 UTC</t>
  </si>
  <si>
    <t>http://production-processed-recordings.s3.amazonaws.com/normalized_audio/c1fc10c0d3f62227a2f1ae18b7f9cad9.wav</t>
  </si>
  <si>
    <t>https://production-processed-recordings.s3.amazonaws.com/c1fc10c0d3f62227a2f1ae18b7f9cad9.wav?X-Amz-Algorithm=AWS4-HMAC-SHA256&amp;X-Amz-Credential=AKIATCPXLLJN3FZS7YWQ%2F20210504%2Fus-east-1%2Fs3%2Faws4_request&amp;X-Amz-Date=20210504T184000Z&amp;X-Amz-Expires=604800&amp;X-Amz-SignedHeaders=host&amp;X-Amz-Signature=06c3ae7a63b993c6d473b84e47b443a94eba6a9552b05e52977221d42bbad8f6</t>
  </si>
  <si>
    <t>https://nc-library-recordings.s3.us-west-1.amazonaws.com/uploads/recording/raw_s3_location/a3e12778-3b34-463a-9f9c-1177f409d2a1/c1fc10c0d3f62227a2f1ae18b7f9cad9.wav?X-Amz-Algorithm=AWS4-HMAC-SHA256&amp;X-Amz-Credential=AKIATCPXLLJN3FZS7YWQ%2F20210504%2Fus-west-1%2Fs3%2Faws4_request&amp;X-Amz-Date=20210504T184000Z&amp;X-Amz-Expires=604800&amp;X-Amz-SignedHeaders=host&amp;X-Amz-Signature=8a0d53188937cebf763f8526fff6e7386f1be94a6d6326428abd6e58d78a518f</t>
  </si>
  <si>
    <t>ec1384c9-9ed7-477c-a975-9bd6fa2bfde4</t>
  </si>
  <si>
    <t>Stephen Johnson</t>
  </si>
  <si>
    <t>2021-05-01 16:35:53 UTC</t>
  </si>
  <si>
    <t>2021-05-01 16:36:05 UTC</t>
  </si>
  <si>
    <t>http://production-processed-recordings.s3.amazonaws.com/normalized_audio/aa4c801673fb0f11e535efea8569df1f.wav</t>
  </si>
  <si>
    <t>https://production-processed-recordings.s3.amazonaws.com/aa4c801673fb0f11e535efea8569df1f.wav?X-Amz-Algorithm=AWS4-HMAC-SHA256&amp;X-Amz-Credential=AKIATCPXLLJN3FZS7YWQ%2F20210504%2Fus-east-1%2Fs3%2Faws4_request&amp;X-Amz-Date=20210504T184000Z&amp;X-Amz-Expires=604800&amp;X-Amz-SignedHeaders=host&amp;X-Amz-Signature=5797af06f468f24173be8214815e89d05554c57305b0fbce0758a1451b7946ef</t>
  </si>
  <si>
    <t>https://nc-library-recordings.s3.us-west-1.amazonaws.com/uploads/recording/raw_s3_location/ec1384c9-9ed7-477c-a975-9bd6fa2bfde4/aa4c801673fb0f11e535efea8569df1f.wav?X-Amz-Algorithm=AWS4-HMAC-SHA256&amp;X-Amz-Credential=AKIATCPXLLJN3FZS7YWQ%2F20210504%2Fus-west-1%2Fs3%2Faws4_request&amp;X-Amz-Date=20210504T184000Z&amp;X-Amz-Expires=604800&amp;X-Amz-SignedHeaders=host&amp;X-Amz-Signature=b492e62783aac3ee5cdade1737037e0fc71223a90a59afb1f5e178364612724b</t>
  </si>
  <si>
    <t>c088865a-a173-472d-8f8f-230d468a6079</t>
  </si>
  <si>
    <t>Sebastian Selena</t>
  </si>
  <si>
    <t>2021-05-01 12:35:08 UTC</t>
  </si>
  <si>
    <t>2021-05-01 12:35:19 UTC</t>
  </si>
  <si>
    <t>http://production-processed-recordings.s3.amazonaws.com/normalized_audio/a58420cca668f9c1fa7cf617a7677a72.wav</t>
  </si>
  <si>
    <t>https://production-processed-recordings.s3.amazonaws.com/a58420cca668f9c1fa7cf617a7677a72.wav?X-Amz-Algorithm=AWS4-HMAC-SHA256&amp;X-Amz-Credential=AKIATCPXLLJN3FZS7YWQ%2F20210504%2Fus-east-1%2Fs3%2Faws4_request&amp;X-Amz-Date=20210504T184000Z&amp;X-Amz-Expires=604800&amp;X-Amz-SignedHeaders=host&amp;X-Amz-Signature=c7e8a497eee7f081bdd6c4dbc10b44292cf7bfc66132d76ffcf7eae3c6f4c9c5</t>
  </si>
  <si>
    <t>https://nc-library-recordings.s3.us-west-1.amazonaws.com/uploads/recording/raw_s3_location/c088865a-a173-472d-8f8f-230d468a6079/a58420cca668f9c1fa7cf617a7677a72.wav?X-Amz-Algorithm=AWS4-HMAC-SHA256&amp;X-Amz-Credential=AKIATCPXLLJN3FZS7YWQ%2F20210504%2Fus-west-1%2Fs3%2Faws4_request&amp;X-Amz-Date=20210504T184000Z&amp;X-Amz-Expires=604800&amp;X-Amz-SignedHeaders=host&amp;X-Amz-Signature=9470ba9eac93c266e0e09a088ebddf7da06464420310c7b2898e4fa465434293</t>
  </si>
  <si>
    <t>1dad41bc-c90b-4e0b-a929-81eff0408583</t>
  </si>
  <si>
    <t>Tyler Powell</t>
  </si>
  <si>
    <t>2021-05-01 13:18:38 UTC</t>
  </si>
  <si>
    <t>2021-05-01 13:18:51 UTC</t>
  </si>
  <si>
    <t>http://production-processed-recordings.s3.amazonaws.com/normalized_audio/368add4b53a0f5f50029b833c166e5c4.wav</t>
  </si>
  <si>
    <t>https://production-processed-recordings.s3.amazonaws.com/368add4b53a0f5f50029b833c166e5c4.wav?X-Amz-Algorithm=AWS4-HMAC-SHA256&amp;X-Amz-Credential=AKIATCPXLLJN3FZS7YWQ%2F20210504%2Fus-east-1%2Fs3%2Faws4_request&amp;X-Amz-Date=20210504T184000Z&amp;X-Amz-Expires=604800&amp;X-Amz-SignedHeaders=host&amp;X-Amz-Signature=1f571af445c17fe2cfe5a519d3503699936fb22d3ccbab4a1f8d56f0a0f79c41</t>
  </si>
  <si>
    <t>https://nc-library-recordings.s3.us-west-1.amazonaws.com/uploads/recording/raw_s3_location/1dad41bc-c90b-4e0b-a929-81eff0408583/368add4b53a0f5f50029b833c166e5c4.wav?X-Amz-Algorithm=AWS4-HMAC-SHA256&amp;X-Amz-Credential=AKIATCPXLLJN3FZS7YWQ%2F20210504%2Fus-west-1%2Fs3%2Faws4_request&amp;X-Amz-Date=20210504T184000Z&amp;X-Amz-Expires=604800&amp;X-Amz-SignedHeaders=host&amp;X-Amz-Signature=48ab5c8523db981003059e9202565c32118d80d009ed0ff75e29fa9e25aca0bb</t>
  </si>
  <si>
    <t>205ff86d-39bd-425d-8c25-adaa1f7adfe9</t>
  </si>
  <si>
    <t>Tyler Coleman</t>
  </si>
  <si>
    <t>2021-05-03 04:36:13 UTC</t>
  </si>
  <si>
    <t>2021-05-03 04:36:24 UTC</t>
  </si>
  <si>
    <t>http://production-processed-recordings.s3.amazonaws.com/normalized_audio/a8544c55b57308e2983f8576cd8ca104.wav</t>
  </si>
  <si>
    <t>https://production-processed-recordings.s3.amazonaws.com/a8544c55b57308e2983f8576cd8ca104.wav?X-Amz-Algorithm=AWS4-HMAC-SHA256&amp;X-Amz-Credential=AKIATCPXLLJN3FZS7YWQ%2F20210504%2Fus-east-1%2Fs3%2Faws4_request&amp;X-Amz-Date=20210504T184000Z&amp;X-Amz-Expires=604800&amp;X-Amz-SignedHeaders=host&amp;X-Amz-Signature=919eeaa3e44082e69c8472ce8febdd2aa3fcd5a769a1793f4dc4e63e53a8477b</t>
  </si>
  <si>
    <t>https://nc-library-recordings.s3.us-west-1.amazonaws.com/uploads/recording/raw_s3_location/205ff86d-39bd-425d-8c25-adaa1f7adfe9/a8544c55b57308e2983f8576cd8ca104.wav?X-Amz-Algorithm=AWS4-HMAC-SHA256&amp;X-Amz-Credential=AKIATCPXLLJN3FZS7YWQ%2F20210504%2Fus-west-1%2Fs3%2Faws4_request&amp;X-Amz-Date=20210504T184000Z&amp;X-Amz-Expires=604800&amp;X-Amz-SignedHeaders=host&amp;X-Amz-Signature=33d5729554955d73ccff316e416bd5766b7b6a976328c4a30ca08a1937dededa</t>
  </si>
  <si>
    <t>4a1afbf4-62dd-4dc6-9747-886d58fda88c</t>
  </si>
  <si>
    <t>Taylor Hayden</t>
  </si>
  <si>
    <t>2021-05-01 17:06:03 UTC</t>
  </si>
  <si>
    <t>2021-05-01 17:06:14 UTC</t>
  </si>
  <si>
    <t>http://production-processed-recordings.s3.amazonaws.com/normalized_audio/9574a532489d657939262fd1bb702a8a.wav</t>
  </si>
  <si>
    <t>https://production-processed-recordings.s3.amazonaws.com/9574a532489d657939262fd1bb702a8a.wav?X-Amz-Algorithm=AWS4-HMAC-SHA256&amp;X-Amz-Credential=AKIATCPXLLJN3FZS7YWQ%2F20210504%2Fus-east-1%2Fs3%2Faws4_request&amp;X-Amz-Date=20210504T184000Z&amp;X-Amz-Expires=604800&amp;X-Amz-SignedHeaders=host&amp;X-Amz-Signature=4b272a3411dd965cb1ffab9de2c9cd4f37a6d02f89bdb75c56f4d1288bf4e381</t>
  </si>
  <si>
    <t>https://nc-library-recordings.s3.us-west-1.amazonaws.com/uploads/recording/raw_s3_location/4a1afbf4-62dd-4dc6-9747-886d58fda88c/9574a532489d657939262fd1bb702a8a.wav?X-Amz-Algorithm=AWS4-HMAC-SHA256&amp;X-Amz-Credential=AKIATCPXLLJN3FZS7YWQ%2F20210504%2Fus-west-1%2Fs3%2Faws4_request&amp;X-Amz-Date=20210504T184000Z&amp;X-Amz-Expires=604800&amp;X-Amz-SignedHeaders=host&amp;X-Amz-Signature=949a8a71d9a9040ff9d3fd5ad2db4945014afdc01e83afcae4e1c64cc14fc2a8</t>
  </si>
  <si>
    <t>ef5c0347-27b3-4113-b8d6-185696dfe00a</t>
  </si>
  <si>
    <t>Taylor Ward</t>
  </si>
  <si>
    <t>2021-04-30 17:18:42 UTC</t>
  </si>
  <si>
    <t>2021-04-30 17:18:52 UTC</t>
  </si>
  <si>
    <t>http://production-processed-recordings.s3.amazonaws.com/normalized_audio/d9f1cd56d824986e330c1e09329d8dcb.wav</t>
  </si>
  <si>
    <t>https://production-processed-recordings.s3.amazonaws.com/d9f1cd56d824986e330c1e09329d8dcb.wav?X-Amz-Algorithm=AWS4-HMAC-SHA256&amp;X-Amz-Credential=AKIATCPXLLJN3FZS7YWQ%2F20210504%2Fus-east-1%2Fs3%2Faws4_request&amp;X-Amz-Date=20210504T184000Z&amp;X-Amz-Expires=604800&amp;X-Amz-SignedHeaders=host&amp;X-Amz-Signature=200aa01bc004787d409ab1bdb78863db2387019bf1afc6827fd91e49868e3030</t>
  </si>
  <si>
    <t>https://nc-library-recordings.s3.us-west-1.amazonaws.com/uploads/recording/raw_s3_location/ef5c0347-27b3-4113-b8d6-185696dfe00a/d9f1cd56d824986e330c1e09329d8dcb.wav?X-Amz-Algorithm=AWS4-HMAC-SHA256&amp;X-Amz-Credential=AKIATCPXLLJN3FZS7YWQ%2F20210504%2Fus-west-1%2Fs3%2Faws4_request&amp;X-Amz-Date=20210504T184000Z&amp;X-Amz-Expires=604800&amp;X-Amz-SignedHeaders=host&amp;X-Amz-Signature=0a7066848aa9d8283085ddebc1441d85c498b8118914c16e83d3c5cdb8d3c84a</t>
  </si>
  <si>
    <t>bf6f0bc6-8c90-4e75-99f8-556a6d9a6076</t>
  </si>
  <si>
    <t>Taylor Elizabeth Lawson</t>
  </si>
  <si>
    <t>2021-04-29 20:48:06 UTC</t>
  </si>
  <si>
    <t>2021-04-29 20:48:17 UTC</t>
  </si>
  <si>
    <t>http://production-processed-recordings.s3.amazonaws.com/normalized_audio/2ebe85454e3001d2134ff8e20fd51d03.wav</t>
  </si>
  <si>
    <t>https://production-processed-recordings.s3.amazonaws.com/2ebe85454e3001d2134ff8e20fd51d03.wav?X-Amz-Algorithm=AWS4-HMAC-SHA256&amp;X-Amz-Credential=AKIATCPXLLJN3FZS7YWQ%2F20210504%2Fus-east-1%2Fs3%2Faws4_request&amp;X-Amz-Date=20210504T184000Z&amp;X-Amz-Expires=604800&amp;X-Amz-SignedHeaders=host&amp;X-Amz-Signature=e0ddce672fd5d71adc0f2357352cd0722924376353f75626838201b7435c2a66</t>
  </si>
  <si>
    <t>https://nc-library-recordings.s3.us-west-1.amazonaws.com/uploads/recording/raw_s3_location/bf6f0bc6-8c90-4e75-99f8-556a6d9a6076/2ebe85454e3001d2134ff8e20fd51d03.wav?X-Amz-Algorithm=AWS4-HMAC-SHA256&amp;X-Amz-Credential=AKIATCPXLLJN3FZS7YWQ%2F20210504%2Fus-west-1%2Fs3%2Faws4_request&amp;X-Amz-Date=20210504T184000Z&amp;X-Amz-Expires=604800&amp;X-Amz-SignedHeaders=host&amp;X-Amz-Signature=ef0afc8d980c25a9995c77f47032bbb72b6fd01d47f77648d1673ed2aa5e5eea</t>
  </si>
  <si>
    <t>409753fe-b290-4f96-a9ad-c801062dd13b</t>
  </si>
  <si>
    <t>Trisha Rosario</t>
  </si>
  <si>
    <t>2021-05-01 13:06:58 UTC</t>
  </si>
  <si>
    <t>2021-05-01 13:07:09 UTC</t>
  </si>
  <si>
    <t>http://production-processed-recordings.s3.amazonaws.com/normalized_audio/6512a2a6fb044fef08de9e1c1bbe4fba.wav</t>
  </si>
  <si>
    <t>https://production-processed-recordings.s3.amazonaws.com/6512a2a6fb044fef08de9e1c1bbe4fba.wav?X-Amz-Algorithm=AWS4-HMAC-SHA256&amp;X-Amz-Credential=AKIATCPXLLJN3FZS7YWQ%2F20210504%2Fus-east-1%2Fs3%2Faws4_request&amp;X-Amz-Date=20210504T184000Z&amp;X-Amz-Expires=604800&amp;X-Amz-SignedHeaders=host&amp;X-Amz-Signature=0e298b7222565d080244c3016e3a8e9cd271c78c22e970cd513868f7a82dc72c</t>
  </si>
  <si>
    <t>https://nc-library-recordings.s3.us-west-1.amazonaws.com/uploads/recording/raw_s3_location/409753fe-b290-4f96-a9ad-c801062dd13b/6512a2a6fb044fef08de9e1c1bbe4fba.wav?X-Amz-Algorithm=AWS4-HMAC-SHA256&amp;X-Amz-Credential=AKIATCPXLLJN3FZS7YWQ%2F20210504%2Fus-west-1%2Fs3%2Faws4_request&amp;X-Amz-Date=20210504T184000Z&amp;X-Amz-Expires=604800&amp;X-Amz-SignedHeaders=host&amp;X-Amz-Signature=114e108d91a152e0a4cd290e01a61dc6b33425a2a0abc2373daee81a976102ea</t>
  </si>
  <si>
    <t>50e87a0b-42a2-4316-9f79-a05b1a99e1f2</t>
  </si>
  <si>
    <t>Tyler Varney</t>
  </si>
  <si>
    <t>2021-04-30 17:30:49 UTC</t>
  </si>
  <si>
    <t>2021-04-30 17:30:59 UTC</t>
  </si>
  <si>
    <t>http://production-processed-recordings.s3.amazonaws.com/normalized_audio/4ce26f592c503ba195290564dc2ede3d.wav</t>
  </si>
  <si>
    <t>https://production-processed-recordings.s3.amazonaws.com/4ce26f592c503ba195290564dc2ede3d.wav?X-Amz-Algorithm=AWS4-HMAC-SHA256&amp;X-Amz-Credential=AKIATCPXLLJN3FZS7YWQ%2F20210504%2Fus-east-1%2Fs3%2Faws4_request&amp;X-Amz-Date=20210504T184000Z&amp;X-Amz-Expires=604800&amp;X-Amz-SignedHeaders=host&amp;X-Amz-Signature=7267ada17f55d68cbbd9c5e8d211561cc5d8fcc026fcfcae1004744e280e03b7</t>
  </si>
  <si>
    <t>https://nc-library-recordings.s3.us-west-1.amazonaws.com/uploads/recording/raw_s3_location/50e87a0b-42a2-4316-9f79-a05b1a99e1f2/4ce26f592c503ba195290564dc2ede3d.wav?X-Amz-Algorithm=AWS4-HMAC-SHA256&amp;X-Amz-Credential=AKIATCPXLLJN3FZS7YWQ%2F20210504%2Fus-west-1%2Fs3%2Faws4_request&amp;X-Amz-Date=20210504T184000Z&amp;X-Amz-Expires=604800&amp;X-Amz-SignedHeaders=host&amp;X-Amz-Signature=ccd5787a59ec2ba677099b7624d29c434840e077deb4d06fe917d6559ee180ac</t>
  </si>
  <si>
    <t>72d53dba-34e9-45bb-b8d0-286baee92d04</t>
  </si>
  <si>
    <t>Timothy Dowd</t>
  </si>
  <si>
    <t>2021-05-01 18:39:59 UTC</t>
  </si>
  <si>
    <t>2021-05-01 18:40:08 UTC</t>
  </si>
  <si>
    <t>http://production-processed-recordings.s3.amazonaws.com/normalized_audio/a7c4b7f4d7087551d03b7f0be59003d3.wav</t>
  </si>
  <si>
    <t>https://production-processed-recordings.s3.amazonaws.com/a7c4b7f4d7087551d03b7f0be59003d3.wav?X-Amz-Algorithm=AWS4-HMAC-SHA256&amp;X-Amz-Credential=AKIATCPXLLJN3FZS7YWQ%2F20210504%2Fus-east-1%2Fs3%2Faws4_request&amp;X-Amz-Date=20210504T184000Z&amp;X-Amz-Expires=604800&amp;X-Amz-SignedHeaders=host&amp;X-Amz-Signature=4386b6d616151d62297f905039fb9b37c0b8e1c16075542e1be56b48a4f746a8</t>
  </si>
  <si>
    <t>https://nc-library-recordings.s3.us-west-1.amazonaws.com/uploads/recording/raw_s3_location/72d53dba-34e9-45bb-b8d0-286baee92d04/a7c4b7f4d7087551d03b7f0be59003d3.wav?X-Amz-Algorithm=AWS4-HMAC-SHA256&amp;X-Amz-Credential=AKIATCPXLLJN3FZS7YWQ%2F20210504%2Fus-west-1%2Fs3%2Faws4_request&amp;X-Amz-Date=20210504T184000Z&amp;X-Amz-Expires=604800&amp;X-Amz-SignedHeaders=host&amp;X-Amz-Signature=f72f8f8e40b7976a9524e4a6b7bb3c1f2999775986224a954cab1f6e1137bced</t>
  </si>
  <si>
    <t>61e4c8c6-82ce-47c4-b6ed-cf41d5e215a3</t>
  </si>
  <si>
    <t>Tess McCormick</t>
  </si>
  <si>
    <t>2021-05-01 14:42:36 UTC</t>
  </si>
  <si>
    <t>2021-05-01 14:42:48 UTC</t>
  </si>
  <si>
    <t>http://production-processed-recordings.s3.amazonaws.com/normalized_audio/aa01a9ed987836774503a397fedf9983.wav</t>
  </si>
  <si>
    <t>https://production-processed-recordings.s3.amazonaws.com/aa01a9ed987836774503a397fedf9983.wav?X-Amz-Algorithm=AWS4-HMAC-SHA256&amp;X-Amz-Credential=AKIATCPXLLJN3FZS7YWQ%2F20210504%2Fus-east-1%2Fs3%2Faws4_request&amp;X-Amz-Date=20210504T184000Z&amp;X-Amz-Expires=604800&amp;X-Amz-SignedHeaders=host&amp;X-Amz-Signature=4b2b08236b06182167e667a3e141b8f1afa1253d5d38ae72dde075ef5315c661</t>
  </si>
  <si>
    <t>https://nc-library-recordings.s3.us-west-1.amazonaws.com/uploads/recording/raw_s3_location/61e4c8c6-82ce-47c4-b6ed-cf41d5e215a3/aa01a9ed987836774503a397fedf9983.wav?X-Amz-Algorithm=AWS4-HMAC-SHA256&amp;X-Amz-Credential=AKIATCPXLLJN3FZS7YWQ%2F20210504%2Fus-west-1%2Fs3%2Faws4_request&amp;X-Amz-Date=20210504T184000Z&amp;X-Amz-Expires=604800&amp;X-Amz-SignedHeaders=host&amp;X-Amz-Signature=d0f452d08fa403293b1f2b1b714884cd8b9fc8c1c02ce28b5b631055e5d04bff</t>
  </si>
  <si>
    <t>41734e3e-6e75-4ce3-9121-b7a79e4716f1</t>
  </si>
  <si>
    <t>Tulsa O'Shea</t>
  </si>
  <si>
    <t>2021-05-01 13:44:33 UTC</t>
  </si>
  <si>
    <t>2021-05-01 13:44:43 UTC</t>
  </si>
  <si>
    <t>http://production-processed-recordings.s3.amazonaws.com/normalized_audio/6fa36461d1f9823fa9c63eb5c7ef5b00.wav</t>
  </si>
  <si>
    <t>https://production-processed-recordings.s3.amazonaws.com/6fa36461d1f9823fa9c63eb5c7ef5b00.wav?X-Amz-Algorithm=AWS4-HMAC-SHA256&amp;X-Amz-Credential=AKIATCPXLLJN3FZS7YWQ%2F20210504%2Fus-east-1%2Fs3%2Faws4_request&amp;X-Amz-Date=20210504T184000Z&amp;X-Amz-Expires=604800&amp;X-Amz-SignedHeaders=host&amp;X-Amz-Signature=8beeed6720337b36344d95efc300bee2f4c18d897bb60b13413c2bd99f29aee4</t>
  </si>
  <si>
    <t>https://nc-library-recordings.s3.us-west-1.amazonaws.com/uploads/recording/raw_s3_location/41734e3e-6e75-4ce3-9121-b7a79e4716f1/6fa36461d1f9823fa9c63eb5c7ef5b00.wav?X-Amz-Algorithm=AWS4-HMAC-SHA256&amp;X-Amz-Credential=AKIATCPXLLJN3FZS7YWQ%2F20210504%2Fus-west-1%2Fs3%2Faws4_request&amp;X-Amz-Date=20210504T184000Z&amp;X-Amz-Expires=604800&amp;X-Amz-SignedHeaders=host&amp;X-Amz-Signature=d03c7104930734ae2c489a24914219f83843257b0bfab100f23cdb2236222493</t>
  </si>
  <si>
    <t>028d18ab-0088-41e2-9b9d-c0956cf25fe6</t>
  </si>
  <si>
    <t>Tapanga Lynn Wright</t>
  </si>
  <si>
    <t>2021-04-30 16:37:01 UTC</t>
  </si>
  <si>
    <t>2021-04-30 16:37:12 UTC</t>
  </si>
  <si>
    <t>http://production-processed-recordings.s3.amazonaws.com/normalized_audio/dec7e5d09f49f1a5917ae4002ccdd52f.wav</t>
  </si>
  <si>
    <t>https://production-processed-recordings.s3.amazonaws.com/dec7e5d09f49f1a5917ae4002ccdd52f.wav?X-Amz-Algorithm=AWS4-HMAC-SHA256&amp;X-Amz-Credential=AKIATCPXLLJN3FZS7YWQ%2F20210504%2Fus-east-1%2Fs3%2Faws4_request&amp;X-Amz-Date=20210504T184000Z&amp;X-Amz-Expires=604800&amp;X-Amz-SignedHeaders=host&amp;X-Amz-Signature=0ba672cfb50ab8265a16627e3f042df42a505dc24ce01a408b4595af82f2945f</t>
  </si>
  <si>
    <t>https://nc-library-recordings.s3.us-west-1.amazonaws.com/uploads/recording/raw_s3_location/028d18ab-0088-41e2-9b9d-c0956cf25fe6/dec7e5d09f49f1a5917ae4002ccdd52f.wav?X-Amz-Algorithm=AWS4-HMAC-SHA256&amp;X-Amz-Credential=AKIATCPXLLJN3FZS7YWQ%2F20210504%2Fus-west-1%2Fs3%2Faws4_request&amp;X-Amz-Date=20210504T184000Z&amp;X-Amz-Expires=604800&amp;X-Amz-SignedHeaders=host&amp;X-Amz-Signature=ede1034ec7da3d94dfd63ce29723628f054d33cd74e75876618d8ccc0cad9291</t>
  </si>
  <si>
    <t>4bed09e0-138b-4ad4-b02b-8c827ea35ccb</t>
  </si>
  <si>
    <t>Timothy Michael Cook</t>
  </si>
  <si>
    <t>2021-05-03 04:28:48 UTC</t>
  </si>
  <si>
    <t>2021-05-03 04:28:59 UTC</t>
  </si>
  <si>
    <t>http://production-processed-recordings.s3.amazonaws.com/normalized_audio/7b5c9d10d3e47481bc704bfc6cf3b5b6.wav</t>
  </si>
  <si>
    <t>https://production-processed-recordings.s3.amazonaws.com/7b5c9d10d3e47481bc704bfc6cf3b5b6.wav?X-Amz-Algorithm=AWS4-HMAC-SHA256&amp;X-Amz-Credential=AKIATCPXLLJN3FZS7YWQ%2F20210504%2Fus-east-1%2Fs3%2Faws4_request&amp;X-Amz-Date=20210504T184000Z&amp;X-Amz-Expires=604800&amp;X-Amz-SignedHeaders=host&amp;X-Amz-Signature=080601d2c4c8a3b11ee1d80c421317e2bef719e9ad48735e9b358fdf81017412</t>
  </si>
  <si>
    <t>https://nc-library-recordings.s3.us-west-1.amazonaws.com/uploads/recording/raw_s3_location/4bed09e0-138b-4ad4-b02b-8c827ea35ccb/7b5c9d10d3e47481bc704bfc6cf3b5b6.wav?X-Amz-Algorithm=AWS4-HMAC-SHA256&amp;X-Amz-Credential=AKIATCPXLLJN3FZS7YWQ%2F20210504%2Fus-west-1%2Fs3%2Faws4_request&amp;X-Amz-Date=20210504T184000Z&amp;X-Amz-Expires=604800&amp;X-Amz-SignedHeaders=host&amp;X-Amz-Signature=51a36887346b9334a92b3329672068edef3db138e4f396f4a27e68724a8c1001</t>
  </si>
  <si>
    <t>345f1c2c-3622-4be5-8f68-a639fcdd8460</t>
  </si>
  <si>
    <t>Taunya Bradford McDonald</t>
  </si>
  <si>
    <t>2021-04-30 15:50:30 UTC</t>
  </si>
  <si>
    <t>2021-04-30 15:50:40 UTC</t>
  </si>
  <si>
    <t>http://production-processed-recordings.s3.amazonaws.com/normalized_audio/66b8e2482d6c891e5f408ce05100bab7.wav</t>
  </si>
  <si>
    <t>https://production-processed-recordings.s3.amazonaws.com/66b8e2482d6c891e5f408ce05100bab7.wav?X-Amz-Algorithm=AWS4-HMAC-SHA256&amp;X-Amz-Credential=AKIATCPXLLJN3FZS7YWQ%2F20210504%2Fus-east-1%2Fs3%2Faws4_request&amp;X-Amz-Date=20210504T184000Z&amp;X-Amz-Expires=604800&amp;X-Amz-SignedHeaders=host&amp;X-Amz-Signature=e70c88ceef863196a5dd911915007acdc8e8a5c9f6dc1f3cc6f3dfd3a070f27a</t>
  </si>
  <si>
    <t>https://nc-library-recordings.s3.us-west-1.amazonaws.com/uploads/recording/raw_s3_location/345f1c2c-3622-4be5-8f68-a639fcdd8460/66b8e2482d6c891e5f408ce05100bab7.wav?X-Amz-Algorithm=AWS4-HMAC-SHA256&amp;X-Amz-Credential=AKIATCPXLLJN3FZS7YWQ%2F20210504%2Fus-west-1%2Fs3%2Faws4_request&amp;X-Amz-Date=20210504T184000Z&amp;X-Amz-Expires=604800&amp;X-Amz-SignedHeaders=host&amp;X-Amz-Signature=09ae56c39ad7d3507f73aff6ac3a36830e18d0ffae6b253212ca4f93ed576e47</t>
  </si>
  <si>
    <t>83c10b18-97a0-46db-b9f8-ae82fa43369c</t>
  </si>
  <si>
    <t>Timothy McEldowney</t>
  </si>
  <si>
    <t>2021-05-01 14:39:40 UTC</t>
  </si>
  <si>
    <t>2021-05-01 14:39:51 UTC</t>
  </si>
  <si>
    <t>http://production-processed-recordings.s3.amazonaws.com/normalized_audio/a0fadab729aeb1a99c8eba28e742bebd.wav</t>
  </si>
  <si>
    <t>https://production-processed-recordings.s3.amazonaws.com/a0fadab729aeb1a99c8eba28e742bebd.wav?X-Amz-Algorithm=AWS4-HMAC-SHA256&amp;X-Amz-Credential=AKIATCPXLLJN3FZS7YWQ%2F20210504%2Fus-east-1%2Fs3%2Faws4_request&amp;X-Amz-Date=20210504T184000Z&amp;X-Amz-Expires=604800&amp;X-Amz-SignedHeaders=host&amp;X-Amz-Signature=5943d7c5bc31d057eed308b59349e2591ae8f8e153db998bdd8f969be8e7b6f7</t>
  </si>
  <si>
    <t>https://nc-library-recordings.s3.us-west-1.amazonaws.com/uploads/recording/raw_s3_location/83c10b18-97a0-46db-b9f8-ae82fa43369c/a0fadab729aeb1a99c8eba28e742bebd.wav?X-Amz-Algorithm=AWS4-HMAC-SHA256&amp;X-Amz-Credential=AKIATCPXLLJN3FZS7YWQ%2F20210504%2Fus-west-1%2Fs3%2Faws4_request&amp;X-Amz-Date=20210504T184000Z&amp;X-Amz-Expires=604800&amp;X-Amz-SignedHeaders=host&amp;X-Amz-Signature=2350649fc9beec471930d2215f464500ba71018201ff1a3c5a365ccdc18f49c2</t>
  </si>
  <si>
    <t>040a5efe-9d14-48b1-8a42-9dbf8b4da1dc</t>
  </si>
  <si>
    <t>Tressie Marie Lamouroux</t>
  </si>
  <si>
    <t>2021-04-30 15:57:30 UTC</t>
  </si>
  <si>
    <t>2021-04-30 15:57:41 UTC</t>
  </si>
  <si>
    <t>http://production-processed-recordings.s3.amazonaws.com/normalized_audio/170d7c532ad6c4865adff88aab50f676.wav</t>
  </si>
  <si>
    <t>https://production-processed-recordings.s3.amazonaws.com/170d7c532ad6c4865adff88aab50f676.wav?X-Amz-Algorithm=AWS4-HMAC-SHA256&amp;X-Amz-Credential=AKIATCPXLLJN3FZS7YWQ%2F20210504%2Fus-east-1%2Fs3%2Faws4_request&amp;X-Amz-Date=20210504T184000Z&amp;X-Amz-Expires=604800&amp;X-Amz-SignedHeaders=host&amp;X-Amz-Signature=436a11b2c052080bf13ab0f146ed8bfcadc488f097bedbf63f6e5cce34bd1439</t>
  </si>
  <si>
    <t>https://nc-library-recordings.s3.us-west-1.amazonaws.com/uploads/recording/raw_s3_location/040a5efe-9d14-48b1-8a42-9dbf8b4da1dc/170d7c532ad6c4865adff88aab50f676.wav?X-Amz-Algorithm=AWS4-HMAC-SHA256&amp;X-Amz-Credential=AKIATCPXLLJN3FZS7YWQ%2F20210504%2Fus-west-1%2Fs3%2Faws4_request&amp;X-Amz-Date=20210504T184000Z&amp;X-Amz-Expires=604800&amp;X-Amz-SignedHeaders=host&amp;X-Amz-Signature=163a37ceaa96bef5976a000bcc64fdf7d72356f639621fa60459d9e1d03127a3</t>
  </si>
  <si>
    <t>3fb0256d-c9f4-4a6e-94c2-b0d48c812e31</t>
  </si>
  <si>
    <t>Terra Stearns</t>
  </si>
  <si>
    <t>2021-05-01 12:19:39 UTC</t>
  </si>
  <si>
    <t>2021-05-01 12:19:50 UTC</t>
  </si>
  <si>
    <t>http://production-processed-recordings.s3.amazonaws.com/normalized_audio/6b4d29b30b555853959059b69a8e9281.wav</t>
  </si>
  <si>
    <t>https://production-processed-recordings.s3.amazonaws.com/6b4d29b30b555853959059b69a8e9281.wav?X-Amz-Algorithm=AWS4-HMAC-SHA256&amp;X-Amz-Credential=AKIATCPXLLJN3FZS7YWQ%2F20210504%2Fus-east-1%2Fs3%2Faws4_request&amp;X-Amz-Date=20210504T184000Z&amp;X-Amz-Expires=604800&amp;X-Amz-SignedHeaders=host&amp;X-Amz-Signature=41b03bc73559bb8c5ade532d9d2b687017f8ed030bfbef40d3008da336a1b946</t>
  </si>
  <si>
    <t>https://nc-library-recordings.s3.us-west-1.amazonaws.com/uploads/recording/raw_s3_location/3fb0256d-c9f4-4a6e-94c2-b0d48c812e31/6b4d29b30b555853959059b69a8e9281.wav?X-Amz-Algorithm=AWS4-HMAC-SHA256&amp;X-Amz-Credential=AKIATCPXLLJN3FZS7YWQ%2F20210504%2Fus-west-1%2Fs3%2Faws4_request&amp;X-Amz-Date=20210504T184000Z&amp;X-Amz-Expires=604800&amp;X-Amz-SignedHeaders=host&amp;X-Amz-Signature=99bc368231c34ab6de141ea63524c9b00f3a846769c236ac1002e80d90dc1227</t>
  </si>
  <si>
    <t>6931bea9-1941-4400-a357-3726cd01f0e7</t>
  </si>
  <si>
    <t>Tabitha Nicole Mulvaney</t>
  </si>
  <si>
    <t>2021-04-29 20:30:53 UTC</t>
  </si>
  <si>
    <t>2021-04-29 20:31:02 UTC</t>
  </si>
  <si>
    <t>http://production-processed-recordings.s3.amazonaws.com/normalized_audio/6e8889b292ce0b370a9b7ca0d9378f05.wav</t>
  </si>
  <si>
    <t>https://production-processed-recordings.s3.amazonaws.com/6e8889b292ce0b370a9b7ca0d9378f05.wav?X-Amz-Algorithm=AWS4-HMAC-SHA256&amp;X-Amz-Credential=AKIATCPXLLJN3FZS7YWQ%2F20210504%2Fus-east-1%2Fs3%2Faws4_request&amp;X-Amz-Date=20210504T184000Z&amp;X-Amz-Expires=604800&amp;X-Amz-SignedHeaders=host&amp;X-Amz-Signature=c5762e8507de903431c747f991fa5551950d203ea5d5b1f19f84477ca173cdf2</t>
  </si>
  <si>
    <t>https://nc-library-recordings.s3.us-west-1.amazonaws.com/uploads/recording/raw_s3_location/6931bea9-1941-4400-a357-3726cd01f0e7/6e8889b292ce0b370a9b7ca0d9378f05.wav?X-Amz-Algorithm=AWS4-HMAC-SHA256&amp;X-Amz-Credential=AKIATCPXLLJN3FZS7YWQ%2F20210504%2Fus-west-1%2Fs3%2Faws4_request&amp;X-Amz-Date=20210504T184000Z&amp;X-Amz-Expires=604800&amp;X-Amz-SignedHeaders=host&amp;X-Amz-Signature=642c2ad7d5948279792abe4d1a1ddba8e04130fea4fa365399b14b060676cc3b</t>
  </si>
  <si>
    <t>0312e2c1-8044-491e-9195-6d8a9dfd51d3</t>
  </si>
  <si>
    <t>Tiffany Brookins</t>
  </si>
  <si>
    <t>2021-05-03 05:22:52 UTC</t>
  </si>
  <si>
    <t>2021-05-03 05:23:20 UTC</t>
  </si>
  <si>
    <t>http://production-processed-recordings.s3.amazonaws.com/normalized_audio/bc33722bd33d382a9283f28cbf31dcd0.wav</t>
  </si>
  <si>
    <t>https://production-processed-recordings.s3.amazonaws.com/bc33722bd33d382a9283f28cbf31dcd0.wav?X-Amz-Algorithm=AWS4-HMAC-SHA256&amp;X-Amz-Credential=AKIATCPXLLJN3FZS7YWQ%2F20210504%2Fus-east-1%2Fs3%2Faws4_request&amp;X-Amz-Date=20210504T184000Z&amp;X-Amz-Expires=604800&amp;X-Amz-SignedHeaders=host&amp;X-Amz-Signature=884b29d3202547b0a78908d9a3c49356a34594f14bbb869f9062e0e2c4dc9240</t>
  </si>
  <si>
    <t>https://nc-library-recordings.s3.us-west-1.amazonaws.com/uploads/recording/raw_s3_location/0312e2c1-8044-491e-9195-6d8a9dfd51d3/bc33722bd33d382a9283f28cbf31dcd0.wav?X-Amz-Algorithm=AWS4-HMAC-SHA256&amp;X-Amz-Credential=AKIATCPXLLJN3FZS7YWQ%2F20210504%2Fus-west-1%2Fs3%2Faws4_request&amp;X-Amz-Date=20210504T184000Z&amp;X-Amz-Expires=604800&amp;X-Amz-SignedHeaders=host&amp;X-Amz-Signature=10b002be5b4e3fe26135ee1bbbead629f5e972e9103e56025042b577bf6a41a0</t>
  </si>
  <si>
    <t>515a4f4f-7db1-4970-b62e-e156fe8602ac</t>
  </si>
  <si>
    <t>Taylor Miracle</t>
  </si>
  <si>
    <t>2021-05-01 14:30:50 UTC</t>
  </si>
  <si>
    <t>2021-05-01 14:31:01 UTC</t>
  </si>
  <si>
    <t>http://production-processed-recordings.s3.amazonaws.com/normalized_audio/f13d0860c38731abfd2d07fe9b3979d8.wav</t>
  </si>
  <si>
    <t>https://production-processed-recordings.s3.amazonaws.com/f13d0860c38731abfd2d07fe9b3979d8.wav?X-Amz-Algorithm=AWS4-HMAC-SHA256&amp;X-Amz-Credential=AKIATCPXLLJN3FZS7YWQ%2F20210504%2Fus-east-1%2Fs3%2Faws4_request&amp;X-Amz-Date=20210504T184000Z&amp;X-Amz-Expires=604800&amp;X-Amz-SignedHeaders=host&amp;X-Amz-Signature=8615d93e9c3f1957bf8c1c34b19a6271338ce17379df9d02f5d10cc06a4098f7</t>
  </si>
  <si>
    <t>https://nc-library-recordings.s3.us-west-1.amazonaws.com/uploads/recording/raw_s3_location/515a4f4f-7db1-4970-b62e-e156fe8602ac/f13d0860c38731abfd2d07fe9b3979d8.wav?X-Amz-Algorithm=AWS4-HMAC-SHA256&amp;X-Amz-Credential=AKIATCPXLLJN3FZS7YWQ%2F20210504%2Fus-west-1%2Fs3%2Faws4_request&amp;X-Amz-Date=20210504T184000Z&amp;X-Amz-Expires=604800&amp;X-Amz-SignedHeaders=host&amp;X-Amz-Signature=1e16d5d8579a5bf551e13affc532e157fba858b60d89816b82aed7ec485df290</t>
  </si>
  <si>
    <t>d186bd88-6070-40b0-8dd1-d1d8563cc935</t>
  </si>
  <si>
    <t>Thomas Joyce</t>
  </si>
  <si>
    <t>2021-05-01 16:32:15 UTC</t>
  </si>
  <si>
    <t>2021-05-01 16:32:25 UTC</t>
  </si>
  <si>
    <t>http://production-processed-recordings.s3.amazonaws.com/normalized_audio/4b31e5c0b6fb2673238f3e6ef2cd6fe1.wav</t>
  </si>
  <si>
    <t>https://production-processed-recordings.s3.amazonaws.com/4b31e5c0b6fb2673238f3e6ef2cd6fe1.wav?X-Amz-Algorithm=AWS4-HMAC-SHA256&amp;X-Amz-Credential=AKIATCPXLLJN3FZS7YWQ%2F20210504%2Fus-east-1%2Fs3%2Faws4_request&amp;X-Amz-Date=20210504T184000Z&amp;X-Amz-Expires=604800&amp;X-Amz-SignedHeaders=host&amp;X-Amz-Signature=52a60b322d46b88695306f872b6deb4c006a7b6bd73b3cd6af1c146125f4bdb5</t>
  </si>
  <si>
    <t>https://nc-library-recordings.s3.us-west-1.amazonaws.com/uploads/recording/raw_s3_location/d186bd88-6070-40b0-8dd1-d1d8563cc935/4b31e5c0b6fb2673238f3e6ef2cd6fe1.wav?X-Amz-Algorithm=AWS4-HMAC-SHA256&amp;X-Amz-Credential=AKIATCPXLLJN3FZS7YWQ%2F20210504%2Fus-west-1%2Fs3%2Faws4_request&amp;X-Amz-Date=20210504T184000Z&amp;X-Amz-Expires=604800&amp;X-Amz-SignedHeaders=host&amp;X-Amz-Signature=5973a06aa38cad69017b59f140fa901126807fbbaabcf082f0bcc79114eb9182</t>
  </si>
  <si>
    <t>74d9b081-38b9-4335-af26-c02d0528867f</t>
  </si>
  <si>
    <t>Trevor Myers</t>
  </si>
  <si>
    <t>2021-05-01 13:50:37 UTC</t>
  </si>
  <si>
    <t>2021-05-01 13:50:48 UTC</t>
  </si>
  <si>
    <t>http://production-processed-recordings.s3.amazonaws.com/normalized_audio/4e4d09d8d2c45278fa8f6481e59d885a.wav</t>
  </si>
  <si>
    <t>https://production-processed-recordings.s3.amazonaws.com/4e4d09d8d2c45278fa8f6481e59d885a.wav?X-Amz-Algorithm=AWS4-HMAC-SHA256&amp;X-Amz-Credential=AKIATCPXLLJN3FZS7YWQ%2F20210504%2Fus-east-1%2Fs3%2Faws4_request&amp;X-Amz-Date=20210504T184000Z&amp;X-Amz-Expires=604800&amp;X-Amz-SignedHeaders=host&amp;X-Amz-Signature=fa7eb36041f02d747e453d213615b6c4a5048c0c663f1a2fd60c28c22d82f9e5</t>
  </si>
  <si>
    <t>https://nc-library-recordings.s3.us-west-1.amazonaws.com/uploads/recording/raw_s3_location/74d9b081-38b9-4335-af26-c02d0528867f/4e4d09d8d2c45278fa8f6481e59d885a.wav?X-Amz-Algorithm=AWS4-HMAC-SHA256&amp;X-Amz-Credential=AKIATCPXLLJN3FZS7YWQ%2F20210504%2Fus-west-1%2Fs3%2Faws4_request&amp;X-Amz-Date=20210504T184000Z&amp;X-Amz-Expires=604800&amp;X-Amz-SignedHeaders=host&amp;X-Amz-Signature=7d4e4c90a3ea9336d2af405b6d3e8627443813f869ae378b2fe74fc346416cb4</t>
  </si>
  <si>
    <t>a16e717d-e769-4fb7-9235-96551e265a38</t>
  </si>
  <si>
    <t>Taylor Brown</t>
  </si>
  <si>
    <t>2021-05-03 04:59:16 UTC</t>
  </si>
  <si>
    <t>2021-05-03 04:59:26 UTC</t>
  </si>
  <si>
    <t>http://production-processed-recordings.s3.amazonaws.com/normalized_audio/da95a453fbd5bb6faacaac5ed91efd5a.wav</t>
  </si>
  <si>
    <t>https://production-processed-recordings.s3.amazonaws.com/da95a453fbd5bb6faacaac5ed91efd5a.wav?X-Amz-Algorithm=AWS4-HMAC-SHA256&amp;X-Amz-Credential=AKIATCPXLLJN3FZS7YWQ%2F20210504%2Fus-east-1%2Fs3%2Faws4_request&amp;X-Amz-Date=20210504T184000Z&amp;X-Amz-Expires=604800&amp;X-Amz-SignedHeaders=host&amp;X-Amz-Signature=cc614abc85759c1be8b47d24dfeb45d0e0358789c540504cd4983d68f4225906</t>
  </si>
  <si>
    <t>https://nc-library-recordings.s3.us-west-1.amazonaws.com/uploads/recording/raw_s3_location/a16e717d-e769-4fb7-9235-96551e265a38/da95a453fbd5bb6faacaac5ed91efd5a.wav?X-Amz-Algorithm=AWS4-HMAC-SHA256&amp;X-Amz-Credential=AKIATCPXLLJN3FZS7YWQ%2F20210504%2Fus-west-1%2Fs3%2Faws4_request&amp;X-Amz-Date=20210504T184000Z&amp;X-Amz-Expires=604800&amp;X-Amz-SignedHeaders=host&amp;X-Amz-Signature=e4f65fe94f29ed5401563b8c53afd238afa3c70faf4409cfc37e9b09856710ee</t>
  </si>
  <si>
    <t>12afcc46-d353-4fef-87ce-98308d6423f2</t>
  </si>
  <si>
    <t>Talia Hoffman</t>
  </si>
  <si>
    <t>2021-04-29 21:05:44 UTC</t>
  </si>
  <si>
    <t>2021-04-29 21:05:56 UTC</t>
  </si>
  <si>
    <t>http://production-processed-recordings.s3.amazonaws.com/normalized_audio/98e0f0d127c4a5647b3eeca5b87dd2ae.wav</t>
  </si>
  <si>
    <t>https://production-processed-recordings.s3.amazonaws.com/98e0f0d127c4a5647b3eeca5b87dd2ae.wav?X-Amz-Algorithm=AWS4-HMAC-SHA256&amp;X-Amz-Credential=AKIATCPXLLJN3FZS7YWQ%2F20210504%2Fus-east-1%2Fs3%2Faws4_request&amp;X-Amz-Date=20210504T184000Z&amp;X-Amz-Expires=604800&amp;X-Amz-SignedHeaders=host&amp;X-Amz-Signature=1b30918e5a91c9e0299610b2424910b7974104a412f65a0a6ae313b2317723ae</t>
  </si>
  <si>
    <t>https://nc-library-recordings.s3.us-west-1.amazonaws.com/uploads/recording/raw_s3_location/12afcc46-d353-4fef-87ce-98308d6423f2/98e0f0d127c4a5647b3eeca5b87dd2ae.wav?X-Amz-Algorithm=AWS4-HMAC-SHA256&amp;X-Amz-Credential=AKIATCPXLLJN3FZS7YWQ%2F20210504%2Fus-west-1%2Fs3%2Faws4_request&amp;X-Amz-Date=20210504T184000Z&amp;X-Amz-Expires=604800&amp;X-Amz-SignedHeaders=host&amp;X-Amz-Signature=ab1b626096090886abb994b3b0ce66e7d750a7527c5a81b1dd74808b24b7cd6a</t>
  </si>
  <si>
    <t>04530daa-9f1c-4c19-85ca-e68109640feb</t>
  </si>
  <si>
    <t>Tyler Shearer</t>
  </si>
  <si>
    <t>2021-05-01 12:33:03 UTC</t>
  </si>
  <si>
    <t>2021-05-01 12:33:13 UTC</t>
  </si>
  <si>
    <t>http://production-processed-recordings.s3.amazonaws.com/normalized_audio/955b6ebc40300bd2b2095950483a46db.wav</t>
  </si>
  <si>
    <t>https://production-processed-recordings.s3.amazonaws.com/955b6ebc40300bd2b2095950483a46db.wav?X-Amz-Algorithm=AWS4-HMAC-SHA256&amp;X-Amz-Credential=AKIATCPXLLJN3FZS7YWQ%2F20210504%2Fus-east-1%2Fs3%2Faws4_request&amp;X-Amz-Date=20210504T184000Z&amp;X-Amz-Expires=604800&amp;X-Amz-SignedHeaders=host&amp;X-Amz-Signature=859919088a9e99de00f25703c58ced08424337bd5d5f646f9ab64ff4755379d3</t>
  </si>
  <si>
    <t>https://nc-library-recordings.s3.us-west-1.amazonaws.com/uploads/recording/raw_s3_location/04530daa-9f1c-4c19-85ca-e68109640feb/955b6ebc40300bd2b2095950483a46db.wav?X-Amz-Algorithm=AWS4-HMAC-SHA256&amp;X-Amz-Credential=AKIATCPXLLJN3FZS7YWQ%2F20210504%2Fus-west-1%2Fs3%2Faws4_request&amp;X-Amz-Date=20210504T184000Z&amp;X-Amz-Expires=604800&amp;X-Amz-SignedHeaders=host&amp;X-Amz-Signature=90c96d8e377d7e398a6acc71a9fb66b6b5c282ba240f672574fad5453afde741</t>
  </si>
  <si>
    <t>f5922191-0835-44e0-9dcd-9e119ce1195a</t>
  </si>
  <si>
    <t>Tyler Edge</t>
  </si>
  <si>
    <t>2021-05-01 18:15:57 UTC</t>
  </si>
  <si>
    <t>2021-05-01 18:16:07 UTC</t>
  </si>
  <si>
    <t>http://production-processed-recordings.s3.amazonaws.com/normalized_audio/8b3b5510023dce8d91b487c1cac98718.wav</t>
  </si>
  <si>
    <t>https://production-processed-recordings.s3.amazonaws.com/8b3b5510023dce8d91b487c1cac98718.wav?X-Amz-Algorithm=AWS4-HMAC-SHA256&amp;X-Amz-Credential=AKIATCPXLLJN3FZS7YWQ%2F20210504%2Fus-east-1%2Fs3%2Faws4_request&amp;X-Amz-Date=20210504T184000Z&amp;X-Amz-Expires=604800&amp;X-Amz-SignedHeaders=host&amp;X-Amz-Signature=bf22f4bafa9bccb1afeed46a9a1cd74e7a7bec742310f954a838ca284f4d3c2d</t>
  </si>
  <si>
    <t>https://nc-library-recordings.s3.us-west-1.amazonaws.com/uploads/recording/raw_s3_location/f5922191-0835-44e0-9dcd-9e119ce1195a/8b3b5510023dce8d91b487c1cac98718.wav?X-Amz-Algorithm=AWS4-HMAC-SHA256&amp;X-Amz-Credential=AKIATCPXLLJN3FZS7YWQ%2F20210504%2Fus-west-1%2Fs3%2Faws4_request&amp;X-Amz-Date=20210504T184000Z&amp;X-Amz-Expires=604800&amp;X-Amz-SignedHeaders=host&amp;X-Amz-Signature=7308fa23cf93fbfd816d0bf9a1692a4be72441877a189177c7dd0d196b3f36d5</t>
  </si>
  <si>
    <t>1a5d68d5-9b8e-4ee3-8e73-48cfdbeaee2c</t>
  </si>
  <si>
    <t>Trinity Givens</t>
  </si>
  <si>
    <t>2021-05-01 17:53:58 UTC</t>
  </si>
  <si>
    <t>2021-05-01 17:54:06 UTC</t>
  </si>
  <si>
    <t>http://production-processed-recordings.s3.amazonaws.com/normalized_audio/3b8c1b06c546107810115b0c695c2c59.wav</t>
  </si>
  <si>
    <t>https://production-processed-recordings.s3.amazonaws.com/3b8c1b06c546107810115b0c695c2c59.wav?X-Amz-Algorithm=AWS4-HMAC-SHA256&amp;X-Amz-Credential=AKIATCPXLLJN3FZS7YWQ%2F20210504%2Fus-east-1%2Fs3%2Faws4_request&amp;X-Amz-Date=20210504T184000Z&amp;X-Amz-Expires=604800&amp;X-Amz-SignedHeaders=host&amp;X-Amz-Signature=197cb51b9f25ad02bcaae46193284d701a7156a373b526d930373192764d6dd6</t>
  </si>
  <si>
    <t>https://nc-library-recordings.s3.us-west-1.amazonaws.com/uploads/recording/raw_s3_location/1a5d68d5-9b8e-4ee3-8e73-48cfdbeaee2c/3b8c1b06c546107810115b0c695c2c59.wav?X-Amz-Algorithm=AWS4-HMAC-SHA256&amp;X-Amz-Credential=AKIATCPXLLJN3FZS7YWQ%2F20210504%2Fus-west-1%2Fs3%2Faws4_request&amp;X-Amz-Date=20210504T184000Z&amp;X-Amz-Expires=604800&amp;X-Amz-SignedHeaders=host&amp;X-Amz-Signature=5f683517596adf2289bd10d3d71e0852d4910f9fbf65630f1d57816438a77a3c</t>
  </si>
  <si>
    <t>b9c43329-4df8-459c-a57c-d75808bdcbb0</t>
  </si>
  <si>
    <t>Travis Stone</t>
  </si>
  <si>
    <t>2021-05-01 11:58:44 UTC</t>
  </si>
  <si>
    <t>2021-05-01 11:58:53 UTC</t>
  </si>
  <si>
    <t>http://production-processed-recordings.s3.amazonaws.com/normalized_audio/8a6ca06f4e035e98b796e941bbb0b7cd.wav</t>
  </si>
  <si>
    <t>https://production-processed-recordings.s3.amazonaws.com/8a6ca06f4e035e98b796e941bbb0b7cd.wav?X-Amz-Algorithm=AWS4-HMAC-SHA256&amp;X-Amz-Credential=AKIATCPXLLJN3FZS7YWQ%2F20210504%2Fus-east-1%2Fs3%2Faws4_request&amp;X-Amz-Date=20210504T184000Z&amp;X-Amz-Expires=604800&amp;X-Amz-SignedHeaders=host&amp;X-Amz-Signature=f27da17b16a5eb24f0f7a2ac2abb62391a6d5698a357101237c494a7c34c1dfb</t>
  </si>
  <si>
    <t>https://nc-library-recordings.s3.us-west-1.amazonaws.com/uploads/recording/raw_s3_location/b9c43329-4df8-459c-a57c-d75808bdcbb0/8a6ca06f4e035e98b796e941bbb0b7cd.wav?X-Amz-Algorithm=AWS4-HMAC-SHA256&amp;X-Amz-Credential=AKIATCPXLLJN3FZS7YWQ%2F20210504%2Fus-west-1%2Fs3%2Faws4_request&amp;X-Amz-Date=20210504T184000Z&amp;X-Amz-Expires=604800&amp;X-Amz-SignedHeaders=host&amp;X-Amz-Signature=1b9dd75028abae8a721cb6e7ab3e0274c8f394a397002d50bccb0e13196c736d</t>
  </si>
  <si>
    <t>bd8dbceb-5585-4cac-b37f-1f6a4ae1aa27</t>
  </si>
  <si>
    <t>Diem-Trang Tran</t>
  </si>
  <si>
    <t>2021-05-01 11:40:29 UTC</t>
  </si>
  <si>
    <t>2021-05-01 11:40:38 UTC</t>
  </si>
  <si>
    <t>http://production-processed-recordings.s3.amazonaws.com/normalized_audio/40ac8747950ccb753d1be88766a81882.wav</t>
  </si>
  <si>
    <t>https://production-processed-recordings.s3.amazonaws.com/40ac8747950ccb753d1be88766a81882.wav?X-Amz-Algorithm=AWS4-HMAC-SHA256&amp;X-Amz-Credential=AKIATCPXLLJN3FZS7YWQ%2F20210504%2Fus-east-1%2Fs3%2Faws4_request&amp;X-Amz-Date=20210504T184000Z&amp;X-Amz-Expires=604800&amp;X-Amz-SignedHeaders=host&amp;X-Amz-Signature=ec3a951f1265507f31b1381280c79431a66f5559b72fc6685e2ccf65d4e48b8b</t>
  </si>
  <si>
    <t>https://nc-library-recordings.s3.us-west-1.amazonaws.com/uploads/recording/raw_s3_location/bd8dbceb-5585-4cac-b37f-1f6a4ae1aa27/40ac8747950ccb753d1be88766a81882.wav?X-Amz-Algorithm=AWS4-HMAC-SHA256&amp;X-Amz-Credential=AKIATCPXLLJN3FZS7YWQ%2F20210504%2Fus-west-1%2Fs3%2Faws4_request&amp;X-Amz-Date=20210504T184000Z&amp;X-Amz-Expires=604800&amp;X-Amz-SignedHeaders=host&amp;X-Amz-Signature=e0b6815e6111d2d36f460ff6c780c742981e12381baf7c52b7246989b8548dfc</t>
  </si>
  <si>
    <t>3b2ead6f-cb0f-405b-abc0-9ef89093b864</t>
  </si>
  <si>
    <t>Trent Zakielarz</t>
  </si>
  <si>
    <t>2021-04-29 17:49:56 UTC</t>
  </si>
  <si>
    <t>2021-04-29 17:50:07 UTC</t>
  </si>
  <si>
    <t>http://production-processed-recordings.s3.amazonaws.com/normalized_audio/5f97845d36a205c801678c0c1a906fb8.wav</t>
  </si>
  <si>
    <t>https://production-processed-recordings.s3.amazonaws.com/5f97845d36a205c801678c0c1a906fb8.wav?X-Amz-Algorithm=AWS4-HMAC-SHA256&amp;X-Amz-Credential=AKIATCPXLLJN3FZS7YWQ%2F20210504%2Fus-east-1%2Fs3%2Faws4_request&amp;X-Amz-Date=20210504T184000Z&amp;X-Amz-Expires=604800&amp;X-Amz-SignedHeaders=host&amp;X-Amz-Signature=1187541ef3224b820cfde6c847e7ce49a064c0661201a9580f27c06bc8a297e8</t>
  </si>
  <si>
    <t>https://nc-library-recordings.s3.us-west-1.amazonaws.com/uploads/recording/raw_s3_location/3b2ead6f-cb0f-405b-abc0-9ef89093b864/5f97845d36a205c801678c0c1a906fb8.wav?X-Amz-Algorithm=AWS4-HMAC-SHA256&amp;X-Amz-Credential=AKIATCPXLLJN3FZS7YWQ%2F20210504%2Fus-west-1%2Fs3%2Faws4_request&amp;X-Amz-Date=20210504T184000Z&amp;X-Amz-Expires=604800&amp;X-Amz-SignedHeaders=host&amp;X-Amz-Signature=bd4be1f4916ac1cf3f8213cb711674cfd5292aa2c456b3c45854f7125d0991e9</t>
  </si>
  <si>
    <t>da433bf8-fe11-4d04-963b-c89ae1290c90</t>
  </si>
  <si>
    <t>Tsun Kiu Wu</t>
  </si>
  <si>
    <t>2021-04-29 18:09:03 UTC</t>
  </si>
  <si>
    <t>2021-04-29 18:09:14 UTC</t>
  </si>
  <si>
    <t>http://production-processed-recordings.s3.amazonaws.com/normalized_audio/1d7cd0ea24c5f7e5e53810bd2fafabd1.wav</t>
  </si>
  <si>
    <t>https://production-processed-recordings.s3.amazonaws.com/1d7cd0ea24c5f7e5e53810bd2fafabd1.wav?X-Amz-Algorithm=AWS4-HMAC-SHA256&amp;X-Amz-Credential=AKIATCPXLLJN3FZS7YWQ%2F20210504%2Fus-east-1%2Fs3%2Faws4_request&amp;X-Amz-Date=20210504T184000Z&amp;X-Amz-Expires=604800&amp;X-Amz-SignedHeaders=host&amp;X-Amz-Signature=55311e490ed464bebea03945a44c72af301c19babf32a10c5eebdee6c9e9b782</t>
  </si>
  <si>
    <t>https://nc-library-recordings.s3.us-west-1.amazonaws.com/uploads/recording/raw_s3_location/da433bf8-fe11-4d04-963b-c89ae1290c90/1d7cd0ea24c5f7e5e53810bd2fafabd1.wav?X-Amz-Algorithm=AWS4-HMAC-SHA256&amp;X-Amz-Credential=AKIATCPXLLJN3FZS7YWQ%2F20210504%2Fus-west-1%2Fs3%2Faws4_request&amp;X-Amz-Date=20210504T184000Z&amp;X-Amz-Expires=604800&amp;X-Amz-SignedHeaders=host&amp;X-Amz-Signature=81083a976ce1c5970052fa5d4bd8cbfa5e2ecfd2caa46f1b3cd909dba6a193da</t>
  </si>
  <si>
    <t>368791a5-1eb8-42a6-b9ef-4b91a02ab4e3</t>
  </si>
  <si>
    <t>Victoria Goodman</t>
  </si>
  <si>
    <t>2021-05-01 17:53:13 UTC</t>
  </si>
  <si>
    <t>2021-05-01 17:53:24 UTC</t>
  </si>
  <si>
    <t>http://production-processed-recordings.s3.amazonaws.com/normalized_audio/c952a735729b40e6a0f7c6916b334229.wav</t>
  </si>
  <si>
    <t>https://production-processed-recordings.s3.amazonaws.com/c952a735729b40e6a0f7c6916b334229.wav?X-Amz-Algorithm=AWS4-HMAC-SHA256&amp;X-Amz-Credential=AKIATCPXLLJN3FZS7YWQ%2F20210504%2Fus-east-1%2Fs3%2Faws4_request&amp;X-Amz-Date=20210504T184000Z&amp;X-Amz-Expires=604800&amp;X-Amz-SignedHeaders=host&amp;X-Amz-Signature=2708560333632bd9961899e6422967dd04cf2eccff90b891b34c1e075909cb5a</t>
  </si>
  <si>
    <t>https://nc-library-recordings.s3.us-west-1.amazonaws.com/uploads/recording/raw_s3_location/368791a5-1eb8-42a6-b9ef-4b91a02ab4e3/c952a735729b40e6a0f7c6916b334229.wav?X-Amz-Algorithm=AWS4-HMAC-SHA256&amp;X-Amz-Credential=AKIATCPXLLJN3FZS7YWQ%2F20210504%2Fus-west-1%2Fs3%2Faws4_request&amp;X-Amz-Date=20210504T184000Z&amp;X-Amz-Expires=604800&amp;X-Amz-SignedHeaders=host&amp;X-Amz-Signature=e91d653da13bacfe224840eafaf303a38e65ac5e3ad0d1fc23a0c9ffea07275d</t>
  </si>
  <si>
    <t>fa1ae4bb-795f-425a-9baf-34ddc8ef0239</t>
  </si>
  <si>
    <t>Victoria Horn</t>
  </si>
  <si>
    <t>2021-05-01 16:54:29 UTC</t>
  </si>
  <si>
    <t>2021-05-01 16:54:40 UTC</t>
  </si>
  <si>
    <t>http://production-processed-recordings.s3.amazonaws.com/normalized_audio/9bdc79fc7df5f3e4bd64b4731771b651.wav</t>
  </si>
  <si>
    <t>https://production-processed-recordings.s3.amazonaws.com/9bdc79fc7df5f3e4bd64b4731771b651.wav?X-Amz-Algorithm=AWS4-HMAC-SHA256&amp;X-Amz-Credential=AKIATCPXLLJN3FZS7YWQ%2F20210504%2Fus-east-1%2Fs3%2Faws4_request&amp;X-Amz-Date=20210504T184000Z&amp;X-Amz-Expires=604800&amp;X-Amz-SignedHeaders=host&amp;X-Amz-Signature=7a34dafe4a4c574df65b749fe60bfc2880be9b7553aa25d6d5440e84eb706c7d</t>
  </si>
  <si>
    <t>https://nc-library-recordings.s3.us-west-1.amazonaws.com/uploads/recording/raw_s3_location/fa1ae4bb-795f-425a-9baf-34ddc8ef0239/9bdc79fc7df5f3e4bd64b4731771b651.wav?X-Amz-Algorithm=AWS4-HMAC-SHA256&amp;X-Amz-Credential=AKIATCPXLLJN3FZS7YWQ%2F20210504%2Fus-west-1%2Fs3%2Faws4_request&amp;X-Amz-Date=20210504T184000Z&amp;X-Amz-Expires=604800&amp;X-Amz-SignedHeaders=host&amp;X-Amz-Signature=9ba4a6f9efca838b21162da4f7887fd596c925815f0acafbf7c9e420dcd43966</t>
  </si>
  <si>
    <t>2ea93671-a9dc-4ad1-a541-40e531ac946c</t>
  </si>
  <si>
    <t>Valerie Taylor</t>
  </si>
  <si>
    <t>2021-04-29 18:07:00 UTC</t>
  </si>
  <si>
    <t>2021-04-29 18:07:09 UTC</t>
  </si>
  <si>
    <t>http://production-processed-recordings.s3.amazonaws.com/normalized_audio/421b007d09ed74a79f09a45f685b3262.wav</t>
  </si>
  <si>
    <t>https://production-processed-recordings.s3.amazonaws.com/421b007d09ed74a79f09a45f685b3262.wav?X-Amz-Algorithm=AWS4-HMAC-SHA256&amp;X-Amz-Credential=AKIATCPXLLJN3FZS7YWQ%2F20210504%2Fus-east-1%2Fs3%2Faws4_request&amp;X-Amz-Date=20210504T184000Z&amp;X-Amz-Expires=604800&amp;X-Amz-SignedHeaders=host&amp;X-Amz-Signature=c1171ed771064c9bdd8378818aed2184d746f225ca1d740c7f08bcea7890472a</t>
  </si>
  <si>
    <t>https://nc-library-recordings.s3.us-west-1.amazonaws.com/uploads/recording/raw_s3_location/2ea93671-a9dc-4ad1-a541-40e531ac946c/421b007d09ed74a79f09a45f685b3262.wav?X-Amz-Algorithm=AWS4-HMAC-SHA256&amp;X-Amz-Credential=AKIATCPXLLJN3FZS7YWQ%2F20210504%2Fus-west-1%2Fs3%2Faws4_request&amp;X-Amz-Date=20210504T184000Z&amp;X-Amz-Expires=604800&amp;X-Amz-SignedHeaders=host&amp;X-Amz-Signature=b5737a6c1a9a05895780272788a4e762eb4881600422d32382d5f443f85652b7</t>
  </si>
  <si>
    <t>36e5176c-1f9e-4bf9-9e78-7d74ac010255</t>
  </si>
  <si>
    <t>Virginia Jackson</t>
  </si>
  <si>
    <t>2021-05-01 16:42:14 UTC</t>
  </si>
  <si>
    <t>2021-05-01 16:42:25 UTC</t>
  </si>
  <si>
    <t>http://production-processed-recordings.s3.amazonaws.com/normalized_audio/d30fdb8d1ba113e9efbef7bdf288c0eb.wav</t>
  </si>
  <si>
    <t>https://production-processed-recordings.s3.amazonaws.com/d30fdb8d1ba113e9efbef7bdf288c0eb.wav?X-Amz-Algorithm=AWS4-HMAC-SHA256&amp;X-Amz-Credential=AKIATCPXLLJN3FZS7YWQ%2F20210504%2Fus-east-1%2Fs3%2Faws4_request&amp;X-Amz-Date=20210504T184000Z&amp;X-Amz-Expires=604800&amp;X-Amz-SignedHeaders=host&amp;X-Amz-Signature=518727521d8a943fddd0cc507fba0b14adbade2160d948a44f9c602175066306</t>
  </si>
  <si>
    <t>https://nc-library-recordings.s3.us-west-1.amazonaws.com/uploads/recording/raw_s3_location/36e5176c-1f9e-4bf9-9e78-7d74ac010255/d30fdb8d1ba113e9efbef7bdf288c0eb.wav?X-Amz-Algorithm=AWS4-HMAC-SHA256&amp;X-Amz-Credential=AKIATCPXLLJN3FZS7YWQ%2F20210504%2Fus-west-1%2Fs3%2Faws4_request&amp;X-Amz-Date=20210504T184000Z&amp;X-Amz-Expires=604800&amp;X-Amz-SignedHeaders=host&amp;X-Amz-Signature=e235e1b2f2d6725d26434f48ed64ea1c630bbb48fa1e2968c3558c8ee08b82ef</t>
  </si>
  <si>
    <t>9ec8b396-a818-473c-b091-b7ec56157c23</t>
  </si>
  <si>
    <t>Victoria Michelle Cabell</t>
  </si>
  <si>
    <t>2021-04-30 14:31:35 UTC</t>
  </si>
  <si>
    <t>2021-04-30 14:31:44 UTC</t>
  </si>
  <si>
    <t>http://production-processed-recordings.s3.amazonaws.com/normalized_audio/c6e3c8c3ec15b4f5b2b4d1f029d066d0.wav</t>
  </si>
  <si>
    <t>https://production-processed-recordings.s3.amazonaws.com/c6e3c8c3ec15b4f5b2b4d1f029d066d0.wav?X-Amz-Algorithm=AWS4-HMAC-SHA256&amp;X-Amz-Credential=AKIATCPXLLJN3FZS7YWQ%2F20210504%2Fus-east-1%2Fs3%2Faws4_request&amp;X-Amz-Date=20210504T184000Z&amp;X-Amz-Expires=604800&amp;X-Amz-SignedHeaders=host&amp;X-Amz-Signature=f69370c630f5b0402aac9e88567da0453742aab8eb959addae5fcfcefd82b438</t>
  </si>
  <si>
    <t>https://nc-library-recordings.s3.us-west-1.amazonaws.com/uploads/recording/raw_s3_location/9ec8b396-a818-473c-b091-b7ec56157c23/c6e3c8c3ec15b4f5b2b4d1f029d066d0.wav?X-Amz-Algorithm=AWS4-HMAC-SHA256&amp;X-Amz-Credential=AKIATCPXLLJN3FZS7YWQ%2F20210504%2Fus-west-1%2Fs3%2Faws4_request&amp;X-Amz-Date=20210504T184000Z&amp;X-Amz-Expires=604800&amp;X-Amz-SignedHeaders=host&amp;X-Amz-Signature=7e0aaf7e55dbbe5064041c238047fef100d2e601260e2d71c758bce8c0b3f621</t>
  </si>
  <si>
    <t>a86aa113-bc25-4a04-b83f-2229c50ae1ee</t>
  </si>
  <si>
    <t>Victoria Cleveland</t>
  </si>
  <si>
    <t>2021-05-03 04:37:09 UTC</t>
  </si>
  <si>
    <t>2021-05-03 04:37:19 UTC</t>
  </si>
  <si>
    <t>http://production-processed-recordings.s3.amazonaws.com/normalized_audio/c7f75f3260b2ffac11c2c722e596abfb.wav</t>
  </si>
  <si>
    <t>https://production-processed-recordings.s3.amazonaws.com/c7f75f3260b2ffac11c2c722e596abfb.wav?X-Amz-Algorithm=AWS4-HMAC-SHA256&amp;X-Amz-Credential=AKIATCPXLLJN3FZS7YWQ%2F20210504%2Fus-east-1%2Fs3%2Faws4_request&amp;X-Amz-Date=20210504T184000Z&amp;X-Amz-Expires=604800&amp;X-Amz-SignedHeaders=host&amp;X-Amz-Signature=57147966fa614618f5b45ef9af03d60a7b12728504a46f7c7918a516ec3e99fd</t>
  </si>
  <si>
    <t>https://nc-library-recordings.s3.us-west-1.amazonaws.com/uploads/recording/raw_s3_location/a86aa113-bc25-4a04-b83f-2229c50ae1ee/c7f75f3260b2ffac11c2c722e596abfb.wav?X-Amz-Algorithm=AWS4-HMAC-SHA256&amp;X-Amz-Credential=AKIATCPXLLJN3FZS7YWQ%2F20210504%2Fus-west-1%2Fs3%2Faws4_request&amp;X-Amz-Date=20210504T184000Z&amp;X-Amz-Expires=604800&amp;X-Amz-SignedHeaders=host&amp;X-Amz-Signature=8a105da321b6016f1c13a7bb3cdbbe55ac86c0fb81270cb04aeb6d355f91d2a4</t>
  </si>
  <si>
    <t>fcbd7f4c-3da0-4bb3-b714-76d9c5b070e6</t>
  </si>
  <si>
    <t>Victoria Koczan</t>
  </si>
  <si>
    <t>2021-05-01 15:20:00 UTC</t>
  </si>
  <si>
    <t>2021-05-01 15:20:08 UTC</t>
  </si>
  <si>
    <t>http://production-processed-recordings.s3.amazonaws.com/normalized_audio/4278e9cfbcf148a55606ba329102c4ed.wav</t>
  </si>
  <si>
    <t>https://production-processed-recordings.s3.amazonaws.com/4278e9cfbcf148a55606ba329102c4ed.wav?X-Amz-Algorithm=AWS4-HMAC-SHA256&amp;X-Amz-Credential=AKIATCPXLLJN3FZS7YWQ%2F20210504%2Fus-east-1%2Fs3%2Faws4_request&amp;X-Amz-Date=20210504T184000Z&amp;X-Amz-Expires=604800&amp;X-Amz-SignedHeaders=host&amp;X-Amz-Signature=aa102e47a089cf2d57a3f15ab575537a7326110dce79cae68fe875440dbb6313</t>
  </si>
  <si>
    <t>https://nc-library-recordings.s3.us-west-1.amazonaws.com/uploads/recording/raw_s3_location/fcbd7f4c-3da0-4bb3-b714-76d9c5b070e6/4278e9cfbcf148a55606ba329102c4ed.wav?X-Amz-Algorithm=AWS4-HMAC-SHA256&amp;X-Amz-Credential=AKIATCPXLLJN3FZS7YWQ%2F20210504%2Fus-west-1%2Fs3%2Faws4_request&amp;X-Amz-Date=20210504T184000Z&amp;X-Amz-Expires=604800&amp;X-Amz-SignedHeaders=host&amp;X-Amz-Signature=2fbd8b62841e869f9547c4c0a8fb0c460de056f277b4ba0de0f5d8fccb51ac45</t>
  </si>
  <si>
    <t>d6a2217d-6390-4859-a2bb-6548fc14a359</t>
  </si>
  <si>
    <t>Walter Debenedetto</t>
  </si>
  <si>
    <t>2021-05-01 18:47:19 UTC</t>
  </si>
  <si>
    <t>2021-05-01 18:47:29 UTC</t>
  </si>
  <si>
    <t>http://production-processed-recordings.s3.amazonaws.com/normalized_audio/7b2a45f37bf57eb3aec9b0f6231b9062.wav</t>
  </si>
  <si>
    <t>https://production-processed-recordings.s3.amazonaws.com/7b2a45f37bf57eb3aec9b0f6231b9062.wav?X-Amz-Algorithm=AWS4-HMAC-SHA256&amp;X-Amz-Credential=AKIATCPXLLJN3FZS7YWQ%2F20210504%2Fus-east-1%2Fs3%2Faws4_request&amp;X-Amz-Date=20210504T184000Z&amp;X-Amz-Expires=604800&amp;X-Amz-SignedHeaders=host&amp;X-Amz-Signature=6282dbbaab669e822e2018fafb28dac5f29f38585a85c0ed50702ba059423e07</t>
  </si>
  <si>
    <t>https://nc-library-recordings.s3.us-west-1.amazonaws.com/uploads/recording/raw_s3_location/d6a2217d-6390-4859-a2bb-6548fc14a359/7b2a45f37bf57eb3aec9b0f6231b9062.wav?X-Amz-Algorithm=AWS4-HMAC-SHA256&amp;X-Amz-Credential=AKIATCPXLLJN3FZS7YWQ%2F20210504%2Fus-west-1%2Fs3%2Faws4_request&amp;X-Amz-Date=20210504T184000Z&amp;X-Amz-Expires=604800&amp;X-Amz-SignedHeaders=host&amp;X-Amz-Signature=aac60c839f05b0ec6461a5b36903a49a95c13cc829820996ca9738519155adfb</t>
  </si>
  <si>
    <t>2c39899b-d9f9-4ad2-8224-51edf3cbccc3</t>
  </si>
  <si>
    <t>Wynter Crawford</t>
  </si>
  <si>
    <t>2021-05-03 04:14:50 UTC</t>
  </si>
  <si>
    <t>2021-05-03 04:15:00 UTC</t>
  </si>
  <si>
    <t>http://production-processed-recordings.s3.amazonaws.com/normalized_audio/5af26ede1060341cd9b7efe01062219d.wav</t>
  </si>
  <si>
    <t>https://production-processed-recordings.s3.amazonaws.com/5af26ede1060341cd9b7efe01062219d.wav?X-Amz-Algorithm=AWS4-HMAC-SHA256&amp;X-Amz-Credential=AKIATCPXLLJN3FZS7YWQ%2F20210504%2Fus-east-1%2Fs3%2Faws4_request&amp;X-Amz-Date=20210504T184000Z&amp;X-Amz-Expires=604800&amp;X-Amz-SignedHeaders=host&amp;X-Amz-Signature=3314cb2dff737ae05d65c6e72039879359d134b0958656e9eac7ed0da1317736</t>
  </si>
  <si>
    <t>https://nc-library-recordings.s3.us-west-1.amazonaws.com/uploads/recording/raw_s3_location/2c39899b-d9f9-4ad2-8224-51edf3cbccc3/5af26ede1060341cd9b7efe01062219d.wav?X-Amz-Algorithm=AWS4-HMAC-SHA256&amp;X-Amz-Credential=AKIATCPXLLJN3FZS7YWQ%2F20210504%2Fus-west-1%2Fs3%2Faws4_request&amp;X-Amz-Date=20210504T184000Z&amp;X-Amz-Expires=604800&amp;X-Amz-SignedHeaders=host&amp;X-Amz-Signature=b12abf38accfa4b7527895bb304ae5833cb07dcf5d7ff2b66ccdceafeda0ca8d</t>
  </si>
  <si>
    <t>686f2709-d041-4e5f-a476-bafac257a1f4</t>
  </si>
  <si>
    <t>William Stewart</t>
  </si>
  <si>
    <t>2021-05-01 12:18:53 UTC</t>
  </si>
  <si>
    <t>2021-05-01 12:19:01 UTC</t>
  </si>
  <si>
    <t>http://production-processed-recordings.s3.amazonaws.com/normalized_audio/2ae31b72bf97ac6d3ec41e5584ce1635.wav</t>
  </si>
  <si>
    <t>https://production-processed-recordings.s3.amazonaws.com/2ae31b72bf97ac6d3ec41e5584ce1635.wav?X-Amz-Algorithm=AWS4-HMAC-SHA256&amp;X-Amz-Credential=AKIATCPXLLJN3FZS7YWQ%2F20210504%2Fus-east-1%2Fs3%2Faws4_request&amp;X-Amz-Date=20210504T184000Z&amp;X-Amz-Expires=604800&amp;X-Amz-SignedHeaders=host&amp;X-Amz-Signature=d91592fb2e59ec64239bd438e13fee5bd2ea048d403b8454f2acd13dcb1c34d2</t>
  </si>
  <si>
    <t>https://nc-library-recordings.s3.us-west-1.amazonaws.com/uploads/recording/raw_s3_location/686f2709-d041-4e5f-a476-bafac257a1f4/2ae31b72bf97ac6d3ec41e5584ce1635.wav?X-Amz-Algorithm=AWS4-HMAC-SHA256&amp;X-Amz-Credential=AKIATCPXLLJN3FZS7YWQ%2F20210504%2Fus-west-1%2Fs3%2Faws4_request&amp;X-Amz-Date=20210504T184000Z&amp;X-Amz-Expires=604800&amp;X-Amz-SignedHeaders=host&amp;X-Amz-Signature=68e8419fd2b54f8254054b22722385b7299460d02ff7a09b4bdcd196e8749e0c</t>
  </si>
  <si>
    <t>2b44a56b-9511-44d9-b98b-64e3b000e838</t>
  </si>
  <si>
    <t>William Lilly</t>
  </si>
  <si>
    <t>2021-05-01 14:58:44 UTC</t>
  </si>
  <si>
    <t>2021-05-01 14:58:55 UTC</t>
  </si>
  <si>
    <t>http://production-processed-recordings.s3.amazonaws.com/normalized_audio/b67dfb66fa649753cb1699e6b7248934.wav</t>
  </si>
  <si>
    <t>https://production-processed-recordings.s3.amazonaws.com/b67dfb66fa649753cb1699e6b7248934.wav?X-Amz-Algorithm=AWS4-HMAC-SHA256&amp;X-Amz-Credential=AKIATCPXLLJN3FZS7YWQ%2F20210504%2Fus-east-1%2Fs3%2Faws4_request&amp;X-Amz-Date=20210504T184000Z&amp;X-Amz-Expires=604800&amp;X-Amz-SignedHeaders=host&amp;X-Amz-Signature=cb7a74c0a5a1e26ae5fc9f0b2d0cf3e712bd58e8ea20b4053fb1cabe4202a2a0</t>
  </si>
  <si>
    <t>https://nc-library-recordings.s3.us-west-1.amazonaws.com/uploads/recording/raw_s3_location/2b44a56b-9511-44d9-b98b-64e3b000e838/b67dfb66fa649753cb1699e6b7248934.wav?X-Amz-Algorithm=AWS4-HMAC-SHA256&amp;X-Amz-Credential=AKIATCPXLLJN3FZS7YWQ%2F20210504%2Fus-west-1%2Fs3%2Faws4_request&amp;X-Amz-Date=20210504T184000Z&amp;X-Amz-Expires=604800&amp;X-Amz-SignedHeaders=host&amp;X-Amz-Signature=4862f91e9e7f17ac38492066f9d5b2015972ce4671caf793411152c8ec898ead</t>
  </si>
  <si>
    <t>829368f2-0e1c-4e3b-a049-c85c27c4d13e</t>
  </si>
  <si>
    <t>William Anderson</t>
  </si>
  <si>
    <t>2021-05-03 06:19:23 UTC</t>
  </si>
  <si>
    <t>2021-05-03 06:19:31 UTC</t>
  </si>
  <si>
    <t>http://production-processed-recordings.s3.amazonaws.com/normalized_audio/893ad65904120b39a6d51b1f76058e89.wav</t>
  </si>
  <si>
    <t>https://production-processed-recordings.s3.amazonaws.com/893ad65904120b39a6d51b1f76058e89.wav?X-Amz-Algorithm=AWS4-HMAC-SHA256&amp;X-Amz-Credential=AKIATCPXLLJN3FZS7YWQ%2F20210504%2Fus-east-1%2Fs3%2Faws4_request&amp;X-Amz-Date=20210504T184000Z&amp;X-Amz-Expires=604800&amp;X-Amz-SignedHeaders=host&amp;X-Amz-Signature=c2de3a9d4d6406bfbf79a701259ea4e1b3a5a80b1b3cbcb0cf1b39dfe491b38c</t>
  </si>
  <si>
    <t>https://nc-library-recordings.s3.us-west-1.amazonaws.com/uploads/recording/raw_s3_location/829368f2-0e1c-4e3b-a049-c85c27c4d13e/893ad65904120b39a6d51b1f76058e89.wav?X-Amz-Algorithm=AWS4-HMAC-SHA256&amp;X-Amz-Credential=AKIATCPXLLJN3FZS7YWQ%2F20210504%2Fus-west-1%2Fs3%2Faws4_request&amp;X-Amz-Date=20210504T184000Z&amp;X-Amz-Expires=604800&amp;X-Amz-SignedHeaders=host&amp;X-Amz-Signature=9e429fae550d977ecd874d4a5abc5c991bfcb61850ca9310e3ea153f3c8419fc</t>
  </si>
  <si>
    <t>57ce310e-81f4-4361-9c39-5e0f6b86150e</t>
  </si>
  <si>
    <t>Wesley Basener</t>
  </si>
  <si>
    <t>2021-05-03 05:44:54 UTC</t>
  </si>
  <si>
    <t>2021-05-03 05:45:03 UTC</t>
  </si>
  <si>
    <t>http://production-processed-recordings.s3.amazonaws.com/normalized_audio/38e26dd1b7f82770a607cbc31387080a.wav</t>
  </si>
  <si>
    <t>https://production-processed-recordings.s3.amazonaws.com/38e26dd1b7f82770a607cbc31387080a.wav?X-Amz-Algorithm=AWS4-HMAC-SHA256&amp;X-Amz-Credential=AKIATCPXLLJN3FZS7YWQ%2F20210504%2Fus-east-1%2Fs3%2Faws4_request&amp;X-Amz-Date=20210504T184000Z&amp;X-Amz-Expires=604800&amp;X-Amz-SignedHeaders=host&amp;X-Amz-Signature=5cccb5f1e71472357384687d2b961488de9a27f441a415406617176c804cc310</t>
  </si>
  <si>
    <t>https://nc-library-recordings.s3.us-west-1.amazonaws.com/uploads/recording/raw_s3_location/57ce310e-81f4-4361-9c39-5e0f6b86150e/38e26dd1b7f82770a607cbc31387080a.wav?X-Amz-Algorithm=AWS4-HMAC-SHA256&amp;X-Amz-Credential=AKIATCPXLLJN3FZS7YWQ%2F20210504%2Fus-west-1%2Fs3%2Faws4_request&amp;X-Amz-Date=20210504T184000Z&amp;X-Amz-Expires=604800&amp;X-Amz-SignedHeaders=host&amp;X-Amz-Signature=3eac7d891bf7b4f3f276b57453449af70175ab0288cc97d08f9de36e98a51c33</t>
  </si>
  <si>
    <t>3b59a717-08c2-4698-9c2f-a5b7f692b17b</t>
  </si>
  <si>
    <t>William Hatmaker</t>
  </si>
  <si>
    <t>2021-05-01 17:16:06 UTC</t>
  </si>
  <si>
    <t>2021-05-01 17:16:14 UTC</t>
  </si>
  <si>
    <t>http://production-processed-recordings.s3.amazonaws.com/normalized_audio/cf47ddacd998d6ce33c77246c8695bac.wav</t>
  </si>
  <si>
    <t>https://production-processed-recordings.s3.amazonaws.com/cf47ddacd998d6ce33c77246c8695bac.wav?X-Amz-Algorithm=AWS4-HMAC-SHA256&amp;X-Amz-Credential=AKIATCPXLLJN3FZS7YWQ%2F20210504%2Fus-east-1%2Fs3%2Faws4_request&amp;X-Amz-Date=20210504T184000Z&amp;X-Amz-Expires=604800&amp;X-Amz-SignedHeaders=host&amp;X-Amz-Signature=3bb721d19d035b8c81e975d2e3b066eea1c8806e79264992a5b6c61b0ee6b733</t>
  </si>
  <si>
    <t>https://nc-library-recordings.s3.us-west-1.amazonaws.com/uploads/recording/raw_s3_location/3b59a717-08c2-4698-9c2f-a5b7f692b17b/cf47ddacd998d6ce33c77246c8695bac.wav?X-Amz-Algorithm=AWS4-HMAC-SHA256&amp;X-Amz-Credential=AKIATCPXLLJN3FZS7YWQ%2F20210504%2Fus-west-1%2Fs3%2Faws4_request&amp;X-Amz-Date=20210504T184000Z&amp;X-Amz-Expires=604800&amp;X-Amz-SignedHeaders=host&amp;X-Amz-Signature=8d156cf2524656f2a75580de92ec0995987e6a8e0150579f0b83d526c9c7ba40</t>
  </si>
  <si>
    <t>73932735-2dca-4b63-8d75-f9ab8f09cd73</t>
  </si>
  <si>
    <t>Winston Dickerson</t>
  </si>
  <si>
    <t>2021-05-01 18:44:08 UTC</t>
  </si>
  <si>
    <t>2021-05-01 18:44:17 UTC</t>
  </si>
  <si>
    <t>http://production-processed-recordings.s3.amazonaws.com/normalized_audio/991a8cbbddeae7e0deec5145e308bca0.wav</t>
  </si>
  <si>
    <t>https://production-processed-recordings.s3.amazonaws.com/991a8cbbddeae7e0deec5145e308bca0.wav?X-Amz-Algorithm=AWS4-HMAC-SHA256&amp;X-Amz-Credential=AKIATCPXLLJN3FZS7YWQ%2F20210504%2Fus-east-1%2Fs3%2Faws4_request&amp;X-Amz-Date=20210504T184000Z&amp;X-Amz-Expires=604800&amp;X-Amz-SignedHeaders=host&amp;X-Amz-Signature=4a234cb44aaa6e18449e9b37e35550e707b921b80a286ff20547ca135f4d92c7</t>
  </si>
  <si>
    <t>https://nc-library-recordings.s3.us-west-1.amazonaws.com/uploads/recording/raw_s3_location/73932735-2dca-4b63-8d75-f9ab8f09cd73/991a8cbbddeae7e0deec5145e308bca0.wav?X-Amz-Algorithm=AWS4-HMAC-SHA256&amp;X-Amz-Credential=AKIATCPXLLJN3FZS7YWQ%2F20210504%2Fus-west-1%2Fs3%2Faws4_request&amp;X-Amz-Date=20210504T184000Z&amp;X-Amz-Expires=604800&amp;X-Amz-SignedHeaders=host&amp;X-Amz-Signature=d1c24227d44295ded5475010da882a7e48ff630ae08033e84acdf054b8a6db28</t>
  </si>
  <si>
    <t>752f8587-8ca0-4880-a0c8-338aa2f4da61</t>
  </si>
  <si>
    <t>Whitney Sipe</t>
  </si>
  <si>
    <t>2021-05-01 12:29:38 UTC</t>
  </si>
  <si>
    <t>2021-05-01 12:29:47 UTC</t>
  </si>
  <si>
    <t>http://production-processed-recordings.s3.amazonaws.com/normalized_audio/324d3de454e6978cd44ab0548dc8c28d.wav</t>
  </si>
  <si>
    <t>https://production-processed-recordings.s3.amazonaws.com/324d3de454e6978cd44ab0548dc8c28d.wav?X-Amz-Algorithm=AWS4-HMAC-SHA256&amp;X-Amz-Credential=AKIATCPXLLJN3FZS7YWQ%2F20210504%2Fus-east-1%2Fs3%2Faws4_request&amp;X-Amz-Date=20210504T184000Z&amp;X-Amz-Expires=604800&amp;X-Amz-SignedHeaders=host&amp;X-Amz-Signature=7417238ffdc72655a0a56b8cc3e297a572515cc0c6ad1735d8808d06fc043365</t>
  </si>
  <si>
    <t>https://nc-library-recordings.s3.us-west-1.amazonaws.com/uploads/recording/raw_s3_location/752f8587-8ca0-4880-a0c8-338aa2f4da61/324d3de454e6978cd44ab0548dc8c28d.wav?X-Amz-Algorithm=AWS4-HMAC-SHA256&amp;X-Amz-Credential=AKIATCPXLLJN3FZS7YWQ%2F20210504%2Fus-west-1%2Fs3%2Faws4_request&amp;X-Amz-Date=20210504T184000Z&amp;X-Amz-Expires=604800&amp;X-Amz-SignedHeaders=host&amp;X-Amz-Signature=236bce3c4927875c56f4bcb5b91b1f720f9b63abee6b08402f0081b04999897f</t>
  </si>
  <si>
    <t>cffa6111-3f92-4db1-a42b-d3c7535020ac</t>
  </si>
  <si>
    <t>Willow Allen</t>
  </si>
  <si>
    <t>2021-05-03 06:22:42 UTC</t>
  </si>
  <si>
    <t>2021-05-03 06:22:49 UTC</t>
  </si>
  <si>
    <t>http://production-processed-recordings.s3.amazonaws.com/normalized_audio/6fd30630cd0294f7c57b76f009eef1f1.wav</t>
  </si>
  <si>
    <t>https://production-processed-recordings.s3.amazonaws.com/6fd30630cd0294f7c57b76f009eef1f1.wav?X-Amz-Algorithm=AWS4-HMAC-SHA256&amp;X-Amz-Credential=AKIATCPXLLJN3FZS7YWQ%2F20210504%2Fus-east-1%2Fs3%2Faws4_request&amp;X-Amz-Date=20210504T184000Z&amp;X-Amz-Expires=604800&amp;X-Amz-SignedHeaders=host&amp;X-Amz-Signature=82938e6d4ba168208ecbe4cb2249999b8d9039bc2abdff8d568022f0fe73a251</t>
  </si>
  <si>
    <t>https://nc-library-recordings.s3.us-west-1.amazonaws.com/uploads/recording/raw_s3_location/cffa6111-3f92-4db1-a42b-d3c7535020ac/6fd30630cd0294f7c57b76f009eef1f1.wav?X-Amz-Algorithm=AWS4-HMAC-SHA256&amp;X-Amz-Credential=AKIATCPXLLJN3FZS7YWQ%2F20210504%2Fus-west-1%2Fs3%2Faws4_request&amp;X-Amz-Date=20210504T184000Z&amp;X-Amz-Expires=604800&amp;X-Amz-SignedHeaders=host&amp;X-Amz-Signature=593c9a0b5ee72e929558654f17518e3c6d115ddca003cfe7ff8b494ce9654d57</t>
  </si>
  <si>
    <t>8d97d863-6faa-45a2-96c2-dca984a563cf</t>
  </si>
  <si>
    <t>Wendall Pence</t>
  </si>
  <si>
    <t>2021-05-01 13:35:51 UTC</t>
  </si>
  <si>
    <t>2021-05-01 13:36:01 UTC</t>
  </si>
  <si>
    <t>http://production-processed-recordings.s3.amazonaws.com/normalized_audio/4d9bd2cf9f7e57663dda1365da30dcfa.wav</t>
  </si>
  <si>
    <t>https://production-processed-recordings.s3.amazonaws.com/4d9bd2cf9f7e57663dda1365da30dcfa.wav?X-Amz-Algorithm=AWS4-HMAC-SHA256&amp;X-Amz-Credential=AKIATCPXLLJN3FZS7YWQ%2F20210504%2Fus-east-1%2Fs3%2Faws4_request&amp;X-Amz-Date=20210504T184000Z&amp;X-Amz-Expires=604800&amp;X-Amz-SignedHeaders=host&amp;X-Amz-Signature=d0a066bce98410348e6bf8198738a461885b16cc0b332b196126ca0fe1042364</t>
  </si>
  <si>
    <t>https://nc-library-recordings.s3.us-west-1.amazonaws.com/uploads/recording/raw_s3_location/8d97d863-6faa-45a2-96c2-dca984a563cf/4d9bd2cf9f7e57663dda1365da30dcfa.wav?X-Amz-Algorithm=AWS4-HMAC-SHA256&amp;X-Amz-Credential=AKIATCPXLLJN3FZS7YWQ%2F20210504%2Fus-west-1%2Fs3%2Faws4_request&amp;X-Amz-Date=20210504T184000Z&amp;X-Amz-Expires=604800&amp;X-Amz-SignedHeaders=host&amp;X-Amz-Signature=ff79a199abf6b1581590173d2fdd0dbedc7cc12df4b87f7eb1ac83797b1cc7d9</t>
  </si>
  <si>
    <t>ce27094a-5eb9-4851-8d3f-e7e7b85687f4</t>
  </si>
  <si>
    <t>Willow Falcon-Flansburgh</t>
  </si>
  <si>
    <t>2021-05-01 18:09:23 UTC</t>
  </si>
  <si>
    <t>2021-05-01 18:09:33 UTC</t>
  </si>
  <si>
    <t>http://production-processed-recordings.s3.amazonaws.com/normalized_audio/0336bd9985153b81f76c4146a3a9b2c8.wav</t>
  </si>
  <si>
    <t>https://production-processed-recordings.s3.amazonaws.com/0336bd9985153b81f76c4146a3a9b2c8.wav?X-Amz-Algorithm=AWS4-HMAC-SHA256&amp;X-Amz-Credential=AKIATCPXLLJN3FZS7YWQ%2F20210504%2Fus-east-1%2Fs3%2Faws4_request&amp;X-Amz-Date=20210504T184000Z&amp;X-Amz-Expires=604800&amp;X-Amz-SignedHeaders=host&amp;X-Amz-Signature=6e3fc412f7fcf1d06259244de0d8d68f216e114c663bf3be82edfcd3bf42ce70</t>
  </si>
  <si>
    <t>https://nc-library-recordings.s3.us-west-1.amazonaws.com/uploads/recording/raw_s3_location/ce27094a-5eb9-4851-8d3f-e7e7b85687f4/0336bd9985153b81f76c4146a3a9b2c8.wav?X-Amz-Algorithm=AWS4-HMAC-SHA256&amp;X-Amz-Credential=AKIATCPXLLJN3FZS7YWQ%2F20210504%2Fus-west-1%2Fs3%2Faws4_request&amp;X-Amz-Date=20210504T184000Z&amp;X-Amz-Expires=604800&amp;X-Amz-SignedHeaders=host&amp;X-Amz-Signature=09692449e702b8fbad5fc7dd2df68725b66d24faae49ed0f786d6f819a8fe4b1</t>
  </si>
  <si>
    <t>9613b61d-2298-4fdc-92cd-5336a6301d82</t>
  </si>
  <si>
    <t>Xin Zhang</t>
  </si>
  <si>
    <t>2021-04-29 17:48:53 UTC</t>
  </si>
  <si>
    <t>2021-04-29 17:49:03 UTC</t>
  </si>
  <si>
    <t>http://production-processed-recordings.s3.amazonaws.com/normalized_audio/196df9cdd5164a7229ec30986ffc5e05.wav</t>
  </si>
  <si>
    <t>https://production-processed-recordings.s3.amazonaws.com/196df9cdd5164a7229ec30986ffc5e05.wav?X-Amz-Algorithm=AWS4-HMAC-SHA256&amp;X-Amz-Credential=AKIATCPXLLJN3FZS7YWQ%2F20210504%2Fus-east-1%2Fs3%2Faws4_request&amp;X-Amz-Date=20210504T184000Z&amp;X-Amz-Expires=604800&amp;X-Amz-SignedHeaders=host&amp;X-Amz-Signature=b78498196e4e41a12359e56e4f274880fd19582f3af015d04bd4f622717fb313</t>
  </si>
  <si>
    <t>https://nc-library-recordings.s3.us-west-1.amazonaws.com/uploads/recording/raw_s3_location/9613b61d-2298-4fdc-92cd-5336a6301d82/196df9cdd5164a7229ec30986ffc5e05.wav?X-Amz-Algorithm=AWS4-HMAC-SHA256&amp;X-Amz-Credential=AKIATCPXLLJN3FZS7YWQ%2F20210504%2Fus-west-1%2Fs3%2Faws4_request&amp;X-Amz-Date=20210504T184000Z&amp;X-Amz-Expires=604800&amp;X-Amz-SignedHeaders=host&amp;X-Amz-Signature=57fe3187e0e8d19b4ed890fa935cb58f4e92bb66c20e1c4b916c1960f9dc29c2</t>
  </si>
  <si>
    <t>a2fd8330-ed00-470b-aa48-8daecf56f805</t>
  </si>
  <si>
    <t>Yamin Aung</t>
  </si>
  <si>
    <t>2021-04-30 15:15:58 UTC</t>
  </si>
  <si>
    <t>2021-04-30 15:16:09 UTC</t>
  </si>
  <si>
    <t>http://production-processed-recordings.s3.amazonaws.com/normalized_audio/997ab520ab35fbe6c7d103e93e1880fb.wav</t>
  </si>
  <si>
    <t>https://production-processed-recordings.s3.amazonaws.com/997ab520ab35fbe6c7d103e93e1880fb.wav?X-Amz-Algorithm=AWS4-HMAC-SHA256&amp;X-Amz-Credential=AKIATCPXLLJN3FZS7YWQ%2F20210504%2Fus-east-1%2Fs3%2Faws4_request&amp;X-Amz-Date=20210504T184000Z&amp;X-Amz-Expires=604800&amp;X-Amz-SignedHeaders=host&amp;X-Amz-Signature=0a03f03c8bf93b9c0bb9469809d9f7bb96835c7c656c49d4ec41eb3efad2a447</t>
  </si>
  <si>
    <t>https://nc-library-recordings.s3.us-west-1.amazonaws.com/uploads/recording/raw_s3_location/a2fd8330-ed00-470b-aa48-8daecf56f805/997ab520ab35fbe6c7d103e93e1880fb.wav?X-Amz-Algorithm=AWS4-HMAC-SHA256&amp;X-Amz-Credential=AKIATCPXLLJN3FZS7YWQ%2F20210504%2Fus-west-1%2Fs3%2Faws4_request&amp;X-Amz-Date=20210504T184000Z&amp;X-Amz-Expires=604800&amp;X-Amz-SignedHeaders=host&amp;X-Amz-Signature=dab260e61dee9e64912a2a07f0532cd362bb5eea47f7fb01047c642efbd08f59</t>
  </si>
  <si>
    <t>40afdec7-48c8-4344-9e92-2feb9a51163f</t>
  </si>
  <si>
    <t>Yanci Argueta</t>
  </si>
  <si>
    <t>2021-04-30 15:18:56 UTC</t>
  </si>
  <si>
    <t>2021-04-30 15:19:06 UTC</t>
  </si>
  <si>
    <t>http://production-processed-recordings.s3.amazonaws.com/normalized_audio/aa12b15fd6d08a7ef8ab91579863ee12.wav</t>
  </si>
  <si>
    <t>https://production-processed-recordings.s3.amazonaws.com/aa12b15fd6d08a7ef8ab91579863ee12.wav?X-Amz-Algorithm=AWS4-HMAC-SHA256&amp;X-Amz-Credential=AKIATCPXLLJN3FZS7YWQ%2F20210504%2Fus-east-1%2Fs3%2Faws4_request&amp;X-Amz-Date=20210504T184000Z&amp;X-Amz-Expires=604800&amp;X-Amz-SignedHeaders=host&amp;X-Amz-Signature=4bdae544f71450de042d725c85a774a2ac95097a1a5886abdc404467249f1fa1</t>
  </si>
  <si>
    <t>https://nc-library-recordings.s3.us-west-1.amazonaws.com/uploads/recording/raw_s3_location/40afdec7-48c8-4344-9e92-2feb9a51163f/aa12b15fd6d08a7ef8ab91579863ee12.wav?X-Amz-Algorithm=AWS4-HMAC-SHA256&amp;X-Amz-Credential=AKIATCPXLLJN3FZS7YWQ%2F20210504%2Fus-west-1%2Fs3%2Faws4_request&amp;X-Amz-Date=20210504T184000Z&amp;X-Amz-Expires=604800&amp;X-Amz-SignedHeaders=host&amp;X-Amz-Signature=d72787c8a8c14ca00f9adfbd0e8ae12e99c10d67a4885c83846d5d9c4d9bdfad</t>
  </si>
  <si>
    <t>af2b9f82-26cd-4a99-b881-4b87d6e2076b</t>
  </si>
  <si>
    <t>Zachary Turner</t>
  </si>
  <si>
    <t>2021-04-29 18:04:33 UTC</t>
  </si>
  <si>
    <t>2021-04-29 18:04:44 UTC</t>
  </si>
  <si>
    <t>http://production-processed-recordings.s3.amazonaws.com/normalized_audio/815f95102a91a416f22de99e7e0d9c90.wav</t>
  </si>
  <si>
    <t>https://production-processed-recordings.s3.amazonaws.com/815f95102a91a416f22de99e7e0d9c90.wav?X-Amz-Algorithm=AWS4-HMAC-SHA256&amp;X-Amz-Credential=AKIATCPXLLJN3FZS7YWQ%2F20210504%2Fus-east-1%2Fs3%2Faws4_request&amp;X-Amz-Date=20210504T184000Z&amp;X-Amz-Expires=604800&amp;X-Amz-SignedHeaders=host&amp;X-Amz-Signature=9d4b0aa4b5ea9c2ef543d6739383a0622d32928e1fc3e6fb8d9c014ff562dad9</t>
  </si>
  <si>
    <t>https://nc-library-recordings.s3.us-west-1.amazonaws.com/uploads/recording/raw_s3_location/af2b9f82-26cd-4a99-b881-4b87d6e2076b/815f95102a91a416f22de99e7e0d9c90.wav?X-Amz-Algorithm=AWS4-HMAC-SHA256&amp;X-Amz-Credential=AKIATCPXLLJN3FZS7YWQ%2F20210504%2Fus-west-1%2Fs3%2Faws4_request&amp;X-Amz-Date=20210504T184000Z&amp;X-Amz-Expires=604800&amp;X-Amz-SignedHeaders=host&amp;X-Amz-Signature=4eb800e8f492339c41b0dde1c83557670b38bf3f73802ffcc0893ced959c23c6</t>
  </si>
  <si>
    <t>e648cbc5-8d04-4b4d-9d2b-d95a8f6cc8c3</t>
  </si>
  <si>
    <t>Zachary Davis</t>
  </si>
  <si>
    <t>2021-05-01 18:50:35 UTC</t>
  </si>
  <si>
    <t>2021-05-01 18:50:44 UTC</t>
  </si>
  <si>
    <t>http://production-processed-recordings.s3.amazonaws.com/normalized_audio/6d5d3639ab0e4712b862ca3a08f0be87.wav</t>
  </si>
  <si>
    <t>https://production-processed-recordings.s3.amazonaws.com/6d5d3639ab0e4712b862ca3a08f0be87.wav?X-Amz-Algorithm=AWS4-HMAC-SHA256&amp;X-Amz-Credential=AKIATCPXLLJN3FZS7YWQ%2F20210504%2Fus-east-1%2Fs3%2Faws4_request&amp;X-Amz-Date=20210504T184000Z&amp;X-Amz-Expires=604800&amp;X-Amz-SignedHeaders=host&amp;X-Amz-Signature=6fe93321ee5de18b1f440cdf79b175a51d1d870f52f350dcb1ad0d161be77862</t>
  </si>
  <si>
    <t>https://nc-library-recordings.s3.us-west-1.amazonaws.com/uploads/recording/raw_s3_location/e648cbc5-8d04-4b4d-9d2b-d95a8f6cc8c3/6d5d3639ab0e4712b862ca3a08f0be87.wav?X-Amz-Algorithm=AWS4-HMAC-SHA256&amp;X-Amz-Credential=AKIATCPXLLJN3FZS7YWQ%2F20210504%2Fus-west-1%2Fs3%2Faws4_request&amp;X-Amz-Date=20210504T184000Z&amp;X-Amz-Expires=604800&amp;X-Amz-SignedHeaders=host&amp;X-Amz-Signature=d9320135775417d75b7f8fcf66466e30dd7aebdbb28c4269df75d6f9fdfdd212</t>
  </si>
  <si>
    <t>f458ade9-9f5d-48e1-ba4a-16f3abab9aa8</t>
  </si>
  <si>
    <t>Zachary Decker</t>
  </si>
  <si>
    <t>2021-05-01 18:46:28 UTC</t>
  </si>
  <si>
    <t>2021-05-01 18:46:37 UTC</t>
  </si>
  <si>
    <t>http://production-processed-recordings.s3.amazonaws.com/normalized_audio/929e5a00db93a5cf23ec89838a5bb921.wav</t>
  </si>
  <si>
    <t>https://production-processed-recordings.s3.amazonaws.com/929e5a00db93a5cf23ec89838a5bb921.wav?X-Amz-Algorithm=AWS4-HMAC-SHA256&amp;X-Amz-Credential=AKIATCPXLLJN3FZS7YWQ%2F20210504%2Fus-east-1%2Fs3%2Faws4_request&amp;X-Amz-Date=20210504T184000Z&amp;X-Amz-Expires=604800&amp;X-Amz-SignedHeaders=host&amp;X-Amz-Signature=a05a9da6fbd76a181e495809e32b83b1c615f41e457847e6c5b7704c2a286714</t>
  </si>
  <si>
    <t>https://nc-library-recordings.s3.us-west-1.amazonaws.com/uploads/recording/raw_s3_location/f458ade9-9f5d-48e1-ba4a-16f3abab9aa8/929e5a00db93a5cf23ec89838a5bb921.wav?X-Amz-Algorithm=AWS4-HMAC-SHA256&amp;X-Amz-Credential=AKIATCPXLLJN3FZS7YWQ%2F20210504%2Fus-west-1%2Fs3%2Faws4_request&amp;X-Amz-Date=20210504T184000Z&amp;X-Amz-Expires=604800&amp;X-Amz-SignedHeaders=host&amp;X-Amz-Signature=ee43c7b3e6cf772cced7b69c87f32d566e84ba7ef007ffad46c0d433ed1de8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</si>
</sst>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rgb="FF000000"/>
      <name val="Arial"/>
    </font>
    <font>
      <b/>
      <sz val="10"/>
      <color rgb="FF000000"/>
      <name val="Arial"/>
    </font>
    <font>
      <sz val="11"/>
      <color theme="1"/>
      <name val="Calibri"/>
    </font>
    <font>
      <sz val="12"/>
      <color rgb="FF000000"/>
      <name val="&quot;Times New Roman&quot;"/>
    </font>
    <font>
      <sz val="11"/>
      <color rgb="FF000000"/>
      <name val="Calibri"/>
    </font>
    <font>
      <u/>
      <sz val="12"/>
      <color rgb="FF000000"/>
      <name val="&quot;Times New Roman&quot;"/>
    </font>
    <font>
      <u/>
      <sz val="11"/>
      <color theme="10"/>
      <name val="Arial"/>
    </font>
    <font>
      <u/>
      <sz val="11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D0CECE"/>
        <bgColor rgb="FFD0CECE"/>
      </patternFill>
    </fill>
  </fills>
  <borders count="2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/>
    <xf numFmtId="0" fontId="1" fillId="3" borderId="0" xfId="0" applyFont="1" applyFill="1" applyAlignment="1"/>
    <xf numFmtId="0" fontId="1" fillId="3" borderId="1" xfId="0" applyFont="1" applyFill="1" applyBorder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6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7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sa29629@email.vccs.edu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nc-library-recordings.s3.us-west-1.amazonaws.com/uploads/recording/raw_s3_location/41406583-5cb8-466e-8755-25d3d6ef304f/65c6ec798280270fb80b834a9b9cc324.wav?X-Amz-Algorithm=AWS4-HMAC-SHA256&amp;X-Amz-Credential=AKIATCPXLLJN3FZS7YWQ%2F20210504%2Fus-west-1%2Fs3%2Faws4_request&amp;X-Amz-Date=20210504T184000Z&amp;X-Amz-Expires=604800&amp;X-Amz-SignedHeaders=host&amp;X-Amz-Signature=fc1042740cd78a418f904d21d8499c65290fefc951c68912fcec30251d28b54b" TargetMode="External"/><Relationship Id="rId1827" Type="http://schemas.openxmlformats.org/officeDocument/2006/relationships/hyperlink" Target="https://production-processed-recordings.s3.amazonaws.com/98e0f0d127c4a5647b3eeca5b87dd2ae.wav?X-Amz-Algorithm=AWS4-HMAC-SHA256&amp;X-Amz-Credential=AKIATCPXLLJN3FZS7YWQ%2F20210504%2Fus-east-1%2Fs3%2Faws4_request&amp;X-Amz-Date=20210504T184000Z&amp;X-Amz-Expires=604800&amp;X-Amz-SignedHeaders=host&amp;X-Amz-Signature=1b30918e5a91c9e0299610b2424910b7974104a412f65a0a6ae313b2317723ae" TargetMode="External"/><Relationship Id="rId21" Type="http://schemas.openxmlformats.org/officeDocument/2006/relationships/hyperlink" Target="https://nc-library-recordings.s3.us-west-1.amazonaws.com/uploads/recording/raw_s3_location/59e6ce36-cf79-4c56-a527-cc711274cedc/3546abf3cc784f9cb15335f91d0ace6a.wav?X-Amz-Algorithm=AWS4-HMAC-SHA256&amp;X-Amz-Credential=AKIATCPXLLJN3FZS7YWQ%2F20210504%2Fus-west-1%2Fs3%2Faws4_request&amp;X-Amz-Date=20210504T183957Z&amp;X-Amz-Expires=604800&amp;X-Amz-SignedHeaders=host&amp;X-Amz-Signature=81f7d9d4e5e487594834dcc9be09374d3e546424a44a32d4c4ed7a524314084d" TargetMode="External"/><Relationship Id="rId170" Type="http://schemas.openxmlformats.org/officeDocument/2006/relationships/hyperlink" Target="http://production-processed-recordings.s3.amazonaws.com/normalized_audio/692b9a1da57b7b3d125e1af42bbe1e65.wav" TargetMode="External"/><Relationship Id="rId268" Type="http://schemas.openxmlformats.org/officeDocument/2006/relationships/hyperlink" Target="https://production-processed-recordings.s3.amazonaws.com/d442f79242346978f9c98921461c2470.wav?X-Amz-Algorithm=AWS4-HMAC-SHA256&amp;X-Amz-Credential=AKIATCPXLLJN3FZS7YWQ%2F20210504%2Fus-east-1%2Fs3%2Faws4_request&amp;X-Amz-Date=20210504T183958Z&amp;X-Amz-Expires=604800&amp;X-Amz-SignedHeaders=host&amp;X-Amz-Signature=d61eb54936caed215ce0e6cad2d81fa4dffc720029d4fb742286658267ce7f93" TargetMode="External"/><Relationship Id="rId475" Type="http://schemas.openxmlformats.org/officeDocument/2006/relationships/hyperlink" Target="https://production-processed-recordings.s3.amazonaws.com/0a7a41a39d7ceb11851246a3d7c93bf4.wav?X-Amz-Algorithm=AWS4-HMAC-SHA256&amp;X-Amz-Credential=AKIATCPXLLJN3FZS7YWQ%2F20210504%2Fus-east-1%2Fs3%2Faws4_request&amp;X-Amz-Date=20210504T183958Z&amp;X-Amz-Expires=604800&amp;X-Amz-SignedHeaders=host&amp;X-Amz-Signature=b7c219484fdc3037f6efcea5ebb01eeb1cb18c40d526fb5058c3513b792d4296" TargetMode="External"/><Relationship Id="rId682" Type="http://schemas.openxmlformats.org/officeDocument/2006/relationships/hyperlink" Target="https://production-processed-recordings.s3.amazonaws.com/db2f132fa7a8dd709717f43ea02c5ca3.wav?X-Amz-Algorithm=AWS4-HMAC-SHA256&amp;X-Amz-Credential=AKIATCPXLLJN3FZS7YWQ%2F20210504%2Fus-east-1%2Fs3%2Faws4_request&amp;X-Amz-Date=20210504T183958Z&amp;X-Amz-Expires=604800&amp;X-Amz-SignedHeaders=host&amp;X-Amz-Signature=62893ef8d7459c1c952edbce55f4672f401ff363ec9fe5505aa318ffda387395" TargetMode="External"/><Relationship Id="rId128" Type="http://schemas.openxmlformats.org/officeDocument/2006/relationships/hyperlink" Target="https://nc-library-recordings.s3.us-west-1.amazonaws.com/uploads/recording/raw_s3_location/fe39e1b9-95c2-47b9-8e6a-0225359e831a/c41d4f0a27b1e9264dcd7bcadde7a69f.wav?X-Amz-Algorithm=AWS4-HMAC-SHA256&amp;X-Amz-Credential=AKIATCPXLLJN3FZS7YWQ%2F20210504%2Fus-west-1%2Fs3%2Faws4_request&amp;X-Amz-Date=20210504T183958Z&amp;X-Amz-Expires=604800&amp;X-Amz-SignedHeaders=host&amp;X-Amz-Signature=c1260548672e3d600da2afd0a85e611f80700c81e0824c909d5d033fd9a3d0bd" TargetMode="External"/><Relationship Id="rId335" Type="http://schemas.openxmlformats.org/officeDocument/2006/relationships/hyperlink" Target="http://production-processed-recordings.s3.amazonaws.com/normalized_audio/e3a1a4979985a1c80c55988a8112954d.wav" TargetMode="External"/><Relationship Id="rId542" Type="http://schemas.openxmlformats.org/officeDocument/2006/relationships/hyperlink" Target="https://production-processed-recordings.s3.amazonaws.com/4dbe72277c46b2dfc1438daae01cbad7.wav?X-Amz-Algorithm=AWS4-HMAC-SHA256&amp;X-Amz-Credential=AKIATCPXLLJN3FZS7YWQ%2F20210504%2Fus-east-1%2Fs3%2Faws4_request&amp;X-Amz-Date=20210504T183958Z&amp;X-Amz-Expires=604800&amp;X-Amz-SignedHeaders=host&amp;X-Amz-Signature=df78a24c7d305f932d6821230f293c2509fb73801632466e2b709a037960ba4a" TargetMode="External"/><Relationship Id="rId987" Type="http://schemas.openxmlformats.org/officeDocument/2006/relationships/hyperlink" Target="http://production-processed-recordings.s3.amazonaws.com/normalized_audio/ca966eba57d1baefc83b0d90fede3027.wav" TargetMode="External"/><Relationship Id="rId1172" Type="http://schemas.openxmlformats.org/officeDocument/2006/relationships/hyperlink" Target="https://production-processed-recordings.s3.amazonaws.com/3a351f6e9f3503ecea18ef2432a3d43b.wav?X-Amz-Algorithm=AWS4-HMAC-SHA256&amp;X-Amz-Credential=AKIATCPXLLJN3FZS7YWQ%2F20210504%2Fus-east-1%2Fs3%2Faws4_request&amp;X-Amz-Date=20210504T183959Z&amp;X-Amz-Expires=604800&amp;X-Amz-SignedHeaders=host&amp;X-Amz-Signature=c32ffc8b8d23453f6e96bb57f59bf2d6e7a6eada70c9d1cb2423c347053fc3e8" TargetMode="External"/><Relationship Id="rId402" Type="http://schemas.openxmlformats.org/officeDocument/2006/relationships/hyperlink" Target="https://production-processed-recordings.s3.amazonaws.com/01eb22caf2d5b93fd194d24cb81ee7c3.wav?X-Amz-Algorithm=AWS4-HMAC-SHA256&amp;X-Amz-Credential=AKIATCPXLLJN3FZS7YWQ%2F20210504%2Fus-east-1%2Fs3%2Faws4_request&amp;X-Amz-Date=20210504T183958Z&amp;X-Amz-Expires=604800&amp;X-Amz-SignedHeaders=host&amp;X-Amz-Signature=ff3205862941434dd2b044e0ee999d24683254a17f2ea101d929a64275bf5b6a" TargetMode="External"/><Relationship Id="rId847" Type="http://schemas.openxmlformats.org/officeDocument/2006/relationships/hyperlink" Target="https://production-processed-recordings.s3.amazonaws.com/72a8b5fdc9ef147e0578636c06d5e547.wav?X-Amz-Algorithm=AWS4-HMAC-SHA256&amp;X-Amz-Credential=AKIATCPXLLJN3FZS7YWQ%2F20210504%2Fus-east-1%2Fs3%2Faws4_request&amp;X-Amz-Date=20210504T183959Z&amp;X-Amz-Expires=604800&amp;X-Amz-SignedHeaders=host&amp;X-Amz-Signature=8789a622fe3b4119519bc4f80816349a49a27b94f559a164543d083d45946203" TargetMode="External"/><Relationship Id="rId1032" Type="http://schemas.openxmlformats.org/officeDocument/2006/relationships/hyperlink" Target="https://nc-library-recordings.s3.us-west-1.amazonaws.com/uploads/recording/raw_s3_location/8e808eaa-ae01-47d4-ae24-60a383572130/46b4b21fbe9059e5b90a4584065f0e3b.wav?X-Amz-Algorithm=AWS4-HMAC-SHA256&amp;X-Amz-Credential=AKIATCPXLLJN3FZS7YWQ%2F20210504%2Fus-west-1%2Fs3%2Faws4_request&amp;X-Amz-Date=20210504T183959Z&amp;X-Amz-Expires=604800&amp;X-Amz-SignedHeaders=host&amp;X-Amz-Signature=76f06876407cea742028570e4c756f8b1f57f086fde2d4905fc596ae13296d12" TargetMode="External"/><Relationship Id="rId1477" Type="http://schemas.openxmlformats.org/officeDocument/2006/relationships/hyperlink" Target="https://production-processed-recordings.s3.amazonaws.com/62eebccac0ebfa0342aac1915f9f3afb.wav?X-Amz-Algorithm=AWS4-HMAC-SHA256&amp;X-Amz-Credential=AKIATCPXLLJN3FZS7YWQ%2F20210504%2Fus-east-1%2Fs3%2Faws4_request&amp;X-Amz-Date=20210504T184000Z&amp;X-Amz-Expires=604800&amp;X-Amz-SignedHeaders=host&amp;X-Amz-Signature=218896c570ced6c3c9a5db7965ac8571868f49385e5f4b5458a4e006b7eb266c" TargetMode="External"/><Relationship Id="rId1684" Type="http://schemas.openxmlformats.org/officeDocument/2006/relationships/hyperlink" Target="https://production-processed-recordings.s3.amazonaws.com/3a2c09e88e8e1da4ca563d2ddf31d499.wav?X-Amz-Algorithm=AWS4-HMAC-SHA256&amp;X-Amz-Credential=AKIATCPXLLJN3FZS7YWQ%2F20210504%2Fus-east-1%2Fs3%2Faws4_request&amp;X-Amz-Date=20210504T184000Z&amp;X-Amz-Expires=604800&amp;X-Amz-SignedHeaders=host&amp;X-Amz-Signature=1bd92c71c2f3204fcac592915f50bcc104d4ff9a0958234964ca80aad7e155f1" TargetMode="External"/><Relationship Id="rId1891" Type="http://schemas.openxmlformats.org/officeDocument/2006/relationships/hyperlink" Target="https://production-processed-recordings.s3.amazonaws.com/38e26dd1b7f82770a607cbc31387080a.wav?X-Amz-Algorithm=AWS4-HMAC-SHA256&amp;X-Amz-Credential=AKIATCPXLLJN3FZS7YWQ%2F20210504%2Fus-east-1%2Fs3%2Faws4_request&amp;X-Amz-Date=20210504T184000Z&amp;X-Amz-Expires=604800&amp;X-Amz-SignedHeaders=host&amp;X-Amz-Signature=5cccb5f1e71472357384687d2b961488de9a27f441a415406617176c804cc310" TargetMode="External"/><Relationship Id="rId707" Type="http://schemas.openxmlformats.org/officeDocument/2006/relationships/hyperlink" Target="https://nc-library-recordings.s3.us-west-1.amazonaws.com/uploads/recording/raw_s3_location/7c534697-c64e-4d4c-aa8f-6c8d1b5f2e45/778ac30974ea92a817df0fdf96b47799.wav?X-Amz-Algorithm=AWS4-HMAC-SHA256&amp;X-Amz-Credential=AKIATCPXLLJN3FZS7YWQ%2F20210504%2Fus-west-1%2Fs3%2Faws4_request&amp;X-Amz-Date=20210504T183958Z&amp;X-Amz-Expires=604800&amp;X-Amz-SignedHeaders=host&amp;X-Amz-Signature=3072e45978a4ecfeee61c29d86b614779606bd55fc060bf679b964ae3d68c557" TargetMode="External"/><Relationship Id="rId914" Type="http://schemas.openxmlformats.org/officeDocument/2006/relationships/hyperlink" Target="https://nc-library-recordings.s3.us-west-1.amazonaws.com/uploads/recording/raw_s3_location/f76a4f01-249d-4092-945d-d21a81d17e0d/ffd1a48c1da5fa229261e2bc89003596.wav?X-Amz-Algorithm=AWS4-HMAC-SHA256&amp;X-Amz-Credential=AKIATCPXLLJN3FZS7YWQ%2F20210504%2Fus-west-1%2Fs3%2Faws4_request&amp;X-Amz-Date=20210504T183959Z&amp;X-Amz-Expires=604800&amp;X-Amz-SignedHeaders=host&amp;X-Amz-Signature=3eeb8bc64e6726056836e67ab183d73e6a41944659136770419421d61da5aa97" TargetMode="External"/><Relationship Id="rId1337" Type="http://schemas.openxmlformats.org/officeDocument/2006/relationships/hyperlink" Target="https://us-nc-photos.s3.us-east-1.amazonaws.com/uploads/user/avatar/2f0851a51c926cfc5c242fb1d266d09b.jpg" TargetMode="External"/><Relationship Id="rId1544" Type="http://schemas.openxmlformats.org/officeDocument/2006/relationships/hyperlink" Target="https://production-processed-recordings.s3.amazonaws.com/4ee3e95d56a41e93b675e06fd0517d89.wav?X-Amz-Algorithm=AWS4-HMAC-SHA256&amp;X-Amz-Credential=AKIATCPXLLJN3FZS7YWQ%2F20210504%2Fus-east-1%2Fs3%2Faws4_request&amp;X-Amz-Date=20210504T184000Z&amp;X-Amz-Expires=604800&amp;X-Amz-SignedHeaders=host&amp;X-Amz-Signature=7614005220c204783e23543a366816ee7000a4fb2a5986edbb8f1fa8f21a314d" TargetMode="External"/><Relationship Id="rId1751" Type="http://schemas.openxmlformats.org/officeDocument/2006/relationships/hyperlink" Target="http://production-processed-recordings.s3.amazonaws.com/normalized_audio/aa4c801673fb0f11e535efea8569df1f.wav" TargetMode="External"/><Relationship Id="rId43" Type="http://schemas.openxmlformats.org/officeDocument/2006/relationships/hyperlink" Target="https://production-processed-recordings.s3.amazonaws.com/7a032be83fd9fac71af1d71dabdf731f.wav?X-Amz-Algorithm=AWS4-HMAC-SHA256&amp;X-Amz-Credential=AKIATCPXLLJN3FZS7YWQ%2F20210504%2Fus-east-1%2Fs3%2Faws4_request&amp;X-Amz-Date=20210504T183957Z&amp;X-Amz-Expires=604800&amp;X-Amz-SignedHeaders=host&amp;X-Amz-Signature=5612c8eb9935377f042ac1e8eb209a0116bbbbfef8a4e194fdf45dc5cf2667d7" TargetMode="External"/><Relationship Id="rId1404" Type="http://schemas.openxmlformats.org/officeDocument/2006/relationships/hyperlink" Target="https://production-processed-recordings.s3.amazonaws.com/5888dd9b596fd89aa209c1573a5f9d42.wav?X-Amz-Algorithm=AWS4-HMAC-SHA256&amp;X-Amz-Credential=AKIATCPXLLJN3FZS7YWQ%2F20210504%2Fus-east-1%2Fs3%2Faws4_request&amp;X-Amz-Date=20210504T183959Z&amp;X-Amz-Expires=604800&amp;X-Amz-SignedHeaders=host&amp;X-Amz-Signature=13925aebd5e74bd914ab7a2865a8d15b778ec7ac4b904a9415a27831238f0d96" TargetMode="External"/><Relationship Id="rId1611" Type="http://schemas.openxmlformats.org/officeDocument/2006/relationships/hyperlink" Target="https://us-nc-photos.s3.us-east-1.amazonaws.com/uploads/user/avatar/3f9ec6c534845c226613a7457ccffa26.jpg" TargetMode="External"/><Relationship Id="rId1849" Type="http://schemas.openxmlformats.org/officeDocument/2006/relationships/hyperlink" Target="http://production-processed-recordings.s3.amazonaws.com/normalized_audio/1d7cd0ea24c5f7e5e53810bd2fafabd1.wav" TargetMode="External"/><Relationship Id="rId192" Type="http://schemas.openxmlformats.org/officeDocument/2006/relationships/hyperlink" Target="http://production-processed-recordings.s3.amazonaws.com/normalized_audio/13da5027b3a286d65b65245a802a65e5.wav" TargetMode="External"/><Relationship Id="rId1709" Type="http://schemas.openxmlformats.org/officeDocument/2006/relationships/hyperlink" Target="https://us-nc-photos.s3.us-east-1.amazonaws.com/uploads/user/avatar/775ab1f48bd115a5b8382a5d768f0cb9.jpeg" TargetMode="External"/><Relationship Id="rId1916" Type="http://schemas.openxmlformats.org/officeDocument/2006/relationships/hyperlink" Target="https://nc-library-recordings.s3.us-west-1.amazonaws.com/uploads/recording/raw_s3_location/a2fd8330-ed00-470b-aa48-8daecf56f805/997ab520ab35fbe6c7d103e93e1880fb.wav?X-Amz-Algorithm=AWS4-HMAC-SHA256&amp;X-Amz-Credential=AKIATCPXLLJN3FZS7YWQ%2F20210504%2Fus-west-1%2Fs3%2Faws4_request&amp;X-Amz-Date=20210504T184000Z&amp;X-Amz-Expires=604800&amp;X-Amz-SignedHeaders=host&amp;X-Amz-Signature=dab260e61dee9e64912a2a07f0532cd362bb5eea47f7fb01047c642efbd08f59" TargetMode="External"/><Relationship Id="rId497" Type="http://schemas.openxmlformats.org/officeDocument/2006/relationships/hyperlink" Target="https://nc-library-recordings.s3.us-west-1.amazonaws.com/uploads/recording/raw_s3_location/1a68d8d2-16c1-4a38-9d56-0e6396bfa672/b0fafec89676a981c9a2f09f8be520f5.wav?X-Amz-Algorithm=AWS4-HMAC-SHA256&amp;X-Amz-Credential=AKIATCPXLLJN3FZS7YWQ%2F20210504%2Fus-west-1%2Fs3%2Faws4_request&amp;X-Amz-Date=20210504T183958Z&amp;X-Amz-Expires=604800&amp;X-Amz-SignedHeaders=host&amp;X-Amz-Signature=ac7451313d4cb0c755fb48a4c4bed75c07565ef44c32adf1fc4b2c4891ac15cc" TargetMode="External"/><Relationship Id="rId357" Type="http://schemas.openxmlformats.org/officeDocument/2006/relationships/hyperlink" Target="https://us-nc-photos.s3.us-east-1.amazonaws.com/uploads/user/avatar/b99da8616d8681628f646a620c0e7fd6.jpg" TargetMode="External"/><Relationship Id="rId1194" Type="http://schemas.openxmlformats.org/officeDocument/2006/relationships/hyperlink" Target="https://production-processed-recordings.s3.amazonaws.com/bc0f4dcde0754378fd445cec123a24f4.wav?X-Amz-Algorithm=AWS4-HMAC-SHA256&amp;X-Amz-Credential=AKIATCPXLLJN3FZS7YWQ%2F20210504%2Fus-east-1%2Fs3%2Faws4_request&amp;X-Amz-Date=20210504T183959Z&amp;X-Amz-Expires=604800&amp;X-Amz-SignedHeaders=host&amp;X-Amz-Signature=ca2e4edb11f714d93def1b73d44108c99dd72909a4038e8c79e7ab777f1fe696" TargetMode="External"/><Relationship Id="rId217" Type="http://schemas.openxmlformats.org/officeDocument/2006/relationships/hyperlink" Target="https://production-processed-recordings.s3.amazonaws.com/fbd627f1bec0be43e89467eae20bea80.wav?X-Amz-Algorithm=AWS4-HMAC-SHA256&amp;X-Amz-Credential=AKIATCPXLLJN3FZS7YWQ%2F20210504%2Fus-east-1%2Fs3%2Faws4_request&amp;X-Amz-Date=20210504T183958Z&amp;X-Amz-Expires=604800&amp;X-Amz-SignedHeaders=host&amp;X-Amz-Signature=4d01aefe5945fc0386597f9c9d2c975066ddc706fd934561645c2280d0d2add7" TargetMode="External"/><Relationship Id="rId564" Type="http://schemas.openxmlformats.org/officeDocument/2006/relationships/hyperlink" Target="http://production-processed-recordings.s3.amazonaws.com/normalized_audio/11d9e7348961effdd09236f3ef66399b.wav" TargetMode="External"/><Relationship Id="rId771" Type="http://schemas.openxmlformats.org/officeDocument/2006/relationships/hyperlink" Target="http://production-processed-recordings.s3.amazonaws.com/normalized_audio/a69b4d8e3d02c5076a8bd3ba7179f1fb.wav" TargetMode="External"/><Relationship Id="rId869" Type="http://schemas.openxmlformats.org/officeDocument/2006/relationships/hyperlink" Target="https://production-processed-recordings.s3.amazonaws.com/13f609ce0ce6b1e59804bb319c91d6af.wav?X-Amz-Algorithm=AWS4-HMAC-SHA256&amp;X-Amz-Credential=AKIATCPXLLJN3FZS7YWQ%2F20210504%2Fus-east-1%2Fs3%2Faws4_request&amp;X-Amz-Date=20210504T183959Z&amp;X-Amz-Expires=604800&amp;X-Amz-SignedHeaders=host&amp;X-Amz-Signature=613ed0e1465dc520f0c43df398940a9a4f67dc97050305cd141442e6cea06c3e" TargetMode="External"/><Relationship Id="rId1499" Type="http://schemas.openxmlformats.org/officeDocument/2006/relationships/hyperlink" Target="https://production-processed-recordings.s3.amazonaws.com/9d1f4e8a900ea58c2fa7b79b0d27fb70.wav?X-Amz-Algorithm=AWS4-HMAC-SHA256&amp;X-Amz-Credential=AKIATCPXLLJN3FZS7YWQ%2F20210504%2Fus-east-1%2Fs3%2Faws4_request&amp;X-Amz-Date=20210504T184000Z&amp;X-Amz-Expires=604800&amp;X-Amz-SignedHeaders=host&amp;X-Amz-Signature=e972b97b5417a3a8a3d1f3cec9299636ca4e418d7693fd2cce945eb5396d7638" TargetMode="External"/><Relationship Id="rId424" Type="http://schemas.openxmlformats.org/officeDocument/2006/relationships/hyperlink" Target="https://nc-library-recordings.s3.us-west-1.amazonaws.com/uploads/recording/raw_s3_location/b0b35d39-212c-4601-a6d8-84dd63580316/a5d623993a40bcebda7fa03d02883e47.wav?X-Amz-Algorithm=AWS4-HMAC-SHA256&amp;X-Amz-Credential=AKIATCPXLLJN3FZS7YWQ%2F20210504%2Fus-west-1%2Fs3%2Faws4_request&amp;X-Amz-Date=20210504T183958Z&amp;X-Amz-Expires=604800&amp;X-Amz-SignedHeaders=host&amp;X-Amz-Signature=1f5a031bbd93904ec4c59e905e30e2a8f80fb728ff0f4960dbae229c922c1ce8" TargetMode="External"/><Relationship Id="rId631" Type="http://schemas.openxmlformats.org/officeDocument/2006/relationships/hyperlink" Target="https://nc-library-recordings.s3.us-west-1.amazonaws.com/uploads/recording/raw_s3_location/40302d15-bbf2-4bd7-b9de-8337b0fcf2bd/8c684b5cf275a12f2c7ba50ef1e42a29.wav?X-Amz-Algorithm=AWS4-HMAC-SHA256&amp;X-Amz-Credential=AKIATCPXLLJN3FZS7YWQ%2F20210504%2Fus-west-1%2Fs3%2Faws4_request&amp;X-Amz-Date=20210504T183958Z&amp;X-Amz-Expires=604800&amp;X-Amz-SignedHeaders=host&amp;X-Amz-Signature=9f563f7c8e584f0cab8faf2a13dc0ced6985d283ab111b093bc44fe9d5f07d53" TargetMode="External"/><Relationship Id="rId729" Type="http://schemas.openxmlformats.org/officeDocument/2006/relationships/hyperlink" Target="https://nc-library-recordings.s3.us-west-1.amazonaws.com/uploads/recording/raw_s3_location/a8d88570-9e28-4120-aa05-f9ed8e858e0b/0924b8bfa33c2d2f8b48d43cd63b2f71.wav?X-Amz-Algorithm=AWS4-HMAC-SHA256&amp;X-Amz-Credential=AKIATCPXLLJN3FZS7YWQ%2F20210504%2Fus-west-1%2Fs3%2Faws4_request&amp;X-Amz-Date=20210504T183958Z&amp;X-Amz-Expires=604800&amp;X-Amz-SignedHeaders=host&amp;X-Amz-Signature=693f8c3192ce317c5bcfc65d770f9ded8de741d001f848b52064839adf103553" TargetMode="External"/><Relationship Id="rId1054" Type="http://schemas.openxmlformats.org/officeDocument/2006/relationships/hyperlink" Target="https://nc-library-recordings.s3.us-west-1.amazonaws.com/uploads/recording/raw_s3_location/d2df8dd5-8e6d-46e7-9476-1e0ec5ee35d2/60ed7cedd2bba0e38322df7faf8899bc.wav?X-Amz-Algorithm=AWS4-HMAC-SHA256&amp;X-Amz-Credential=AKIATCPXLLJN3FZS7YWQ%2F20210504%2Fus-west-1%2Fs3%2Faws4_request&amp;X-Amz-Date=20210504T183959Z&amp;X-Amz-Expires=604800&amp;X-Amz-SignedHeaders=host&amp;X-Amz-Signature=5c21a49648e22791fa4dd729c7d52524c611396b732b2594101d10638f510f0c" TargetMode="External"/><Relationship Id="rId1261" Type="http://schemas.openxmlformats.org/officeDocument/2006/relationships/hyperlink" Target="http://production-processed-recordings.s3.amazonaws.com/normalized_audio/1381f355133f099b41748a8f23bc7a65.wav" TargetMode="External"/><Relationship Id="rId1359" Type="http://schemas.openxmlformats.org/officeDocument/2006/relationships/hyperlink" Target="https://nc-library-recordings.s3.us-west-1.amazonaws.com/uploads/recording/raw_s3_location/b40bac60-8214-4aa9-afbf-0d4ce255e38e/ee6dd9b31f0977e072601965c45b2e21.wav?X-Amz-Algorithm=AWS4-HMAC-SHA256&amp;X-Amz-Credential=AKIATCPXLLJN3FZS7YWQ%2F20210504%2Fus-west-1%2Fs3%2Faws4_request&amp;X-Amz-Date=20210504T183959Z&amp;X-Amz-Expires=604800&amp;X-Amz-SignedHeaders=host&amp;X-Amz-Signature=cfd10ccf824c747e02d86b56c26e1b96751665dce492f0a296635c6ee68cef46" TargetMode="External"/><Relationship Id="rId936" Type="http://schemas.openxmlformats.org/officeDocument/2006/relationships/hyperlink" Target="https://production-processed-recordings.s3.amazonaws.com/b04f80f0d3587a6481ab54c04c5daa25.wav?X-Amz-Algorithm=AWS4-HMAC-SHA256&amp;X-Amz-Credential=AKIATCPXLLJN3FZS7YWQ%2F20210504%2Fus-east-1%2Fs3%2Faws4_request&amp;X-Amz-Date=20210504T183959Z&amp;X-Amz-Expires=604800&amp;X-Amz-SignedHeaders=host&amp;X-Amz-Signature=552184577fc5c4487149e4deb4dfbb64587f9fdc5a4b6f25afdd7558415068d8" TargetMode="External"/><Relationship Id="rId1121" Type="http://schemas.openxmlformats.org/officeDocument/2006/relationships/hyperlink" Target="https://production-processed-recordings.s3.amazonaws.com/faed04917e15dcaa48fa45934f5ec1bc.wav?X-Amz-Algorithm=AWS4-HMAC-SHA256&amp;X-Amz-Credential=AKIATCPXLLJN3FZS7YWQ%2F20210504%2Fus-east-1%2Fs3%2Faws4_request&amp;X-Amz-Date=20210504T183959Z&amp;X-Amz-Expires=604800&amp;X-Amz-SignedHeaders=host&amp;X-Amz-Signature=9ec14145c157c50da366f23af93a21b0a0e59f799ebdaed76c9f45961e06a018" TargetMode="External"/><Relationship Id="rId1219" Type="http://schemas.openxmlformats.org/officeDocument/2006/relationships/hyperlink" Target="http://production-processed-recordings.s3.amazonaws.com/normalized_audio/02abb7425510cea8be3aefbf51d4a9ba.wav" TargetMode="External"/><Relationship Id="rId1566" Type="http://schemas.openxmlformats.org/officeDocument/2006/relationships/hyperlink" Target="https://nc-library-recordings.s3.us-west-1.amazonaws.com/uploads/recording/raw_s3_location/103f65cf-c4a1-4abd-9060-39c4c51095e1/90105ab90f92894a7a48cca8da5980be.wav?X-Amz-Algorithm=AWS4-HMAC-SHA256&amp;X-Amz-Credential=AKIATCPXLLJN3FZS7YWQ%2F20210504%2Fus-west-1%2Fs3%2Faws4_request&amp;X-Amz-Date=20210504T184000Z&amp;X-Amz-Expires=604800&amp;X-Amz-SignedHeaders=host&amp;X-Amz-Signature=84bd3dabdef49ed45672b68e73d00bace79be6f5b7eda7fad194d72832bd6c81" TargetMode="External"/><Relationship Id="rId1773" Type="http://schemas.openxmlformats.org/officeDocument/2006/relationships/hyperlink" Target="http://production-processed-recordings.s3.amazonaws.com/normalized_audio/6512a2a6fb044fef08de9e1c1bbe4fba.wav" TargetMode="External"/><Relationship Id="rId65" Type="http://schemas.openxmlformats.org/officeDocument/2006/relationships/hyperlink" Target="https://nc-library-recordings.s3.us-west-1.amazonaws.com/uploads/recording/raw_s3_location/92158fb8-db76-46ca-8bc2-1cb26a8f76cb/5218003ec6c3027fb389915f08eccb0f.wav?X-Amz-Algorithm=AWS4-HMAC-SHA256&amp;X-Amz-Credential=AKIATCPXLLJN3FZS7YWQ%2F20210504%2Fus-west-1%2Fs3%2Faws4_request&amp;X-Amz-Date=20210504T183958Z&amp;X-Amz-Expires=604800&amp;X-Amz-SignedHeaders=host&amp;X-Amz-Signature=71de8b758f49ef6ae3934f277241d4304683b9de3dde275d4a18fdb2ffdf2901" TargetMode="External"/><Relationship Id="rId1426" Type="http://schemas.openxmlformats.org/officeDocument/2006/relationships/hyperlink" Target="https://production-processed-recordings.s3.amazonaws.com/eb049ed14f06c4ee4069fe881d516a4c.wav?X-Amz-Algorithm=AWS4-HMAC-SHA256&amp;X-Amz-Credential=AKIATCPXLLJN3FZS7YWQ%2F20210504%2Fus-east-1%2Fs3%2Faws4_request&amp;X-Amz-Date=20210504T183959Z&amp;X-Amz-Expires=604800&amp;X-Amz-SignedHeaders=host&amp;X-Amz-Signature=5d15a9680da2b8eedb94c7f5e947d7a1b69b6823bf8f32be5cfa3ecf8c9efb01" TargetMode="External"/><Relationship Id="rId1633" Type="http://schemas.openxmlformats.org/officeDocument/2006/relationships/hyperlink" Target="http://production-processed-recordings.s3.amazonaws.com/normalized_audio/5c3b52229d7fba4043b7faf5550caad7.wav" TargetMode="External"/><Relationship Id="rId1840" Type="http://schemas.openxmlformats.org/officeDocument/2006/relationships/hyperlink" Target="https://production-processed-recordings.s3.amazonaws.com/8a6ca06f4e035e98b796e941bbb0b7cd.wav?X-Amz-Algorithm=AWS4-HMAC-SHA256&amp;X-Amz-Credential=AKIATCPXLLJN3FZS7YWQ%2F20210504%2Fus-east-1%2Fs3%2Faws4_request&amp;X-Amz-Date=20210504T184000Z&amp;X-Amz-Expires=604800&amp;X-Amz-SignedHeaders=host&amp;X-Amz-Signature=f27da17b16a5eb24f0f7a2ac2abb62391a6d5698a357101237c494a7c34c1dfb" TargetMode="External"/><Relationship Id="rId1700" Type="http://schemas.openxmlformats.org/officeDocument/2006/relationships/hyperlink" Target="http://production-processed-recordings.s3.amazonaws.com/normalized_audio/484e656438116cffa50b8fdfdd37e492.wav" TargetMode="External"/><Relationship Id="rId281" Type="http://schemas.openxmlformats.org/officeDocument/2006/relationships/hyperlink" Target="https://nc-library-recordings.s3.us-west-1.amazonaws.com/uploads/recording/raw_s3_location/601d9fc1-7ce4-440d-8f44-11a6ed07a479/7a780a3b6e68722f964b9ca50992e9a2.wav?X-Amz-Algorithm=AWS4-HMAC-SHA256&amp;X-Amz-Credential=AKIATCPXLLJN3FZS7YWQ%2F20210504%2Fus-west-1%2Fs3%2Faws4_request&amp;X-Amz-Date=20210504T183958Z&amp;X-Amz-Expires=604800&amp;X-Amz-SignedHeaders=host&amp;X-Amz-Signature=069f3c79763f2005557ee99051b6a66d8acb12d221f6c5092851c71cf82c2a57" TargetMode="External"/><Relationship Id="rId141" Type="http://schemas.openxmlformats.org/officeDocument/2006/relationships/hyperlink" Target="https://production-processed-recordings.s3.amazonaws.com/63dce5bc89ecb289e762a96e83db3657.wav?X-Amz-Algorithm=AWS4-HMAC-SHA256&amp;X-Amz-Credential=AKIATCPXLLJN3FZS7YWQ%2F20210504%2Fus-east-1%2Fs3%2Faws4_request&amp;X-Amz-Date=20210504T183958Z&amp;X-Amz-Expires=604800&amp;X-Amz-SignedHeaders=host&amp;X-Amz-Signature=2c08fc73e1d8cf7d9da31e08ea2849778b0e2128fc53ae3287212b52368fee75" TargetMode="External"/><Relationship Id="rId379" Type="http://schemas.openxmlformats.org/officeDocument/2006/relationships/hyperlink" Target="http://production-processed-recordings.s3.amazonaws.com/normalized_audio/8fea5d94948de6dcf9df56f2bfd7c196.wav" TargetMode="External"/><Relationship Id="rId586" Type="http://schemas.openxmlformats.org/officeDocument/2006/relationships/hyperlink" Target="https://nc-library-recordings.s3.us-west-1.amazonaws.com/uploads/recording/raw_s3_location/c11aa138-658f-4c56-b489-b6401d849675/19950d9a282d680661557bfbd0c742fa.wav?X-Amz-Algorithm=AWS4-HMAC-SHA256&amp;X-Amz-Credential=AKIATCPXLLJN3FZS7YWQ%2F20210504%2Fus-west-1%2Fs3%2Faws4_request&amp;X-Amz-Date=20210504T183958Z&amp;X-Amz-Expires=604800&amp;X-Amz-SignedHeaders=host&amp;X-Amz-Signature=e556e7185ab423e91b3bf98e27da5374e5906cb2f8bc102eeeff3edb69cc5fe9" TargetMode="External"/><Relationship Id="rId793" Type="http://schemas.openxmlformats.org/officeDocument/2006/relationships/hyperlink" Target="https://production-processed-recordings.s3.amazonaws.com/6ec5a54923d07ecc6569243a28d4d1b8.wav?X-Amz-Algorithm=AWS4-HMAC-SHA256&amp;X-Amz-Credential=AKIATCPXLLJN3FZS7YWQ%2F20210504%2Fus-east-1%2Fs3%2Faws4_request&amp;X-Amz-Date=20210504T183958Z&amp;X-Amz-Expires=604800&amp;X-Amz-SignedHeaders=host&amp;X-Amz-Signature=5ffdc4909a9807644cdf524b480562de210f72ae0417c2afad2d936fac44eda9" TargetMode="External"/><Relationship Id="rId7" Type="http://schemas.openxmlformats.org/officeDocument/2006/relationships/hyperlink" Target="https://nc-library-recordings.s3.us-west-1.amazonaws.com/uploads/recording/raw_s3_location/f48bc89e-a41b-40c9-b99a-325102802ad1/699f1dbe120d30e150114070a23cb9d9.wav?X-Amz-Algorithm=AWS4-HMAC-SHA256&amp;X-Amz-Credential=AKIATCPXLLJN3FZS7YWQ%2F20210504%2Fus-west-1%2Fs3%2Faws4_request&amp;X-Amz-Date=20210504T183957Z&amp;X-Amz-Expires=604800&amp;X-Amz-SignedHeaders=host&amp;X-Amz-Signature=88d27ae5c239f75739332f4a3642105a93f42537fe2c5fa2404c80427d69abcb" TargetMode="External"/><Relationship Id="rId239" Type="http://schemas.openxmlformats.org/officeDocument/2006/relationships/hyperlink" Target="https://production-processed-recordings.s3.amazonaws.com/2e57bfdd8c0ca35f2f7ce3e3b556c808.wav?X-Amz-Algorithm=AWS4-HMAC-SHA256&amp;X-Amz-Credential=AKIATCPXLLJN3FZS7YWQ%2F20210504%2Fus-east-1%2Fs3%2Faws4_request&amp;X-Amz-Date=20210504T183958Z&amp;X-Amz-Expires=604800&amp;X-Amz-SignedHeaders=host&amp;X-Amz-Signature=e1b8db59dca7718027f12800260b0e8a2d8dfeaa9ffbb8c0f9c4614539a07f27" TargetMode="External"/><Relationship Id="rId446" Type="http://schemas.openxmlformats.org/officeDocument/2006/relationships/hyperlink" Target="https://production-processed-recordings.s3.amazonaws.com/14247b775e66971ff0871a217158ddfd.wav?X-Amz-Algorithm=AWS4-HMAC-SHA256&amp;X-Amz-Credential=AKIATCPXLLJN3FZS7YWQ%2F20210504%2Fus-east-1%2Fs3%2Faws4_request&amp;X-Amz-Date=20210504T183958Z&amp;X-Amz-Expires=604800&amp;X-Amz-SignedHeaders=host&amp;X-Amz-Signature=14ed55bb0ce8957d1004307c8c5de758583b572fd5c898a4560aa1a2a8b51657" TargetMode="External"/><Relationship Id="rId653" Type="http://schemas.openxmlformats.org/officeDocument/2006/relationships/hyperlink" Target="http://production-processed-recordings.s3.amazonaws.com/normalized_audio/c2d696847038811a5dd0039417375a1e.wav" TargetMode="External"/><Relationship Id="rId1076" Type="http://schemas.openxmlformats.org/officeDocument/2006/relationships/hyperlink" Target="https://nc-library-recordings.s3.us-west-1.amazonaws.com/uploads/recording/raw_s3_location/19c69213-ca44-452a-ab7c-90c269d061e6/50cf00622565136557e4cc1c1845e1e4.wav?X-Amz-Algorithm=AWS4-HMAC-SHA256&amp;X-Amz-Credential=AKIATCPXLLJN3FZS7YWQ%2F20210504%2Fus-west-1%2Fs3%2Faws4_request&amp;X-Amz-Date=20210504T183959Z&amp;X-Amz-Expires=604800&amp;X-Amz-SignedHeaders=host&amp;X-Amz-Signature=f8deb00855be7a15c9884a57d28a42b7c3a8a81e407c3c70ef26f77a5db03bed" TargetMode="External"/><Relationship Id="rId1283" Type="http://schemas.openxmlformats.org/officeDocument/2006/relationships/hyperlink" Target="http://production-processed-recordings.s3.amazonaws.com/normalized_audio/334aab324f3b47b302e3ddc80ffb85cb.wav" TargetMode="External"/><Relationship Id="rId1490" Type="http://schemas.openxmlformats.org/officeDocument/2006/relationships/hyperlink" Target="https://production-processed-recordings.s3.amazonaws.com/e70c468a615dda8b53b3d5ad13955671.wav?X-Amz-Algorithm=AWS4-HMAC-SHA256&amp;X-Amz-Credential=AKIATCPXLLJN3FZS7YWQ%2F20210504%2Fus-east-1%2Fs3%2Faws4_request&amp;X-Amz-Date=20210504T184000Z&amp;X-Amz-Expires=604800&amp;X-Amz-SignedHeaders=host&amp;X-Amz-Signature=e8a3d1dba58da3c72ac620f68b92108cafed8fc7553f2e2f4e42815fcc19a91a" TargetMode="External"/><Relationship Id="rId306" Type="http://schemas.openxmlformats.org/officeDocument/2006/relationships/hyperlink" Target="https://us-nc-photos.s3.us-east-1.amazonaws.com/uploads/user/avatar/e49040b87cdac168222a29871d367d7c.jpg" TargetMode="External"/><Relationship Id="rId860" Type="http://schemas.openxmlformats.org/officeDocument/2006/relationships/hyperlink" Target="https://production-processed-recordings.s3.amazonaws.com/c013af45c907c27e9bb76a43104006e4.wav?X-Amz-Algorithm=AWS4-HMAC-SHA256&amp;X-Amz-Credential=AKIATCPXLLJN3FZS7YWQ%2F20210504%2Fus-east-1%2Fs3%2Faws4_request&amp;X-Amz-Date=20210504T183959Z&amp;X-Amz-Expires=604800&amp;X-Amz-SignedHeaders=host&amp;X-Amz-Signature=9262c18e9aa812a054091d8c9caf029b5f310a8f9b50b5f0732dbfb04bcdba9c" TargetMode="External"/><Relationship Id="rId958" Type="http://schemas.openxmlformats.org/officeDocument/2006/relationships/hyperlink" Target="http://production-processed-recordings.s3.amazonaws.com/normalized_audio/acbf46300e6ff122ccb746716387180f.wav" TargetMode="External"/><Relationship Id="rId1143" Type="http://schemas.openxmlformats.org/officeDocument/2006/relationships/hyperlink" Target="https://nc-library-recordings.s3.us-west-1.amazonaws.com/uploads/recording/raw_s3_location/1adf0168-d009-436d-be99-eeaba0bad2d1/901d441ce8bb0722a3e2c7ab2ff36880.wav?X-Amz-Algorithm=AWS4-HMAC-SHA256&amp;X-Amz-Credential=AKIATCPXLLJN3FZS7YWQ%2F20210504%2Fus-west-1%2Fs3%2Faws4_request&amp;X-Amz-Date=20210504T183959Z&amp;X-Amz-Expires=604800&amp;X-Amz-SignedHeaders=host&amp;X-Amz-Signature=d2668b091d619bb7adcc3f79767bbe58082035f5723b84a506e44244163ab106" TargetMode="External"/><Relationship Id="rId1588" Type="http://schemas.openxmlformats.org/officeDocument/2006/relationships/hyperlink" Target="http://production-processed-recordings.s3.amazonaws.com/normalized_audio/674a99ed9f272262971d62e2157f6b5a.wav" TargetMode="External"/><Relationship Id="rId1795" Type="http://schemas.openxmlformats.org/officeDocument/2006/relationships/hyperlink" Target="http://production-processed-recordings.s3.amazonaws.com/normalized_audio/66b8e2482d6c891e5f408ce05100bab7.wav" TargetMode="External"/><Relationship Id="rId87" Type="http://schemas.openxmlformats.org/officeDocument/2006/relationships/hyperlink" Target="https://production-processed-recordings.s3.amazonaws.com/7a9117bec188e1bc11fd97d31a1c988e.wav?X-Amz-Algorithm=AWS4-HMAC-SHA256&amp;X-Amz-Credential=AKIATCPXLLJN3FZS7YWQ%2F20210504%2Fus-east-1%2Fs3%2Faws4_request&amp;X-Amz-Date=20210504T183958Z&amp;X-Amz-Expires=604800&amp;X-Amz-SignedHeaders=host&amp;X-Amz-Signature=c707eb71e6e8fbb239744d9545a1417b28b43c7c746ea408241f299ceb83fd03" TargetMode="External"/><Relationship Id="rId513" Type="http://schemas.openxmlformats.org/officeDocument/2006/relationships/hyperlink" Target="http://production-processed-recordings.s3.amazonaws.com/normalized_audio/b58b707e7f9d01cebd26fdc574355f98.wav" TargetMode="External"/><Relationship Id="rId720" Type="http://schemas.openxmlformats.org/officeDocument/2006/relationships/hyperlink" Target="https://us-nc-photos.s3.us-east-1.amazonaws.com/uploads/user/avatar/cf94953db540f61cccc1155082e17161.png" TargetMode="External"/><Relationship Id="rId818" Type="http://schemas.openxmlformats.org/officeDocument/2006/relationships/hyperlink" Target="http://production-processed-recordings.s3.amazonaws.com/normalized_audio/08e9752fa6171fb791b13f520d5952c7.wav" TargetMode="External"/><Relationship Id="rId1350" Type="http://schemas.openxmlformats.org/officeDocument/2006/relationships/hyperlink" Target="http://production-processed-recordings.s3.amazonaws.com/normalized_audio/e893e6dbec0ab6006b428f6238977d52.wav" TargetMode="External"/><Relationship Id="rId1448" Type="http://schemas.openxmlformats.org/officeDocument/2006/relationships/hyperlink" Target="https://production-processed-recordings.s3.amazonaws.com/f4ffcc352f87963e7f381b388d92b09f.wav?X-Amz-Algorithm=AWS4-HMAC-SHA256&amp;X-Amz-Credential=AKIATCPXLLJN3FZS7YWQ%2F20210504%2Fus-east-1%2Fs3%2Faws4_request&amp;X-Amz-Date=20210504T183959Z&amp;X-Amz-Expires=604800&amp;X-Amz-SignedHeaders=host&amp;X-Amz-Signature=41d390d2d96e826e207de672db0f4a7884d0a9e2afd57607490835a801c47629" TargetMode="External"/><Relationship Id="rId1655" Type="http://schemas.openxmlformats.org/officeDocument/2006/relationships/hyperlink" Target="https://production-processed-recordings.s3.amazonaws.com/131cc711d9c3656d832d499405836983.wav?X-Amz-Algorithm=AWS4-HMAC-SHA256&amp;X-Amz-Credential=AKIATCPXLLJN3FZS7YWQ%2F20210504%2Fus-east-1%2Fs3%2Faws4_request&amp;X-Amz-Date=20210504T184000Z&amp;X-Amz-Expires=604800&amp;X-Amz-SignedHeaders=host&amp;X-Amz-Signature=40824dce302039fa2e3011e707458f75d58f3906b002be49ee22d642d4568b2d" TargetMode="External"/><Relationship Id="rId1003" Type="http://schemas.openxmlformats.org/officeDocument/2006/relationships/hyperlink" Target="http://production-processed-recordings.s3.amazonaws.com/normalized_audio/71d07e537bb86e3d9f7720599e6ee453.wav" TargetMode="External"/><Relationship Id="rId1210" Type="http://schemas.openxmlformats.org/officeDocument/2006/relationships/hyperlink" Target="https://nc-library-recordings.s3.us-west-1.amazonaws.com/uploads/recording/raw_s3_location/cbacfd58-6e9d-4cf8-9c7e-115313fe1621/b5b7d0d7fd2440fcec616b858f926828.wav?X-Amz-Algorithm=AWS4-HMAC-SHA256&amp;X-Amz-Credential=AKIATCPXLLJN3FZS7YWQ%2F20210504%2Fus-west-1%2Fs3%2Faws4_request&amp;X-Amz-Date=20210504T183959Z&amp;X-Amz-Expires=604800&amp;X-Amz-SignedHeaders=host&amp;X-Amz-Signature=385f472dbf55757fe36e300ad7716e66d0911b15eff649323e01bb90a3652c70" TargetMode="External"/><Relationship Id="rId1308" Type="http://schemas.openxmlformats.org/officeDocument/2006/relationships/hyperlink" Target="https://nc-library-recordings.s3.us-west-1.amazonaws.com/uploads/recording/raw_s3_location/4444c892-c966-47fa-8036-e15ec513e993/ccb976b0569e3a3ed98c79b1f4763fc7.wav?X-Amz-Algorithm=AWS4-HMAC-SHA256&amp;X-Amz-Credential=AKIATCPXLLJN3FZS7YWQ%2F20210504%2Fus-west-1%2Fs3%2Faws4_request&amp;X-Amz-Date=20210504T183959Z&amp;X-Amz-Expires=604800&amp;X-Amz-SignedHeaders=host&amp;X-Amz-Signature=bb7792616ddae08bd8f5221d109535e51cd8cd9de346696054bc78fba1c8849f" TargetMode="External"/><Relationship Id="rId1862" Type="http://schemas.openxmlformats.org/officeDocument/2006/relationships/hyperlink" Target="http://production-processed-recordings.s3.amazonaws.com/normalized_audio/d30fdb8d1ba113e9efbef7bdf288c0eb.wav" TargetMode="External"/><Relationship Id="rId1515" Type="http://schemas.openxmlformats.org/officeDocument/2006/relationships/hyperlink" Target="https://production-processed-recordings.s3.amazonaws.com/916516131e5f5f3f655bf63bb2dde095.wav?X-Amz-Algorithm=AWS4-HMAC-SHA256&amp;X-Amz-Credential=AKIATCPXLLJN3FZS7YWQ%2F20210504%2Fus-east-1%2Fs3%2Faws4_request&amp;X-Amz-Date=20210504T184000Z&amp;X-Amz-Expires=604800&amp;X-Amz-SignedHeaders=host&amp;X-Amz-Signature=e00f0515f4ec2c3390ec143f3fb7756c33716928218ed5c916286394f997ad19" TargetMode="External"/><Relationship Id="rId1722" Type="http://schemas.openxmlformats.org/officeDocument/2006/relationships/hyperlink" Target="https://production-processed-recordings.s3.amazonaws.com/b231e41467144a057e1fe449c8e60fae.wav?X-Amz-Algorithm=AWS4-HMAC-SHA256&amp;X-Amz-Credential=AKIATCPXLLJN3FZS7YWQ%2F20210504%2Fus-east-1%2Fs3%2Faws4_request&amp;X-Amz-Date=20210504T184000Z&amp;X-Amz-Expires=604800&amp;X-Amz-SignedHeaders=host&amp;X-Amz-Signature=8e96958df91b43b584bda38a70c30b02e92924db6dba92dd581a75b5a37a4ad8" TargetMode="External"/><Relationship Id="rId14" Type="http://schemas.openxmlformats.org/officeDocument/2006/relationships/hyperlink" Target="https://production-processed-recordings.s3.amazonaws.com/a03148a4d302ec2cfb10dbb0dc250e1b.wav?X-Amz-Algorithm=AWS4-HMAC-SHA256&amp;X-Amz-Credential=AKIATCPXLLJN3FZS7YWQ%2F20210504%2Fus-east-1%2Fs3%2Faws4_request&amp;X-Amz-Date=20210504T183957Z&amp;X-Amz-Expires=604800&amp;X-Amz-SignedHeaders=host&amp;X-Amz-Signature=55da3e313b10d69fbdaeeb528e978c1e01785a6df437bb25b37342c04bce4946" TargetMode="External"/><Relationship Id="rId163" Type="http://schemas.openxmlformats.org/officeDocument/2006/relationships/hyperlink" Target="http://production-processed-recordings.s3.amazonaws.com/normalized_audio/71ec54b4c3b423bf9d652a97464a3754.wav" TargetMode="External"/><Relationship Id="rId370" Type="http://schemas.openxmlformats.org/officeDocument/2006/relationships/hyperlink" Target="http://production-processed-recordings.s3.amazonaws.com/normalized_audio/2dd863b943f88556feee41df6c497175.wav" TargetMode="External"/><Relationship Id="rId230" Type="http://schemas.openxmlformats.org/officeDocument/2006/relationships/hyperlink" Target="https://production-processed-recordings.s3.amazonaws.com/dbaefc48f0ac885918c901cbe0cf94b8.wav?X-Amz-Algorithm=AWS4-HMAC-SHA256&amp;X-Amz-Credential=AKIATCPXLLJN3FZS7YWQ%2F20210504%2Fus-east-1%2Fs3%2Faws4_request&amp;X-Amz-Date=20210504T183958Z&amp;X-Amz-Expires=604800&amp;X-Amz-SignedHeaders=host&amp;X-Amz-Signature=4d52e5c2236eec2ddb5db1be71633b363cebd5f40565027b52dbdc56b08eaa8d" TargetMode="External"/><Relationship Id="rId468" Type="http://schemas.openxmlformats.org/officeDocument/2006/relationships/hyperlink" Target="http://production-processed-recordings.s3.amazonaws.com/normalized_audio/17675f457fc765ff73b9968d77114f55.wav" TargetMode="External"/><Relationship Id="rId675" Type="http://schemas.openxmlformats.org/officeDocument/2006/relationships/hyperlink" Target="https://production-processed-recordings.s3.amazonaws.com/cc5b2f7c13db91dff6da4f5dd896c09d.wav?X-Amz-Algorithm=AWS4-HMAC-SHA256&amp;X-Amz-Credential=AKIATCPXLLJN3FZS7YWQ%2F20210504%2Fus-east-1%2Fs3%2Faws4_request&amp;X-Amz-Date=20210504T183958Z&amp;X-Amz-Expires=604800&amp;X-Amz-SignedHeaders=host&amp;X-Amz-Signature=c514b49a8222ea1457237f64c308673b5381802254664ccc763ee6f3be06955a" TargetMode="External"/><Relationship Id="rId882" Type="http://schemas.openxmlformats.org/officeDocument/2006/relationships/hyperlink" Target="http://production-processed-recordings.s3.amazonaws.com/normalized_audio/47ce06a11ce9e71af5ad35688aa8f401.wav" TargetMode="External"/><Relationship Id="rId1098" Type="http://schemas.openxmlformats.org/officeDocument/2006/relationships/hyperlink" Target="https://production-processed-recordings.s3.amazonaws.com/c399a63a9ca26c8723c98100e405eb45.wav?X-Amz-Algorithm=AWS4-HMAC-SHA256&amp;X-Amz-Credential=AKIATCPXLLJN3FZS7YWQ%2F20210504%2Fus-east-1%2Fs3%2Faws4_request&amp;X-Amz-Date=20210504T183959Z&amp;X-Amz-Expires=604800&amp;X-Amz-SignedHeaders=host&amp;X-Amz-Signature=587237c6fac2aece181cbfdc5a4df82d18ac808cda2cc9cc8ad5c007890deda1" TargetMode="External"/><Relationship Id="rId328" Type="http://schemas.openxmlformats.org/officeDocument/2006/relationships/hyperlink" Target="http://production-processed-recordings.s3.amazonaws.com/normalized_audio/5613f7c7f2a809a3e765974280711f23.wav" TargetMode="External"/><Relationship Id="rId535" Type="http://schemas.openxmlformats.org/officeDocument/2006/relationships/hyperlink" Target="http://production-processed-recordings.s3.amazonaws.com/normalized_audio/4b98cbdf79205fb61d87ed80d83ade1b.wav" TargetMode="External"/><Relationship Id="rId742" Type="http://schemas.openxmlformats.org/officeDocument/2006/relationships/hyperlink" Target="https://us-nc-photos.s3.us-east-1.amazonaws.com/uploads/user/avatar/22322ff8ddbd20083326b741ccaff850.jpeg" TargetMode="External"/><Relationship Id="rId1165" Type="http://schemas.openxmlformats.org/officeDocument/2006/relationships/hyperlink" Target="https://production-processed-recordings.s3.amazonaws.com/1e1e5bc04f200a02d7da714e9ff7c2fe.wav?X-Amz-Algorithm=AWS4-HMAC-SHA256&amp;X-Amz-Credential=AKIATCPXLLJN3FZS7YWQ%2F20210504%2Fus-east-1%2Fs3%2Faws4_request&amp;X-Amz-Date=20210504T183959Z&amp;X-Amz-Expires=604800&amp;X-Amz-SignedHeaders=host&amp;X-Amz-Signature=500a6dff2f628f9757289a0e5a7a9b1ee5193d769e8f05d3026f8a21bba06611" TargetMode="External"/><Relationship Id="rId1372" Type="http://schemas.openxmlformats.org/officeDocument/2006/relationships/hyperlink" Target="http://production-processed-recordings.s3.amazonaws.com/normalized_audio/5f8051ea01c91140060d82dde37767e3.wav" TargetMode="External"/><Relationship Id="rId602" Type="http://schemas.openxmlformats.org/officeDocument/2006/relationships/hyperlink" Target="https://nc-library-recordings.s3.us-west-1.amazonaws.com/uploads/recording/raw_s3_location/f9bf07f3-5b3f-4037-a705-5e59b489d239/98a096b9812e02bb6e0bda9f3de6efbf.wav?X-Amz-Algorithm=AWS4-HMAC-SHA256&amp;X-Amz-Credential=AKIATCPXLLJN3FZS7YWQ%2F20210504%2Fus-west-1%2Fs3%2Faws4_request&amp;X-Amz-Date=20210504T183958Z&amp;X-Amz-Expires=604800&amp;X-Amz-SignedHeaders=host&amp;X-Amz-Signature=dd3f11cce8f45f63afd50ca2f46bfaa6ea062b15ca57bf47bd5686c90fc43322" TargetMode="External"/><Relationship Id="rId1025" Type="http://schemas.openxmlformats.org/officeDocument/2006/relationships/hyperlink" Target="https://production-processed-recordings.s3.amazonaws.com/1949cf7237a3945bd11ae7191838f0f8.wav?X-Amz-Algorithm=AWS4-HMAC-SHA256&amp;X-Amz-Credential=AKIATCPXLLJN3FZS7YWQ%2F20210504%2Fus-east-1%2Fs3%2Faws4_request&amp;X-Amz-Date=20210504T183959Z&amp;X-Amz-Expires=604800&amp;X-Amz-SignedHeaders=host&amp;X-Amz-Signature=51a87b076f8826fab0f4af598677056187b0b862454d7b1af49cc397577b156b" TargetMode="External"/><Relationship Id="rId1232" Type="http://schemas.openxmlformats.org/officeDocument/2006/relationships/hyperlink" Target="http://production-processed-recordings.s3.amazonaws.com/normalized_audio/e756dbdb4dcb2918ff0df1c673193cd3.wav" TargetMode="External"/><Relationship Id="rId1677" Type="http://schemas.openxmlformats.org/officeDocument/2006/relationships/hyperlink" Target="http://production-processed-recordings.s3.amazonaws.com/normalized_audio/ad8da48860804f0f8cd511a46be9cd88.wav" TargetMode="External"/><Relationship Id="rId1884" Type="http://schemas.openxmlformats.org/officeDocument/2006/relationships/hyperlink" Target="http://production-processed-recordings.s3.amazonaws.com/normalized_audio/b67dfb66fa649753cb1699e6b7248934.wav" TargetMode="External"/><Relationship Id="rId907" Type="http://schemas.openxmlformats.org/officeDocument/2006/relationships/hyperlink" Target="https://us-nc-photos.s3.us-east-1.amazonaws.com/uploads/user/avatar/700eee730c1312ae2650d46989be9f86.jpg" TargetMode="External"/><Relationship Id="rId1537" Type="http://schemas.openxmlformats.org/officeDocument/2006/relationships/hyperlink" Target="http://production-processed-recordings.s3.amazonaws.com/normalized_audio/38ba57b699d0953ea340890a657d8d44.wav" TargetMode="External"/><Relationship Id="rId1744" Type="http://schemas.openxmlformats.org/officeDocument/2006/relationships/hyperlink" Target="http://production-processed-recordings.s3.amazonaws.com/normalized_audio/3cb9ea379b39c212974c968f73203922.wav" TargetMode="External"/><Relationship Id="rId36" Type="http://schemas.openxmlformats.org/officeDocument/2006/relationships/hyperlink" Target="https://production-processed-recordings.s3.amazonaws.com/a192d1c8d7ae42cbabe681a60b373fcf.wav?X-Amz-Algorithm=AWS4-HMAC-SHA256&amp;X-Amz-Credential=AKIATCPXLLJN3FZS7YWQ%2F20210504%2Fus-east-1%2Fs3%2Faws4_request&amp;X-Amz-Date=20210504T183957Z&amp;X-Amz-Expires=604800&amp;X-Amz-SignedHeaders=host&amp;X-Amz-Signature=5e4847974edd6549648a1380ce031a2ebd49300d4ecbb5f6c8edd6b99f228bea" TargetMode="External"/><Relationship Id="rId1604" Type="http://schemas.openxmlformats.org/officeDocument/2006/relationships/hyperlink" Target="http://production-processed-recordings.s3.amazonaws.com/normalized_audio/de10a9c218324a4297836d4e45a10b41.wav" TargetMode="External"/><Relationship Id="rId185" Type="http://schemas.openxmlformats.org/officeDocument/2006/relationships/hyperlink" Target="https://nc-library-recordings.s3.us-west-1.amazonaws.com/uploads/recording/raw_s3_location/16ca8e38-8cd9-4114-a52c-7110c7f51b05/c5ae4018745b311956db9c9c2496d848.wav?X-Amz-Algorithm=AWS4-HMAC-SHA256&amp;X-Amz-Credential=AKIATCPXLLJN3FZS7YWQ%2F20210504%2Fus-west-1%2Fs3%2Faws4_request&amp;X-Amz-Date=20210504T183958Z&amp;X-Amz-Expires=604800&amp;X-Amz-SignedHeaders=host&amp;X-Amz-Signature=494b4144a6ab90d5b646eb495147e8ddb899b15d8706c24efa6a1acc04045ec9" TargetMode="External"/><Relationship Id="rId1811" Type="http://schemas.openxmlformats.org/officeDocument/2006/relationships/hyperlink" Target="http://production-processed-recordings.s3.amazonaws.com/normalized_audio/bc33722bd33d382a9283f28cbf31dcd0.wav" TargetMode="External"/><Relationship Id="rId1909" Type="http://schemas.openxmlformats.org/officeDocument/2006/relationships/hyperlink" Target="https://production-processed-recordings.s3.amazonaws.com/0336bd9985153b81f76c4146a3a9b2c8.wav?X-Amz-Algorithm=AWS4-HMAC-SHA256&amp;X-Amz-Credential=AKIATCPXLLJN3FZS7YWQ%2F20210504%2Fus-east-1%2Fs3%2Faws4_request&amp;X-Amz-Date=20210504T184000Z&amp;X-Amz-Expires=604800&amp;X-Amz-SignedHeaders=host&amp;X-Amz-Signature=6e3fc412f7fcf1d06259244de0d8d68f216e114c663bf3be82edfcd3bf42ce70" TargetMode="External"/><Relationship Id="rId392" Type="http://schemas.openxmlformats.org/officeDocument/2006/relationships/hyperlink" Target="https://production-processed-recordings.s3.amazonaws.com/e5856c2ad1bad025e7a4a0470619361d.wav?X-Amz-Algorithm=AWS4-HMAC-SHA256&amp;X-Amz-Credential=AKIATCPXLLJN3FZS7YWQ%2F20210504%2Fus-east-1%2Fs3%2Faws4_request&amp;X-Amz-Date=20210504T183958Z&amp;X-Amz-Expires=604800&amp;X-Amz-SignedHeaders=host&amp;X-Amz-Signature=18f0e64c1416f6e9923fa08af0dedbd02054349905c0a53d6120a06bea533fab" TargetMode="External"/><Relationship Id="rId697" Type="http://schemas.openxmlformats.org/officeDocument/2006/relationships/hyperlink" Target="https://production-processed-recordings.s3.amazonaws.com/80f90ad9fd701c08915074df12cb5c2c.wav?X-Amz-Algorithm=AWS4-HMAC-SHA256&amp;X-Amz-Credential=AKIATCPXLLJN3FZS7YWQ%2F20210504%2Fus-east-1%2Fs3%2Faws4_request&amp;X-Amz-Date=20210504T183958Z&amp;X-Amz-Expires=604800&amp;X-Amz-SignedHeaders=host&amp;X-Amz-Signature=fa702d885406c3aeb3842f8d73b783e11a72e0d5866a8c2b68b17f7f55960f1d" TargetMode="External"/><Relationship Id="rId252" Type="http://schemas.openxmlformats.org/officeDocument/2006/relationships/hyperlink" Target="https://production-processed-recordings.s3.amazonaws.com/d5ef31b6ed0aad518b4c29df6266a08a.wav?X-Amz-Algorithm=AWS4-HMAC-SHA256&amp;X-Amz-Credential=AKIATCPXLLJN3FZS7YWQ%2F20210504%2Fus-east-1%2Fs3%2Faws4_request&amp;X-Amz-Date=20210504T183958Z&amp;X-Amz-Expires=604800&amp;X-Amz-SignedHeaders=host&amp;X-Amz-Signature=ef302873ffce30169936c38fd7f5efaa9825919d85de450adc49912857b33d40" TargetMode="External"/><Relationship Id="rId1187" Type="http://schemas.openxmlformats.org/officeDocument/2006/relationships/hyperlink" Target="https://production-processed-recordings.s3.amazonaws.com/faacf91d0fc9b7cfe74cc52aaa628c97.wav?X-Amz-Algorithm=AWS4-HMAC-SHA256&amp;X-Amz-Credential=AKIATCPXLLJN3FZS7YWQ%2F20210504%2Fus-east-1%2Fs3%2Faws4_request&amp;X-Amz-Date=20210504T183959Z&amp;X-Amz-Expires=604800&amp;X-Amz-SignedHeaders=host&amp;X-Amz-Signature=0a6db929e0de77ceb613218232d8859c9e976c3ae69753fc791afe3e3cd2025d" TargetMode="External"/><Relationship Id="rId112" Type="http://schemas.openxmlformats.org/officeDocument/2006/relationships/hyperlink" Target="http://production-processed-recordings.s3.amazonaws.com/normalized_audio/3a26eaf94901b83f6ef79dfcd16857fd.wav" TargetMode="External"/><Relationship Id="rId557" Type="http://schemas.openxmlformats.org/officeDocument/2006/relationships/hyperlink" Target="http://production-processed-recordings.s3.amazonaws.com/normalized_audio/dc0c2cb6b9494cec69739083030d70db.wav" TargetMode="External"/><Relationship Id="rId764" Type="http://schemas.openxmlformats.org/officeDocument/2006/relationships/hyperlink" Target="http://production-processed-recordings.s3.amazonaws.com/normalized_audio/49e6c97be5fc9c7b7708e97e8ea088d2.wav" TargetMode="External"/><Relationship Id="rId971" Type="http://schemas.openxmlformats.org/officeDocument/2006/relationships/hyperlink" Target="https://us-nc-photos.s3.us-east-1.amazonaws.com/uploads/user/avatar/de453b707670ca603be85b6e284b9902.jpeg" TargetMode="External"/><Relationship Id="rId1394" Type="http://schemas.openxmlformats.org/officeDocument/2006/relationships/hyperlink" Target="https://production-processed-recordings.s3.amazonaws.com/7cfa01e36111cbc6e8ee265cdf5325da.wav?X-Amz-Algorithm=AWS4-HMAC-SHA256&amp;X-Amz-Credential=AKIATCPXLLJN3FZS7YWQ%2F20210504%2Fus-east-1%2Fs3%2Faws4_request&amp;X-Amz-Date=20210504T183959Z&amp;X-Amz-Expires=604800&amp;X-Amz-SignedHeaders=host&amp;X-Amz-Signature=c250a1418b81f1a02c28a04723a862fd446966d50a05cf8228ed9ec849b16e15" TargetMode="External"/><Relationship Id="rId1699" Type="http://schemas.openxmlformats.org/officeDocument/2006/relationships/hyperlink" Target="https://nc-library-recordings.s3.us-west-1.amazonaws.com/uploads/recording/raw_s3_location/2dbd3545-e3d4-4b7d-b6ab-1f8b15e4ac5a/c6dc2233f671c0f12d7a95cfcdb56782.wav?X-Amz-Algorithm=AWS4-HMAC-SHA256&amp;X-Amz-Credential=AKIATCPXLLJN3FZS7YWQ%2F20210504%2Fus-west-1%2Fs3%2Faws4_request&amp;X-Amz-Date=20210504T184000Z&amp;X-Amz-Expires=604800&amp;X-Amz-SignedHeaders=host&amp;X-Amz-Signature=c59bb15411442330c49d88a876f8563d762a2b247f926f5bab3955b583e65673" TargetMode="External"/><Relationship Id="rId417" Type="http://schemas.openxmlformats.org/officeDocument/2006/relationships/hyperlink" Target="https://nc-library-recordings.s3.us-west-1.amazonaws.com/uploads/recording/raw_s3_location/a4a4666a-2d07-4c5f-810e-a2f312560637/b06c0d060f2749939028027db807b105.wav?X-Amz-Algorithm=AWS4-HMAC-SHA256&amp;X-Amz-Credential=AKIATCPXLLJN3FZS7YWQ%2F20210504%2Fus-west-1%2Fs3%2Faws4_request&amp;X-Amz-Date=20210504T183958Z&amp;X-Amz-Expires=604800&amp;X-Amz-SignedHeaders=host&amp;X-Amz-Signature=d894e958dac6581a73fc8775d692db1bb23a8d3f4e6d9237c185ee86d434e515" TargetMode="External"/><Relationship Id="rId624" Type="http://schemas.openxmlformats.org/officeDocument/2006/relationships/hyperlink" Target="https://nc-library-recordings.s3.us-west-1.amazonaws.com/uploads/recording/raw_s3_location/efcc79ba-0612-4773-8c56-d5ecf99eab71/52ef21ba7191ca2f6e6dab3c7c06b03d.wav?X-Amz-Algorithm=AWS4-HMAC-SHA256&amp;X-Amz-Credential=AKIATCPXLLJN3FZS7YWQ%2F20210504%2Fus-west-1%2Fs3%2Faws4_request&amp;X-Amz-Date=20210504T183958Z&amp;X-Amz-Expires=604800&amp;X-Amz-SignedHeaders=host&amp;X-Amz-Signature=02c08e17631f1e1292e4275331a8b355b08fd27dbe8edd58dbfa562cafaf9447" TargetMode="External"/><Relationship Id="rId831" Type="http://schemas.openxmlformats.org/officeDocument/2006/relationships/hyperlink" Target="http://production-processed-recordings.s3.amazonaws.com/normalized_audio/b25933c9c5adffa52d3190cc618efac4.wav" TargetMode="External"/><Relationship Id="rId1047" Type="http://schemas.openxmlformats.org/officeDocument/2006/relationships/hyperlink" Target="https://production-processed-recordings.s3.amazonaws.com/094ad4df05fbd602cb82bdae462a7dec.wav?X-Amz-Algorithm=AWS4-HMAC-SHA256&amp;X-Amz-Credential=AKIATCPXLLJN3FZS7YWQ%2F20210504%2Fus-east-1%2Fs3%2Faws4_request&amp;X-Amz-Date=20210504T183959Z&amp;X-Amz-Expires=604800&amp;X-Amz-SignedHeaders=host&amp;X-Amz-Signature=f39b43cd76736bccc5433ef9c2e2c8f28a16736aff7251279f33a6a23267b27e" TargetMode="External"/><Relationship Id="rId1254" Type="http://schemas.openxmlformats.org/officeDocument/2006/relationships/hyperlink" Target="http://production-processed-recordings.s3.amazonaws.com/normalized_audio/b3e558f9d7bf89c1f8076af519784b8f.wav" TargetMode="External"/><Relationship Id="rId1461" Type="http://schemas.openxmlformats.org/officeDocument/2006/relationships/hyperlink" Target="https://production-processed-recordings.s3.amazonaws.com/08fb5b0f22297ecd6435b24443739aee.wav?X-Amz-Algorithm=AWS4-HMAC-SHA256&amp;X-Amz-Credential=AKIATCPXLLJN3FZS7YWQ%2F20210504%2Fus-east-1%2Fs3%2Faws4_request&amp;X-Amz-Date=20210504T184000Z&amp;X-Amz-Expires=604800&amp;X-Amz-SignedHeaders=host&amp;X-Amz-Signature=af7e0fbbb69a5e630d55c1332d7e160da1cd0deb3ea96ca8192d219e01c43a4c" TargetMode="External"/><Relationship Id="rId929" Type="http://schemas.openxmlformats.org/officeDocument/2006/relationships/hyperlink" Target="http://production-processed-recordings.s3.amazonaws.com/normalized_audio/240c0a4f5328c9fd05320c44e9c4c32d.wav" TargetMode="External"/><Relationship Id="rId1114" Type="http://schemas.openxmlformats.org/officeDocument/2006/relationships/hyperlink" Target="https://nc-library-recordings.s3.us-west-1.amazonaws.com/uploads/recording/raw_s3_location/b933317e-4bf7-4dec-8ad9-5ad3a5a58b5f/ecc832d3af6cab86845167df58ecd1e4.wav?X-Amz-Algorithm=AWS4-HMAC-SHA256&amp;X-Amz-Credential=AKIATCPXLLJN3FZS7YWQ%2F20210504%2Fus-west-1%2Fs3%2Faws4_request&amp;X-Amz-Date=20210504T183959Z&amp;X-Amz-Expires=604800&amp;X-Amz-SignedHeaders=host&amp;X-Amz-Signature=2a6b33607b8d0366b2889fbef24fa97e1be86fd74147206263ca0b91dec7b526" TargetMode="External"/><Relationship Id="rId1321" Type="http://schemas.openxmlformats.org/officeDocument/2006/relationships/hyperlink" Target="https://production-processed-recordings.s3.amazonaws.com/4b454b110425958a0cbe2d78f72292d8.wav?X-Amz-Algorithm=AWS4-HMAC-SHA256&amp;X-Amz-Credential=AKIATCPXLLJN3FZS7YWQ%2F20210504%2Fus-east-1%2Fs3%2Faws4_request&amp;X-Amz-Date=20210504T183959Z&amp;X-Amz-Expires=604800&amp;X-Amz-SignedHeaders=host&amp;X-Amz-Signature=962d867957b122b62b130cece6669204612f9d45027f2517d4b9922c70d7e099" TargetMode="External"/><Relationship Id="rId1559" Type="http://schemas.openxmlformats.org/officeDocument/2006/relationships/hyperlink" Target="https://production-processed-recordings.s3.amazonaws.com/2579b834fde8e92b076a7c88f0b84b49.wav?X-Amz-Algorithm=AWS4-HMAC-SHA256&amp;X-Amz-Credential=AKIATCPXLLJN3FZS7YWQ%2F20210504%2Fus-east-1%2Fs3%2Faws4_request&amp;X-Amz-Date=20210504T184000Z&amp;X-Amz-Expires=604800&amp;X-Amz-SignedHeaders=host&amp;X-Amz-Signature=a0b3a525d93f16ecd31c5e5f65ca5616937036e77ad485b799278ce105331430" TargetMode="External"/><Relationship Id="rId1766" Type="http://schemas.openxmlformats.org/officeDocument/2006/relationships/hyperlink" Target="http://production-processed-recordings.s3.amazonaws.com/normalized_audio/d9f1cd56d824986e330c1e09329d8dcb.wav" TargetMode="External"/><Relationship Id="rId58" Type="http://schemas.openxmlformats.org/officeDocument/2006/relationships/hyperlink" Target="https://nc-library-recordings.s3.us-west-1.amazonaws.com/uploads/recording/raw_s3_location/45c5d397-12d0-4f28-b5d3-6b808fb193ca/65bca8a4dad4771ca16b0f74ae065cb2.wav?X-Amz-Algorithm=AWS4-HMAC-SHA256&amp;X-Amz-Credential=AKIATCPXLLJN3FZS7YWQ%2F20210504%2Fus-west-1%2Fs3%2Faws4_request&amp;X-Amz-Date=20210504T183958Z&amp;X-Amz-Expires=604800&amp;X-Amz-SignedHeaders=host&amp;X-Amz-Signature=1ca6cc9c297c692f8f76d6a12e56fcb74f6964e94981a743ce153b35e76dea96" TargetMode="External"/><Relationship Id="rId1419" Type="http://schemas.openxmlformats.org/officeDocument/2006/relationships/hyperlink" Target="http://production-processed-recordings.s3.amazonaws.com/normalized_audio/883c72f0a998e268c9729be924883de4.wav" TargetMode="External"/><Relationship Id="rId1626" Type="http://schemas.openxmlformats.org/officeDocument/2006/relationships/hyperlink" Target="https://nc-library-recordings.s3.us-west-1.amazonaws.com/uploads/recording/raw_s3_location/857c89cd-1f9b-4913-9101-9b48f5c25e5e/f804c6d4b9fb8df382bac6fcce7d00fd.wav?X-Amz-Algorithm=AWS4-HMAC-SHA256&amp;X-Amz-Credential=AKIATCPXLLJN3FZS7YWQ%2F20210504%2Fus-west-1%2Fs3%2Faws4_request&amp;X-Amz-Date=20210504T184000Z&amp;X-Amz-Expires=604800&amp;X-Amz-SignedHeaders=host&amp;X-Amz-Signature=fd0f31db9afac4d6044326b1ca3aa1b158395863f403c423e31d6058bf6f98cd" TargetMode="External"/><Relationship Id="rId1833" Type="http://schemas.openxmlformats.org/officeDocument/2006/relationships/hyperlink" Target="http://production-processed-recordings.s3.amazonaws.com/normalized_audio/8b3b5510023dce8d91b487c1cac98718.wav" TargetMode="External"/><Relationship Id="rId1900" Type="http://schemas.openxmlformats.org/officeDocument/2006/relationships/hyperlink" Target="https://production-processed-recordings.s3.amazonaws.com/324d3de454e6978cd44ab0548dc8c28d.wav?X-Amz-Algorithm=AWS4-HMAC-SHA256&amp;X-Amz-Credential=AKIATCPXLLJN3FZS7YWQ%2F20210504%2Fus-east-1%2Fs3%2Faws4_request&amp;X-Amz-Date=20210504T184000Z&amp;X-Amz-Expires=604800&amp;X-Amz-SignedHeaders=host&amp;X-Amz-Signature=7417238ffdc72655a0a56b8cc3e297a572515cc0c6ad1735d8808d06fc043365" TargetMode="External"/><Relationship Id="rId274" Type="http://schemas.openxmlformats.org/officeDocument/2006/relationships/hyperlink" Target="https://production-processed-recordings.s3.amazonaws.com/49184bc33287b536e599d13bfb86818c.wav?X-Amz-Algorithm=AWS4-HMAC-SHA256&amp;X-Amz-Credential=AKIATCPXLLJN3FZS7YWQ%2F20210504%2Fus-east-1%2Fs3%2Faws4_request&amp;X-Amz-Date=20210504T183958Z&amp;X-Amz-Expires=604800&amp;X-Amz-SignedHeaders=host&amp;X-Amz-Signature=a29fb997a3647e917e7382ed4846ec008680002f0a741716904a537a70a8edf7" TargetMode="External"/><Relationship Id="rId481" Type="http://schemas.openxmlformats.org/officeDocument/2006/relationships/hyperlink" Target="http://production-processed-recordings.s3.amazonaws.com/normalized_audio/6940fce7814174ae65fd29e8d112f9a6.wav" TargetMode="External"/><Relationship Id="rId134" Type="http://schemas.openxmlformats.org/officeDocument/2006/relationships/hyperlink" Target="http://production-processed-recordings.s3.amazonaws.com/normalized_audio/9ba9bc1dc311de8fd37df621310ab4f7.wav" TargetMode="External"/><Relationship Id="rId579" Type="http://schemas.openxmlformats.org/officeDocument/2006/relationships/hyperlink" Target="https://nc-library-recordings.s3.us-west-1.amazonaws.com/uploads/recording/raw_s3_location/27359f59-71ee-485a-bc82-57595f0ff5c8/b435f99b994cc8e75fd5eef3fb840fb9.wav?X-Amz-Algorithm=AWS4-HMAC-SHA256&amp;X-Amz-Credential=AKIATCPXLLJN3FZS7YWQ%2F20210504%2Fus-west-1%2Fs3%2Faws4_request&amp;X-Amz-Date=20210504T183958Z&amp;X-Amz-Expires=604800&amp;X-Amz-SignedHeaders=host&amp;X-Amz-Signature=431bdbd2dc36b0950385084110cf9fc6bbc5d4650d79d6ba32c1cbb2c42efe4d" TargetMode="External"/><Relationship Id="rId786" Type="http://schemas.openxmlformats.org/officeDocument/2006/relationships/hyperlink" Target="http://production-processed-recordings.s3.amazonaws.com/normalized_audio/256e06fc52fb4bf20aea2ad945bb35f3.wav" TargetMode="External"/><Relationship Id="rId993" Type="http://schemas.openxmlformats.org/officeDocument/2006/relationships/hyperlink" Target="http://production-processed-recordings.s3.amazonaws.com/normalized_audio/49ba4c6c029fc0ce6c60b2a73e304dd9.wav" TargetMode="External"/><Relationship Id="rId341" Type="http://schemas.openxmlformats.org/officeDocument/2006/relationships/hyperlink" Target="http://production-processed-recordings.s3.amazonaws.com/normalized_audio/7f8b7f68d6498103966f099f1abfd81d.wav" TargetMode="External"/><Relationship Id="rId439" Type="http://schemas.openxmlformats.org/officeDocument/2006/relationships/hyperlink" Target="https://production-processed-recordings.s3.amazonaws.com/a9082f4170659b2d851fa670d858a6e1.wav?X-Amz-Algorithm=AWS4-HMAC-SHA256&amp;X-Amz-Credential=AKIATCPXLLJN3FZS7YWQ%2F20210504%2Fus-east-1%2Fs3%2Faws4_request&amp;X-Amz-Date=20210504T183958Z&amp;X-Amz-Expires=604800&amp;X-Amz-SignedHeaders=host&amp;X-Amz-Signature=ee49c95bb169e90f330cacd798b0d5883cced8436820170a86b7363e83faea33" TargetMode="External"/><Relationship Id="rId646" Type="http://schemas.openxmlformats.org/officeDocument/2006/relationships/hyperlink" Target="http://production-processed-recordings.s3.amazonaws.com/normalized_audio/8ac1117bd38cc43543550684c9d98bdd.wav" TargetMode="External"/><Relationship Id="rId1069" Type="http://schemas.openxmlformats.org/officeDocument/2006/relationships/hyperlink" Target="https://nc-library-recordings.s3.us-west-1.amazonaws.com/uploads/recording/raw_s3_location/5f7332ea-5c60-401f-9c69-2499c59b08d6/46b7ae7657c060b70be03c70b6bf5588.wav?X-Amz-Algorithm=AWS4-HMAC-SHA256&amp;X-Amz-Credential=AKIATCPXLLJN3FZS7YWQ%2F20210504%2Fus-west-1%2Fs3%2Faws4_request&amp;X-Amz-Date=20210504T183959Z&amp;X-Amz-Expires=604800&amp;X-Amz-SignedHeaders=host&amp;X-Amz-Signature=70dd62cf9441e944fe8257eb4824317bf8a7a4d7797fedaf196ea905f113f0b1" TargetMode="External"/><Relationship Id="rId1276" Type="http://schemas.openxmlformats.org/officeDocument/2006/relationships/hyperlink" Target="http://production-processed-recordings.s3.amazonaws.com/normalized_audio/aa517979c509f956b91e5917b73e1a52.wav" TargetMode="External"/><Relationship Id="rId1483" Type="http://schemas.openxmlformats.org/officeDocument/2006/relationships/hyperlink" Target="https://production-processed-recordings.s3.amazonaws.com/068b5d6e288ac6eb8a3dd82db7492ae1.wav?X-Amz-Algorithm=AWS4-HMAC-SHA256&amp;X-Amz-Credential=AKIATCPXLLJN3FZS7YWQ%2F20210504%2Fus-east-1%2Fs3%2Faws4_request&amp;X-Amz-Date=20210504T184000Z&amp;X-Amz-Expires=604800&amp;X-Amz-SignedHeaders=host&amp;X-Amz-Signature=194f6bc01b2be8db9d20aa7b54619fcad08fc3e9810cde1ea4c766eb610b1440" TargetMode="External"/><Relationship Id="rId201" Type="http://schemas.openxmlformats.org/officeDocument/2006/relationships/hyperlink" Target="https://production-processed-recordings.s3.amazonaws.com/60371d98e1eddd69dc0b02cdcd9d7fa8.wav?X-Amz-Algorithm=AWS4-HMAC-SHA256&amp;X-Amz-Credential=AKIATCPXLLJN3FZS7YWQ%2F20210504%2Fus-east-1%2Fs3%2Faws4_request&amp;X-Amz-Date=20210504T183958Z&amp;X-Amz-Expires=604800&amp;X-Amz-SignedHeaders=host&amp;X-Amz-Signature=1cdc4cf91e4e568118285b20f9b368c2194609ccdb46c2e0896df35422088f8a" TargetMode="External"/><Relationship Id="rId506" Type="http://schemas.openxmlformats.org/officeDocument/2006/relationships/hyperlink" Target="https://us-nc-photos.s3.us-east-1.amazonaws.com/uploads/user/avatar/5adbff80bb3be7b6452aaa6c4ad49196.png" TargetMode="External"/><Relationship Id="rId853" Type="http://schemas.openxmlformats.org/officeDocument/2006/relationships/hyperlink" Target="http://production-processed-recordings.s3.amazonaws.com/normalized_audio/f43ee7cf0a6a1eddc47fb1e2dc2b9188.wav" TargetMode="External"/><Relationship Id="rId1136" Type="http://schemas.openxmlformats.org/officeDocument/2006/relationships/hyperlink" Target="https://production-processed-recordings.s3.amazonaws.com/a99e45633a8204ed8263144879297917.wav?X-Amz-Algorithm=AWS4-HMAC-SHA256&amp;X-Amz-Credential=AKIATCPXLLJN3FZS7YWQ%2F20210504%2Fus-east-1%2Fs3%2Faws4_request&amp;X-Amz-Date=20210504T183959Z&amp;X-Amz-Expires=604800&amp;X-Amz-SignedHeaders=host&amp;X-Amz-Signature=b7f4bc4cc33c690ad9ead0c6e4954d7763c4ba5aab08bd6abeb467fdb0e063a7" TargetMode="External"/><Relationship Id="rId1690" Type="http://schemas.openxmlformats.org/officeDocument/2006/relationships/hyperlink" Target="http://production-processed-recordings.s3.amazonaws.com/normalized_audio/0842e876f60748bc0ec774625710f6b0.wav" TargetMode="External"/><Relationship Id="rId1788" Type="http://schemas.openxmlformats.org/officeDocument/2006/relationships/hyperlink" Target="http://production-processed-recordings.s3.amazonaws.com/normalized_audio/dec7e5d09f49f1a5917ae4002ccdd52f.wav" TargetMode="External"/><Relationship Id="rId713" Type="http://schemas.openxmlformats.org/officeDocument/2006/relationships/hyperlink" Target="https://nc-library-recordings.s3.us-west-1.amazonaws.com/uploads/recording/raw_s3_location/608b7c17-1009-4d45-8b65-b2b03f40cb42/5e0f8842287f4cd329e62ae7f699c486.wav?X-Amz-Algorithm=AWS4-HMAC-SHA256&amp;X-Amz-Credential=AKIATCPXLLJN3FZS7YWQ%2F20210504%2Fus-west-1%2Fs3%2Faws4_request&amp;X-Amz-Date=20210504T183958Z&amp;X-Amz-Expires=604800&amp;X-Amz-SignedHeaders=host&amp;X-Amz-Signature=27cd0bd1cdb7e7972f14d6f1f92ef895867ca64072b8a55736cc44ecbefe175c" TargetMode="External"/><Relationship Id="rId920" Type="http://schemas.openxmlformats.org/officeDocument/2006/relationships/hyperlink" Target="https://production-processed-recordings.s3.amazonaws.com/dd0644800014a0367d8a6a7f5264b671.wav?X-Amz-Algorithm=AWS4-HMAC-SHA256&amp;X-Amz-Credential=AKIATCPXLLJN3FZS7YWQ%2F20210504%2Fus-east-1%2Fs3%2Faws4_request&amp;X-Amz-Date=20210504T183959Z&amp;X-Amz-Expires=604800&amp;X-Amz-SignedHeaders=host&amp;X-Amz-Signature=aa70ccbb610332378104b4f8a1865b7893d7f4c9a95771edd37fe857c8ce56eb" TargetMode="External"/><Relationship Id="rId1343" Type="http://schemas.openxmlformats.org/officeDocument/2006/relationships/hyperlink" Target="https://nc-library-recordings.s3.us-west-1.amazonaws.com/uploads/recording/raw_s3_location/9d00265c-80f8-4968-8875-9cc01459c048/3fd1bcf0546a7dd709c0299ed0f0d907.wav?X-Amz-Algorithm=AWS4-HMAC-SHA256&amp;X-Amz-Credential=AKIATCPXLLJN3FZS7YWQ%2F20210504%2Fus-west-1%2Fs3%2Faws4_request&amp;X-Amz-Date=20210504T183959Z&amp;X-Amz-Expires=604800&amp;X-Amz-SignedHeaders=host&amp;X-Amz-Signature=a81e21e4186ae506f847d65fa08cebc4ba95666a2c2fd312f22531ee0384fb35" TargetMode="External"/><Relationship Id="rId1550" Type="http://schemas.openxmlformats.org/officeDocument/2006/relationships/hyperlink" Target="https://production-processed-recordings.s3.amazonaws.com/49fc73eb9aaf6d4702e0610301be84f6.wav?X-Amz-Algorithm=AWS4-HMAC-SHA256&amp;X-Amz-Credential=AKIATCPXLLJN3FZS7YWQ%2F20210504%2Fus-east-1%2Fs3%2Faws4_request&amp;X-Amz-Date=20210504T184000Z&amp;X-Amz-Expires=604800&amp;X-Amz-SignedHeaders=host&amp;X-Amz-Signature=c13b1222c629b3729a7f2fa616a115ef92737a9c6d1c4fc2a0a611128c057920" TargetMode="External"/><Relationship Id="rId1648" Type="http://schemas.openxmlformats.org/officeDocument/2006/relationships/hyperlink" Target="https://production-processed-recordings.s3.amazonaws.com/5acb1739374f71ba49642faef4374093.wav?X-Amz-Algorithm=AWS4-HMAC-SHA256&amp;X-Amz-Credential=AKIATCPXLLJN3FZS7YWQ%2F20210504%2Fus-east-1%2Fs3%2Faws4_request&amp;X-Amz-Date=20210504T184000Z&amp;X-Amz-Expires=604800&amp;X-Amz-SignedHeaders=host&amp;X-Amz-Signature=62488a882415a57e780faa21ce021737043ff17ad73442b8914c3e45b4ed0bff" TargetMode="External"/><Relationship Id="rId1203" Type="http://schemas.openxmlformats.org/officeDocument/2006/relationships/hyperlink" Target="https://production-processed-recordings.s3.amazonaws.com/7cc8975759294d8e37d9f4423616afad.wav?X-Amz-Algorithm=AWS4-HMAC-SHA256&amp;X-Amz-Credential=AKIATCPXLLJN3FZS7YWQ%2F20210504%2Fus-east-1%2Fs3%2Faws4_request&amp;X-Amz-Date=20210504T183959Z&amp;X-Amz-Expires=604800&amp;X-Amz-SignedHeaders=host&amp;X-Amz-Signature=7fd271593d221ae2ab2188be8e28704e7feb9742892da0c829f705552af580bb" TargetMode="External"/><Relationship Id="rId1410" Type="http://schemas.openxmlformats.org/officeDocument/2006/relationships/hyperlink" Target="http://production-processed-recordings.s3.amazonaws.com/normalized_audio/0cae39a0f501a51c4511aa8834583884.wav" TargetMode="External"/><Relationship Id="rId1508" Type="http://schemas.openxmlformats.org/officeDocument/2006/relationships/hyperlink" Target="https://production-processed-recordings.s3.amazonaws.com/a09c5c03fc06ea5b5dff1ea0efe34fec.wav?X-Amz-Algorithm=AWS4-HMAC-SHA256&amp;X-Amz-Credential=AKIATCPXLLJN3FZS7YWQ%2F20210504%2Fus-east-1%2Fs3%2Faws4_request&amp;X-Amz-Date=20210504T184000Z&amp;X-Amz-Expires=604800&amp;X-Amz-SignedHeaders=host&amp;X-Amz-Signature=2b5462b9dfcb53a316f51e1db85c76a2a2fd761b041e485ae5535c31d42038cb" TargetMode="External"/><Relationship Id="rId1855" Type="http://schemas.openxmlformats.org/officeDocument/2006/relationships/hyperlink" Target="https://nc-library-recordings.s3.us-west-1.amazonaws.com/uploads/recording/raw_s3_location/368791a5-1eb8-42a6-b9ef-4b91a02ab4e3/c952a735729b40e6a0f7c6916b334229.wav?X-Amz-Algorithm=AWS4-HMAC-SHA256&amp;X-Amz-Credential=AKIATCPXLLJN3FZS7YWQ%2F20210504%2Fus-west-1%2Fs3%2Faws4_request&amp;X-Amz-Date=20210504T184000Z&amp;X-Amz-Expires=604800&amp;X-Amz-SignedHeaders=host&amp;X-Amz-Signature=e91d653da13bacfe224840eafaf303a38e65ac5e3ad0d1fc23a0c9ffea07275d" TargetMode="External"/><Relationship Id="rId1715" Type="http://schemas.openxmlformats.org/officeDocument/2006/relationships/hyperlink" Target="https://production-processed-recordings.s3.amazonaws.com/4abe9e27e75a99337736b06386e41018.wav?X-Amz-Algorithm=AWS4-HMAC-SHA256&amp;X-Amz-Credential=AKIATCPXLLJN3FZS7YWQ%2F20210504%2Fus-east-1%2Fs3%2Faws4_request&amp;X-Amz-Date=20210504T184000Z&amp;X-Amz-Expires=604800&amp;X-Amz-SignedHeaders=host&amp;X-Amz-Signature=8c1afd52dc64ebe170973e31b8ffdc29167d0dbc59c658b68837bf6e995b36be" TargetMode="External"/><Relationship Id="rId1922" Type="http://schemas.openxmlformats.org/officeDocument/2006/relationships/hyperlink" Target="https://production-processed-recordings.s3.amazonaws.com/815f95102a91a416f22de99e7e0d9c90.wav?X-Amz-Algorithm=AWS4-HMAC-SHA256&amp;X-Amz-Credential=AKIATCPXLLJN3FZS7YWQ%2F20210504%2Fus-east-1%2Fs3%2Faws4_request&amp;X-Amz-Date=20210504T184000Z&amp;X-Amz-Expires=604800&amp;X-Amz-SignedHeaders=host&amp;X-Amz-Signature=9d4b0aa4b5ea9c2ef543d6739383a0622d32928e1fc3e6fb8d9c014ff562dad9" TargetMode="External"/><Relationship Id="rId296" Type="http://schemas.openxmlformats.org/officeDocument/2006/relationships/hyperlink" Target="https://nc-library-recordings.s3.us-west-1.amazonaws.com/uploads/recording/raw_s3_location/33310004-d17e-4f57-ab6b-da54ebaea3be/df6fe5c8ac84bc5d8c8d45f26e80c19e.wav?X-Amz-Algorithm=AWS4-HMAC-SHA256&amp;X-Amz-Credential=AKIATCPXLLJN3FZS7YWQ%2F20210504%2Fus-west-1%2Fs3%2Faws4_request&amp;X-Amz-Date=20210504T183958Z&amp;X-Amz-Expires=604800&amp;X-Amz-SignedHeaders=host&amp;X-Amz-Signature=47a555bef42c985ab579d3e5d70e8e206139c74e5a9f9dae17670ab5ba898b98" TargetMode="External"/><Relationship Id="rId156" Type="http://schemas.openxmlformats.org/officeDocument/2006/relationships/hyperlink" Target="https://us-nc-photos.s3.us-east-1.amazonaws.com/uploads/user/avatar/72d780197dc9c6a361f1b86c05a05443.jpeg" TargetMode="External"/><Relationship Id="rId363" Type="http://schemas.openxmlformats.org/officeDocument/2006/relationships/hyperlink" Target="https://nc-library-recordings.s3.us-west-1.amazonaws.com/uploads/recording/raw_s3_location/7f6b6a51-b22d-4c0d-af87-298ee0cda495/a731e211b18c4ab4ec4c3a9671ee575b.wav?X-Amz-Algorithm=AWS4-HMAC-SHA256&amp;X-Amz-Credential=AKIATCPXLLJN3FZS7YWQ%2F20210504%2Fus-west-1%2Fs3%2Faws4_request&amp;X-Amz-Date=20210504T183958Z&amp;X-Amz-Expires=604800&amp;X-Amz-SignedHeaders=host&amp;X-Amz-Signature=e3a7b483b9dd7a6ec346e26220207aaba18e2d62f642ea8ed047c2f345f750c1" TargetMode="External"/><Relationship Id="rId570" Type="http://schemas.openxmlformats.org/officeDocument/2006/relationships/hyperlink" Target="http://production-processed-recordings.s3.amazonaws.com/normalized_audio/dd682254afa1797d42219bce8b9148fb.wav" TargetMode="External"/><Relationship Id="rId223" Type="http://schemas.openxmlformats.org/officeDocument/2006/relationships/hyperlink" Target="https://production-processed-recordings.s3.amazonaws.com/cc5460e0fc146815fc063a3c0a1cc7b7.wav?X-Amz-Algorithm=AWS4-HMAC-SHA256&amp;X-Amz-Credential=AKIATCPXLLJN3FZS7YWQ%2F20210504%2Fus-east-1%2Fs3%2Faws4_request&amp;X-Amz-Date=20210504T183958Z&amp;X-Amz-Expires=604800&amp;X-Amz-SignedHeaders=host&amp;X-Amz-Signature=a68acbdea25286a35614cbca3c024cbc60bba9a11069931950945028e2377d77" TargetMode="External"/><Relationship Id="rId430" Type="http://schemas.openxmlformats.org/officeDocument/2006/relationships/hyperlink" Target="https://nc-library-recordings.s3.us-west-1.amazonaws.com/uploads/recording/raw_s3_location/62ce0717-e979-4407-9706-8b2e9d1d2271/13ea8fcc1cd1eae78026c19e1f5305fe.wav?X-Amz-Algorithm=AWS4-HMAC-SHA256&amp;X-Amz-Credential=AKIATCPXLLJN3FZS7YWQ%2F20210504%2Fus-west-1%2Fs3%2Faws4_request&amp;X-Amz-Date=20210504T183958Z&amp;X-Amz-Expires=604800&amp;X-Amz-SignedHeaders=host&amp;X-Amz-Signature=d917a06ef5a03afb0620238753ce9c776d7c8d3a855f78cbe4c2657d6edd0235" TargetMode="External"/><Relationship Id="rId668" Type="http://schemas.openxmlformats.org/officeDocument/2006/relationships/hyperlink" Target="http://production-processed-recordings.s3.amazonaws.com/normalized_audio/cd60bea3f5751be787f05be0124f1436.wav" TargetMode="External"/><Relationship Id="rId875" Type="http://schemas.openxmlformats.org/officeDocument/2006/relationships/hyperlink" Target="http://production-processed-recordings.s3.amazonaws.com/normalized_audio/40c00d4aff129b7bd8bd050d418c82d3.wav" TargetMode="External"/><Relationship Id="rId1060" Type="http://schemas.openxmlformats.org/officeDocument/2006/relationships/hyperlink" Target="https://nc-library-recordings.s3.us-west-1.amazonaws.com/uploads/recording/raw_s3_location/0da1ac79-ac43-4a60-bc5e-bf9f39955c49/9ea322092b95f58ae4dc45d621a437aa.wav?X-Amz-Algorithm=AWS4-HMAC-SHA256&amp;X-Amz-Credential=AKIATCPXLLJN3FZS7YWQ%2F20210504%2Fus-west-1%2Fs3%2Faws4_request&amp;X-Amz-Date=20210504T183959Z&amp;X-Amz-Expires=604800&amp;X-Amz-SignedHeaders=host&amp;X-Amz-Signature=aa518b0eb77d04078107db3ff093b203c96237ba84eef2e7512da24b5436c8d7" TargetMode="External"/><Relationship Id="rId1298" Type="http://schemas.openxmlformats.org/officeDocument/2006/relationships/hyperlink" Target="http://production-processed-recordings.s3.amazonaws.com/normalized_audio/d7839de0122fd992f67d9397bc798a20.wav" TargetMode="External"/><Relationship Id="rId528" Type="http://schemas.openxmlformats.org/officeDocument/2006/relationships/hyperlink" Target="https://nc-library-recordings.s3.us-west-1.amazonaws.com/uploads/recording/raw_s3_location/1d7477c4-16b0-4ff3-ab1b-d45e415dc414/4d427129f76b776913d16a0ee56b52c1.wav?X-Amz-Algorithm=AWS4-HMAC-SHA256&amp;X-Amz-Credential=AKIATCPXLLJN3FZS7YWQ%2F20210504%2Fus-west-1%2Fs3%2Faws4_request&amp;X-Amz-Date=20210504T183958Z&amp;X-Amz-Expires=604800&amp;X-Amz-SignedHeaders=host&amp;X-Amz-Signature=7f41114163af817d9add9838c52f10d38031cf695f7dab22cc49cb9fb654f63c" TargetMode="External"/><Relationship Id="rId735" Type="http://schemas.openxmlformats.org/officeDocument/2006/relationships/hyperlink" Target="https://nc-library-recordings.s3.us-west-1.amazonaws.com/uploads/recording/raw_s3_location/625c8922-cbdd-48a8-8090-0c1fe1d946fb/36eb0cc83f2462781c17f4607187f17b.wav?X-Amz-Algorithm=AWS4-HMAC-SHA256&amp;X-Amz-Credential=AKIATCPXLLJN3FZS7YWQ%2F20210504%2Fus-west-1%2Fs3%2Faws4_request&amp;X-Amz-Date=20210504T183958Z&amp;X-Amz-Expires=604800&amp;X-Amz-SignedHeaders=host&amp;X-Amz-Signature=2f7db152ee2bf249fcf926578371b37fda222bc1d51d2f5c3d9e90005459c741" TargetMode="External"/><Relationship Id="rId942" Type="http://schemas.openxmlformats.org/officeDocument/2006/relationships/hyperlink" Target="https://production-processed-recordings.s3.amazonaws.com/79b74b1e70e83d7c4760ae968d2d2cca.wav?X-Amz-Algorithm=AWS4-HMAC-SHA256&amp;X-Amz-Credential=AKIATCPXLLJN3FZS7YWQ%2F20210504%2Fus-east-1%2Fs3%2Faws4_request&amp;X-Amz-Date=20210504T183959Z&amp;X-Amz-Expires=604800&amp;X-Amz-SignedHeaders=host&amp;X-Amz-Signature=1ac6f17e8305132e4f80fe77aa84581445815ae7fc1c588adfd238e166b53ddf" TargetMode="External"/><Relationship Id="rId1158" Type="http://schemas.openxmlformats.org/officeDocument/2006/relationships/hyperlink" Target="https://production-processed-recordings.s3.amazonaws.com/dc16511653548cbe9436e0dc9fc109fd.wav?X-Amz-Algorithm=AWS4-HMAC-SHA256&amp;X-Amz-Credential=AKIATCPXLLJN3FZS7YWQ%2F20210504%2Fus-east-1%2Fs3%2Faws4_request&amp;X-Amz-Date=20210504T183959Z&amp;X-Amz-Expires=604800&amp;X-Amz-SignedHeaders=host&amp;X-Amz-Signature=1403bae591be4e255ad145518b7296b47d9e45a35118ca6e19195fe278ad9197" TargetMode="External"/><Relationship Id="rId1365" Type="http://schemas.openxmlformats.org/officeDocument/2006/relationships/hyperlink" Target="https://nc-library-recordings.s3.us-west-1.amazonaws.com/uploads/recording/raw_s3_location/b5c2aa77-ab3d-492e-a4cb-a9619660206f/d045d32fe408cc7f53376463c68683c2.wav?X-Amz-Algorithm=AWS4-HMAC-SHA256&amp;X-Amz-Credential=AKIATCPXLLJN3FZS7YWQ%2F20210504%2Fus-west-1%2Fs3%2Faws4_request&amp;X-Amz-Date=20210504T183959Z&amp;X-Amz-Expires=604800&amp;X-Amz-SignedHeaders=host&amp;X-Amz-Signature=3d8752f3c416b37de5b7e89253bbdbf9e3e255d319581674f6bc3b526281dff6" TargetMode="External"/><Relationship Id="rId1572" Type="http://schemas.openxmlformats.org/officeDocument/2006/relationships/hyperlink" Target="https://production-processed-recordings.s3.amazonaws.com/fbbdb9f991b23166b18f58c2221dcbda.wav?X-Amz-Algorithm=AWS4-HMAC-SHA256&amp;X-Amz-Credential=AKIATCPXLLJN3FZS7YWQ%2F20210504%2Fus-east-1%2Fs3%2Faws4_request&amp;X-Amz-Date=20210504T184000Z&amp;X-Amz-Expires=604800&amp;X-Amz-SignedHeaders=host&amp;X-Amz-Signature=beaf585724031cec4daa1a23650652882cb80e7e345f95991485e78166aa4a79" TargetMode="External"/><Relationship Id="rId1018" Type="http://schemas.openxmlformats.org/officeDocument/2006/relationships/hyperlink" Target="http://production-processed-recordings.s3.amazonaws.com/normalized_audio/dbb101ea797444c0bc3695ef60adbc97.wav" TargetMode="External"/><Relationship Id="rId1225" Type="http://schemas.openxmlformats.org/officeDocument/2006/relationships/hyperlink" Target="https://nc-library-recordings.s3.us-west-1.amazonaws.com/uploads/recording/raw_s3_location/e55cc016-acf8-4f95-935e-1ebfd7e4c1b8/296a2d6b5082a23a978f403eb1a7f673.wav?X-Amz-Algorithm=AWS4-HMAC-SHA256&amp;X-Amz-Credential=AKIATCPXLLJN3FZS7YWQ%2F20210504%2Fus-west-1%2Fs3%2Faws4_request&amp;X-Amz-Date=20210504T183959Z&amp;X-Amz-Expires=604800&amp;X-Amz-SignedHeaders=host&amp;X-Amz-Signature=30ae1cca704b2cd4c0cb6c75b8e807cff3a08d504062184ad2e0f9a0e3f3f11d" TargetMode="External"/><Relationship Id="rId1432" Type="http://schemas.openxmlformats.org/officeDocument/2006/relationships/hyperlink" Target="http://production-processed-recordings.s3.amazonaws.com/normalized_audio/966a42024bb272360357f4416bcb63a6.wav" TargetMode="External"/><Relationship Id="rId1877" Type="http://schemas.openxmlformats.org/officeDocument/2006/relationships/hyperlink" Target="https://nc-library-recordings.s3.us-west-1.amazonaws.com/uploads/recording/raw_s3_location/d6a2217d-6390-4859-a2bb-6548fc14a359/7b2a45f37bf57eb3aec9b0f6231b9062.wav?X-Amz-Algorithm=AWS4-HMAC-SHA256&amp;X-Amz-Credential=AKIATCPXLLJN3FZS7YWQ%2F20210504%2Fus-west-1%2Fs3%2Faws4_request&amp;X-Amz-Date=20210504T184000Z&amp;X-Amz-Expires=604800&amp;X-Amz-SignedHeaders=host&amp;X-Amz-Signature=aac60c839f05b0ec6461a5b36903a49a95c13cc829820996ca9738519155adfb" TargetMode="External"/><Relationship Id="rId71" Type="http://schemas.openxmlformats.org/officeDocument/2006/relationships/hyperlink" Target="https://production-processed-recordings.s3.amazonaws.com/37227a4e3d114c74e9e59e05802bf3b2.wav?X-Amz-Algorithm=AWS4-HMAC-SHA256&amp;X-Amz-Credential=AKIATCPXLLJN3FZS7YWQ%2F20210504%2Fus-east-1%2Fs3%2Faws4_request&amp;X-Amz-Date=20210504T183958Z&amp;X-Amz-Expires=604800&amp;X-Amz-SignedHeaders=host&amp;X-Amz-Signature=474d539e66dd18962076d19014e055d09d8c76d603be29841a3530fd3a9c1635" TargetMode="External"/><Relationship Id="rId802" Type="http://schemas.openxmlformats.org/officeDocument/2006/relationships/hyperlink" Target="https://us-nc-photos.s3.us-east-1.amazonaws.com/uploads/user/avatar/7b2c8aefcbfdd05b9edba4866f080d99.jpeg" TargetMode="External"/><Relationship Id="rId1737" Type="http://schemas.openxmlformats.org/officeDocument/2006/relationships/hyperlink" Target="https://us-nc-photos.s3.us-east-1.amazonaws.com/uploads/user/avatar/5adcd0b1d731d0e3199da43651212b57.jpg" TargetMode="External"/><Relationship Id="rId29" Type="http://schemas.openxmlformats.org/officeDocument/2006/relationships/hyperlink" Target="https://production-processed-recordings.s3.amazonaws.com/ce3d30ceb8ad97e9c7fed58a221643e0.wav?X-Amz-Algorithm=AWS4-HMAC-SHA256&amp;X-Amz-Credential=AKIATCPXLLJN3FZS7YWQ%2F20210504%2Fus-east-1%2Fs3%2Faws4_request&amp;X-Amz-Date=20210504T183957Z&amp;X-Amz-Expires=604800&amp;X-Amz-SignedHeaders=host&amp;X-Amz-Signature=2f619f1a93054ca1caef031562a07d86243130f89d4e054be99097201acc7894" TargetMode="External"/><Relationship Id="rId178" Type="http://schemas.openxmlformats.org/officeDocument/2006/relationships/hyperlink" Target="https://production-processed-recordings.s3.amazonaws.com/ba69efa7d1b90adfb718ca568ed87301.wav?X-Amz-Algorithm=AWS4-HMAC-SHA256&amp;X-Amz-Credential=AKIATCPXLLJN3FZS7YWQ%2F20210504%2Fus-east-1%2Fs3%2Faws4_request&amp;X-Amz-Date=20210504T183958Z&amp;X-Amz-Expires=604800&amp;X-Amz-SignedHeaders=host&amp;X-Amz-Signature=592323d63533c288051a3b36207a81f9bb283581ef76ff474d45f995ba315a56" TargetMode="External"/><Relationship Id="rId1804" Type="http://schemas.openxmlformats.org/officeDocument/2006/relationships/hyperlink" Target="https://nc-library-recordings.s3.us-west-1.amazonaws.com/uploads/recording/raw_s3_location/040a5efe-9d14-48b1-8a42-9dbf8b4da1dc/170d7c532ad6c4865adff88aab50f676.wav?X-Amz-Algorithm=AWS4-HMAC-SHA256&amp;X-Amz-Credential=AKIATCPXLLJN3FZS7YWQ%2F20210504%2Fus-west-1%2Fs3%2Faws4_request&amp;X-Amz-Date=20210504T184000Z&amp;X-Amz-Expires=604800&amp;X-Amz-SignedHeaders=host&amp;X-Amz-Signature=163a37ceaa96bef5976a000bcc64fdf7d72356f639621fa60459d9e1d03127a3" TargetMode="External"/><Relationship Id="rId385" Type="http://schemas.openxmlformats.org/officeDocument/2006/relationships/hyperlink" Target="http://production-processed-recordings.s3.amazonaws.com/normalized_audio/275a4a58e43602455cab8df71b024df8.wav" TargetMode="External"/><Relationship Id="rId592" Type="http://schemas.openxmlformats.org/officeDocument/2006/relationships/hyperlink" Target="https://nc-library-recordings.s3.us-west-1.amazonaws.com/uploads/recording/raw_s3_location/87896342-5694-4c45-a365-0471819632ff/ba9908af262488ec315ef14f78c1dad6.wav?X-Amz-Algorithm=AWS4-HMAC-SHA256&amp;X-Amz-Credential=AKIATCPXLLJN3FZS7YWQ%2F20210504%2Fus-west-1%2Fs3%2Faws4_request&amp;X-Amz-Date=20210504T183958Z&amp;X-Amz-Expires=604800&amp;X-Amz-SignedHeaders=host&amp;X-Amz-Signature=7774cd69412c44d1388205e2dbad3c2fdfdfad7192ca85a9b4154864295ebbed" TargetMode="External"/><Relationship Id="rId245" Type="http://schemas.openxmlformats.org/officeDocument/2006/relationships/hyperlink" Target="https://production-processed-recordings.s3.amazonaws.com/e454d814a35bffc0cd1afd9419b74d20.wav?X-Amz-Algorithm=AWS4-HMAC-SHA256&amp;X-Amz-Credential=AKIATCPXLLJN3FZS7YWQ%2F20210504%2Fus-east-1%2Fs3%2Faws4_request&amp;X-Amz-Date=20210504T183958Z&amp;X-Amz-Expires=604800&amp;X-Amz-SignedHeaders=host&amp;X-Amz-Signature=6262d5f8a7fad20b3c36f942f32044b308d16dbb9a0d376099362f2e75707ec3" TargetMode="External"/><Relationship Id="rId452" Type="http://schemas.openxmlformats.org/officeDocument/2006/relationships/hyperlink" Target="https://production-processed-recordings.s3.amazonaws.com/82f5a77589574738f083d180e9d1b1e3.wav?X-Amz-Algorithm=AWS4-HMAC-SHA256&amp;X-Amz-Credential=AKIATCPXLLJN3FZS7YWQ%2F20210504%2Fus-east-1%2Fs3%2Faws4_request&amp;X-Amz-Date=20210504T183958Z&amp;X-Amz-Expires=604800&amp;X-Amz-SignedHeaders=host&amp;X-Amz-Signature=33f16e6c5fa02eb70701b960447275aed9f31e4a87f8dd6e7565b3d6522cb324" TargetMode="External"/><Relationship Id="rId897" Type="http://schemas.openxmlformats.org/officeDocument/2006/relationships/hyperlink" Target="https://nc-library-recordings.s3.us-west-1.amazonaws.com/uploads/recording/raw_s3_location/f1d7d000-f6e4-4013-b0f5-2ed34fa1e6ed/dee6b29dd5a38f587edb8710bdfdafbe.wav?X-Amz-Algorithm=AWS4-HMAC-SHA256&amp;X-Amz-Credential=AKIATCPXLLJN3FZS7YWQ%2F20210504%2Fus-west-1%2Fs3%2Faws4_request&amp;X-Amz-Date=20210504T183959Z&amp;X-Amz-Expires=604800&amp;X-Amz-SignedHeaders=host&amp;X-Amz-Signature=6643c43128f54ebf6dcd1deb1757e2985095c4ee420597ccf123b23b9a8ce8ea" TargetMode="External"/><Relationship Id="rId1082" Type="http://schemas.openxmlformats.org/officeDocument/2006/relationships/hyperlink" Target="https://production-processed-recordings.s3.amazonaws.com/bd695c2e5b0fd26f23c30a4753a61199.wav?X-Amz-Algorithm=AWS4-HMAC-SHA256&amp;X-Amz-Credential=AKIATCPXLLJN3FZS7YWQ%2F20210504%2Fus-east-1%2Fs3%2Faws4_request&amp;X-Amz-Date=20210504T183959Z&amp;X-Amz-Expires=604800&amp;X-Amz-SignedHeaders=host&amp;X-Amz-Signature=6c817453512441344d78be593eb700d6a42bd604f1d04cda3632f6e39e8cfd01" TargetMode="External"/><Relationship Id="rId105" Type="http://schemas.openxmlformats.org/officeDocument/2006/relationships/hyperlink" Target="https://us-nc-photos.s3.us-east-1.amazonaws.com/uploads/user/avatar/e7d62b3f1eb463258db0429b37d51095.jpg" TargetMode="External"/><Relationship Id="rId312" Type="http://schemas.openxmlformats.org/officeDocument/2006/relationships/hyperlink" Target="https://nc-library-recordings.s3.us-west-1.amazonaws.com/uploads/recording/raw_s3_location/48fd0bd5-d023-45dd-854e-82e00d9dbce2/3de0fc53f9da3541af3789f652bc2d79.wav?X-Amz-Algorithm=AWS4-HMAC-SHA256&amp;X-Amz-Credential=AKIATCPXLLJN3FZS7YWQ%2F20210504%2Fus-west-1%2Fs3%2Faws4_request&amp;X-Amz-Date=20210504T183958Z&amp;X-Amz-Expires=604800&amp;X-Amz-SignedHeaders=host&amp;X-Amz-Signature=31de92b03a8b6f41e0039cff5291b6ae744cbd6b99c9fb76c7cad3da4b9d8410" TargetMode="External"/><Relationship Id="rId757" Type="http://schemas.openxmlformats.org/officeDocument/2006/relationships/hyperlink" Target="https://production-processed-recordings.s3.amazonaws.com/d964715acdcafb3b24e2b73126ac6272.wav?X-Amz-Algorithm=AWS4-HMAC-SHA256&amp;X-Amz-Credential=AKIATCPXLLJN3FZS7YWQ%2F20210504%2Fus-east-1%2Fs3%2Faws4_request&amp;X-Amz-Date=20210504T183958Z&amp;X-Amz-Expires=604800&amp;X-Amz-SignedHeaders=host&amp;X-Amz-Signature=6b27b4df968706d904c1d7cfd1d90878843135ff60e5c8d97c4380394fced92c" TargetMode="External"/><Relationship Id="rId964" Type="http://schemas.openxmlformats.org/officeDocument/2006/relationships/hyperlink" Target="http://production-processed-recordings.s3.amazonaws.com/normalized_audio/ed0919c1fb6d05da29d39e950c8d7770.wav" TargetMode="External"/><Relationship Id="rId1387" Type="http://schemas.openxmlformats.org/officeDocument/2006/relationships/hyperlink" Target="https://production-processed-recordings.s3.amazonaws.com/cbc7db4a18bbc93676fabdccf56db066.wav?X-Amz-Algorithm=AWS4-HMAC-SHA256&amp;X-Amz-Credential=AKIATCPXLLJN3FZS7YWQ%2F20210504%2Fus-east-1%2Fs3%2Faws4_request&amp;X-Amz-Date=20210504T183959Z&amp;X-Amz-Expires=604800&amp;X-Amz-SignedHeaders=host&amp;X-Amz-Signature=8f553e2a4ba23556b964634e7b7fa912b43aace67d524af23ad624a135b3cb77" TargetMode="External"/><Relationship Id="rId1594" Type="http://schemas.openxmlformats.org/officeDocument/2006/relationships/hyperlink" Target="http://production-processed-recordings.s3.amazonaws.com/normalized_audio/61120278e76145b69959fa0b70214762.wav" TargetMode="External"/><Relationship Id="rId93" Type="http://schemas.openxmlformats.org/officeDocument/2006/relationships/hyperlink" Target="http://production-processed-recordings.s3.amazonaws.com/normalized_audio/ea6d5c8fd9b0db32f5ff28e88c1ccfe7.wav" TargetMode="External"/><Relationship Id="rId617" Type="http://schemas.openxmlformats.org/officeDocument/2006/relationships/hyperlink" Target="https://nc-library-recordings.s3.us-west-1.amazonaws.com/uploads/recording/raw_s3_location/07e3347e-cb39-49d0-ba30-a108475a9708/def0bc6dcec5a6b9187bdc0009d762db.wav?X-Amz-Algorithm=AWS4-HMAC-SHA256&amp;X-Amz-Credential=AKIATCPXLLJN3FZS7YWQ%2F20210504%2Fus-west-1%2Fs3%2Faws4_request&amp;X-Amz-Date=20210504T183958Z&amp;X-Amz-Expires=604800&amp;X-Amz-SignedHeaders=host&amp;X-Amz-Signature=f0fa8f1ff6724ee008f7e72fca62701623c220ddc894d4fa45cb34efbd3f0508" TargetMode="External"/><Relationship Id="rId824" Type="http://schemas.openxmlformats.org/officeDocument/2006/relationships/hyperlink" Target="http://production-processed-recordings.s3.amazonaws.com/normalized_audio/1d0b136e6e7196b73c09596a40719807.wav" TargetMode="External"/><Relationship Id="rId1247" Type="http://schemas.openxmlformats.org/officeDocument/2006/relationships/hyperlink" Target="http://production-processed-recordings.s3.amazonaws.com/normalized_audio/ec533504c9e894c0fac08669931f1808.wav" TargetMode="External"/><Relationship Id="rId1454" Type="http://schemas.openxmlformats.org/officeDocument/2006/relationships/hyperlink" Target="http://production-processed-recordings.s3.amazonaws.com/normalized_audio/ced557248c5d9e792feb57e94b595e85.wav" TargetMode="External"/><Relationship Id="rId1661" Type="http://schemas.openxmlformats.org/officeDocument/2006/relationships/hyperlink" Target="http://production-processed-recordings.s3.amazonaws.com/normalized_audio/f323dc20f37530275074552aa8d1f2c3.wav" TargetMode="External"/><Relationship Id="rId1899" Type="http://schemas.openxmlformats.org/officeDocument/2006/relationships/hyperlink" Target="http://production-processed-recordings.s3.amazonaws.com/normalized_audio/324d3de454e6978cd44ab0548dc8c28d.wav" TargetMode="External"/><Relationship Id="rId1107" Type="http://schemas.openxmlformats.org/officeDocument/2006/relationships/hyperlink" Target="https://nc-library-recordings.s3.us-west-1.amazonaws.com/uploads/recording/raw_s3_location/215fc0e2-0d74-4ed9-a256-742a84fe2178/cc3187516fc688de539b38dd4759860a.wav?X-Amz-Algorithm=AWS4-HMAC-SHA256&amp;X-Amz-Credential=AKIATCPXLLJN3FZS7YWQ%2F20210504%2Fus-west-1%2Fs3%2Faws4_request&amp;X-Amz-Date=20210504T183959Z&amp;X-Amz-Expires=604800&amp;X-Amz-SignedHeaders=host&amp;X-Amz-Signature=28c54ce081aa6edf141a92b3ba92b4c6522968b1549782bc43603a7e747d7b0c" TargetMode="External"/><Relationship Id="rId1314" Type="http://schemas.openxmlformats.org/officeDocument/2006/relationships/hyperlink" Target="https://production-processed-recordings.s3.amazonaws.com/934cfcea4c3ff88f8aa0ef431c56eda8.wav?X-Amz-Algorithm=AWS4-HMAC-SHA256&amp;X-Amz-Credential=AKIATCPXLLJN3FZS7YWQ%2F20210504%2Fus-east-1%2Fs3%2Faws4_request&amp;X-Amz-Date=20210504T183959Z&amp;X-Amz-Expires=604800&amp;X-Amz-SignedHeaders=host&amp;X-Amz-Signature=4bb43de4fa817c60b07f4bf1b0b20fea42fd8b7ef05aea5dfff64a1dc03ff14c" TargetMode="External"/><Relationship Id="rId1521" Type="http://schemas.openxmlformats.org/officeDocument/2006/relationships/hyperlink" Target="https://production-processed-recordings.s3.amazonaws.com/65c6ec798280270fb80b834a9b9cc324.wav?X-Amz-Algorithm=AWS4-HMAC-SHA256&amp;X-Amz-Credential=AKIATCPXLLJN3FZS7YWQ%2F20210504%2Fus-east-1%2Fs3%2Faws4_request&amp;X-Amz-Date=20210504T184000Z&amp;X-Amz-Expires=604800&amp;X-Amz-SignedHeaders=host&amp;X-Amz-Signature=17cdba6edc4450c1226f9b514ffad19f4f3a8ec719465df533549a86f29e281e" TargetMode="External"/><Relationship Id="rId1759" Type="http://schemas.openxmlformats.org/officeDocument/2006/relationships/hyperlink" Target="https://nc-library-recordings.s3.us-west-1.amazonaws.com/uploads/recording/raw_s3_location/1dad41bc-c90b-4e0b-a929-81eff0408583/368add4b53a0f5f50029b833c166e5c4.wav?X-Amz-Algorithm=AWS4-HMAC-SHA256&amp;X-Amz-Credential=AKIATCPXLLJN3FZS7YWQ%2F20210504%2Fus-west-1%2Fs3%2Faws4_request&amp;X-Amz-Date=20210504T184000Z&amp;X-Amz-Expires=604800&amp;X-Amz-SignedHeaders=host&amp;X-Amz-Signature=48ab5c8523db981003059e9202565c32118d80d009ed0ff75e29fa9e25aca0bb" TargetMode="External"/><Relationship Id="rId1619" Type="http://schemas.openxmlformats.org/officeDocument/2006/relationships/hyperlink" Target="https://us-nc-photos.s3.us-east-1.amazonaws.com/uploads/user/avatar/e30d228b8ccb4efec7e405d83a60d929.jpeg" TargetMode="External"/><Relationship Id="rId1826" Type="http://schemas.openxmlformats.org/officeDocument/2006/relationships/hyperlink" Target="http://production-processed-recordings.s3.amazonaws.com/normalized_audio/98e0f0d127c4a5647b3eeca5b87dd2ae.wav" TargetMode="External"/><Relationship Id="rId20" Type="http://schemas.openxmlformats.org/officeDocument/2006/relationships/hyperlink" Target="https://production-processed-recordings.s3.amazonaws.com/3546abf3cc784f9cb15335f91d0ace6a.wav?X-Amz-Algorithm=AWS4-HMAC-SHA256&amp;X-Amz-Credential=AKIATCPXLLJN3FZS7YWQ%2F20210504%2Fus-east-1%2Fs3%2Faws4_request&amp;X-Amz-Date=20210504T183957Z&amp;X-Amz-Expires=604800&amp;X-Amz-SignedHeaders=host&amp;X-Amz-Signature=73f1b4ec50b7705d1d0250e69e1509bfde13e8aaf7a049e60fad96b2f43d4f87" TargetMode="External"/><Relationship Id="rId267" Type="http://schemas.openxmlformats.org/officeDocument/2006/relationships/hyperlink" Target="http://production-processed-recordings.s3.amazonaws.com/normalized_audio/d442f79242346978f9c98921461c2470.wav" TargetMode="External"/><Relationship Id="rId474" Type="http://schemas.openxmlformats.org/officeDocument/2006/relationships/hyperlink" Target="http://production-processed-recordings.s3.amazonaws.com/normalized_audio/0a7a41a39d7ceb11851246a3d7c93bf4.wav" TargetMode="External"/><Relationship Id="rId127" Type="http://schemas.openxmlformats.org/officeDocument/2006/relationships/hyperlink" Target="https://production-processed-recordings.s3.amazonaws.com/c41d4f0a27b1e9264dcd7bcadde7a69f.wav?X-Amz-Algorithm=AWS4-HMAC-SHA256&amp;X-Amz-Credential=AKIATCPXLLJN3FZS7YWQ%2F20210504%2Fus-east-1%2Fs3%2Faws4_request&amp;X-Amz-Date=20210504T183958Z&amp;X-Amz-Expires=604800&amp;X-Amz-SignedHeaders=host&amp;X-Amz-Signature=2fe0d53b7e44f8f4647242aa1f483b9f7f2bb80fa77e15e56e17595e2d363e21" TargetMode="External"/><Relationship Id="rId681" Type="http://schemas.openxmlformats.org/officeDocument/2006/relationships/hyperlink" Target="http://production-processed-recordings.s3.amazonaws.com/normalized_audio/db2f132fa7a8dd709717f43ea02c5ca3.wav" TargetMode="External"/><Relationship Id="rId779" Type="http://schemas.openxmlformats.org/officeDocument/2006/relationships/hyperlink" Target="https://nc-library-recordings.s3.us-west-1.amazonaws.com/uploads/recording/raw_s3_location/ac4699b6-29b1-4d7b-a1e0-7a4d5951e875/c5dab027b3f7d8f07f3c891f627b5567.wav?X-Amz-Algorithm=AWS4-HMAC-SHA256&amp;X-Amz-Credential=AKIATCPXLLJN3FZS7YWQ%2F20210504%2Fus-west-1%2Fs3%2Faws4_request&amp;X-Amz-Date=20210504T183958Z&amp;X-Amz-Expires=604800&amp;X-Amz-SignedHeaders=host&amp;X-Amz-Signature=d798ab6d58eedba38933a9cab421f262a63c77efefe648c83623c31dcc4f2fb8" TargetMode="External"/><Relationship Id="rId986" Type="http://schemas.openxmlformats.org/officeDocument/2006/relationships/hyperlink" Target="https://nc-library-recordings.s3.us-west-1.amazonaws.com/uploads/recording/raw_s3_location/a588b7ae-7856-4749-b30d-baf902069d9c/8100e3fe16a5b2f13c80642099e2f3a9.wav?X-Amz-Algorithm=AWS4-HMAC-SHA256&amp;X-Amz-Credential=AKIATCPXLLJN3FZS7YWQ%2F20210504%2Fus-west-1%2Fs3%2Faws4_request&amp;X-Amz-Date=20210504T183959Z&amp;X-Amz-Expires=604800&amp;X-Amz-SignedHeaders=host&amp;X-Amz-Signature=59ff063c0c19849fe41d74dc242ee55d1a71b8a53bf505f709b8ba7ffac1e45f" TargetMode="External"/><Relationship Id="rId334" Type="http://schemas.openxmlformats.org/officeDocument/2006/relationships/hyperlink" Target="https://nc-library-recordings.s3.us-west-1.amazonaws.com/uploads/recording/raw_s3_location/c795bdc2-5a1b-450c-9406-856ddf4758f4/385b6f41e914ce51beee2d1c5c6ab1bb.wav?X-Amz-Algorithm=AWS4-HMAC-SHA256&amp;X-Amz-Credential=AKIATCPXLLJN3FZS7YWQ%2F20210504%2Fus-west-1%2Fs3%2Faws4_request&amp;X-Amz-Date=20210504T183958Z&amp;X-Amz-Expires=604800&amp;X-Amz-SignedHeaders=host&amp;X-Amz-Signature=4c19b6f937cda13765758bddfc2599ab2f255cb08d906eefb39036cbed8ec559" TargetMode="External"/><Relationship Id="rId541" Type="http://schemas.openxmlformats.org/officeDocument/2006/relationships/hyperlink" Target="http://production-processed-recordings.s3.amazonaws.com/normalized_audio/4dbe72277c46b2dfc1438daae01cbad7.wav" TargetMode="External"/><Relationship Id="rId639" Type="http://schemas.openxmlformats.org/officeDocument/2006/relationships/hyperlink" Target="http://production-processed-recordings.s3.amazonaws.com/normalized_audio/3bd3e9b9e886c9451403e871107dd836.wav" TargetMode="External"/><Relationship Id="rId1171" Type="http://schemas.openxmlformats.org/officeDocument/2006/relationships/hyperlink" Target="http://production-processed-recordings.s3.amazonaws.com/normalized_audio/3a351f6e9f3503ecea18ef2432a3d43b.wav" TargetMode="External"/><Relationship Id="rId1269" Type="http://schemas.openxmlformats.org/officeDocument/2006/relationships/hyperlink" Target="https://nc-library-recordings.s3.us-west-1.amazonaws.com/uploads/recording/raw_s3_location/5523216a-4da3-4a1b-9a3e-c1566726a18b/72d359bc84255112dfda2e3c8f37a501.wav?X-Amz-Algorithm=AWS4-HMAC-SHA256&amp;X-Amz-Credential=AKIATCPXLLJN3FZS7YWQ%2F20210504%2Fus-west-1%2Fs3%2Faws4_request&amp;X-Amz-Date=20210504T183959Z&amp;X-Amz-Expires=604800&amp;X-Amz-SignedHeaders=host&amp;X-Amz-Signature=d47238f91dea16534fd06d8b4dc0e195d39998857690d9f2cc117e3f88f98c5d" TargetMode="External"/><Relationship Id="rId1476" Type="http://schemas.openxmlformats.org/officeDocument/2006/relationships/hyperlink" Target="http://production-processed-recordings.s3.amazonaws.com/normalized_audio/62eebccac0ebfa0342aac1915f9f3afb.wav" TargetMode="External"/><Relationship Id="rId401" Type="http://schemas.openxmlformats.org/officeDocument/2006/relationships/hyperlink" Target="http://production-processed-recordings.s3.amazonaws.com/normalized_audio/01eb22caf2d5b93fd194d24cb81ee7c3.wav" TargetMode="External"/><Relationship Id="rId846" Type="http://schemas.openxmlformats.org/officeDocument/2006/relationships/hyperlink" Target="http://production-processed-recordings.s3.amazonaws.com/normalized_audio/72a8b5fdc9ef147e0578636c06d5e547.wav" TargetMode="External"/><Relationship Id="rId1031" Type="http://schemas.openxmlformats.org/officeDocument/2006/relationships/hyperlink" Target="https://production-processed-recordings.s3.amazonaws.com/46b4b21fbe9059e5b90a4584065f0e3b.wav?X-Amz-Algorithm=AWS4-HMAC-SHA256&amp;X-Amz-Credential=AKIATCPXLLJN3FZS7YWQ%2F20210504%2Fus-east-1%2Fs3%2Faws4_request&amp;X-Amz-Date=20210504T183959Z&amp;X-Amz-Expires=604800&amp;X-Amz-SignedHeaders=host&amp;X-Amz-Signature=0703e02f3411e511b70c376b08461325146cd7eb50833e2e27f8b909f484e5bf" TargetMode="External"/><Relationship Id="rId1129" Type="http://schemas.openxmlformats.org/officeDocument/2006/relationships/hyperlink" Target="http://production-processed-recordings.s3.amazonaws.com/normalized_audio/d2bb3f4849b3354f75c78a87bf2be106.wav" TargetMode="External"/><Relationship Id="rId1683" Type="http://schemas.openxmlformats.org/officeDocument/2006/relationships/hyperlink" Target="http://production-processed-recordings.s3.amazonaws.com/normalized_audio/3a2c09e88e8e1da4ca563d2ddf31d499.wav" TargetMode="External"/><Relationship Id="rId1890" Type="http://schemas.openxmlformats.org/officeDocument/2006/relationships/hyperlink" Target="http://production-processed-recordings.s3.amazonaws.com/normalized_audio/38e26dd1b7f82770a607cbc31387080a.wav" TargetMode="External"/><Relationship Id="rId706" Type="http://schemas.openxmlformats.org/officeDocument/2006/relationships/hyperlink" Target="https://production-processed-recordings.s3.amazonaws.com/778ac30974ea92a817df0fdf96b47799.wav?X-Amz-Algorithm=AWS4-HMAC-SHA256&amp;X-Amz-Credential=AKIATCPXLLJN3FZS7YWQ%2F20210504%2Fus-east-1%2Fs3%2Faws4_request&amp;X-Amz-Date=20210504T183958Z&amp;X-Amz-Expires=604800&amp;X-Amz-SignedHeaders=host&amp;X-Amz-Signature=32d9631cae1129f6b79175325d216340d0f4d7fb97df1cddae1bdaf88eec3e45" TargetMode="External"/><Relationship Id="rId913" Type="http://schemas.openxmlformats.org/officeDocument/2006/relationships/hyperlink" Target="https://production-processed-recordings.s3.amazonaws.com/ffd1a48c1da5fa229261e2bc89003596.wav?X-Amz-Algorithm=AWS4-HMAC-SHA256&amp;X-Amz-Credential=AKIATCPXLLJN3FZS7YWQ%2F20210504%2Fus-east-1%2Fs3%2Faws4_request&amp;X-Amz-Date=20210504T183959Z&amp;X-Amz-Expires=604800&amp;X-Amz-SignedHeaders=host&amp;X-Amz-Signature=6cdf697524df8b59cad58c87a5b14c219d95ee4ae353ce6d4014cac24e050bd0" TargetMode="External"/><Relationship Id="rId1336" Type="http://schemas.openxmlformats.org/officeDocument/2006/relationships/hyperlink" Target="https://nc-library-recordings.s3.us-west-1.amazonaws.com/uploads/recording/raw_s3_location/78698c63-05ee-47a9-8b15-cfdc3c64ca11/099eaa709690f17beeb00b55f52feeb0.wav?X-Amz-Algorithm=AWS4-HMAC-SHA256&amp;X-Amz-Credential=AKIATCPXLLJN3FZS7YWQ%2F20210504%2Fus-west-1%2Fs3%2Faws4_request&amp;X-Amz-Date=20210504T183959Z&amp;X-Amz-Expires=604800&amp;X-Amz-SignedHeaders=host&amp;X-Amz-Signature=8ddd95584cca59676675dd1d65c388dace77873c221b57d3bb79f9fb934fc788" TargetMode="External"/><Relationship Id="rId1543" Type="http://schemas.openxmlformats.org/officeDocument/2006/relationships/hyperlink" Target="http://production-processed-recordings.s3.amazonaws.com/normalized_audio/4ee3e95d56a41e93b675e06fd0517d89.wav" TargetMode="External"/><Relationship Id="rId1750" Type="http://schemas.openxmlformats.org/officeDocument/2006/relationships/hyperlink" Target="https://us-nc-photos.s3.us-east-1.amazonaws.com/uploads/user/avatar/ecde8b48121dd7f8339417b2ffdda73d.jpg" TargetMode="External"/><Relationship Id="rId42" Type="http://schemas.openxmlformats.org/officeDocument/2006/relationships/hyperlink" Target="http://production-processed-recordings.s3.amazonaws.com/normalized_audio/7a032be83fd9fac71af1d71dabdf731f.wav" TargetMode="External"/><Relationship Id="rId1403" Type="http://schemas.openxmlformats.org/officeDocument/2006/relationships/hyperlink" Target="http://production-processed-recordings.s3.amazonaws.com/normalized_audio/5888dd9b596fd89aa209c1573a5f9d42.wav" TargetMode="External"/><Relationship Id="rId1610" Type="http://schemas.openxmlformats.org/officeDocument/2006/relationships/hyperlink" Target="https://nc-library-recordings.s3.us-west-1.amazonaws.com/uploads/recording/raw_s3_location/006da360-b2af-4638-9ee4-3dba92083429/6e204c47093b3df00b7cdd37ce10b967.wav?X-Amz-Algorithm=AWS4-HMAC-SHA256&amp;X-Amz-Credential=AKIATCPXLLJN3FZS7YWQ%2F20210504%2Fus-west-1%2Fs3%2Faws4_request&amp;X-Amz-Date=20210504T184000Z&amp;X-Amz-Expires=604800&amp;X-Amz-SignedHeaders=host&amp;X-Amz-Signature=8c30a975a11d63699801d9ffe87a53ebbcabbf44e8b05c4a572324cb1f61ca3d" TargetMode="External"/><Relationship Id="rId1848" Type="http://schemas.openxmlformats.org/officeDocument/2006/relationships/hyperlink" Target="https://us-nc-photos.s3.us-east-1.amazonaws.com/uploads/user/avatar/74c60681d2503924d79375caeb6684aa.jpg" TargetMode="External"/><Relationship Id="rId191" Type="http://schemas.openxmlformats.org/officeDocument/2006/relationships/hyperlink" Target="https://nc-library-recordings.s3.us-west-1.amazonaws.com/uploads/recording/raw_s3_location/03a8b594-5ebd-4051-81d5-0436719eabaa/838fea40d53851392ce16cfb50a5ea76.wav?X-Amz-Algorithm=AWS4-HMAC-SHA256&amp;X-Amz-Credential=AKIATCPXLLJN3FZS7YWQ%2F20210504%2Fus-west-1%2Fs3%2Faws4_request&amp;X-Amz-Date=20210504T183958Z&amp;X-Amz-Expires=604800&amp;X-Amz-SignedHeaders=host&amp;X-Amz-Signature=b361ff0c1fd0fa4a0b08df07e8af487de709251a8a91a248fee9851d06ca8a9c" TargetMode="External"/><Relationship Id="rId205" Type="http://schemas.openxmlformats.org/officeDocument/2006/relationships/hyperlink" Target="https://nc-library-recordings.s3.us-west-1.amazonaws.com/uploads/recording/raw_s3_location/2c2f684c-b158-4f23-acbc-08160bcbafdd/eb8bed17a6d376652b5441df0b82a07c.wav?X-Amz-Algorithm=AWS4-HMAC-SHA256&amp;X-Amz-Credential=AKIATCPXLLJN3FZS7YWQ%2F20210504%2Fus-west-1%2Fs3%2Faws4_request&amp;X-Amz-Date=20210504T183958Z&amp;X-Amz-Expires=604800&amp;X-Amz-SignedHeaders=host&amp;X-Amz-Signature=8d01504e7c54edf5df679780c96d9798dbc8542f55d44ea262fee992ef72d0c2" TargetMode="External"/><Relationship Id="rId412" Type="http://schemas.openxmlformats.org/officeDocument/2006/relationships/hyperlink" Target="http://production-processed-recordings.s3.amazonaws.com/normalized_audio/dc1fea8ecc5fc6192a7c7c63fbedb799.wav" TargetMode="External"/><Relationship Id="rId857" Type="http://schemas.openxmlformats.org/officeDocument/2006/relationships/hyperlink" Target="https://production-processed-recordings.s3.amazonaws.com/3e75905e5b147160811f1d7c63af549e.wav?X-Amz-Algorithm=AWS4-HMAC-SHA256&amp;X-Amz-Credential=AKIATCPXLLJN3FZS7YWQ%2F20210504%2Fus-east-1%2Fs3%2Faws4_request&amp;X-Amz-Date=20210504T183959Z&amp;X-Amz-Expires=604800&amp;X-Amz-SignedHeaders=host&amp;X-Amz-Signature=600ab9a8de47ad1f9015f68d21e59f5d8a84cd3b59cd369a7b0c4cad27842d28" TargetMode="External"/><Relationship Id="rId1042" Type="http://schemas.openxmlformats.org/officeDocument/2006/relationships/hyperlink" Target="https://nc-library-recordings.s3.us-west-1.amazonaws.com/uploads/recording/raw_s3_location/576a82d6-d643-48da-bd45-1453ab282beb/f78d0a7903bd65199e9cfcf9cfa40e08.wav?X-Amz-Algorithm=AWS4-HMAC-SHA256&amp;X-Amz-Credential=AKIATCPXLLJN3FZS7YWQ%2F20210504%2Fus-west-1%2Fs3%2Faws4_request&amp;X-Amz-Date=20210504T183959Z&amp;X-Amz-Expires=604800&amp;X-Amz-SignedHeaders=host&amp;X-Amz-Signature=5d1f6d324a27f29cc234ad04140df0f4a3ac79d4d6bc04201082f72dc4f00752" TargetMode="External"/><Relationship Id="rId1487" Type="http://schemas.openxmlformats.org/officeDocument/2006/relationships/hyperlink" Target="https://production-processed-recordings.s3.amazonaws.com/b841992ca58213cb33f1afe1eb411308.wav?X-Amz-Algorithm=AWS4-HMAC-SHA256&amp;X-Amz-Credential=AKIATCPXLLJN3FZS7YWQ%2F20210504%2Fus-east-1%2Fs3%2Faws4_request&amp;X-Amz-Date=20210504T184000Z&amp;X-Amz-Expires=604800&amp;X-Amz-SignedHeaders=host&amp;X-Amz-Signature=aaab6cb3e507ef84985f6bd46fdf313c7aebb68551a7af037492e4ac9d8b0fda" TargetMode="External"/><Relationship Id="rId1694" Type="http://schemas.openxmlformats.org/officeDocument/2006/relationships/hyperlink" Target="http://production-processed-recordings.s3.amazonaws.com/normalized_audio/7ca790c0490aca6e261331faefcfead1.wav" TargetMode="External"/><Relationship Id="rId1708" Type="http://schemas.openxmlformats.org/officeDocument/2006/relationships/hyperlink" Target="https://nc-library-recordings.s3.us-west-1.amazonaws.com/uploads/recording/raw_s3_location/c9dede5e-377c-42ff-802e-9e62bb72ea8a/79bea3f270cd3fc3b05611edc85518cd.wav?X-Amz-Algorithm=AWS4-HMAC-SHA256&amp;X-Amz-Credential=AKIATCPXLLJN3FZS7YWQ%2F20210504%2Fus-west-1%2Fs3%2Faws4_request&amp;X-Amz-Date=20210504T184000Z&amp;X-Amz-Expires=604800&amp;X-Amz-SignedHeaders=host&amp;X-Amz-Signature=c2f583400936ec2c08f467a4b27279dc7ba592906a48339ccc7d9549e1debb88" TargetMode="External"/><Relationship Id="rId1915" Type="http://schemas.openxmlformats.org/officeDocument/2006/relationships/hyperlink" Target="https://production-processed-recordings.s3.amazonaws.com/997ab520ab35fbe6c7d103e93e1880fb.wav?X-Amz-Algorithm=AWS4-HMAC-SHA256&amp;X-Amz-Credential=AKIATCPXLLJN3FZS7YWQ%2F20210504%2Fus-east-1%2Fs3%2Faws4_request&amp;X-Amz-Date=20210504T184000Z&amp;X-Amz-Expires=604800&amp;X-Amz-SignedHeaders=host&amp;X-Amz-Signature=0a03f03c8bf93b9c0bb9469809d9f7bb96835c7c656c49d4ec41eb3efad2a447" TargetMode="External"/><Relationship Id="rId289" Type="http://schemas.openxmlformats.org/officeDocument/2006/relationships/hyperlink" Target="https://production-processed-recordings.s3.amazonaws.com/8516ee6b2e589fffaadfdd745ed376a3.wav?X-Amz-Algorithm=AWS4-HMAC-SHA256&amp;X-Amz-Credential=AKIATCPXLLJN3FZS7YWQ%2F20210504%2Fus-east-1%2Fs3%2Faws4_request&amp;X-Amz-Date=20210504T183958Z&amp;X-Amz-Expires=604800&amp;X-Amz-SignedHeaders=host&amp;X-Amz-Signature=5759f5a04ec2963852dc748dbe74879e215cbfc8306150e16e322df9e291704c" TargetMode="External"/><Relationship Id="rId496" Type="http://schemas.openxmlformats.org/officeDocument/2006/relationships/hyperlink" Target="https://production-processed-recordings.s3.amazonaws.com/b0fafec89676a981c9a2f09f8be520f5.wav?X-Amz-Algorithm=AWS4-HMAC-SHA256&amp;X-Amz-Credential=AKIATCPXLLJN3FZS7YWQ%2F20210504%2Fus-east-1%2Fs3%2Faws4_request&amp;X-Amz-Date=20210504T183958Z&amp;X-Amz-Expires=604800&amp;X-Amz-SignedHeaders=host&amp;X-Amz-Signature=88078f7fcff5f603b9d2b6158bae540b618a5e33b24351d2e5b5816dcc9025b5" TargetMode="External"/><Relationship Id="rId717" Type="http://schemas.openxmlformats.org/officeDocument/2006/relationships/hyperlink" Target="http://production-processed-recordings.s3.amazonaws.com/normalized_audio/5dc94b569c76c4185569923708a4d4a7.wav" TargetMode="External"/><Relationship Id="rId924" Type="http://schemas.openxmlformats.org/officeDocument/2006/relationships/hyperlink" Target="https://nc-library-recordings.s3.us-west-1.amazonaws.com/uploads/recording/raw_s3_location/266a0114-a312-4181-ba5e-67b6aa6373d9/2ae372d350423b446621574edb903ab4.wav?X-Amz-Algorithm=AWS4-HMAC-SHA256&amp;X-Amz-Credential=AKIATCPXLLJN3FZS7YWQ%2F20210504%2Fus-west-1%2Fs3%2Faws4_request&amp;X-Amz-Date=20210504T183959Z&amp;X-Amz-Expires=604800&amp;X-Amz-SignedHeaders=host&amp;X-Amz-Signature=ad2b6ce0fcbb29324d6b195a05e355037c107f38431245ad2201b882d6ac3137" TargetMode="External"/><Relationship Id="rId1347" Type="http://schemas.openxmlformats.org/officeDocument/2006/relationships/hyperlink" Target="http://production-processed-recordings.s3.amazonaws.com/normalized_audio/c314915d16493030e1f964463e15347b.wav" TargetMode="External"/><Relationship Id="rId1554" Type="http://schemas.openxmlformats.org/officeDocument/2006/relationships/hyperlink" Target="https://nc-library-recordings.s3.us-west-1.amazonaws.com/uploads/recording/raw_s3_location/7dd7ea3a-e6f0-4225-af14-c8f2736ec63e/28a2f53a76c15778d4e82472cc796a97.wav?X-Amz-Algorithm=AWS4-HMAC-SHA256&amp;X-Amz-Credential=AKIATCPXLLJN3FZS7YWQ%2F20210504%2Fus-west-1%2Fs3%2Faws4_request&amp;X-Amz-Date=20210504T184000Z&amp;X-Amz-Expires=604800&amp;X-Amz-SignedHeaders=host&amp;X-Amz-Signature=dcf92a08b58138f66f614a7871b0df8a4fa6c88da83806065e04b204ba15af43" TargetMode="External"/><Relationship Id="rId1761" Type="http://schemas.openxmlformats.org/officeDocument/2006/relationships/hyperlink" Target="https://production-processed-recordings.s3.amazonaws.com/a8544c55b57308e2983f8576cd8ca104.wav?X-Amz-Algorithm=AWS4-HMAC-SHA256&amp;X-Amz-Credential=AKIATCPXLLJN3FZS7YWQ%2F20210504%2Fus-east-1%2Fs3%2Faws4_request&amp;X-Amz-Date=20210504T184000Z&amp;X-Amz-Expires=604800&amp;X-Amz-SignedHeaders=host&amp;X-Amz-Signature=919eeaa3e44082e69c8472ce8febdd2aa3fcd5a769a1793f4dc4e63e53a8477b" TargetMode="External"/><Relationship Id="rId53" Type="http://schemas.openxmlformats.org/officeDocument/2006/relationships/hyperlink" Target="http://production-processed-recordings.s3.amazonaws.com/normalized_audio/d3b756ff4f6d0530c20a4533ed1f1a54.wav" TargetMode="External"/><Relationship Id="rId149" Type="http://schemas.openxmlformats.org/officeDocument/2006/relationships/hyperlink" Target="https://us-nc-photos.s3.us-east-1.amazonaws.com/uploads/user/avatar/a74074be6ab7c5e2bb7b005ab39606e3.jpeg" TargetMode="External"/><Relationship Id="rId356" Type="http://schemas.openxmlformats.org/officeDocument/2006/relationships/hyperlink" Target="https://nc-library-recordings.s3.us-west-1.amazonaws.com/uploads/recording/raw_s3_location/b85dcc86-4ee8-4140-9dfa-fe2076fd0edc/8bf12c813382ea5a01c5edeb5fee3214.wav?X-Amz-Algorithm=AWS4-HMAC-SHA256&amp;X-Amz-Credential=AKIATCPXLLJN3FZS7YWQ%2F20210504%2Fus-west-1%2Fs3%2Faws4_request&amp;X-Amz-Date=20210504T183958Z&amp;X-Amz-Expires=604800&amp;X-Amz-SignedHeaders=host&amp;X-Amz-Signature=9a8af00afc7b5e79fca7c3e1431419d9cc2a7d9ddd87629e2ee130b2d11e61b6" TargetMode="External"/><Relationship Id="rId563" Type="http://schemas.openxmlformats.org/officeDocument/2006/relationships/hyperlink" Target="https://nc-library-recordings.s3.us-west-1.amazonaws.com/uploads/recording/raw_s3_location/2f64831f-aafc-484b-a61f-1c8510c3c83e/4c27a8e2f94c75cdc8718df30bebaf57.wav?X-Amz-Algorithm=AWS4-HMAC-SHA256&amp;X-Amz-Credential=AKIATCPXLLJN3FZS7YWQ%2F20210504%2Fus-west-1%2Fs3%2Faws4_request&amp;X-Amz-Date=20210504T183958Z&amp;X-Amz-Expires=604800&amp;X-Amz-SignedHeaders=host&amp;X-Amz-Signature=3d0aeaf61cd891cd76638a32f04ea58cf12c57a2cba2cbabbf3a089befa55946" TargetMode="External"/><Relationship Id="rId770" Type="http://schemas.openxmlformats.org/officeDocument/2006/relationships/hyperlink" Target="https://us-nc-photos.s3.us-east-1.amazonaws.com/uploads/user/avatar/4735dcb10b9203174575b139815c428d.jpeg" TargetMode="External"/><Relationship Id="rId1193" Type="http://schemas.openxmlformats.org/officeDocument/2006/relationships/hyperlink" Target="http://production-processed-recordings.s3.amazonaws.com/normalized_audio/bc0f4dcde0754378fd445cec123a24f4.wav" TargetMode="External"/><Relationship Id="rId1207" Type="http://schemas.openxmlformats.org/officeDocument/2006/relationships/hyperlink" Target="https://nc-library-recordings.s3.us-west-1.amazonaws.com/uploads/recording/raw_s3_location/15a3e5b4-020d-4b0a-9570-54eb1f648129/a6d6309d59fcad5744c6c2f39d489a58.wav?X-Amz-Algorithm=AWS4-HMAC-SHA256&amp;X-Amz-Credential=AKIATCPXLLJN3FZS7YWQ%2F20210504%2Fus-west-1%2Fs3%2Faws4_request&amp;X-Amz-Date=20210504T183959Z&amp;X-Amz-Expires=604800&amp;X-Amz-SignedHeaders=host&amp;X-Amz-Signature=0c0c8fb7ffc2d053431a0d49a3325c5259ec424eea04f7ddb24f35224db82822" TargetMode="External"/><Relationship Id="rId1414" Type="http://schemas.openxmlformats.org/officeDocument/2006/relationships/hyperlink" Target="https://production-processed-recordings.s3.amazonaws.com/af6764d3522afde13436750bb1f4fc5f.wav?X-Amz-Algorithm=AWS4-HMAC-SHA256&amp;X-Amz-Credential=AKIATCPXLLJN3FZS7YWQ%2F20210504%2Fus-east-1%2Fs3%2Faws4_request&amp;X-Amz-Date=20210504T183959Z&amp;X-Amz-Expires=604800&amp;X-Amz-SignedHeaders=host&amp;X-Amz-Signature=cf228af5c2e11a55988f6d8bf6f70d5dc29ec0d9d25c7a544c143be9b0043328" TargetMode="External"/><Relationship Id="rId1621" Type="http://schemas.openxmlformats.org/officeDocument/2006/relationships/hyperlink" Target="https://production-processed-recordings.s3.amazonaws.com/ffb7db0d2ac32a8713799c0a5a4f7adf.wav?X-Amz-Algorithm=AWS4-HMAC-SHA256&amp;X-Amz-Credential=AKIATCPXLLJN3FZS7YWQ%2F20210504%2Fus-east-1%2Fs3%2Faws4_request&amp;X-Amz-Date=20210504T184000Z&amp;X-Amz-Expires=604800&amp;X-Amz-SignedHeaders=host&amp;X-Amz-Signature=ac3c2e8fc5ff4b4a618af4483fa69b5c58f9d5145cc7e9bf1ca4b55836874b92" TargetMode="External"/><Relationship Id="rId1859" Type="http://schemas.openxmlformats.org/officeDocument/2006/relationships/hyperlink" Target="http://production-processed-recordings.s3.amazonaws.com/normalized_audio/421b007d09ed74a79f09a45f685b3262.wav" TargetMode="External"/><Relationship Id="rId216" Type="http://schemas.openxmlformats.org/officeDocument/2006/relationships/hyperlink" Target="http://production-processed-recordings.s3.amazonaws.com/normalized_audio/fbd627f1bec0be43e89467eae20bea80.wav" TargetMode="External"/><Relationship Id="rId423" Type="http://schemas.openxmlformats.org/officeDocument/2006/relationships/hyperlink" Target="https://production-processed-recordings.s3.amazonaws.com/a5d623993a40bcebda7fa03d02883e47.wav?X-Amz-Algorithm=AWS4-HMAC-SHA256&amp;X-Amz-Credential=AKIATCPXLLJN3FZS7YWQ%2F20210504%2Fus-east-1%2Fs3%2Faws4_request&amp;X-Amz-Date=20210504T183958Z&amp;X-Amz-Expires=604800&amp;X-Amz-SignedHeaders=host&amp;X-Amz-Signature=df55de1aceb7f96336f72b0824a056f6281706589c6e9d4b67f6fce6dbd9376f" TargetMode="External"/><Relationship Id="rId868" Type="http://schemas.openxmlformats.org/officeDocument/2006/relationships/hyperlink" Target="http://production-processed-recordings.s3.amazonaws.com/normalized_audio/13f609ce0ce6b1e59804bb319c91d6af.wav" TargetMode="External"/><Relationship Id="rId1053" Type="http://schemas.openxmlformats.org/officeDocument/2006/relationships/hyperlink" Target="https://production-processed-recordings.s3.amazonaws.com/60ed7cedd2bba0e38322df7faf8899bc.wav?X-Amz-Algorithm=AWS4-HMAC-SHA256&amp;X-Amz-Credential=AKIATCPXLLJN3FZS7YWQ%2F20210504%2Fus-east-1%2Fs3%2Faws4_request&amp;X-Amz-Date=20210504T183959Z&amp;X-Amz-Expires=604800&amp;X-Amz-SignedHeaders=host&amp;X-Amz-Signature=8b9c63b6037e843354afe96fde16127cb2c885a2e49930be8cc7d0e5d32edbef" TargetMode="External"/><Relationship Id="rId1260" Type="http://schemas.openxmlformats.org/officeDocument/2006/relationships/hyperlink" Target="https://us-nc-photos.s3.us-east-1.amazonaws.com/uploads/user/avatar/d4592a91db4ed2ab304f6c3d0b4ffdfe.jpeg" TargetMode="External"/><Relationship Id="rId1498" Type="http://schemas.openxmlformats.org/officeDocument/2006/relationships/hyperlink" Target="http://production-processed-recordings.s3.amazonaws.com/normalized_audio/9d1f4e8a900ea58c2fa7b79b0d27fb70.wav" TargetMode="External"/><Relationship Id="rId1719" Type="http://schemas.openxmlformats.org/officeDocument/2006/relationships/hyperlink" Target="https://nc-library-recordings.s3.us-west-1.amazonaws.com/uploads/recording/raw_s3_location/7150c06b-5ab5-4b62-b54c-a958adaa56e4/4e9baa3fc53581ce0e5f7b5c2e392eae.wav?X-Amz-Algorithm=AWS4-HMAC-SHA256&amp;X-Amz-Credential=AKIATCPXLLJN3FZS7YWQ%2F20210504%2Fus-west-1%2Fs3%2Faws4_request&amp;X-Amz-Date=20210504T184000Z&amp;X-Amz-Expires=604800&amp;X-Amz-SignedHeaders=host&amp;X-Amz-Signature=0643ea7636488ae4d8258f0f5841f830aea8da0c2311613626349e9d00360cff" TargetMode="External"/><Relationship Id="rId1926" Type="http://schemas.openxmlformats.org/officeDocument/2006/relationships/hyperlink" Target="https://production-processed-recordings.s3.amazonaws.com/6d5d3639ab0e4712b862ca3a08f0be87.wav?X-Amz-Algorithm=AWS4-HMAC-SHA256&amp;X-Amz-Credential=AKIATCPXLLJN3FZS7YWQ%2F20210504%2Fus-east-1%2Fs3%2Faws4_request&amp;X-Amz-Date=20210504T184000Z&amp;X-Amz-Expires=604800&amp;X-Amz-SignedHeaders=host&amp;X-Amz-Signature=6fe93321ee5de18b1f440cdf79b175a51d1d870f52f350dcb1ad0d161be77862" TargetMode="External"/><Relationship Id="rId630" Type="http://schemas.openxmlformats.org/officeDocument/2006/relationships/hyperlink" Target="https://production-processed-recordings.s3.amazonaws.com/8c684b5cf275a12f2c7ba50ef1e42a29.wav?X-Amz-Algorithm=AWS4-HMAC-SHA256&amp;X-Amz-Credential=AKIATCPXLLJN3FZS7YWQ%2F20210504%2Fus-east-1%2Fs3%2Faws4_request&amp;X-Amz-Date=20210504T183958Z&amp;X-Amz-Expires=604800&amp;X-Amz-SignedHeaders=host&amp;X-Amz-Signature=34025b7c14067c2f2686c85995c73ee6490c01bd9c029aead4c3ab70c2f5a60f" TargetMode="External"/><Relationship Id="rId728" Type="http://schemas.openxmlformats.org/officeDocument/2006/relationships/hyperlink" Target="https://production-processed-recordings.s3.amazonaws.com/0924b8bfa33c2d2f8b48d43cd63b2f71.wav?X-Amz-Algorithm=AWS4-HMAC-SHA256&amp;X-Amz-Credential=AKIATCPXLLJN3FZS7YWQ%2F20210504%2Fus-east-1%2Fs3%2Faws4_request&amp;X-Amz-Date=20210504T183958Z&amp;X-Amz-Expires=604800&amp;X-Amz-SignedHeaders=host&amp;X-Amz-Signature=df714c3e1a6a3775b32079f8dcadddc4e302d593b66b0011a33af660e7d219d3" TargetMode="External"/><Relationship Id="rId935" Type="http://schemas.openxmlformats.org/officeDocument/2006/relationships/hyperlink" Target="http://production-processed-recordings.s3.amazonaws.com/normalized_audio/b04f80f0d3587a6481ab54c04c5daa25.wav" TargetMode="External"/><Relationship Id="rId1358" Type="http://schemas.openxmlformats.org/officeDocument/2006/relationships/hyperlink" Target="https://production-processed-recordings.s3.amazonaws.com/ee6dd9b31f0977e072601965c45b2e21.wav?X-Amz-Algorithm=AWS4-HMAC-SHA256&amp;X-Amz-Credential=AKIATCPXLLJN3FZS7YWQ%2F20210504%2Fus-east-1%2Fs3%2Faws4_request&amp;X-Amz-Date=20210504T183959Z&amp;X-Amz-Expires=604800&amp;X-Amz-SignedHeaders=host&amp;X-Amz-Signature=cedfa36154aeab24a98ef42a63de67a99fabc67eab257235aa98fd0468218e53" TargetMode="External"/><Relationship Id="rId1565" Type="http://schemas.openxmlformats.org/officeDocument/2006/relationships/hyperlink" Target="https://production-processed-recordings.s3.amazonaws.com/90105ab90f92894a7a48cca8da5980be.wav?X-Amz-Algorithm=AWS4-HMAC-SHA256&amp;X-Amz-Credential=AKIATCPXLLJN3FZS7YWQ%2F20210504%2Fus-east-1%2Fs3%2Faws4_request&amp;X-Amz-Date=20210504T184000Z&amp;X-Amz-Expires=604800&amp;X-Amz-SignedHeaders=host&amp;X-Amz-Signature=06cc0988c8d607edd7e2cd53ec05e24505553fe04e48bf82e79b647b21e69064" TargetMode="External"/><Relationship Id="rId1772" Type="http://schemas.openxmlformats.org/officeDocument/2006/relationships/hyperlink" Target="https://us-nc-photos.s3.us-east-1.amazonaws.com/uploads/user/avatar/25af39cee6c0174902f4a36298b6775b.jpeg" TargetMode="External"/><Relationship Id="rId64" Type="http://schemas.openxmlformats.org/officeDocument/2006/relationships/hyperlink" Target="https://production-processed-recordings.s3.amazonaws.com/5218003ec6c3027fb389915f08eccb0f.wav?X-Amz-Algorithm=AWS4-HMAC-SHA256&amp;X-Amz-Credential=AKIATCPXLLJN3FZS7YWQ%2F20210504%2Fus-east-1%2Fs3%2Faws4_request&amp;X-Amz-Date=20210504T183958Z&amp;X-Amz-Expires=604800&amp;X-Amz-SignedHeaders=host&amp;X-Amz-Signature=a99a21b439f710b19f32b64a86a15202c552452bf1918ca2579462bae01a3173" TargetMode="External"/><Relationship Id="rId367" Type="http://schemas.openxmlformats.org/officeDocument/2006/relationships/hyperlink" Target="http://production-processed-recordings.s3.amazonaws.com/normalized_audio/d697014070ae1cfeac862365066b0f0f.wav" TargetMode="External"/><Relationship Id="rId574" Type="http://schemas.openxmlformats.org/officeDocument/2006/relationships/hyperlink" Target="https://production-processed-recordings.s3.amazonaws.com/492c41d75be61d90c65ac531a3559312.wav?X-Amz-Algorithm=AWS4-HMAC-SHA256&amp;X-Amz-Credential=AKIATCPXLLJN3FZS7YWQ%2F20210504%2Fus-east-1%2Fs3%2Faws4_request&amp;X-Amz-Date=20210504T183958Z&amp;X-Amz-Expires=604800&amp;X-Amz-SignedHeaders=host&amp;X-Amz-Signature=b7e71f536ecb17a8ee31cc6564de17994dd799a506d52b6a88884088c96a8132" TargetMode="External"/><Relationship Id="rId1120" Type="http://schemas.openxmlformats.org/officeDocument/2006/relationships/hyperlink" Target="http://production-processed-recordings.s3.amazonaws.com/normalized_audio/faed04917e15dcaa48fa45934f5ec1bc.wav" TargetMode="External"/><Relationship Id="rId1218" Type="http://schemas.openxmlformats.org/officeDocument/2006/relationships/hyperlink" Target="https://us-nc-photos.s3.us-east-1.amazonaws.com/uploads/user/avatar/08819e7da815aede013789447176adb1.png" TargetMode="External"/><Relationship Id="rId1425" Type="http://schemas.openxmlformats.org/officeDocument/2006/relationships/hyperlink" Target="http://production-processed-recordings.s3.amazonaws.com/normalized_audio/eb049ed14f06c4ee4069fe881d516a4c.wav" TargetMode="External"/><Relationship Id="rId227" Type="http://schemas.openxmlformats.org/officeDocument/2006/relationships/hyperlink" Target="https://production-processed-recordings.s3.amazonaws.com/83076b83010b68c1a44803579e77064a.wav?X-Amz-Algorithm=AWS4-HMAC-SHA256&amp;X-Amz-Credential=AKIATCPXLLJN3FZS7YWQ%2F20210504%2Fus-east-1%2Fs3%2Faws4_request&amp;X-Amz-Date=20210504T183958Z&amp;X-Amz-Expires=604800&amp;X-Amz-SignedHeaders=host&amp;X-Amz-Signature=38c079f712ed683b94d5a576b80f2c8f7cfca6f4de835dfd8ceea9e9bcba185f" TargetMode="External"/><Relationship Id="rId781" Type="http://schemas.openxmlformats.org/officeDocument/2006/relationships/hyperlink" Target="https://production-processed-recordings.s3.amazonaws.com/68108acdbbaebcda3be90ad3c6444c40.wav?X-Amz-Algorithm=AWS4-HMAC-SHA256&amp;X-Amz-Credential=AKIATCPXLLJN3FZS7YWQ%2F20210504%2Fus-east-1%2Fs3%2Faws4_request&amp;X-Amz-Date=20210504T183958Z&amp;X-Amz-Expires=604800&amp;X-Amz-SignedHeaders=host&amp;X-Amz-Signature=b3163a55c3dda7d5c41b7fb3f727801eecd38638ada27d898b6acec74ea05d4c" TargetMode="External"/><Relationship Id="rId879" Type="http://schemas.openxmlformats.org/officeDocument/2006/relationships/hyperlink" Target="http://production-processed-recordings.s3.amazonaws.com/normalized_audio/be1f41e410e281a823604adab24b368e.wav" TargetMode="External"/><Relationship Id="rId1632" Type="http://schemas.openxmlformats.org/officeDocument/2006/relationships/hyperlink" Target="https://nc-library-recordings.s3.us-west-1.amazonaws.com/uploads/recording/raw_s3_location/c1efeef4-4146-4024-b691-b0f363d10447/c674530a30bc114ab851f8ca0d062df6.wav?X-Amz-Algorithm=AWS4-HMAC-SHA256&amp;X-Amz-Credential=AKIATCPXLLJN3FZS7YWQ%2F20210504%2Fus-west-1%2Fs3%2Faws4_request&amp;X-Amz-Date=20210504T184000Z&amp;X-Amz-Expires=604800&amp;X-Amz-SignedHeaders=host&amp;X-Amz-Signature=4660b425e72ed663cc565c81bff56d83ffb5ffb55f768a8c31ec34932a631910" TargetMode="External"/><Relationship Id="rId434" Type="http://schemas.openxmlformats.org/officeDocument/2006/relationships/hyperlink" Target="https://us-nc-photos.s3.us-east-1.amazonaws.com/uploads/user/avatar/e4b5d6807257a1831aa90096d44e9bfb.jpeg" TargetMode="External"/><Relationship Id="rId641" Type="http://schemas.openxmlformats.org/officeDocument/2006/relationships/hyperlink" Target="https://nc-library-recordings.s3.us-west-1.amazonaws.com/uploads/recording/raw_s3_location/156c14d0-0c03-4efa-8ebc-0ed76a6e7d57/3bd3e9b9e886c9451403e871107dd836.wav?X-Amz-Algorithm=AWS4-HMAC-SHA256&amp;X-Amz-Credential=AKIATCPXLLJN3FZS7YWQ%2F20210504%2Fus-west-1%2Fs3%2Faws4_request&amp;X-Amz-Date=20210504T183958Z&amp;X-Amz-Expires=604800&amp;X-Amz-SignedHeaders=host&amp;X-Amz-Signature=2a8498e23c6a5ebb0ca34ef4e80c7d315f8d7058bd00f43d8f39c3d037278941" TargetMode="External"/><Relationship Id="rId739" Type="http://schemas.openxmlformats.org/officeDocument/2006/relationships/hyperlink" Target="http://production-processed-recordings.s3.amazonaws.com/normalized_audio/7b80cd56342fab1662c32d8ebef769f9.wav" TargetMode="External"/><Relationship Id="rId1064" Type="http://schemas.openxmlformats.org/officeDocument/2006/relationships/hyperlink" Target="http://production-processed-recordings.s3.amazonaws.com/normalized_audio/b83c11d333c2d08608d9b0acf07c6dc7.wav" TargetMode="External"/><Relationship Id="rId1271" Type="http://schemas.openxmlformats.org/officeDocument/2006/relationships/hyperlink" Target="https://production-processed-recordings.s3.amazonaws.com/2f26b2f7e320985d0915868d68834fb4.wav?X-Amz-Algorithm=AWS4-HMAC-SHA256&amp;X-Amz-Credential=AKIATCPXLLJN3FZS7YWQ%2F20210504%2Fus-east-1%2Fs3%2Faws4_request&amp;X-Amz-Date=20210504T183959Z&amp;X-Amz-Expires=604800&amp;X-Amz-SignedHeaders=host&amp;X-Amz-Signature=9813d6f6f73b25805cda2c0a79a3eca29e4b55bd6a8ff84d4e1955d78ecf35b0" TargetMode="External"/><Relationship Id="rId1369" Type="http://schemas.openxmlformats.org/officeDocument/2006/relationships/hyperlink" Target="http://production-processed-recordings.s3.amazonaws.com/normalized_audio/1a3d54c22c120e46d01ecea005a1d736.wav" TargetMode="External"/><Relationship Id="rId1576" Type="http://schemas.openxmlformats.org/officeDocument/2006/relationships/hyperlink" Target="https://nc-library-recordings.s3.us-west-1.amazonaws.com/uploads/recording/raw_s3_location/41f68182-7d9d-4152-a8e9-1c172959d767/c854acc2b40ba232e3866b5af5bc4e62.wav?X-Amz-Algorithm=AWS4-HMAC-SHA256&amp;X-Amz-Credential=AKIATCPXLLJN3FZS7YWQ%2F20210504%2Fus-west-1%2Fs3%2Faws4_request&amp;X-Amz-Date=20210504T184000Z&amp;X-Amz-Expires=604800&amp;X-Amz-SignedHeaders=host&amp;X-Amz-Signature=a5dc6946e0f01633e2d95f3a1443a63999cea9893c55ef592e072065af20e15a" TargetMode="External"/><Relationship Id="rId280" Type="http://schemas.openxmlformats.org/officeDocument/2006/relationships/hyperlink" Target="https://production-processed-recordings.s3.amazonaws.com/7a780a3b6e68722f964b9ca50992e9a2.wav?X-Amz-Algorithm=AWS4-HMAC-SHA256&amp;X-Amz-Credential=AKIATCPXLLJN3FZS7YWQ%2F20210504%2Fus-east-1%2Fs3%2Faws4_request&amp;X-Amz-Date=20210504T183958Z&amp;X-Amz-Expires=604800&amp;X-Amz-SignedHeaders=host&amp;X-Amz-Signature=4347e0b636244da57c713bb1093f4887b210eaa8e232d8bd4034b2429bd026da" TargetMode="External"/><Relationship Id="rId501" Type="http://schemas.openxmlformats.org/officeDocument/2006/relationships/hyperlink" Target="https://nc-library-recordings.s3.us-west-1.amazonaws.com/uploads/recording/raw_s3_location/dc88fce2-cb2d-40cb-9a8d-c0202be38f2e/7b4aba0bebc9b31a40ad7f8c0c0649ac.wav?X-Amz-Algorithm=AWS4-HMAC-SHA256&amp;X-Amz-Credential=AKIATCPXLLJN3FZS7YWQ%2F20210504%2Fus-west-1%2Fs3%2Faws4_request&amp;X-Amz-Date=20210504T183958Z&amp;X-Amz-Expires=604800&amp;X-Amz-SignedHeaders=host&amp;X-Amz-Signature=705f0b89e8498df4773c1a68d3be91c2a45d8757f6332613803b09e635e66f14" TargetMode="External"/><Relationship Id="rId946" Type="http://schemas.openxmlformats.org/officeDocument/2006/relationships/hyperlink" Target="https://nc-library-recordings.s3.us-west-1.amazonaws.com/uploads/recording/raw_s3_location/b4b7af32-fe0d-4480-8ba0-cb03587f9914/4bf87b19046ae8cc0ba18a68623cc09c.wav?X-Amz-Algorithm=AWS4-HMAC-SHA256&amp;X-Amz-Credential=AKIATCPXLLJN3FZS7YWQ%2F20210504%2Fus-west-1%2Fs3%2Faws4_request&amp;X-Amz-Date=20210504T183959Z&amp;X-Amz-Expires=604800&amp;X-Amz-SignedHeaders=host&amp;X-Amz-Signature=3949aae2777c8221ced3492ec6fa077cfb75c35df4e8eda26eb824bb6976caca" TargetMode="External"/><Relationship Id="rId1131" Type="http://schemas.openxmlformats.org/officeDocument/2006/relationships/hyperlink" Target="https://nc-library-recordings.s3.us-west-1.amazonaws.com/uploads/recording/raw_s3_location/345ad07b-9627-4759-876b-0e2042205483/d2bb3f4849b3354f75c78a87bf2be106.wav?X-Amz-Algorithm=AWS4-HMAC-SHA256&amp;X-Amz-Credential=AKIATCPXLLJN3FZS7YWQ%2F20210504%2Fus-west-1%2Fs3%2Faws4_request&amp;X-Amz-Date=20210504T183959Z&amp;X-Amz-Expires=604800&amp;X-Amz-SignedHeaders=host&amp;X-Amz-Signature=fe1e0c75309a13c7c7bc2f2ad77be970b4bc38b9db141ec7f31d93c83a40c1e6" TargetMode="External"/><Relationship Id="rId1229" Type="http://schemas.openxmlformats.org/officeDocument/2006/relationships/hyperlink" Target="http://production-processed-recordings.s3.amazonaws.com/normalized_audio/dee656c7191c43d7488ccda53e407a79.wav" TargetMode="External"/><Relationship Id="rId1783" Type="http://schemas.openxmlformats.org/officeDocument/2006/relationships/hyperlink" Target="https://production-processed-recordings.s3.amazonaws.com/aa01a9ed987836774503a397fedf9983.wav?X-Amz-Algorithm=AWS4-HMAC-SHA256&amp;X-Amz-Credential=AKIATCPXLLJN3FZS7YWQ%2F20210504%2Fus-east-1%2Fs3%2Faws4_request&amp;X-Amz-Date=20210504T184000Z&amp;X-Amz-Expires=604800&amp;X-Amz-SignedHeaders=host&amp;X-Amz-Signature=4b2b08236b06182167e667a3e141b8f1afa1253d5d38ae72dde075ef5315c661" TargetMode="External"/><Relationship Id="rId75" Type="http://schemas.openxmlformats.org/officeDocument/2006/relationships/hyperlink" Target="https://nc-library-recordings.s3.us-west-1.amazonaws.com/uploads/recording/raw_s3_location/9caee258-8206-4327-be78-2275adc8b7b2/a7a4b350b296e3b6fa626f3499592951.wav?X-Amz-Algorithm=AWS4-HMAC-SHA256&amp;X-Amz-Credential=AKIATCPXLLJN3FZS7YWQ%2F20210504%2Fus-west-1%2Fs3%2Faws4_request&amp;X-Amz-Date=20210504T183958Z&amp;X-Amz-Expires=604800&amp;X-Amz-SignedHeaders=host&amp;X-Amz-Signature=8fe3bef18e2eda61d2f12ae00e379e52aebb13c8cd79ef7c9d4a1fce64bcb2e5" TargetMode="External"/><Relationship Id="rId140" Type="http://schemas.openxmlformats.org/officeDocument/2006/relationships/hyperlink" Target="http://production-processed-recordings.s3.amazonaws.com/normalized_audio/63dce5bc89ecb289e762a96e83db3657.wav" TargetMode="External"/><Relationship Id="rId378" Type="http://schemas.openxmlformats.org/officeDocument/2006/relationships/hyperlink" Target="https://nc-library-recordings.s3.us-west-1.amazonaws.com/uploads/recording/raw_s3_location/e1a95bd8-6fa3-4644-9d3f-2a5f8e227846/61eb9b4d2a1b49d9f26ea1f50c618ee2.wav?X-Amz-Algorithm=AWS4-HMAC-SHA256&amp;X-Amz-Credential=AKIATCPXLLJN3FZS7YWQ%2F20210504%2Fus-west-1%2Fs3%2Faws4_request&amp;X-Amz-Date=20210504T183958Z&amp;X-Amz-Expires=604800&amp;X-Amz-SignedHeaders=host&amp;X-Amz-Signature=e8306991a55de59b7888c7859c1ceaff3f30dabeda4cd47c385504de36bdb0dc" TargetMode="External"/><Relationship Id="rId585" Type="http://schemas.openxmlformats.org/officeDocument/2006/relationships/hyperlink" Target="https://production-processed-recordings.s3.amazonaws.com/19950d9a282d680661557bfbd0c742fa.wav?X-Amz-Algorithm=AWS4-HMAC-SHA256&amp;X-Amz-Credential=AKIATCPXLLJN3FZS7YWQ%2F20210504%2Fus-east-1%2Fs3%2Faws4_request&amp;X-Amz-Date=20210504T183958Z&amp;X-Amz-Expires=604800&amp;X-Amz-SignedHeaders=host&amp;X-Amz-Signature=438f9e8a94f59273528a454dd696e4cce22fc8994935ca7df84fe0aeb3b89c30" TargetMode="External"/><Relationship Id="rId792" Type="http://schemas.openxmlformats.org/officeDocument/2006/relationships/hyperlink" Target="http://production-processed-recordings.s3.amazonaws.com/normalized_audio/6ec5a54923d07ecc6569243a28d4d1b8.wav" TargetMode="External"/><Relationship Id="rId806" Type="http://schemas.openxmlformats.org/officeDocument/2006/relationships/hyperlink" Target="http://production-processed-recordings.s3.amazonaws.com/normalized_audio/a8750e3fedd9a1ff7b12868af91f7654.wav" TargetMode="External"/><Relationship Id="rId1436" Type="http://schemas.openxmlformats.org/officeDocument/2006/relationships/hyperlink" Target="https://production-processed-recordings.s3.amazonaws.com/b7eb8c62a6af54ca550ae0a6ecd79766.wav?X-Amz-Algorithm=AWS4-HMAC-SHA256&amp;X-Amz-Credential=AKIATCPXLLJN3FZS7YWQ%2F20210504%2Fus-east-1%2Fs3%2Faws4_request&amp;X-Amz-Date=20210504T183959Z&amp;X-Amz-Expires=604800&amp;X-Amz-SignedHeaders=host&amp;X-Amz-Signature=e2c1ba94db8fab3d8088eec9b4a70ec793284f20aa736577a9710a73608bfb7a" TargetMode="External"/><Relationship Id="rId1643" Type="http://schemas.openxmlformats.org/officeDocument/2006/relationships/hyperlink" Target="http://production-processed-recordings.s3.amazonaws.com/normalized_audio/885f206deee65b154a2b0e55617f6be2.wav" TargetMode="External"/><Relationship Id="rId1850" Type="http://schemas.openxmlformats.org/officeDocument/2006/relationships/hyperlink" Target="https://production-processed-recordings.s3.amazonaws.com/1d7cd0ea24c5f7e5e53810bd2fafabd1.wav?X-Amz-Algorithm=AWS4-HMAC-SHA256&amp;X-Amz-Credential=AKIATCPXLLJN3FZS7YWQ%2F20210504%2Fus-east-1%2Fs3%2Faws4_request&amp;X-Amz-Date=20210504T184000Z&amp;X-Amz-Expires=604800&amp;X-Amz-SignedHeaders=host&amp;X-Amz-Signature=55311e490ed464bebea03945a44c72af301c19babf32a10c5eebdee6c9e9b782" TargetMode="External"/><Relationship Id="rId6" Type="http://schemas.openxmlformats.org/officeDocument/2006/relationships/hyperlink" Target="https://production-processed-recordings.s3.amazonaws.com/699f1dbe120d30e150114070a23cb9d9.wav?X-Amz-Algorithm=AWS4-HMAC-SHA256&amp;X-Amz-Credential=AKIATCPXLLJN3FZS7YWQ%2F20210504%2Fus-east-1%2Fs3%2Faws4_request&amp;X-Amz-Date=20210504T183957Z&amp;X-Amz-Expires=604800&amp;X-Amz-SignedHeaders=host&amp;X-Amz-Signature=671729d63f0f600bb867f4e2f517953346ad7ffd61e6054523756c136df0d271" TargetMode="External"/><Relationship Id="rId238" Type="http://schemas.openxmlformats.org/officeDocument/2006/relationships/hyperlink" Target="http://production-processed-recordings.s3.amazonaws.com/normalized_audio/2e57bfdd8c0ca35f2f7ce3e3b556c808.wav" TargetMode="External"/><Relationship Id="rId445" Type="http://schemas.openxmlformats.org/officeDocument/2006/relationships/hyperlink" Target="http://production-processed-recordings.s3.amazonaws.com/normalized_audio/14247b775e66971ff0871a217158ddfd.wav" TargetMode="External"/><Relationship Id="rId652" Type="http://schemas.openxmlformats.org/officeDocument/2006/relationships/hyperlink" Target="https://nc-library-recordings.s3.us-west-1.amazonaws.com/uploads/recording/raw_s3_location/5b475aa2-554f-4372-a99f-538a6a0e10bf/6f80796cec39c0e0e839dd85e616904e.wav?X-Amz-Algorithm=AWS4-HMAC-SHA256&amp;X-Amz-Credential=AKIATCPXLLJN3FZS7YWQ%2F20210504%2Fus-west-1%2Fs3%2Faws4_request&amp;X-Amz-Date=20210504T183958Z&amp;X-Amz-Expires=604800&amp;X-Amz-SignedHeaders=host&amp;X-Amz-Signature=3d5049dc5348fe25a258e07d5dbae502d22679068db2a5456dc7feb93e79b837" TargetMode="External"/><Relationship Id="rId1075" Type="http://schemas.openxmlformats.org/officeDocument/2006/relationships/hyperlink" Target="https://production-processed-recordings.s3.amazonaws.com/50cf00622565136557e4cc1c1845e1e4.wav?X-Amz-Algorithm=AWS4-HMAC-SHA256&amp;X-Amz-Credential=AKIATCPXLLJN3FZS7YWQ%2F20210504%2Fus-east-1%2Fs3%2Faws4_request&amp;X-Amz-Date=20210504T183959Z&amp;X-Amz-Expires=604800&amp;X-Amz-SignedHeaders=host&amp;X-Amz-Signature=3363bcb21f24fe38be23e4f2636cad7066d193de225f9f6c133294082a540fed" TargetMode="External"/><Relationship Id="rId1282" Type="http://schemas.openxmlformats.org/officeDocument/2006/relationships/hyperlink" Target="https://nc-library-recordings.s3.us-west-1.amazonaws.com/uploads/recording/raw_s3_location/d0c2999b-6df4-488b-b905-b66faa728f1f/0b8276369fa892ffab4f21e55374836f.wav?X-Amz-Algorithm=AWS4-HMAC-SHA256&amp;X-Amz-Credential=AKIATCPXLLJN3FZS7YWQ%2F20210504%2Fus-west-1%2Fs3%2Faws4_request&amp;X-Amz-Date=20210504T183959Z&amp;X-Amz-Expires=604800&amp;X-Amz-SignedHeaders=host&amp;X-Amz-Signature=c242a3b4ae8e8f58cb63b1dea54b6746fc54d4040353171ce03a2772d254ecff" TargetMode="External"/><Relationship Id="rId1503" Type="http://schemas.openxmlformats.org/officeDocument/2006/relationships/hyperlink" Target="https://nc-library-recordings.s3.us-west-1.amazonaws.com/uploads/recording/raw_s3_location/d31e28ab-144e-40f1-b5fd-447a74cf1c44/b6d658b512ce427690e256f6ee504c0a.wav?X-Amz-Algorithm=AWS4-HMAC-SHA256&amp;X-Amz-Credential=AKIATCPXLLJN3FZS7YWQ%2F20210504%2Fus-west-1%2Fs3%2Faws4_request&amp;X-Amz-Date=20210504T184000Z&amp;X-Amz-Expires=604800&amp;X-Amz-SignedHeaders=host&amp;X-Amz-Signature=ed35d04935e3b9cac46fe318f1066508da99d8eb8fc137fdea4f785b60e10d85" TargetMode="External"/><Relationship Id="rId1710" Type="http://schemas.openxmlformats.org/officeDocument/2006/relationships/hyperlink" Target="http://production-processed-recordings.s3.amazonaws.com/normalized_audio/dc2d2942a0a1dbc15f7dd4835e309a88.wav" TargetMode="External"/><Relationship Id="rId291" Type="http://schemas.openxmlformats.org/officeDocument/2006/relationships/hyperlink" Target="http://production-processed-recordings.s3.amazonaws.com/normalized_audio/aaa6849c901b843b7bfb17715c316880.wav" TargetMode="External"/><Relationship Id="rId305" Type="http://schemas.openxmlformats.org/officeDocument/2006/relationships/hyperlink" Target="https://nc-library-recordings.s3.us-west-1.amazonaws.com/uploads/recording/raw_s3_location/382ff851-d6e2-400f-8a2e-43a5fe0e911f/b3d68fe9064767952f4d7a28f21d68f0.wav?X-Amz-Algorithm=AWS4-HMAC-SHA256&amp;X-Amz-Credential=AKIATCPXLLJN3FZS7YWQ%2F20210504%2Fus-west-1%2Fs3%2Faws4_request&amp;X-Amz-Date=20210504T183958Z&amp;X-Amz-Expires=604800&amp;X-Amz-SignedHeaders=host&amp;X-Amz-Signature=a77d3aa4340467851775bcc9f08a3a0ffc9b944eba01495003cac9f86d74d8ca" TargetMode="External"/><Relationship Id="rId512" Type="http://schemas.openxmlformats.org/officeDocument/2006/relationships/hyperlink" Target="https://nc-library-recordings.s3.us-west-1.amazonaws.com/uploads/recording/raw_s3_location/056eb13b-9ad6-48be-a64c-961d847d30c6/abecf38de55cde8f6ed56e3d2d48594f.wav?X-Amz-Algorithm=AWS4-HMAC-SHA256&amp;X-Amz-Credential=AKIATCPXLLJN3FZS7YWQ%2F20210504%2Fus-west-1%2Fs3%2Faws4_request&amp;X-Amz-Date=20210504T183958Z&amp;X-Amz-Expires=604800&amp;X-Amz-SignedHeaders=host&amp;X-Amz-Signature=56de09c9be379d1c177b6bf8a8ef8a173e74081076a7bcec22dda9450bd53663" TargetMode="External"/><Relationship Id="rId957" Type="http://schemas.openxmlformats.org/officeDocument/2006/relationships/hyperlink" Target="https://nc-library-recordings.s3.us-west-1.amazonaws.com/uploads/recording/raw_s3_location/b6560167-261a-4458-a7e1-fdbc3694a8be/7e9f739034cd09301634bfc842525f8b.wav?X-Amz-Algorithm=AWS4-HMAC-SHA256&amp;X-Amz-Credential=AKIATCPXLLJN3FZS7YWQ%2F20210504%2Fus-west-1%2Fs3%2Faws4_request&amp;X-Amz-Date=20210504T183959Z&amp;X-Amz-Expires=604800&amp;X-Amz-SignedHeaders=host&amp;X-Amz-Signature=62dac176f430be6851df4f09083320b12c822cbb9283e8cb2bf2b529b33aa800" TargetMode="External"/><Relationship Id="rId1142" Type="http://schemas.openxmlformats.org/officeDocument/2006/relationships/hyperlink" Target="https://production-processed-recordings.s3.amazonaws.com/901d441ce8bb0722a3e2c7ab2ff36880.wav?X-Amz-Algorithm=AWS4-HMAC-SHA256&amp;X-Amz-Credential=AKIATCPXLLJN3FZS7YWQ%2F20210504%2Fus-east-1%2Fs3%2Faws4_request&amp;X-Amz-Date=20210504T183959Z&amp;X-Amz-Expires=604800&amp;X-Amz-SignedHeaders=host&amp;X-Amz-Signature=223a91d9fc16dd2b295f03268b7f63cb88cc172696b4eac050e05edef1c69c2a" TargetMode="External"/><Relationship Id="rId1587" Type="http://schemas.openxmlformats.org/officeDocument/2006/relationships/hyperlink" Target="https://nc-library-recordings.s3.us-west-1.amazonaws.com/uploads/recording/raw_s3_location/4df25e18-5c1d-446d-91a8-cdf5c41adda1/ffd557e10a20359eed6f7e0e6bcf4a64.wav?X-Amz-Algorithm=AWS4-HMAC-SHA256&amp;X-Amz-Credential=AKIATCPXLLJN3FZS7YWQ%2F20210504%2Fus-west-1%2Fs3%2Faws4_request&amp;X-Amz-Date=20210504T184000Z&amp;X-Amz-Expires=604800&amp;X-Amz-SignedHeaders=host&amp;X-Amz-Signature=d0b08c1b03b456e242683de413368ff0ce00d298b9ac27650d2682936d0b6c87" TargetMode="External"/><Relationship Id="rId1794" Type="http://schemas.openxmlformats.org/officeDocument/2006/relationships/hyperlink" Target="https://us-nc-photos.s3.us-east-1.amazonaws.com/uploads/user/avatar/cee27f6288692e08a7364f235e226a81.jpg" TargetMode="External"/><Relationship Id="rId1808" Type="http://schemas.openxmlformats.org/officeDocument/2006/relationships/hyperlink" Target="http://production-processed-recordings.s3.amazonaws.com/normalized_audio/6e8889b292ce0b370a9b7ca0d9378f05.wav" TargetMode="External"/><Relationship Id="rId86" Type="http://schemas.openxmlformats.org/officeDocument/2006/relationships/hyperlink" Target="http://production-processed-recordings.s3.amazonaws.com/normalized_audio/7a9117bec188e1bc11fd97d31a1c988e.wav" TargetMode="External"/><Relationship Id="rId151" Type="http://schemas.openxmlformats.org/officeDocument/2006/relationships/hyperlink" Target="https://production-processed-recordings.s3.amazonaws.com/bc6c80ad160ad875eacab5472aceaeb4.wav?X-Amz-Algorithm=AWS4-HMAC-SHA256&amp;X-Amz-Credential=AKIATCPXLLJN3FZS7YWQ%2F20210504%2Fus-east-1%2Fs3%2Faws4_request&amp;X-Amz-Date=20210504T183958Z&amp;X-Amz-Expires=604800&amp;X-Amz-SignedHeaders=host&amp;X-Amz-Signature=24d38c6db9acd8e5b46103fd824911735ab681ef1ea6c983e38f7aff167b21ca" TargetMode="External"/><Relationship Id="rId389" Type="http://schemas.openxmlformats.org/officeDocument/2006/relationships/hyperlink" Target="https://production-processed-recordings.s3.amazonaws.com/f129f7c34ce5d3909ff9fada14e3d35c.wav?X-Amz-Algorithm=AWS4-HMAC-SHA256&amp;X-Amz-Credential=AKIATCPXLLJN3FZS7YWQ%2F20210504%2Fus-east-1%2Fs3%2Faws4_request&amp;X-Amz-Date=20210504T183958Z&amp;X-Amz-Expires=604800&amp;X-Amz-SignedHeaders=host&amp;X-Amz-Signature=07e6402c34039d2a24234203791bb6ff516c2f86b7f5cb10a14f035afbae8b4f" TargetMode="External"/><Relationship Id="rId596" Type="http://schemas.openxmlformats.org/officeDocument/2006/relationships/hyperlink" Target="https://us-nc-photos.s3.us-east-1.amazonaws.com/uploads/user/avatar/0b785d97ed473228fd3fba4668b75675.jpg" TargetMode="External"/><Relationship Id="rId817" Type="http://schemas.openxmlformats.org/officeDocument/2006/relationships/hyperlink" Target="https://nc-library-recordings.s3.us-west-1.amazonaws.com/uploads/recording/raw_s3_location/28410338-637b-4dc3-8bf5-24069e86efd1/4936c569b24177af99be6b3ccfb312ee.wav?X-Amz-Algorithm=AWS4-HMAC-SHA256&amp;X-Amz-Credential=AKIATCPXLLJN3FZS7YWQ%2F20210504%2Fus-west-1%2Fs3%2Faws4_request&amp;X-Amz-Date=20210504T183959Z&amp;X-Amz-Expires=604800&amp;X-Amz-SignedHeaders=host&amp;X-Amz-Signature=ddabc43e58f43101d593c4ef129d908e0d56c885590751821561d90581f804d4" TargetMode="External"/><Relationship Id="rId1002" Type="http://schemas.openxmlformats.org/officeDocument/2006/relationships/hyperlink" Target="https://us-nc-photos.s3.us-east-1.amazonaws.com/uploads/user/avatar/f4cf02e33852bce9340be5b86523c5ab.jpg" TargetMode="External"/><Relationship Id="rId1447" Type="http://schemas.openxmlformats.org/officeDocument/2006/relationships/hyperlink" Target="http://production-processed-recordings.s3.amazonaws.com/normalized_audio/f4ffcc352f87963e7f381b388d92b09f.wav" TargetMode="External"/><Relationship Id="rId1654" Type="http://schemas.openxmlformats.org/officeDocument/2006/relationships/hyperlink" Target="http://production-processed-recordings.s3.amazonaws.com/normalized_audio/131cc711d9c3656d832d499405836983.wav" TargetMode="External"/><Relationship Id="rId1861" Type="http://schemas.openxmlformats.org/officeDocument/2006/relationships/hyperlink" Target="https://nc-library-recordings.s3.us-west-1.amazonaws.com/uploads/recording/raw_s3_location/2ea93671-a9dc-4ad1-a541-40e531ac946c/421b007d09ed74a79f09a45f685b3262.wav?X-Amz-Algorithm=AWS4-HMAC-SHA256&amp;X-Amz-Credential=AKIATCPXLLJN3FZS7YWQ%2F20210504%2Fus-west-1%2Fs3%2Faws4_request&amp;X-Amz-Date=20210504T184000Z&amp;X-Amz-Expires=604800&amp;X-Amz-SignedHeaders=host&amp;X-Amz-Signature=b5737a6c1a9a05895780272788a4e762eb4881600422d32382d5f443f85652b7" TargetMode="External"/><Relationship Id="rId249" Type="http://schemas.openxmlformats.org/officeDocument/2006/relationships/hyperlink" Target="https://production-processed-recordings.s3.amazonaws.com/2246ee1a848ec2f1b0730d079bec9b5b.wav?X-Amz-Algorithm=AWS4-HMAC-SHA256&amp;X-Amz-Credential=AKIATCPXLLJN3FZS7YWQ%2F20210504%2Fus-east-1%2Fs3%2Faws4_request&amp;X-Amz-Date=20210504T183958Z&amp;X-Amz-Expires=604800&amp;X-Amz-SignedHeaders=host&amp;X-Amz-Signature=80ea0cc4e0ae78ca4c917e411343b76945e09789e82f365a6f823ed5c4f2f691" TargetMode="External"/><Relationship Id="rId456" Type="http://schemas.openxmlformats.org/officeDocument/2006/relationships/hyperlink" Target="https://production-processed-recordings.s3.amazonaws.com/dde0bf48db5a7cf1a4019f1138cbabc8.wav?X-Amz-Algorithm=AWS4-HMAC-SHA256&amp;X-Amz-Credential=AKIATCPXLLJN3FZS7YWQ%2F20210504%2Fus-east-1%2Fs3%2Faws4_request&amp;X-Amz-Date=20210504T183958Z&amp;X-Amz-Expires=604800&amp;X-Amz-SignedHeaders=host&amp;X-Amz-Signature=fb2fbaf583642f476643c07fc4e704f3bb28fb41b69753698476d92d12e2b177" TargetMode="External"/><Relationship Id="rId663" Type="http://schemas.openxmlformats.org/officeDocument/2006/relationships/hyperlink" Target="https://production-processed-recordings.s3.amazonaws.com/fd002e26325ca5d42a4d57d2f4768021.wav?X-Amz-Algorithm=AWS4-HMAC-SHA256&amp;X-Amz-Credential=AKIATCPXLLJN3FZS7YWQ%2F20210504%2Fus-east-1%2Fs3%2Faws4_request&amp;X-Amz-Date=20210504T183958Z&amp;X-Amz-Expires=604800&amp;X-Amz-SignedHeaders=host&amp;X-Amz-Signature=8d313c2c215b0a9382128e2a60119e78e363275c0c7fc5c3e36e9bfb4661e283" TargetMode="External"/><Relationship Id="rId870" Type="http://schemas.openxmlformats.org/officeDocument/2006/relationships/hyperlink" Target="https://nc-library-recordings.s3.us-west-1.amazonaws.com/uploads/recording/raw_s3_location/005f6d4c-f323-49ad-bc12-8a7ff9633ab9/13f609ce0ce6b1e59804bb319c91d6af.wav?X-Amz-Algorithm=AWS4-HMAC-SHA256&amp;X-Amz-Credential=AKIATCPXLLJN3FZS7YWQ%2F20210504%2Fus-west-1%2Fs3%2Faws4_request&amp;X-Amz-Date=20210504T183959Z&amp;X-Amz-Expires=604800&amp;X-Amz-SignedHeaders=host&amp;X-Amz-Signature=3986bdf532b9ee9ab2537059177144e99d5f0717cde2d60e2c41d39a40a3e5e8" TargetMode="External"/><Relationship Id="rId1086" Type="http://schemas.openxmlformats.org/officeDocument/2006/relationships/hyperlink" Target="https://nc-library-recordings.s3.us-west-1.amazonaws.com/uploads/recording/raw_s3_location/53b7b4d8-f32e-46bb-a5f4-caa54b7ea34e/bab2fd093ebec4b4e79585016ecbd8f1.wav?X-Amz-Algorithm=AWS4-HMAC-SHA256&amp;X-Amz-Credential=AKIATCPXLLJN3FZS7YWQ%2F20210504%2Fus-west-1%2Fs3%2Faws4_request&amp;X-Amz-Date=20210504T183959Z&amp;X-Amz-Expires=604800&amp;X-Amz-SignedHeaders=host&amp;X-Amz-Signature=af438150c3724d04a0978dd2bb517329a18d7983f7e99356c130cf43a396d52f" TargetMode="External"/><Relationship Id="rId1293" Type="http://schemas.openxmlformats.org/officeDocument/2006/relationships/hyperlink" Target="https://production-processed-recordings.s3.amazonaws.com/4a2e84c07de05a0972411a2cd35c2bdd.wav?X-Amz-Algorithm=AWS4-HMAC-SHA256&amp;X-Amz-Credential=AKIATCPXLLJN3FZS7YWQ%2F20210504%2Fus-east-1%2Fs3%2Faws4_request&amp;X-Amz-Date=20210504T183959Z&amp;X-Amz-Expires=604800&amp;X-Amz-SignedHeaders=host&amp;X-Amz-Signature=d200ce7c6b1d6e52f44a151ddcd2c2cef551edd797bf9203a6d3f0b04bccf4f8" TargetMode="External"/><Relationship Id="rId1307" Type="http://schemas.openxmlformats.org/officeDocument/2006/relationships/hyperlink" Target="https://production-processed-recordings.s3.amazonaws.com/ccb976b0569e3a3ed98c79b1f4763fc7.wav?X-Amz-Algorithm=AWS4-HMAC-SHA256&amp;X-Amz-Credential=AKIATCPXLLJN3FZS7YWQ%2F20210504%2Fus-east-1%2Fs3%2Faws4_request&amp;X-Amz-Date=20210504T183959Z&amp;X-Amz-Expires=604800&amp;X-Amz-SignedHeaders=host&amp;X-Amz-Signature=ba3bbbf5ef573e5d47658d1f489c1d16156400137772e736ac299259f82fe637" TargetMode="External"/><Relationship Id="rId1514" Type="http://schemas.openxmlformats.org/officeDocument/2006/relationships/hyperlink" Target="http://production-processed-recordings.s3.amazonaws.com/normalized_audio/916516131e5f5f3f655bf63bb2dde095.wav" TargetMode="External"/><Relationship Id="rId1721" Type="http://schemas.openxmlformats.org/officeDocument/2006/relationships/hyperlink" Target="http://production-processed-recordings.s3.amazonaws.com/normalized_audio/b231e41467144a057e1fe449c8e60fae.wav" TargetMode="External"/><Relationship Id="rId13" Type="http://schemas.openxmlformats.org/officeDocument/2006/relationships/hyperlink" Target="http://production-processed-recordings.s3.amazonaws.com/normalized_audio/a03148a4d302ec2cfb10dbb0dc250e1b.wav" TargetMode="External"/><Relationship Id="rId109" Type="http://schemas.openxmlformats.org/officeDocument/2006/relationships/hyperlink" Target="http://production-processed-recordings.s3.amazonaws.com/normalized_audio/ef32ca48d5b8f3e97e219846d2a0494b.wav" TargetMode="External"/><Relationship Id="rId316" Type="http://schemas.openxmlformats.org/officeDocument/2006/relationships/hyperlink" Target="https://us-nc-photos.s3.us-east-1.amazonaws.com/uploads/user/avatar/705bd10347627fbab543dfe38562d751.jpg" TargetMode="External"/><Relationship Id="rId523" Type="http://schemas.openxmlformats.org/officeDocument/2006/relationships/hyperlink" Target="http://production-processed-recordings.s3.amazonaws.com/normalized_audio/bb989cde6c21acc3f771cc8feec947ba.wav" TargetMode="External"/><Relationship Id="rId968" Type="http://schemas.openxmlformats.org/officeDocument/2006/relationships/hyperlink" Target="http://production-processed-recordings.s3.amazonaws.com/normalized_audio/4875e3692d9a4776e182b2b9102cb969.wav" TargetMode="External"/><Relationship Id="rId1153" Type="http://schemas.openxmlformats.org/officeDocument/2006/relationships/hyperlink" Target="https://nc-library-recordings.s3.us-west-1.amazonaws.com/uploads/recording/raw_s3_location/431c6a5a-86f3-4154-8d59-7f9fa7397425/6efd185d06ca5dbb5f5e9826f2f58578.wav?X-Amz-Algorithm=AWS4-HMAC-SHA256&amp;X-Amz-Credential=AKIATCPXLLJN3FZS7YWQ%2F20210504%2Fus-west-1%2Fs3%2Faws4_request&amp;X-Amz-Date=20210504T183959Z&amp;X-Amz-Expires=604800&amp;X-Amz-SignedHeaders=host&amp;X-Amz-Signature=17127dadca2ef7e90555622059ca533ae354d4165132bbf1bf60859c8d799134" TargetMode="External"/><Relationship Id="rId1598" Type="http://schemas.openxmlformats.org/officeDocument/2006/relationships/hyperlink" Target="https://production-processed-recordings.s3.amazonaws.com/f5866a7a3c7e4b651a414abff003634e.wav?X-Amz-Algorithm=AWS4-HMAC-SHA256&amp;X-Amz-Credential=AKIATCPXLLJN3FZS7YWQ%2F20210504%2Fus-east-1%2Fs3%2Faws4_request&amp;X-Amz-Date=20210504T184000Z&amp;X-Amz-Expires=604800&amp;X-Amz-SignedHeaders=host&amp;X-Amz-Signature=7551d0e649c4389ce6a94a9bc205afe2e7759afd379555c42a9a89ef2612c8a8" TargetMode="External"/><Relationship Id="rId1819" Type="http://schemas.openxmlformats.org/officeDocument/2006/relationships/hyperlink" Target="https://nc-library-recordings.s3.us-west-1.amazonaws.com/uploads/recording/raw_s3_location/d186bd88-6070-40b0-8dd1-d1d8563cc935/4b31e5c0b6fb2673238f3e6ef2cd6fe1.wav?X-Amz-Algorithm=AWS4-HMAC-SHA256&amp;X-Amz-Credential=AKIATCPXLLJN3FZS7YWQ%2F20210504%2Fus-west-1%2Fs3%2Faws4_request&amp;X-Amz-Date=20210504T184000Z&amp;X-Amz-Expires=604800&amp;X-Amz-SignedHeaders=host&amp;X-Amz-Signature=5973a06aa38cad69017b59f140fa901126807fbbaabcf082f0bcc79114eb9182" TargetMode="External"/><Relationship Id="rId97" Type="http://schemas.openxmlformats.org/officeDocument/2006/relationships/hyperlink" Target="https://production-processed-recordings.s3.amazonaws.com/ee5914ca1fe4b09b8867aa71c0125d24.wav?X-Amz-Algorithm=AWS4-HMAC-SHA256&amp;X-Amz-Credential=AKIATCPXLLJN3FZS7YWQ%2F20210504%2Fus-east-1%2Fs3%2Faws4_request&amp;X-Amz-Date=20210504T183958Z&amp;X-Amz-Expires=604800&amp;X-Amz-SignedHeaders=host&amp;X-Amz-Signature=66b6cdfe1fbc01d5d8dd6ef82b5c3ce9bfbfd3e8de0e00c0fb86b84ca09efb8d" TargetMode="External"/><Relationship Id="rId730" Type="http://schemas.openxmlformats.org/officeDocument/2006/relationships/hyperlink" Target="http://production-processed-recordings.s3.amazonaws.com/normalized_audio/5cad1af65c9d86ab91eec57e9f67c973.wav" TargetMode="External"/><Relationship Id="rId828" Type="http://schemas.openxmlformats.org/officeDocument/2006/relationships/hyperlink" Target="https://production-processed-recordings.s3.amazonaws.com/823938b1a962d69a469ca8abcf710f62.wav?X-Amz-Algorithm=AWS4-HMAC-SHA256&amp;X-Amz-Credential=AKIATCPXLLJN3FZS7YWQ%2F20210504%2Fus-east-1%2Fs3%2Faws4_request&amp;X-Amz-Date=20210504T183959Z&amp;X-Amz-Expires=604800&amp;X-Amz-SignedHeaders=host&amp;X-Amz-Signature=322fe34d312d5693dbaa9fa5ddd9a0794a241b86e767a4ced08d1a75aa503493" TargetMode="External"/><Relationship Id="rId1013" Type="http://schemas.openxmlformats.org/officeDocument/2006/relationships/hyperlink" Target="http://production-processed-recordings.s3.amazonaws.com/normalized_audio/ccfd619d492e420f15f9d52b0543c8b1.wav" TargetMode="External"/><Relationship Id="rId1360" Type="http://schemas.openxmlformats.org/officeDocument/2006/relationships/hyperlink" Target="http://production-processed-recordings.s3.amazonaws.com/normalized_audio/53eb863c4801bb70032a09f4dab2446e.wav" TargetMode="External"/><Relationship Id="rId1458" Type="http://schemas.openxmlformats.org/officeDocument/2006/relationships/hyperlink" Target="https://production-processed-recordings.s3.amazonaws.com/3c60a2714f4098675e744d9e711eae12.wav?X-Amz-Algorithm=AWS4-HMAC-SHA256&amp;X-Amz-Credential=AKIATCPXLLJN3FZS7YWQ%2F20210504%2Fus-east-1%2Fs3%2Faws4_request&amp;X-Amz-Date=20210504T184000Z&amp;X-Amz-Expires=604800&amp;X-Amz-SignedHeaders=host&amp;X-Amz-Signature=a0b1ade840e25bf813750117994dc19111b7050645f9d6ad1469d6b48d80b333" TargetMode="External"/><Relationship Id="rId1665" Type="http://schemas.openxmlformats.org/officeDocument/2006/relationships/hyperlink" Target="https://production-processed-recordings.s3.amazonaws.com/76309480df242a2f2dee1898d1cc175e.wav?X-Amz-Algorithm=AWS4-HMAC-SHA256&amp;X-Amz-Credential=AKIATCPXLLJN3FZS7YWQ%2F20210504%2Fus-east-1%2Fs3%2Faws4_request&amp;X-Amz-Date=20210504T184000Z&amp;X-Amz-Expires=604800&amp;X-Amz-SignedHeaders=host&amp;X-Amz-Signature=714beec6531c79d5056523e58527f0c7b158f1bb991436a24d6ca861485af028" TargetMode="External"/><Relationship Id="rId1872" Type="http://schemas.openxmlformats.org/officeDocument/2006/relationships/hyperlink" Target="http://production-processed-recordings.s3.amazonaws.com/normalized_audio/4278e9cfbcf148a55606ba329102c4ed.wav" TargetMode="External"/><Relationship Id="rId162" Type="http://schemas.openxmlformats.org/officeDocument/2006/relationships/hyperlink" Target="https://nc-library-recordings.s3.us-west-1.amazonaws.com/uploads/recording/raw_s3_location/61ae74d5-a6d2-42cd-9990-921180fe39df/1db1ef123e745e795b9363dfc4e4b9c7.wav?X-Amz-Algorithm=AWS4-HMAC-SHA256&amp;X-Amz-Credential=AKIATCPXLLJN3FZS7YWQ%2F20210504%2Fus-west-1%2Fs3%2Faws4_request&amp;X-Amz-Date=20210504T183958Z&amp;X-Amz-Expires=604800&amp;X-Amz-SignedHeaders=host&amp;X-Amz-Signature=73df6a692c0a97b6a5519877dff9fa7544c2004c6220467fee7c90ff481ee909" TargetMode="External"/><Relationship Id="rId467" Type="http://schemas.openxmlformats.org/officeDocument/2006/relationships/hyperlink" Target="https://us-nc-photos.s3.us-east-1.amazonaws.com/uploads/user/avatar/8ccd3a2cef558cb763ec499bffbd73eb.jpeg" TargetMode="External"/><Relationship Id="rId1097" Type="http://schemas.openxmlformats.org/officeDocument/2006/relationships/hyperlink" Target="http://production-processed-recordings.s3.amazonaws.com/normalized_audio/c399a63a9ca26c8723c98100e405eb45.wav" TargetMode="External"/><Relationship Id="rId1220" Type="http://schemas.openxmlformats.org/officeDocument/2006/relationships/hyperlink" Target="https://production-processed-recordings.s3.amazonaws.com/02abb7425510cea8be3aefbf51d4a9ba.wav?X-Amz-Algorithm=AWS4-HMAC-SHA256&amp;X-Amz-Credential=AKIATCPXLLJN3FZS7YWQ%2F20210504%2Fus-east-1%2Fs3%2Faws4_request&amp;X-Amz-Date=20210504T183959Z&amp;X-Amz-Expires=604800&amp;X-Amz-SignedHeaders=host&amp;X-Amz-Signature=d6a11532a5f2924787a17d565f80060380cdde9c9a17376de75a3335a7c23061" TargetMode="External"/><Relationship Id="rId1318" Type="http://schemas.openxmlformats.org/officeDocument/2006/relationships/hyperlink" Target="https://production-processed-recordings.s3.amazonaws.com/63320f63bf2ebd52031bfce8e48bfc55.wav?X-Amz-Algorithm=AWS4-HMAC-SHA256&amp;X-Amz-Credential=AKIATCPXLLJN3FZS7YWQ%2F20210504%2Fus-east-1%2Fs3%2Faws4_request&amp;X-Amz-Date=20210504T183959Z&amp;X-Amz-Expires=604800&amp;X-Amz-SignedHeaders=host&amp;X-Amz-Signature=932a557b222128dd1855a362c741e038c61616b12e2ba2c5acdd321135abff9b" TargetMode="External"/><Relationship Id="rId1525" Type="http://schemas.openxmlformats.org/officeDocument/2006/relationships/hyperlink" Target="https://nc-library-recordings.s3.us-west-1.amazonaws.com/uploads/recording/raw_s3_location/ac85deec-99b2-4f13-a6a1-22c7c37980b0/dd052ef79e7c4151dfe40bad9e813711.wav?X-Amz-Algorithm=AWS4-HMAC-SHA256&amp;X-Amz-Credential=AKIATCPXLLJN3FZS7YWQ%2F20210504%2Fus-west-1%2Fs3%2Faws4_request&amp;X-Amz-Date=20210504T184000Z&amp;X-Amz-Expires=604800&amp;X-Amz-SignedHeaders=host&amp;X-Amz-Signature=1ddbb9019fa7071f8a8dd6c8bdf9f2b3a4e2ba4d0f81f024b724d235aba397ba" TargetMode="External"/><Relationship Id="rId674" Type="http://schemas.openxmlformats.org/officeDocument/2006/relationships/hyperlink" Target="http://production-processed-recordings.s3.amazonaws.com/normalized_audio/cc5b2f7c13db91dff6da4f5dd896c09d.wav" TargetMode="External"/><Relationship Id="rId881" Type="http://schemas.openxmlformats.org/officeDocument/2006/relationships/hyperlink" Target="https://nc-library-recordings.s3.us-west-1.amazonaws.com/uploads/recording/raw_s3_location/f3d43f51-1b6e-4688-8460-2f743499b0bb/be1f41e410e281a823604adab24b368e.wav?X-Amz-Algorithm=AWS4-HMAC-SHA256&amp;X-Amz-Credential=AKIATCPXLLJN3FZS7YWQ%2F20210504%2Fus-west-1%2Fs3%2Faws4_request&amp;X-Amz-Date=20210504T183959Z&amp;X-Amz-Expires=604800&amp;X-Amz-SignedHeaders=host&amp;X-Amz-Signature=2869336c9cb76f50eb295451a33df3f08a8342584e21a9144a0127f32ee70faf" TargetMode="External"/><Relationship Id="rId979" Type="http://schemas.openxmlformats.org/officeDocument/2006/relationships/hyperlink" Target="https://production-processed-recordings.s3.amazonaws.com/c19e266ab55ac84d59349210eb1e3e02.wav?X-Amz-Algorithm=AWS4-HMAC-SHA256&amp;X-Amz-Credential=AKIATCPXLLJN3FZS7YWQ%2F20210504%2Fus-east-1%2Fs3%2Faws4_request&amp;X-Amz-Date=20210504T183959Z&amp;X-Amz-Expires=604800&amp;X-Amz-SignedHeaders=host&amp;X-Amz-Signature=3332c41fcab45a076d59c4e604c7ae51cc1e28a900908f9a44812f1204659448" TargetMode="External"/><Relationship Id="rId1732" Type="http://schemas.openxmlformats.org/officeDocument/2006/relationships/hyperlink" Target="https://nc-library-recordings.s3.us-west-1.amazonaws.com/uploads/recording/raw_s3_location/618b5003-332b-4e1b-b0bb-9b0dcbf69d29/f6dd11c0e08d901e93c770a3e4c73ed8.wav?X-Amz-Algorithm=AWS4-HMAC-SHA256&amp;X-Amz-Credential=AKIATCPXLLJN3FZS7YWQ%2F20210504%2Fus-west-1%2Fs3%2Faws4_request&amp;X-Amz-Date=20210504T184000Z&amp;X-Amz-Expires=604800&amp;X-Amz-SignedHeaders=host&amp;X-Amz-Signature=8cfdf545d629097673a802d3a159e6067ae8371269c4259176b917edf73b2a80" TargetMode="External"/><Relationship Id="rId24" Type="http://schemas.openxmlformats.org/officeDocument/2006/relationships/hyperlink" Target="https://nc-library-recordings.s3.us-west-1.amazonaws.com/uploads/recording/raw_s3_location/c8237a0c-fb2f-4adf-b70c-170bbab2dc21/eec20d23cab7cea119e3225369d1f359.wav?X-Amz-Algorithm=AWS4-HMAC-SHA256&amp;X-Amz-Credential=AKIATCPXLLJN3FZS7YWQ%2F20210504%2Fus-west-1%2Fs3%2Faws4_request&amp;X-Amz-Date=20210504T183957Z&amp;X-Amz-Expires=604800&amp;X-Amz-SignedHeaders=host&amp;X-Amz-Signature=29353f110028dc3509d64d0c3c4036131cb512585ac8334692dd7051aea3219f" TargetMode="External"/><Relationship Id="rId327" Type="http://schemas.openxmlformats.org/officeDocument/2006/relationships/hyperlink" Target="https://us-nc-photos.s3.us-east-1.amazonaws.com/uploads/user/avatar/d4ef512c4883b071ad7afac2addc4911.jpg" TargetMode="External"/><Relationship Id="rId534" Type="http://schemas.openxmlformats.org/officeDocument/2006/relationships/hyperlink" Target="https://nc-library-recordings.s3.us-west-1.amazonaws.com/uploads/recording/raw_s3_location/cf94e17b-8758-4e39-9682-fcf35393a4e3/62f8c5fbb0e03a8ebba2de4f701c4121.wav?X-Amz-Algorithm=AWS4-HMAC-SHA256&amp;X-Amz-Credential=AKIATCPXLLJN3FZS7YWQ%2F20210504%2Fus-west-1%2Fs3%2Faws4_request&amp;X-Amz-Date=20210504T183958Z&amp;X-Amz-Expires=604800&amp;X-Amz-SignedHeaders=host&amp;X-Amz-Signature=558651d69dfffe00e91ad61add715ab9b98878fbc01e5e1208b46d92aa254100" TargetMode="External"/><Relationship Id="rId741" Type="http://schemas.openxmlformats.org/officeDocument/2006/relationships/hyperlink" Target="https://nc-library-recordings.s3.us-west-1.amazonaws.com/uploads/recording/raw_s3_location/0b2a357d-5264-4836-b45e-d11567b05402/7b80cd56342fab1662c32d8ebef769f9.wav?X-Amz-Algorithm=AWS4-HMAC-SHA256&amp;X-Amz-Credential=AKIATCPXLLJN3FZS7YWQ%2F20210504%2Fus-west-1%2Fs3%2Faws4_request&amp;X-Amz-Date=20210504T183958Z&amp;X-Amz-Expires=604800&amp;X-Amz-SignedHeaders=host&amp;X-Amz-Signature=79af9d9cb97795cca8bab68082d1482ebe4ecace6b71957bccb87c61a58610ca" TargetMode="External"/><Relationship Id="rId839" Type="http://schemas.openxmlformats.org/officeDocument/2006/relationships/hyperlink" Target="https://nc-library-recordings.s3.us-west-1.amazonaws.com/uploads/recording/raw_s3_location/1f0a038c-a784-4328-99e0-574c3279ab35/37689881fb929992d6aa5104eae9691b.wav?X-Amz-Algorithm=AWS4-HMAC-SHA256&amp;X-Amz-Credential=AKIATCPXLLJN3FZS7YWQ%2F20210504%2Fus-west-1%2Fs3%2Faws4_request&amp;X-Amz-Date=20210504T183959Z&amp;X-Amz-Expires=604800&amp;X-Amz-SignedHeaders=host&amp;X-Amz-Signature=4b8ffbad12fa3623ae5e126e117287fb7e65a923c51a860463f8a65e01a438f0" TargetMode="External"/><Relationship Id="rId1164" Type="http://schemas.openxmlformats.org/officeDocument/2006/relationships/hyperlink" Target="http://production-processed-recordings.s3.amazonaws.com/normalized_audio/1e1e5bc04f200a02d7da714e9ff7c2fe.wav" TargetMode="External"/><Relationship Id="rId1371" Type="http://schemas.openxmlformats.org/officeDocument/2006/relationships/hyperlink" Target="https://nc-library-recordings.s3.us-west-1.amazonaws.com/uploads/recording/raw_s3_location/c31d55a5-63f3-4993-9bce-972bd3ee0058/1a3d54c22c120e46d01ecea005a1d736.wav?X-Amz-Algorithm=AWS4-HMAC-SHA256&amp;X-Amz-Credential=AKIATCPXLLJN3FZS7YWQ%2F20210504%2Fus-west-1%2Fs3%2Faws4_request&amp;X-Amz-Date=20210504T183959Z&amp;X-Amz-Expires=604800&amp;X-Amz-SignedHeaders=host&amp;X-Amz-Signature=2be6e4401ef8eb6e4773922291ef2a6c03ca0d99323f7248323b87eea83c4ee5" TargetMode="External"/><Relationship Id="rId1469" Type="http://schemas.openxmlformats.org/officeDocument/2006/relationships/hyperlink" Target="https://nc-library-recordings.s3.us-west-1.amazonaws.com/uploads/recording/raw_s3_location/514c70b2-9b35-4dc0-bf40-189aeb5b6200/49c11decf792157fa6169a0ae7de6616.wav?X-Amz-Algorithm=AWS4-HMAC-SHA256&amp;X-Amz-Credential=AKIATCPXLLJN3FZS7YWQ%2F20210504%2Fus-west-1%2Fs3%2Faws4_request&amp;X-Amz-Date=20210504T184000Z&amp;X-Amz-Expires=604800&amp;X-Amz-SignedHeaders=host&amp;X-Amz-Signature=73acc1c9b133c2c730401b444b6bbf030edb87e13d571d49507dea3ab565b00d" TargetMode="External"/><Relationship Id="rId173" Type="http://schemas.openxmlformats.org/officeDocument/2006/relationships/hyperlink" Target="https://us-nc-photos.s3.us-east-1.amazonaws.com/uploads/user/avatar/3aacb9808f10962f1ed5aeb42164ecbb.jpg" TargetMode="External"/><Relationship Id="rId380" Type="http://schemas.openxmlformats.org/officeDocument/2006/relationships/hyperlink" Target="https://production-processed-recordings.s3.amazonaws.com/8fea5d94948de6dcf9df56f2bfd7c196.wav?X-Amz-Algorithm=AWS4-HMAC-SHA256&amp;X-Amz-Credential=AKIATCPXLLJN3FZS7YWQ%2F20210504%2Fus-east-1%2Fs3%2Faws4_request&amp;X-Amz-Date=20210504T183958Z&amp;X-Amz-Expires=604800&amp;X-Amz-SignedHeaders=host&amp;X-Amz-Signature=ff9310746bf5a3da1347d05d2af0024188410343ce40cf8f0fa79b0deb1da1b8" TargetMode="External"/><Relationship Id="rId601" Type="http://schemas.openxmlformats.org/officeDocument/2006/relationships/hyperlink" Target="https://production-processed-recordings.s3.amazonaws.com/98a096b9812e02bb6e0bda9f3de6efbf.wav?X-Amz-Algorithm=AWS4-HMAC-SHA256&amp;X-Amz-Credential=AKIATCPXLLJN3FZS7YWQ%2F20210504%2Fus-east-1%2Fs3%2Faws4_request&amp;X-Amz-Date=20210504T183958Z&amp;X-Amz-Expires=604800&amp;X-Amz-SignedHeaders=host&amp;X-Amz-Signature=a68e46207b6e8869bdb7aeb0a1d16ca630d7b841e02dcd2f5849fdc0279b4257" TargetMode="External"/><Relationship Id="rId1024" Type="http://schemas.openxmlformats.org/officeDocument/2006/relationships/hyperlink" Target="http://production-processed-recordings.s3.amazonaws.com/normalized_audio/1949cf7237a3945bd11ae7191838f0f8.wav" TargetMode="External"/><Relationship Id="rId1231" Type="http://schemas.openxmlformats.org/officeDocument/2006/relationships/hyperlink" Target="https://nc-library-recordings.s3.us-west-1.amazonaws.com/uploads/recording/raw_s3_location/7a26b79e-8ea0-464b-947a-93a2b9ccb66f/dee656c7191c43d7488ccda53e407a79.wav?X-Amz-Algorithm=AWS4-HMAC-SHA256&amp;X-Amz-Credential=AKIATCPXLLJN3FZS7YWQ%2F20210504%2Fus-west-1%2Fs3%2Faws4_request&amp;X-Amz-Date=20210504T183959Z&amp;X-Amz-Expires=604800&amp;X-Amz-SignedHeaders=host&amp;X-Amz-Signature=3fc6d1863dfd049a0464be5f7d81ff4d507829001e1937077533ea9d0238c015" TargetMode="External"/><Relationship Id="rId1676" Type="http://schemas.openxmlformats.org/officeDocument/2006/relationships/hyperlink" Target="https://nc-library-recordings.s3.us-west-1.amazonaws.com/uploads/recording/raw_s3_location/8e66b108-7439-4f5b-9c0a-e99f7b8f83dc/3862fe1fb0161d2f671d93def1106d1a.wav?X-Amz-Algorithm=AWS4-HMAC-SHA256&amp;X-Amz-Credential=AKIATCPXLLJN3FZS7YWQ%2F20210504%2Fus-west-1%2Fs3%2Faws4_request&amp;X-Amz-Date=20210504T184000Z&amp;X-Amz-Expires=604800&amp;X-Amz-SignedHeaders=host&amp;X-Amz-Signature=9adf13011db203e097095c1c2d82152c22f312f240a82b563b5ee974367ab33a" TargetMode="External"/><Relationship Id="rId1883" Type="http://schemas.openxmlformats.org/officeDocument/2006/relationships/hyperlink" Target="https://nc-library-recordings.s3.us-west-1.amazonaws.com/uploads/recording/raw_s3_location/686f2709-d041-4e5f-a476-bafac257a1f4/2ae31b72bf97ac6d3ec41e5584ce1635.wav?X-Amz-Algorithm=AWS4-HMAC-SHA256&amp;X-Amz-Credential=AKIATCPXLLJN3FZS7YWQ%2F20210504%2Fus-west-1%2Fs3%2Faws4_request&amp;X-Amz-Date=20210504T184000Z&amp;X-Amz-Expires=604800&amp;X-Amz-SignedHeaders=host&amp;X-Amz-Signature=68e8419fd2b54f8254054b22722385b7299460d02ff7a09b4bdcd196e8749e0c" TargetMode="External"/><Relationship Id="rId240" Type="http://schemas.openxmlformats.org/officeDocument/2006/relationships/hyperlink" Target="https://nc-library-recordings.s3.us-west-1.amazonaws.com/uploads/recording/raw_s3_location/3e8b602b-bac2-493a-bda3-0f5ff9c0949f/2e57bfdd8c0ca35f2f7ce3e3b556c808.wav?X-Amz-Algorithm=AWS4-HMAC-SHA256&amp;X-Amz-Credential=AKIATCPXLLJN3FZS7YWQ%2F20210504%2Fus-west-1%2Fs3%2Faws4_request&amp;X-Amz-Date=20210504T183958Z&amp;X-Amz-Expires=604800&amp;X-Amz-SignedHeaders=host&amp;X-Amz-Signature=d23ab8dfb08edc5d9af44e24041627e0ca83745f42f7a6431fb7532e041d9c2d" TargetMode="External"/><Relationship Id="rId478" Type="http://schemas.openxmlformats.org/officeDocument/2006/relationships/hyperlink" Target="http://production-processed-recordings.s3.amazonaws.com/normalized_audio/e68c2bf936ab155d5be4299f6fb4abd9.wav" TargetMode="External"/><Relationship Id="rId685" Type="http://schemas.openxmlformats.org/officeDocument/2006/relationships/hyperlink" Target="https://production-processed-recordings.s3.amazonaws.com/8f138ca46807b0264fe711f196ae5d5b.wav?X-Amz-Algorithm=AWS4-HMAC-SHA256&amp;X-Amz-Credential=AKIATCPXLLJN3FZS7YWQ%2F20210504%2Fus-east-1%2Fs3%2Faws4_request&amp;X-Amz-Date=20210504T183958Z&amp;X-Amz-Expires=604800&amp;X-Amz-SignedHeaders=host&amp;X-Amz-Signature=c614ba1ef58325a219b54926a3ccabb746e8e800ae3adb065fc71606902c5f07" TargetMode="External"/><Relationship Id="rId892" Type="http://schemas.openxmlformats.org/officeDocument/2006/relationships/hyperlink" Target="https://production-processed-recordings.s3.amazonaws.com/01bcfc9d5714712bbbc5b5a7f6790255.wav?X-Amz-Algorithm=AWS4-HMAC-SHA256&amp;X-Amz-Credential=AKIATCPXLLJN3FZS7YWQ%2F20210504%2Fus-east-1%2Fs3%2Faws4_request&amp;X-Amz-Date=20210504T183959Z&amp;X-Amz-Expires=604800&amp;X-Amz-SignedHeaders=host&amp;X-Amz-Signature=8b85aa240cd17df8968c2761319856800bce348c9061811138bf331d8b151d42" TargetMode="External"/><Relationship Id="rId906" Type="http://schemas.openxmlformats.org/officeDocument/2006/relationships/hyperlink" Target="https://nc-library-recordings.s3.us-west-1.amazonaws.com/uploads/recording/raw_s3_location/384eb791-e4c5-42e6-912e-59548ba2c70e/866037087ccbd10dbf7c9fee006e70c9.wav?X-Amz-Algorithm=AWS4-HMAC-SHA256&amp;X-Amz-Credential=AKIATCPXLLJN3FZS7YWQ%2F20210504%2Fus-west-1%2Fs3%2Faws4_request&amp;X-Amz-Date=20210504T183959Z&amp;X-Amz-Expires=604800&amp;X-Amz-SignedHeaders=host&amp;X-Amz-Signature=538beec982c2b83ceae8c1ebbc914e8b56199d290bbdd7d6a160ede7143639dc" TargetMode="External"/><Relationship Id="rId1329" Type="http://schemas.openxmlformats.org/officeDocument/2006/relationships/hyperlink" Target="https://nc-library-recordings.s3.us-west-1.amazonaws.com/uploads/recording/raw_s3_location/5c105ffa-f14d-4958-81f1-57adbfdb16d2/d606ac55226212c9f02648b44c2868db.wav?X-Amz-Algorithm=AWS4-HMAC-SHA256&amp;X-Amz-Credential=AKIATCPXLLJN3FZS7YWQ%2F20210504%2Fus-west-1%2Fs3%2Faws4_request&amp;X-Amz-Date=20210504T183959Z&amp;X-Amz-Expires=604800&amp;X-Amz-SignedHeaders=host&amp;X-Amz-Signature=3b55aeb0b77d6849130ceb553d8cdc93d811f79a27aa491f3e8bc02c9e99f13f" TargetMode="External"/><Relationship Id="rId1536" Type="http://schemas.openxmlformats.org/officeDocument/2006/relationships/hyperlink" Target="https://us-nc-photos.s3.us-east-1.amazonaws.com/uploads/user/avatar/4709a54bb773c85ecc1df3f26bd6ce82.jpeg" TargetMode="External"/><Relationship Id="rId1743" Type="http://schemas.openxmlformats.org/officeDocument/2006/relationships/hyperlink" Target="https://nc-library-recordings.s3.us-west-1.amazonaws.com/uploads/recording/raw_s3_location/f5bf8d8c-59fb-409e-9e43-887080516c8a/fbb8a59579411130ea231ab0b02e7197.wav?X-Amz-Algorithm=AWS4-HMAC-SHA256&amp;X-Amz-Credential=AKIATCPXLLJN3FZS7YWQ%2F20210504%2Fus-west-1%2Fs3%2Faws4_request&amp;X-Amz-Date=20210504T184000Z&amp;X-Amz-Expires=604800&amp;X-Amz-SignedHeaders=host&amp;X-Amz-Signature=0f93ced4af4dd91e173617d51bbd8215ab1c769661c205ab2a222616388cbf69" TargetMode="External"/><Relationship Id="rId35" Type="http://schemas.openxmlformats.org/officeDocument/2006/relationships/hyperlink" Target="http://production-processed-recordings.s3.amazonaws.com/normalized_audio/a192d1c8d7ae42cbabe681a60b373fcf.wav" TargetMode="External"/><Relationship Id="rId100" Type="http://schemas.openxmlformats.org/officeDocument/2006/relationships/hyperlink" Target="https://production-processed-recordings.s3.amazonaws.com/71848b9ebd8176d3eeccecca161b1896.wav?X-Amz-Algorithm=AWS4-HMAC-SHA256&amp;X-Amz-Credential=AKIATCPXLLJN3FZS7YWQ%2F20210504%2Fus-east-1%2Fs3%2Faws4_request&amp;X-Amz-Date=20210504T183958Z&amp;X-Amz-Expires=604800&amp;X-Amz-SignedHeaders=host&amp;X-Amz-Signature=c7959e2013e055f37b4915544cb2562c6f45db78cf5c9e747224fb4cab1ccb2b" TargetMode="External"/><Relationship Id="rId338" Type="http://schemas.openxmlformats.org/officeDocument/2006/relationships/hyperlink" Target="http://production-processed-recordings.s3.amazonaws.com/normalized_audio/f9ce7220583ca782ef7a91e6bbec379f.wav" TargetMode="External"/><Relationship Id="rId545" Type="http://schemas.openxmlformats.org/officeDocument/2006/relationships/hyperlink" Target="https://production-processed-recordings.s3.amazonaws.com/da511822a5baa7b79a62943b3d7d1703.wav?X-Amz-Algorithm=AWS4-HMAC-SHA256&amp;X-Amz-Credential=AKIATCPXLLJN3FZS7YWQ%2F20210504%2Fus-east-1%2Fs3%2Faws4_request&amp;X-Amz-Date=20210504T183958Z&amp;X-Amz-Expires=604800&amp;X-Amz-SignedHeaders=host&amp;X-Amz-Signature=e2252497bc7e6b16a9b66bd0c537e416a6c71537958b6a11d241f7db74f8c49b" TargetMode="External"/><Relationship Id="rId752" Type="http://schemas.openxmlformats.org/officeDocument/2006/relationships/hyperlink" Target="http://production-processed-recordings.s3.amazonaws.com/normalized_audio/ddb172521d277d63befdbb17aea29250.wav" TargetMode="External"/><Relationship Id="rId1175" Type="http://schemas.openxmlformats.org/officeDocument/2006/relationships/hyperlink" Target="https://production-processed-recordings.s3.amazonaws.com/b5d2a1cd00ed8dc30b22987b0fcd90ee.wav?X-Amz-Algorithm=AWS4-HMAC-SHA256&amp;X-Amz-Credential=AKIATCPXLLJN3FZS7YWQ%2F20210504%2Fus-east-1%2Fs3%2Faws4_request&amp;X-Amz-Date=20210504T183959Z&amp;X-Amz-Expires=604800&amp;X-Amz-SignedHeaders=host&amp;X-Amz-Signature=804fd92e3a3aaca72d7c2fbaf39588e00990909710d15e95eb50e9211ddbe4d6" TargetMode="External"/><Relationship Id="rId1382" Type="http://schemas.openxmlformats.org/officeDocument/2006/relationships/hyperlink" Target="https://nc-library-recordings.s3.us-west-1.amazonaws.com/uploads/recording/raw_s3_location/a248f4b3-f1dd-4fdb-bac6-9a2c5aaafa49/4cf961c3908dba63981de8b6e979c2af.wav?X-Amz-Algorithm=AWS4-HMAC-SHA256&amp;X-Amz-Credential=AKIATCPXLLJN3FZS7YWQ%2F20210504%2Fus-west-1%2Fs3%2Faws4_request&amp;X-Amz-Date=20210504T183959Z&amp;X-Amz-Expires=604800&amp;X-Amz-SignedHeaders=host&amp;X-Amz-Signature=4f2c2d26cca32f9b487c61cdef7dd2178c0867d3a5084aca6aa22693dae65338" TargetMode="External"/><Relationship Id="rId1603" Type="http://schemas.openxmlformats.org/officeDocument/2006/relationships/hyperlink" Target="https://nc-library-recordings.s3.us-west-1.amazonaws.com/uploads/recording/raw_s3_location/d9fb0261-a285-4ba1-a56c-81730b6389f4/15e977c4fbdc5deb5278cbb6803201cd.wav?X-Amz-Algorithm=AWS4-HMAC-SHA256&amp;X-Amz-Credential=AKIATCPXLLJN3FZS7YWQ%2F20210504%2Fus-west-1%2Fs3%2Faws4_request&amp;X-Amz-Date=20210504T184000Z&amp;X-Amz-Expires=604800&amp;X-Amz-SignedHeaders=host&amp;X-Amz-Signature=196104a4d87301385929c850ac5251620fe8f06ede10e7ca86478095b336e734" TargetMode="External"/><Relationship Id="rId1810" Type="http://schemas.openxmlformats.org/officeDocument/2006/relationships/hyperlink" Target="https://nc-library-recordings.s3.us-west-1.amazonaws.com/uploads/recording/raw_s3_location/6931bea9-1941-4400-a357-3726cd01f0e7/6e8889b292ce0b370a9b7ca0d9378f05.wav?X-Amz-Algorithm=AWS4-HMAC-SHA256&amp;X-Amz-Credential=AKIATCPXLLJN3FZS7YWQ%2F20210504%2Fus-west-1%2Fs3%2Faws4_request&amp;X-Amz-Date=20210504T184000Z&amp;X-Amz-Expires=604800&amp;X-Amz-SignedHeaders=host&amp;X-Amz-Signature=642c2ad7d5948279792abe4d1a1ddba8e04130fea4fa365399b14b060676cc3b" TargetMode="External"/><Relationship Id="rId184" Type="http://schemas.openxmlformats.org/officeDocument/2006/relationships/hyperlink" Target="https://production-processed-recordings.s3.amazonaws.com/c5ae4018745b311956db9c9c2496d848.wav?X-Amz-Algorithm=AWS4-HMAC-SHA256&amp;X-Amz-Credential=AKIATCPXLLJN3FZS7YWQ%2F20210504%2Fus-east-1%2Fs3%2Faws4_request&amp;X-Amz-Date=20210504T183958Z&amp;X-Amz-Expires=604800&amp;X-Amz-SignedHeaders=host&amp;X-Amz-Signature=9634972a83d367ae8f1d6cec86f0970a0659520cffd7953a64d4927a40def78d" TargetMode="External"/><Relationship Id="rId391" Type="http://schemas.openxmlformats.org/officeDocument/2006/relationships/hyperlink" Target="http://production-processed-recordings.s3.amazonaws.com/normalized_audio/e5856c2ad1bad025e7a4a0470619361d.wav" TargetMode="External"/><Relationship Id="rId405" Type="http://schemas.openxmlformats.org/officeDocument/2006/relationships/hyperlink" Target="https://production-processed-recordings.s3.amazonaws.com/173bb2961dbf237952e00f2da387af12.wav?X-Amz-Algorithm=AWS4-HMAC-SHA256&amp;X-Amz-Credential=AKIATCPXLLJN3FZS7YWQ%2F20210504%2Fus-east-1%2Fs3%2Faws4_request&amp;X-Amz-Date=20210504T183958Z&amp;X-Amz-Expires=604800&amp;X-Amz-SignedHeaders=host&amp;X-Amz-Signature=aa86da8b293788d72b9f563609f58ae649286bfa3fc29d4ef0fea68526def175" TargetMode="External"/><Relationship Id="rId612" Type="http://schemas.openxmlformats.org/officeDocument/2006/relationships/hyperlink" Target="https://production-processed-recordings.s3.amazonaws.com/09c1e9a8a43053ccc87a3a41752818fa.wav?X-Amz-Algorithm=AWS4-HMAC-SHA256&amp;X-Amz-Credential=AKIATCPXLLJN3FZS7YWQ%2F20210504%2Fus-east-1%2Fs3%2Faws4_request&amp;X-Amz-Date=20210504T183958Z&amp;X-Amz-Expires=604800&amp;X-Amz-SignedHeaders=host&amp;X-Amz-Signature=b22e31f2535d514889b47360dd4894da28db8f014cf5ddc8ed382784078d73bf" TargetMode="External"/><Relationship Id="rId1035" Type="http://schemas.openxmlformats.org/officeDocument/2006/relationships/hyperlink" Target="https://production-processed-recordings.s3.amazonaws.com/06d9c28284ada60b117e6873f18c5e03.wav?X-Amz-Algorithm=AWS4-HMAC-SHA256&amp;X-Amz-Credential=AKIATCPXLLJN3FZS7YWQ%2F20210504%2Fus-east-1%2Fs3%2Faws4_request&amp;X-Amz-Date=20210504T183959Z&amp;X-Amz-Expires=604800&amp;X-Amz-SignedHeaders=host&amp;X-Amz-Signature=0897057f05046d7ccc566e13dc92f857e6b42e3c8ccfb0e2497aabd8febe3ae7" TargetMode="External"/><Relationship Id="rId1242" Type="http://schemas.openxmlformats.org/officeDocument/2006/relationships/hyperlink" Target="https://production-processed-recordings.s3.amazonaws.com/20354d7e2be84598b6b12b5ef698347a.wav?X-Amz-Algorithm=AWS4-HMAC-SHA256&amp;X-Amz-Credential=AKIATCPXLLJN3FZS7YWQ%2F20210504%2Fus-east-1%2Fs3%2Faws4_request&amp;X-Amz-Date=20210504T183959Z&amp;X-Amz-Expires=604800&amp;X-Amz-SignedHeaders=host&amp;X-Amz-Signature=6712d30b1d23b9a7a591acc83bae66f88a1c1a79f00b62bb259a357457fb0a9b" TargetMode="External"/><Relationship Id="rId1687" Type="http://schemas.openxmlformats.org/officeDocument/2006/relationships/hyperlink" Target="https://production-processed-recordings.s3.amazonaws.com/b05e5ab3a607e6c20d0ca471291c9a77.wav?X-Amz-Algorithm=AWS4-HMAC-SHA256&amp;X-Amz-Credential=AKIATCPXLLJN3FZS7YWQ%2F20210504%2Fus-east-1%2Fs3%2Faws4_request&amp;X-Amz-Date=20210504T184000Z&amp;X-Amz-Expires=604800&amp;X-Amz-SignedHeaders=host&amp;X-Amz-Signature=4716f15f1b1c71ee7ae2ef9f12322da149a9c8ce23a783b88530f4a36b1f19fc" TargetMode="External"/><Relationship Id="rId1894" Type="http://schemas.openxmlformats.org/officeDocument/2006/relationships/hyperlink" Target="https://production-processed-recordings.s3.amazonaws.com/cf47ddacd998d6ce33c77246c8695bac.wav?X-Amz-Algorithm=AWS4-HMAC-SHA256&amp;X-Amz-Credential=AKIATCPXLLJN3FZS7YWQ%2F20210504%2Fus-east-1%2Fs3%2Faws4_request&amp;X-Amz-Date=20210504T184000Z&amp;X-Amz-Expires=604800&amp;X-Amz-SignedHeaders=host&amp;X-Amz-Signature=3bb721d19d035b8c81e975d2e3b066eea1c8806e79264992a5b6c61b0ee6b733" TargetMode="External"/><Relationship Id="rId1908" Type="http://schemas.openxmlformats.org/officeDocument/2006/relationships/hyperlink" Target="http://production-processed-recordings.s3.amazonaws.com/normalized_audio/0336bd9985153b81f76c4146a3a9b2c8.wav" TargetMode="External"/><Relationship Id="rId251" Type="http://schemas.openxmlformats.org/officeDocument/2006/relationships/hyperlink" Target="http://production-processed-recordings.s3.amazonaws.com/normalized_audio/d5ef31b6ed0aad518b4c29df6266a08a.wav" TargetMode="External"/><Relationship Id="rId489" Type="http://schemas.openxmlformats.org/officeDocument/2006/relationships/hyperlink" Target="https://production-processed-recordings.s3.amazonaws.com/0da6af141f5fb9249c561c24bf34f1dd.wav?X-Amz-Algorithm=AWS4-HMAC-SHA256&amp;X-Amz-Credential=AKIATCPXLLJN3FZS7YWQ%2F20210504%2Fus-east-1%2Fs3%2Faws4_request&amp;X-Amz-Date=20210504T183958Z&amp;X-Amz-Expires=604800&amp;X-Amz-SignedHeaders=host&amp;X-Amz-Signature=a2ed6500adb16fc0466e13a59382afa1856fe0f5901c939d209cc31efdd77594" TargetMode="External"/><Relationship Id="rId696" Type="http://schemas.openxmlformats.org/officeDocument/2006/relationships/hyperlink" Target="http://production-processed-recordings.s3.amazonaws.com/normalized_audio/80f90ad9fd701c08915074df12cb5c2c.wav" TargetMode="External"/><Relationship Id="rId917" Type="http://schemas.openxmlformats.org/officeDocument/2006/relationships/hyperlink" Target="https://production-processed-recordings.s3.amazonaws.com/71335bb3e14bdb6db32fa5af3fc0d1f0.wav?X-Amz-Algorithm=AWS4-HMAC-SHA256&amp;X-Amz-Credential=AKIATCPXLLJN3FZS7YWQ%2F20210504%2Fus-east-1%2Fs3%2Faws4_request&amp;X-Amz-Date=20210504T183959Z&amp;X-Amz-Expires=604800&amp;X-Amz-SignedHeaders=host&amp;X-Amz-Signature=12f85a499b654a58b54ac9312dc46539edbf7df5530131eb85662ea28cb34531" TargetMode="External"/><Relationship Id="rId1102" Type="http://schemas.openxmlformats.org/officeDocument/2006/relationships/hyperlink" Target="https://production-processed-recordings.s3.amazonaws.com/1a39dd298283891dac933909f9c7a8cd.wav?X-Amz-Algorithm=AWS4-HMAC-SHA256&amp;X-Amz-Credential=AKIATCPXLLJN3FZS7YWQ%2F20210504%2Fus-east-1%2Fs3%2Faws4_request&amp;X-Amz-Date=20210504T183959Z&amp;X-Amz-Expires=604800&amp;X-Amz-SignedHeaders=host&amp;X-Amz-Signature=ab915aeb300c2a51bee3eb825e39c2b2a1500e793c51be3e40906176ca74790e" TargetMode="External"/><Relationship Id="rId1547" Type="http://schemas.openxmlformats.org/officeDocument/2006/relationships/hyperlink" Target="https://production-processed-recordings.s3.amazonaws.com/a7c19da2690c5837cef64fd494b57387.wav?X-Amz-Algorithm=AWS4-HMAC-SHA256&amp;X-Amz-Credential=AKIATCPXLLJN3FZS7YWQ%2F20210504%2Fus-east-1%2Fs3%2Faws4_request&amp;X-Amz-Date=20210504T184000Z&amp;X-Amz-Expires=604800&amp;X-Amz-SignedHeaders=host&amp;X-Amz-Signature=82af4e42561f80e98eb6691709b408b7d759fc744c5ff19576623fa4e1e2cf9e" TargetMode="External"/><Relationship Id="rId1754" Type="http://schemas.openxmlformats.org/officeDocument/2006/relationships/hyperlink" Target="http://production-processed-recordings.s3.amazonaws.com/normalized_audio/a58420cca668f9c1fa7cf617a7677a72.wav" TargetMode="External"/><Relationship Id="rId46" Type="http://schemas.openxmlformats.org/officeDocument/2006/relationships/hyperlink" Target="https://production-processed-recordings.s3.amazonaws.com/73ac8d58d64944af650dfc9115c544c7.wav?X-Amz-Algorithm=AWS4-HMAC-SHA256&amp;X-Amz-Credential=AKIATCPXLLJN3FZS7YWQ%2F20210504%2Fus-east-1%2Fs3%2Faws4_request&amp;X-Amz-Date=20210504T183957Z&amp;X-Amz-Expires=604800&amp;X-Amz-SignedHeaders=host&amp;X-Amz-Signature=094c01b30603e76443d80f7093c43b4175d29d6def6588255fdb0d07a5e85fb6" TargetMode="External"/><Relationship Id="rId349" Type="http://schemas.openxmlformats.org/officeDocument/2006/relationships/hyperlink" Target="https://nc-library-recordings.s3.us-west-1.amazonaws.com/uploads/recording/raw_s3_location/f0e9b501-a2a4-4f77-95d3-6410cb5f185a/aa5d614fb8512a855cfc47ffdc6b9f6d.wav?X-Amz-Algorithm=AWS4-HMAC-SHA256&amp;X-Amz-Credential=AKIATCPXLLJN3FZS7YWQ%2F20210504%2Fus-west-1%2Fs3%2Faws4_request&amp;X-Amz-Date=20210504T183958Z&amp;X-Amz-Expires=604800&amp;X-Amz-SignedHeaders=host&amp;X-Amz-Signature=7c6e90a0132c44ec742a1b1eb2f9636dc5063aa5eba27e192e49470d880b925a" TargetMode="External"/><Relationship Id="rId556" Type="http://schemas.openxmlformats.org/officeDocument/2006/relationships/hyperlink" Target="https://nc-library-recordings.s3.us-west-1.amazonaws.com/uploads/recording/raw_s3_location/2f9e4f7d-ac52-4a8c-ba98-43d5cf5fbb92/c1ab9c174a19f5ecb11ea360fc191334.wav?X-Amz-Algorithm=AWS4-HMAC-SHA256&amp;X-Amz-Credential=AKIATCPXLLJN3FZS7YWQ%2F20210504%2Fus-west-1%2Fs3%2Faws4_request&amp;X-Amz-Date=20210504T183958Z&amp;X-Amz-Expires=604800&amp;X-Amz-SignedHeaders=host&amp;X-Amz-Signature=61ca3c53fa6c65c1f16ed37843ed2b9d2832b352cc1535063844cb2252081e8d" TargetMode="External"/><Relationship Id="rId763" Type="http://schemas.openxmlformats.org/officeDocument/2006/relationships/hyperlink" Target="https://us-nc-photos.s3.us-east-1.amazonaws.com/uploads/user/avatar/8a1cab056b9502549aa148299ad56ca9.jpg" TargetMode="External"/><Relationship Id="rId1186" Type="http://schemas.openxmlformats.org/officeDocument/2006/relationships/hyperlink" Target="http://production-processed-recordings.s3.amazonaws.com/normalized_audio/faacf91d0fc9b7cfe74cc52aaa628c97.wav" TargetMode="External"/><Relationship Id="rId1393" Type="http://schemas.openxmlformats.org/officeDocument/2006/relationships/hyperlink" Target="http://production-processed-recordings.s3.amazonaws.com/normalized_audio/7cfa01e36111cbc6e8ee265cdf5325da.wav" TargetMode="External"/><Relationship Id="rId1407" Type="http://schemas.openxmlformats.org/officeDocument/2006/relationships/hyperlink" Target="http://production-processed-recordings.s3.amazonaws.com/normalized_audio/2ed88e500d40934c0db5436360fe1f79.wav" TargetMode="External"/><Relationship Id="rId1614" Type="http://schemas.openxmlformats.org/officeDocument/2006/relationships/hyperlink" Target="https://nc-library-recordings.s3.us-west-1.amazonaws.com/uploads/recording/raw_s3_location/af532834-5ee8-4677-807c-0f5eb0994289/71caea6282d1e597f715b5545f2369dc.wav?X-Amz-Algorithm=AWS4-HMAC-SHA256&amp;X-Amz-Credential=AKIATCPXLLJN3FZS7YWQ%2F20210504%2Fus-west-1%2Fs3%2Faws4_request&amp;X-Amz-Date=20210504T184000Z&amp;X-Amz-Expires=604800&amp;X-Amz-SignedHeaders=host&amp;X-Amz-Signature=89632d070b5fc2e818af026e48569e7b2b11d8938f2397e30cd0a24685f1948b" TargetMode="External"/><Relationship Id="rId1821" Type="http://schemas.openxmlformats.org/officeDocument/2006/relationships/hyperlink" Target="https://production-processed-recordings.s3.amazonaws.com/4e4d09d8d2c45278fa8f6481e59d885a.wav?X-Amz-Algorithm=AWS4-HMAC-SHA256&amp;X-Amz-Credential=AKIATCPXLLJN3FZS7YWQ%2F20210504%2Fus-east-1%2Fs3%2Faws4_request&amp;X-Amz-Date=20210504T184000Z&amp;X-Amz-Expires=604800&amp;X-Amz-SignedHeaders=host&amp;X-Amz-Signature=fa7eb36041f02d747e453d213615b6c4a5048c0c663f1a2fd60c28c22d82f9e5" TargetMode="External"/><Relationship Id="rId111" Type="http://schemas.openxmlformats.org/officeDocument/2006/relationships/hyperlink" Target="https://nc-library-recordings.s3.us-west-1.amazonaws.com/uploads/recording/raw_s3_location/aec6daee-2e2d-4b2a-b96d-5c9ca79777ce/ef32ca48d5b8f3e97e219846d2a0494b.wav?X-Amz-Algorithm=AWS4-HMAC-SHA256&amp;X-Amz-Credential=AKIATCPXLLJN3FZS7YWQ%2F20210504%2Fus-west-1%2Fs3%2Faws4_request&amp;X-Amz-Date=20210504T183958Z&amp;X-Amz-Expires=604800&amp;X-Amz-SignedHeaders=host&amp;X-Amz-Signature=690aad3066dbd08d417c27dc889967a6e35cfbae92bbac6c7ad496e1d620c748" TargetMode="External"/><Relationship Id="rId195" Type="http://schemas.openxmlformats.org/officeDocument/2006/relationships/hyperlink" Target="https://us-nc-photos.s3.us-east-1.amazonaws.com/uploads/user/avatar/2199dc4d1131f949e7cf29ecab488362.jpg" TargetMode="External"/><Relationship Id="rId209" Type="http://schemas.openxmlformats.org/officeDocument/2006/relationships/hyperlink" Target="http://production-processed-recordings.s3.amazonaws.com/normalized_audio/94fbf89dd0b34b471603758e523a0e5c.wav" TargetMode="External"/><Relationship Id="rId416" Type="http://schemas.openxmlformats.org/officeDocument/2006/relationships/hyperlink" Target="https://production-processed-recordings.s3.amazonaws.com/b06c0d060f2749939028027db807b105.wav?X-Amz-Algorithm=AWS4-HMAC-SHA256&amp;X-Amz-Credential=AKIATCPXLLJN3FZS7YWQ%2F20210504%2Fus-east-1%2Fs3%2Faws4_request&amp;X-Amz-Date=20210504T183958Z&amp;X-Amz-Expires=604800&amp;X-Amz-SignedHeaders=host&amp;X-Amz-Signature=cbc0cd907bf42971631884a953f7fdb64365bde6905cdcdaaf40d3ef991e7225" TargetMode="External"/><Relationship Id="rId970" Type="http://schemas.openxmlformats.org/officeDocument/2006/relationships/hyperlink" Target="https://nc-library-recordings.s3.us-west-1.amazonaws.com/uploads/recording/raw_s3_location/fd120466-938a-4dda-a9e1-01984d3798a9/4875e3692d9a4776e182b2b9102cb969.wav?X-Amz-Algorithm=AWS4-HMAC-SHA256&amp;X-Amz-Credential=AKIATCPXLLJN3FZS7YWQ%2F20210504%2Fus-west-1%2Fs3%2Faws4_request&amp;X-Amz-Date=20210504T183959Z&amp;X-Amz-Expires=604800&amp;X-Amz-SignedHeaders=host&amp;X-Amz-Signature=a355592aed0880086270134c8ea590e2659b80655e234cf1e3727e007b4ffc8d" TargetMode="External"/><Relationship Id="rId1046" Type="http://schemas.openxmlformats.org/officeDocument/2006/relationships/hyperlink" Target="http://production-processed-recordings.s3.amazonaws.com/normalized_audio/094ad4df05fbd602cb82bdae462a7dec.wav" TargetMode="External"/><Relationship Id="rId1253" Type="http://schemas.openxmlformats.org/officeDocument/2006/relationships/hyperlink" Target="https://nc-library-recordings.s3.us-west-1.amazonaws.com/uploads/recording/raw_s3_location/259a74cc-b081-4ffb-97cb-a81e959ee5be/60c6afb976a5b8727b2adb21a2ae39e3.wav?X-Amz-Algorithm=AWS4-HMAC-SHA256&amp;X-Amz-Credential=AKIATCPXLLJN3FZS7YWQ%2F20210504%2Fus-west-1%2Fs3%2Faws4_request&amp;X-Amz-Date=20210504T183959Z&amp;X-Amz-Expires=604800&amp;X-Amz-SignedHeaders=host&amp;X-Amz-Signature=708cba55e71229cea445f7ffd0c5bcb810250b7bc5b31acafe459fbed675e4eb" TargetMode="External"/><Relationship Id="rId1698" Type="http://schemas.openxmlformats.org/officeDocument/2006/relationships/hyperlink" Target="https://production-processed-recordings.s3.amazonaws.com/c6dc2233f671c0f12d7a95cfcdb56782.wav?X-Amz-Algorithm=AWS4-HMAC-SHA256&amp;X-Amz-Credential=AKIATCPXLLJN3FZS7YWQ%2F20210504%2Fus-east-1%2Fs3%2Faws4_request&amp;X-Amz-Date=20210504T184000Z&amp;X-Amz-Expires=604800&amp;X-Amz-SignedHeaders=host&amp;X-Amz-Signature=8b73ae46db595506fb42a7feba69cb63f710c3f6153e13b2a4a07a402e615eec" TargetMode="External"/><Relationship Id="rId1919" Type="http://schemas.openxmlformats.org/officeDocument/2006/relationships/hyperlink" Target="https://production-processed-recordings.s3.amazonaws.com/aa12b15fd6d08a7ef8ab91579863ee12.wav?X-Amz-Algorithm=AWS4-HMAC-SHA256&amp;X-Amz-Credential=AKIATCPXLLJN3FZS7YWQ%2F20210504%2Fus-east-1%2Fs3%2Faws4_request&amp;X-Amz-Date=20210504T184000Z&amp;X-Amz-Expires=604800&amp;X-Amz-SignedHeaders=host&amp;X-Amz-Signature=4bdae544f71450de042d725c85a774a2ac95097a1a5886abdc404467249f1fa1" TargetMode="External"/><Relationship Id="rId623" Type="http://schemas.openxmlformats.org/officeDocument/2006/relationships/hyperlink" Target="https://production-processed-recordings.s3.amazonaws.com/52ef21ba7191ca2f6e6dab3c7c06b03d.wav?X-Amz-Algorithm=AWS4-HMAC-SHA256&amp;X-Amz-Credential=AKIATCPXLLJN3FZS7YWQ%2F20210504%2Fus-east-1%2Fs3%2Faws4_request&amp;X-Amz-Date=20210504T183958Z&amp;X-Amz-Expires=604800&amp;X-Amz-SignedHeaders=host&amp;X-Amz-Signature=69da59bb59edb941ab21cb9d1c1df703cef9d3d75b9d8e3dc2e683873e53edf5" TargetMode="External"/><Relationship Id="rId830" Type="http://schemas.openxmlformats.org/officeDocument/2006/relationships/hyperlink" Target="https://us-nc-photos.s3.us-east-1.amazonaws.com/uploads/user/avatar/294ec4d442f62a08f55c8b7e26a4d429.jpg" TargetMode="External"/><Relationship Id="rId928" Type="http://schemas.openxmlformats.org/officeDocument/2006/relationships/hyperlink" Target="https://us-nc-photos.s3.us-east-1.amazonaws.com/uploads/user/avatar/0dfc1cd96c41d217e347eff6a611519e.jpg" TargetMode="External"/><Relationship Id="rId1460" Type="http://schemas.openxmlformats.org/officeDocument/2006/relationships/hyperlink" Target="http://production-processed-recordings.s3.amazonaws.com/normalized_audio/08fb5b0f22297ecd6435b24443739aee.wav" TargetMode="External"/><Relationship Id="rId1558" Type="http://schemas.openxmlformats.org/officeDocument/2006/relationships/hyperlink" Target="http://production-processed-recordings.s3.amazonaws.com/normalized_audio/2579b834fde8e92b076a7c88f0b84b49.wav" TargetMode="External"/><Relationship Id="rId1765" Type="http://schemas.openxmlformats.org/officeDocument/2006/relationships/hyperlink" Target="https://nc-library-recordings.s3.us-west-1.amazonaws.com/uploads/recording/raw_s3_location/4a1afbf4-62dd-4dc6-9747-886d58fda88c/9574a532489d657939262fd1bb702a8a.wav?X-Amz-Algorithm=AWS4-HMAC-SHA256&amp;X-Amz-Credential=AKIATCPXLLJN3FZS7YWQ%2F20210504%2Fus-west-1%2Fs3%2Faws4_request&amp;X-Amz-Date=20210504T184000Z&amp;X-Amz-Expires=604800&amp;X-Amz-SignedHeaders=host&amp;X-Amz-Signature=949a8a71d9a9040ff9d3fd5ad2db4945014afdc01e83afcae4e1c64cc14fc2a8" TargetMode="External"/><Relationship Id="rId57" Type="http://schemas.openxmlformats.org/officeDocument/2006/relationships/hyperlink" Target="https://production-processed-recordings.s3.amazonaws.com/65bca8a4dad4771ca16b0f74ae065cb2.wav?X-Amz-Algorithm=AWS4-HMAC-SHA256&amp;X-Amz-Credential=AKIATCPXLLJN3FZS7YWQ%2F20210504%2Fus-east-1%2Fs3%2Faws4_request&amp;X-Amz-Date=20210504T183958Z&amp;X-Amz-Expires=604800&amp;X-Amz-SignedHeaders=host&amp;X-Amz-Signature=15578fd528e43100a2bbadcb1bd7162fb7c121220efe680be5a3612f7c5e4a7f" TargetMode="External"/><Relationship Id="rId262" Type="http://schemas.openxmlformats.org/officeDocument/2006/relationships/hyperlink" Target="https://nc-library-recordings.s3.us-west-1.amazonaws.com/uploads/recording/raw_s3_location/9d14284a-094d-4906-8f66-e266ba81b897/36b622b9a186fb2ece056acfa98181d2.wav?X-Amz-Algorithm=AWS4-HMAC-SHA256&amp;X-Amz-Credential=AKIATCPXLLJN3FZS7YWQ%2F20210504%2Fus-west-1%2Fs3%2Faws4_request&amp;X-Amz-Date=20210504T183958Z&amp;X-Amz-Expires=604800&amp;X-Amz-SignedHeaders=host&amp;X-Amz-Signature=c095fe878194fba9616c03bcc3b2d06b918c39503222a4081e291a971eeb7fee" TargetMode="External"/><Relationship Id="rId567" Type="http://schemas.openxmlformats.org/officeDocument/2006/relationships/hyperlink" Target="http://production-processed-recordings.s3.amazonaws.com/normalized_audio/59eed8bc8130905d69949eddc9d5a64e.wav" TargetMode="External"/><Relationship Id="rId1113" Type="http://schemas.openxmlformats.org/officeDocument/2006/relationships/hyperlink" Target="https://production-processed-recordings.s3.amazonaws.com/ecc832d3af6cab86845167df58ecd1e4.wav?X-Amz-Algorithm=AWS4-HMAC-SHA256&amp;X-Amz-Credential=AKIATCPXLLJN3FZS7YWQ%2F20210504%2Fus-east-1%2Fs3%2Faws4_request&amp;X-Amz-Date=20210504T183959Z&amp;X-Amz-Expires=604800&amp;X-Amz-SignedHeaders=host&amp;X-Amz-Signature=c9bf3860257de1f3d56345b32132416f3f3febcb8e9a94655efd00fcad43e079" TargetMode="External"/><Relationship Id="rId1197" Type="http://schemas.openxmlformats.org/officeDocument/2006/relationships/hyperlink" Target="https://production-processed-recordings.s3.amazonaws.com/2df443de839e88184bea31e0f135dc10.wav?X-Amz-Algorithm=AWS4-HMAC-SHA256&amp;X-Amz-Credential=AKIATCPXLLJN3FZS7YWQ%2F20210504%2Fus-east-1%2Fs3%2Faws4_request&amp;X-Amz-Date=20210504T183959Z&amp;X-Amz-Expires=604800&amp;X-Amz-SignedHeaders=host&amp;X-Amz-Signature=0205ec2f90f55271b53956ac4c0d837fefec21b0dc198fd123f84eb34c2d8a58" TargetMode="External"/><Relationship Id="rId1320" Type="http://schemas.openxmlformats.org/officeDocument/2006/relationships/hyperlink" Target="http://production-processed-recordings.s3.amazonaws.com/normalized_audio/4b454b110425958a0cbe2d78f72292d8.wav" TargetMode="External"/><Relationship Id="rId1418" Type="http://schemas.openxmlformats.org/officeDocument/2006/relationships/hyperlink" Target="https://nc-library-recordings.s3.us-west-1.amazonaws.com/uploads/recording/raw_s3_location/4cd93c5a-77b1-476f-a401-555f1e4d7d9f/cb6f33f38ab5f8c69b895666e298da45.wav?X-Amz-Algorithm=AWS4-HMAC-SHA256&amp;X-Amz-Credential=AKIATCPXLLJN3FZS7YWQ%2F20210504%2Fus-west-1%2Fs3%2Faws4_request&amp;X-Amz-Date=20210504T183959Z&amp;X-Amz-Expires=604800&amp;X-Amz-SignedHeaders=host&amp;X-Amz-Signature=efc01b7732dc6dced0646a97495984a9db749504bcfb7a5f091b654846d2e4a1" TargetMode="External"/><Relationship Id="rId122" Type="http://schemas.openxmlformats.org/officeDocument/2006/relationships/hyperlink" Target="https://nc-library-recordings.s3.us-west-1.amazonaws.com/uploads/recording/raw_s3_location/daf0ab9e-7de3-4145-a47e-cf5a009b9755/76fbbc58ce42a784b88580295bafc347.wav?X-Amz-Algorithm=AWS4-HMAC-SHA256&amp;X-Amz-Credential=AKIATCPXLLJN3FZS7YWQ%2F20210504%2Fus-west-1%2Fs3%2Faws4_request&amp;X-Amz-Date=20210504T183958Z&amp;X-Amz-Expires=604800&amp;X-Amz-SignedHeaders=host&amp;X-Amz-Signature=f1e35b6c5a629fbc636fa3fe1891c97d5b30c0297e53b0eed05c4e7e2f51dd9f" TargetMode="External"/><Relationship Id="rId774" Type="http://schemas.openxmlformats.org/officeDocument/2006/relationships/hyperlink" Target="http://production-processed-recordings.s3.amazonaws.com/normalized_audio/8e0334b8ce545fa2627d95cf21ec2381.wav" TargetMode="External"/><Relationship Id="rId981" Type="http://schemas.openxmlformats.org/officeDocument/2006/relationships/hyperlink" Target="http://production-processed-recordings.s3.amazonaws.com/normalized_audio/e90ba73cbdb79d5b06cb557948f73eee.wav" TargetMode="External"/><Relationship Id="rId1057" Type="http://schemas.openxmlformats.org/officeDocument/2006/relationships/hyperlink" Target="https://nc-library-recordings.s3.us-west-1.amazonaws.com/uploads/recording/raw_s3_location/c145dae1-0c5c-4cd0-945c-09dd3ff14e5b/427270c7b8f60c9d5f4478a168f306eb.wav?X-Amz-Algorithm=AWS4-HMAC-SHA256&amp;X-Amz-Credential=AKIATCPXLLJN3FZS7YWQ%2F20210504%2Fus-west-1%2Fs3%2Faws4_request&amp;X-Amz-Date=20210504T183959Z&amp;X-Amz-Expires=604800&amp;X-Amz-SignedHeaders=host&amp;X-Amz-Signature=359ef1c5ae5a4afb6cb507bc9c6389f03638ee5cc94ebace7716dd5b5608c023" TargetMode="External"/><Relationship Id="rId1625" Type="http://schemas.openxmlformats.org/officeDocument/2006/relationships/hyperlink" Target="https://production-processed-recordings.s3.amazonaws.com/f804c6d4b9fb8df382bac6fcce7d00fd.wav?X-Amz-Algorithm=AWS4-HMAC-SHA256&amp;X-Amz-Credential=AKIATCPXLLJN3FZS7YWQ%2F20210504%2Fus-east-1%2Fs3%2Faws4_request&amp;X-Amz-Date=20210504T184000Z&amp;X-Amz-Expires=604800&amp;X-Amz-SignedHeaders=host&amp;X-Amz-Signature=3d7f7f102e8102ebeff4bb892f8df863c3e975ca76d3bfb4247f259cac710b11" TargetMode="External"/><Relationship Id="rId1832" Type="http://schemas.openxmlformats.org/officeDocument/2006/relationships/hyperlink" Target="https://nc-library-recordings.s3.us-west-1.amazonaws.com/uploads/recording/raw_s3_location/04530daa-9f1c-4c19-85ca-e68109640feb/955b6ebc40300bd2b2095950483a46db.wav?X-Amz-Algorithm=AWS4-HMAC-SHA256&amp;X-Amz-Credential=AKIATCPXLLJN3FZS7YWQ%2F20210504%2Fus-west-1%2Fs3%2Faws4_request&amp;X-Amz-Date=20210504T184000Z&amp;X-Amz-Expires=604800&amp;X-Amz-SignedHeaders=host&amp;X-Amz-Signature=90c96d8e377d7e398a6acc71a9fb66b6b5c282ba240f672574fad5453afde741" TargetMode="External"/><Relationship Id="rId427" Type="http://schemas.openxmlformats.org/officeDocument/2006/relationships/hyperlink" Target="https://nc-library-recordings.s3.us-west-1.amazonaws.com/uploads/recording/raw_s3_location/66024fa9-e5ce-4b36-add2-567a2aa95bbe/cbcd11785cdb32a249200cbdbaf493c9.wav?X-Amz-Algorithm=AWS4-HMAC-SHA256&amp;X-Amz-Credential=AKIATCPXLLJN3FZS7YWQ%2F20210504%2Fus-west-1%2Fs3%2Faws4_request&amp;X-Amz-Date=20210504T183958Z&amp;X-Amz-Expires=604800&amp;X-Amz-SignedHeaders=host&amp;X-Amz-Signature=33b3c9ab01d3c4dc0b1b5e433e21d745400ca90e7d2b1242c3b638d19f38a2bf" TargetMode="External"/><Relationship Id="rId634" Type="http://schemas.openxmlformats.org/officeDocument/2006/relationships/hyperlink" Target="https://production-processed-recordings.s3.amazonaws.com/ce8a548df2e360e9605c84c2dae5fdec.wav?X-Amz-Algorithm=AWS4-HMAC-SHA256&amp;X-Amz-Credential=AKIATCPXLLJN3FZS7YWQ%2F20210504%2Fus-east-1%2Fs3%2Faws4_request&amp;X-Amz-Date=20210504T183958Z&amp;X-Amz-Expires=604800&amp;X-Amz-SignedHeaders=host&amp;X-Amz-Signature=ce82e29e3f7a8a94032fae8ad68476b98db528954bf2c760c81101ba0f738512" TargetMode="External"/><Relationship Id="rId841" Type="http://schemas.openxmlformats.org/officeDocument/2006/relationships/hyperlink" Target="https://production-processed-recordings.s3.amazonaws.com/afbc9edef24921683639afe2f4d2cccd.wav?X-Amz-Algorithm=AWS4-HMAC-SHA256&amp;X-Amz-Credential=AKIATCPXLLJN3FZS7YWQ%2F20210504%2Fus-east-1%2Fs3%2Faws4_request&amp;X-Amz-Date=20210504T183959Z&amp;X-Amz-Expires=604800&amp;X-Amz-SignedHeaders=host&amp;X-Amz-Signature=841d999fdd88873ec1adb5e421e835cd08398409f29f9d1cd197beed752db125" TargetMode="External"/><Relationship Id="rId1264" Type="http://schemas.openxmlformats.org/officeDocument/2006/relationships/hyperlink" Target="http://production-processed-recordings.s3.amazonaws.com/normalized_audio/d4d973443ef7f2db0d86c9bc576e8f5f.wav" TargetMode="External"/><Relationship Id="rId1471" Type="http://schemas.openxmlformats.org/officeDocument/2006/relationships/hyperlink" Target="https://production-processed-recordings.s3.amazonaws.com/6131dd0db955b8b8e02d07a2cff2a344.wav?X-Amz-Algorithm=AWS4-HMAC-SHA256&amp;X-Amz-Credential=AKIATCPXLLJN3FZS7YWQ%2F20210504%2Fus-east-1%2Fs3%2Faws4_request&amp;X-Amz-Date=20210504T184000Z&amp;X-Amz-Expires=604800&amp;X-Amz-SignedHeaders=host&amp;X-Amz-Signature=515458e31c6d3acd02ab2379b38658165c2da2ef123e4ed2b752f0d41c97ff4b" TargetMode="External"/><Relationship Id="rId1569" Type="http://schemas.openxmlformats.org/officeDocument/2006/relationships/hyperlink" Target="https://nc-library-recordings.s3.us-west-1.amazonaws.com/uploads/recording/raw_s3_location/3eb6e482-1e35-484c-a4ba-8f02c7c7220a/84dd2ee63604955a48802e1db00df84b.wav?X-Amz-Algorithm=AWS4-HMAC-SHA256&amp;X-Amz-Credential=AKIATCPXLLJN3FZS7YWQ%2F20210504%2Fus-west-1%2Fs3%2Faws4_request&amp;X-Amz-Date=20210504T184000Z&amp;X-Amz-Expires=604800&amp;X-Amz-SignedHeaders=host&amp;X-Amz-Signature=eb04accbe77191a2fe31dde0a763a72c3dd10cc685a99485ea40d25870e2e8e8" TargetMode="External"/><Relationship Id="rId273" Type="http://schemas.openxmlformats.org/officeDocument/2006/relationships/hyperlink" Target="http://production-processed-recordings.s3.amazonaws.com/normalized_audio/49184bc33287b536e599d13bfb86818c.wav" TargetMode="External"/><Relationship Id="rId480" Type="http://schemas.openxmlformats.org/officeDocument/2006/relationships/hyperlink" Target="https://nc-library-recordings.s3.us-west-1.amazonaws.com/uploads/recording/raw_s3_location/d5a73080-d55a-4764-a38a-688fb10204e3/e68c2bf936ab155d5be4299f6fb4abd9.wav?X-Amz-Algorithm=AWS4-HMAC-SHA256&amp;X-Amz-Credential=AKIATCPXLLJN3FZS7YWQ%2F20210504%2Fus-west-1%2Fs3%2Faws4_request&amp;X-Amz-Date=20210504T183958Z&amp;X-Amz-Expires=604800&amp;X-Amz-SignedHeaders=host&amp;X-Amz-Signature=0f3f08cf57a47e4928eef7d207bf523f93619fc3dafe248f0e4eb3c239a5b928" TargetMode="External"/><Relationship Id="rId701" Type="http://schemas.openxmlformats.org/officeDocument/2006/relationships/hyperlink" Target="https://nc-library-recordings.s3.us-west-1.amazonaws.com/uploads/recording/raw_s3_location/a0383706-88b7-41d5-ac76-87584b773c6c/fc4ee6c5df3811e43c79d333a2848138.wav?X-Amz-Algorithm=AWS4-HMAC-SHA256&amp;X-Amz-Credential=AKIATCPXLLJN3FZS7YWQ%2F20210504%2Fus-west-1%2Fs3%2Faws4_request&amp;X-Amz-Date=20210504T183958Z&amp;X-Amz-Expires=604800&amp;X-Amz-SignedHeaders=host&amp;X-Amz-Signature=e47a72c1a3905ca72fd166c88a374e6dd8e743bb86608025c66275ef69745b1b" TargetMode="External"/><Relationship Id="rId939" Type="http://schemas.openxmlformats.org/officeDocument/2006/relationships/hyperlink" Target="https://production-processed-recordings.s3.amazonaws.com/a7f44156652eb2880d51ce2fdc73e903.wav?X-Amz-Algorithm=AWS4-HMAC-SHA256&amp;X-Amz-Credential=AKIATCPXLLJN3FZS7YWQ%2F20210504%2Fus-east-1%2Fs3%2Faws4_request&amp;X-Amz-Date=20210504T183959Z&amp;X-Amz-Expires=604800&amp;X-Amz-SignedHeaders=host&amp;X-Amz-Signature=65d79297db2bea8cc4ee0df4858da6f5a21df2434ad138537fae6b1e01cf3d18" TargetMode="External"/><Relationship Id="rId1124" Type="http://schemas.openxmlformats.org/officeDocument/2006/relationships/hyperlink" Target="https://production-processed-recordings.s3.amazonaws.com/1497d7ef443b1f6e98e2912b0340d197.wav?X-Amz-Algorithm=AWS4-HMAC-SHA256&amp;X-Amz-Credential=AKIATCPXLLJN3FZS7YWQ%2F20210504%2Fus-east-1%2Fs3%2Faws4_request&amp;X-Amz-Date=20210504T183959Z&amp;X-Amz-Expires=604800&amp;X-Amz-SignedHeaders=host&amp;X-Amz-Signature=9a9d555d5b915659170b1199a33553fedbb488e1c86eaf368dba4d1189f95e4d" TargetMode="External"/><Relationship Id="rId1331" Type="http://schemas.openxmlformats.org/officeDocument/2006/relationships/hyperlink" Target="http://production-processed-recordings.s3.amazonaws.com/normalized_audio/6449994ae115dcb2635c1c6c36817c41.wav" TargetMode="External"/><Relationship Id="rId1776" Type="http://schemas.openxmlformats.org/officeDocument/2006/relationships/hyperlink" Target="http://production-processed-recordings.s3.amazonaws.com/normalized_audio/4ce26f592c503ba195290564dc2ede3d.wav" TargetMode="External"/><Relationship Id="rId68" Type="http://schemas.openxmlformats.org/officeDocument/2006/relationships/hyperlink" Target="https://production-processed-recordings.s3.amazonaws.com/2467e5cd12c856a475bc76e3b145c43b.wav?X-Amz-Algorithm=AWS4-HMAC-SHA256&amp;X-Amz-Credential=AKIATCPXLLJN3FZS7YWQ%2F20210504%2Fus-east-1%2Fs3%2Faws4_request&amp;X-Amz-Date=20210504T183958Z&amp;X-Amz-Expires=604800&amp;X-Amz-SignedHeaders=host&amp;X-Amz-Signature=3a5e00cdcbeba098680d722a6b25eefe4d905dfa5f11ec434a5641103b6acabd" TargetMode="External"/><Relationship Id="rId133" Type="http://schemas.openxmlformats.org/officeDocument/2006/relationships/hyperlink" Target="https://us-nc-photos.s3.us-east-1.amazonaws.com/uploads/user/avatar/31e9d9e6666fdf98a5b437e511cbc4fc.jpeg" TargetMode="External"/><Relationship Id="rId340" Type="http://schemas.openxmlformats.org/officeDocument/2006/relationships/hyperlink" Target="https://nc-library-recordings.s3.us-west-1.amazonaws.com/uploads/recording/raw_s3_location/433dd1f9-6706-4a00-8313-28b2378953be/f9ce7220583ca782ef7a91e6bbec379f.wav?X-Amz-Algorithm=AWS4-HMAC-SHA256&amp;X-Amz-Credential=AKIATCPXLLJN3FZS7YWQ%2F20210504%2Fus-west-1%2Fs3%2Faws4_request&amp;X-Amz-Date=20210504T183958Z&amp;X-Amz-Expires=604800&amp;X-Amz-SignedHeaders=host&amp;X-Amz-Signature=3cf5daafe32bdde443e7476bb85ad270ea62150bddc7eafb182b9fc0bd490184" TargetMode="External"/><Relationship Id="rId578" Type="http://schemas.openxmlformats.org/officeDocument/2006/relationships/hyperlink" Target="https://production-processed-recordings.s3.amazonaws.com/b435f99b994cc8e75fd5eef3fb840fb9.wav?X-Amz-Algorithm=AWS4-HMAC-SHA256&amp;X-Amz-Credential=AKIATCPXLLJN3FZS7YWQ%2F20210504%2Fus-east-1%2Fs3%2Faws4_request&amp;X-Amz-Date=20210504T183958Z&amp;X-Amz-Expires=604800&amp;X-Amz-SignedHeaders=host&amp;X-Amz-Signature=139664709a3435949d478174dff5a49cc34e4667e9958074d0407a797ef4e6be" TargetMode="External"/><Relationship Id="rId785" Type="http://schemas.openxmlformats.org/officeDocument/2006/relationships/hyperlink" Target="https://nc-library-recordings.s3.us-west-1.amazonaws.com/uploads/recording/raw_s3_location/de3e93e3-f5c8-4953-acd3-fa66819bb1e0/6ff241956a799d95c2cb901917899824.wav?X-Amz-Algorithm=AWS4-HMAC-SHA256&amp;X-Amz-Credential=AKIATCPXLLJN3FZS7YWQ%2F20210504%2Fus-west-1%2Fs3%2Faws4_request&amp;X-Amz-Date=20210504T183958Z&amp;X-Amz-Expires=604800&amp;X-Amz-SignedHeaders=host&amp;X-Amz-Signature=dce618a744f74f26a9cda63d4d1e19982cb9eb1f323095f47fd0e7a466adfa62" TargetMode="External"/><Relationship Id="rId992" Type="http://schemas.openxmlformats.org/officeDocument/2006/relationships/hyperlink" Target="https://nc-library-recordings.s3.us-west-1.amazonaws.com/uploads/recording/raw_s3_location/c0e2a989-2913-440d-976e-ec98b8eff3f6/65f0a290cbddfd7f0ccabf0ce15fde8d.wav?X-Amz-Algorithm=AWS4-HMAC-SHA256&amp;X-Amz-Credential=AKIATCPXLLJN3FZS7YWQ%2F20210504%2Fus-west-1%2Fs3%2Faws4_request&amp;X-Amz-Date=20210504T183959Z&amp;X-Amz-Expires=604800&amp;X-Amz-SignedHeaders=host&amp;X-Amz-Signature=a469cf8286c0d5b5b872e917d5abbd4f142521cc5eaa301e86271c65e1af1c0d" TargetMode="External"/><Relationship Id="rId1429" Type="http://schemas.openxmlformats.org/officeDocument/2006/relationships/hyperlink" Target="https://production-processed-recordings.s3.amazonaws.com/89dd16ff0cf7072a2693f206f47648c0.wav?X-Amz-Algorithm=AWS4-HMAC-SHA256&amp;X-Amz-Credential=AKIATCPXLLJN3FZS7YWQ%2F20210504%2Fus-east-1%2Fs3%2Faws4_request&amp;X-Amz-Date=20210504T183959Z&amp;X-Amz-Expires=604800&amp;X-Amz-SignedHeaders=host&amp;X-Amz-Signature=f1598c5d26e2c1388b75175f8d92af01fcbc9205314b52762a41de9fcb18c143" TargetMode="External"/><Relationship Id="rId1636" Type="http://schemas.openxmlformats.org/officeDocument/2006/relationships/hyperlink" Target="https://us-nc-photos.s3.us-east-1.amazonaws.com/uploads/user/avatar/ef2550d312827faca7437d36881f6f97.png" TargetMode="External"/><Relationship Id="rId1843" Type="http://schemas.openxmlformats.org/officeDocument/2006/relationships/hyperlink" Target="https://production-processed-recordings.s3.amazonaws.com/40ac8747950ccb753d1be88766a81882.wav?X-Amz-Algorithm=AWS4-HMAC-SHA256&amp;X-Amz-Credential=AKIATCPXLLJN3FZS7YWQ%2F20210504%2Fus-east-1%2Fs3%2Faws4_request&amp;X-Amz-Date=20210504T184000Z&amp;X-Amz-Expires=604800&amp;X-Amz-SignedHeaders=host&amp;X-Amz-Signature=ec3a951f1265507f31b1381280c79431a66f5559b72fc6685e2ccf65d4e48b8b" TargetMode="External"/><Relationship Id="rId200" Type="http://schemas.openxmlformats.org/officeDocument/2006/relationships/hyperlink" Target="http://production-processed-recordings.s3.amazonaws.com/normalized_audio/60371d98e1eddd69dc0b02cdcd9d7fa8.wav" TargetMode="External"/><Relationship Id="rId438" Type="http://schemas.openxmlformats.org/officeDocument/2006/relationships/hyperlink" Target="http://production-processed-recordings.s3.amazonaws.com/normalized_audio/a9082f4170659b2d851fa670d858a6e1.wav" TargetMode="External"/><Relationship Id="rId645" Type="http://schemas.openxmlformats.org/officeDocument/2006/relationships/hyperlink" Target="https://nc-library-recordings.s3.us-west-1.amazonaws.com/uploads/recording/raw_s3_location/540f0439-14d7-4315-86c4-1007d301cc00/3046746639659fc8e00117dcbd5b5dfe.wav?X-Amz-Algorithm=AWS4-HMAC-SHA256&amp;X-Amz-Credential=AKIATCPXLLJN3FZS7YWQ%2F20210504%2Fus-west-1%2Fs3%2Faws4_request&amp;X-Amz-Date=20210504T183958Z&amp;X-Amz-Expires=604800&amp;X-Amz-SignedHeaders=host&amp;X-Amz-Signature=9cac8a218b62e656077f5995c2e7a540dd7a9de0dce1a61a549c68c05769e727" TargetMode="External"/><Relationship Id="rId852" Type="http://schemas.openxmlformats.org/officeDocument/2006/relationships/hyperlink" Target="https://us-nc-photos.s3.us-east-1.amazonaws.com/uploads/user/avatar/3b93169514a242ca3957ef4b8fff6fd3.jpg" TargetMode="External"/><Relationship Id="rId1068" Type="http://schemas.openxmlformats.org/officeDocument/2006/relationships/hyperlink" Target="https://production-processed-recordings.s3.amazonaws.com/46b7ae7657c060b70be03c70b6bf5588.wav?X-Amz-Algorithm=AWS4-HMAC-SHA256&amp;X-Amz-Credential=AKIATCPXLLJN3FZS7YWQ%2F20210504%2Fus-east-1%2Fs3%2Faws4_request&amp;X-Amz-Date=20210504T183959Z&amp;X-Amz-Expires=604800&amp;X-Amz-SignedHeaders=host&amp;X-Amz-Signature=2484444f4805c927a8cfef87e599848de9310c11c382aa800b678be79f83cfca" TargetMode="External"/><Relationship Id="rId1275" Type="http://schemas.openxmlformats.org/officeDocument/2006/relationships/hyperlink" Target="https://nc-library-recordings.s3.us-west-1.amazonaws.com/uploads/recording/raw_s3_location/a0b7d577-f52e-4da3-8ea2-bbc92fa4ffcd/a99f3e50095a29c1400ee0cd114207b7.wav?X-Amz-Algorithm=AWS4-HMAC-SHA256&amp;X-Amz-Credential=AKIATCPXLLJN3FZS7YWQ%2F20210504%2Fus-west-1%2Fs3%2Faws4_request&amp;X-Amz-Date=20210504T183959Z&amp;X-Amz-Expires=604800&amp;X-Amz-SignedHeaders=host&amp;X-Amz-Signature=8ce1c8f1a59653a4a2ad283fa276b0a26696d1880ee6b9c3fbebca57b4ccdb7a" TargetMode="External"/><Relationship Id="rId1482" Type="http://schemas.openxmlformats.org/officeDocument/2006/relationships/hyperlink" Target="http://production-processed-recordings.s3.amazonaws.com/normalized_audio/068b5d6e288ac6eb8a3dd82db7492ae1.wav" TargetMode="External"/><Relationship Id="rId1703" Type="http://schemas.openxmlformats.org/officeDocument/2006/relationships/hyperlink" Target="http://production-processed-recordings.s3.amazonaws.com/normalized_audio/12466b3f9d60ab648847c801f81ee193.wav" TargetMode="External"/><Relationship Id="rId1910" Type="http://schemas.openxmlformats.org/officeDocument/2006/relationships/hyperlink" Target="https://nc-library-recordings.s3.us-west-1.amazonaws.com/uploads/recording/raw_s3_location/ce27094a-5eb9-4851-8d3f-e7e7b85687f4/0336bd9985153b81f76c4146a3a9b2c8.wav?X-Amz-Algorithm=AWS4-HMAC-SHA256&amp;X-Amz-Credential=AKIATCPXLLJN3FZS7YWQ%2F20210504%2Fus-west-1%2Fs3%2Faws4_request&amp;X-Amz-Date=20210504T184000Z&amp;X-Amz-Expires=604800&amp;X-Amz-SignedHeaders=host&amp;X-Amz-Signature=09692449e702b8fbad5fc7dd2df68725b66d24faae49ed0f786d6f819a8fe4b1" TargetMode="External"/><Relationship Id="rId284" Type="http://schemas.openxmlformats.org/officeDocument/2006/relationships/hyperlink" Target="https://nc-library-recordings.s3.us-west-1.amazonaws.com/uploads/recording/raw_s3_location/6fe67d7d-83cd-4a09-b7ed-bb4bb10ba1dc/0e78a061905d78aa03089a628b70bcef.wav?X-Amz-Algorithm=AWS4-HMAC-SHA256&amp;X-Amz-Credential=AKIATCPXLLJN3FZS7YWQ%2F20210504%2Fus-west-1%2Fs3%2Faws4_request&amp;X-Amz-Date=20210504T183958Z&amp;X-Amz-Expires=604800&amp;X-Amz-SignedHeaders=host&amp;X-Amz-Signature=b17ba96ae3d0b90ef5288b637b79ff1b638e26967eb39aa4b2d091b420619274" TargetMode="External"/><Relationship Id="rId491" Type="http://schemas.openxmlformats.org/officeDocument/2006/relationships/hyperlink" Target="https://us-nc-photos.s3.us-east-1.amazonaws.com/uploads/user/avatar/21eddfa731dfae85c59e86cd9bedd50c.jpg" TargetMode="External"/><Relationship Id="rId505" Type="http://schemas.openxmlformats.org/officeDocument/2006/relationships/hyperlink" Target="https://nc-library-recordings.s3.us-west-1.amazonaws.com/uploads/recording/raw_s3_location/bddce69b-7446-45db-9698-c4879426e086/e9e8206a995eb0433fe0a15035657b73.wav?X-Amz-Algorithm=AWS4-HMAC-SHA256&amp;X-Amz-Credential=AKIATCPXLLJN3FZS7YWQ%2F20210504%2Fus-west-1%2Fs3%2Faws4_request&amp;X-Amz-Date=20210504T183958Z&amp;X-Amz-Expires=604800&amp;X-Amz-SignedHeaders=host&amp;X-Amz-Signature=bb05896f1fad415ae2202cb51e608bc4f735b6c50bf5f83d2ca679c600c154d9" TargetMode="External"/><Relationship Id="rId712" Type="http://schemas.openxmlformats.org/officeDocument/2006/relationships/hyperlink" Target="https://production-processed-recordings.s3.amazonaws.com/5e0f8842287f4cd329e62ae7f699c486.wav?X-Amz-Algorithm=AWS4-HMAC-SHA256&amp;X-Amz-Credential=AKIATCPXLLJN3FZS7YWQ%2F20210504%2Fus-east-1%2Fs3%2Faws4_request&amp;X-Amz-Date=20210504T183958Z&amp;X-Amz-Expires=604800&amp;X-Amz-SignedHeaders=host&amp;X-Amz-Signature=506e377a0b1e5435d1a90039ea09391af5a128ed569eedf166df4f7f91106403" TargetMode="External"/><Relationship Id="rId1135" Type="http://schemas.openxmlformats.org/officeDocument/2006/relationships/hyperlink" Target="http://production-processed-recordings.s3.amazonaws.com/normalized_audio/a99e45633a8204ed8263144879297917.wav" TargetMode="External"/><Relationship Id="rId1342" Type="http://schemas.openxmlformats.org/officeDocument/2006/relationships/hyperlink" Target="https://production-processed-recordings.s3.amazonaws.com/3fd1bcf0546a7dd709c0299ed0f0d907.wav?X-Amz-Algorithm=AWS4-HMAC-SHA256&amp;X-Amz-Credential=AKIATCPXLLJN3FZS7YWQ%2F20210504%2Fus-east-1%2Fs3%2Faws4_request&amp;X-Amz-Date=20210504T183959Z&amp;X-Amz-Expires=604800&amp;X-Amz-SignedHeaders=host&amp;X-Amz-Signature=a40457421f49bb2a96a66cda085a56bd6af949c0f9ff64bc00037a38e3110b06" TargetMode="External"/><Relationship Id="rId1787" Type="http://schemas.openxmlformats.org/officeDocument/2006/relationships/hyperlink" Target="https://nc-library-recordings.s3.us-west-1.amazonaws.com/uploads/recording/raw_s3_location/41734e3e-6e75-4ce3-9121-b7a79e4716f1/6fa36461d1f9823fa9c63eb5c7ef5b00.wav?X-Amz-Algorithm=AWS4-HMAC-SHA256&amp;X-Amz-Credential=AKIATCPXLLJN3FZS7YWQ%2F20210504%2Fus-west-1%2Fs3%2Faws4_request&amp;X-Amz-Date=20210504T184000Z&amp;X-Amz-Expires=604800&amp;X-Amz-SignedHeaders=host&amp;X-Amz-Signature=d03c7104930734ae2c489a24914219f83843257b0bfab100f23cdb2236222493" TargetMode="External"/><Relationship Id="rId79" Type="http://schemas.openxmlformats.org/officeDocument/2006/relationships/hyperlink" Target="http://production-processed-recordings.s3.amazonaws.com/normalized_audio/afe998e7dbf8da8350622f1bb923e414.wav" TargetMode="External"/><Relationship Id="rId144" Type="http://schemas.openxmlformats.org/officeDocument/2006/relationships/hyperlink" Target="https://production-processed-recordings.s3.amazonaws.com/512c4a7724fc0da8f7b385d13dd0660a.wav?X-Amz-Algorithm=AWS4-HMAC-SHA256&amp;X-Amz-Credential=AKIATCPXLLJN3FZS7YWQ%2F20210504%2Fus-east-1%2Fs3%2Faws4_request&amp;X-Amz-Date=20210504T183958Z&amp;X-Amz-Expires=604800&amp;X-Amz-SignedHeaders=host&amp;X-Amz-Signature=4e2413ef5b9d859cf9313a04c6c9ba4a33eccf9ffa6ef4f2dce4d5a5b73d4d2f" TargetMode="External"/><Relationship Id="rId589" Type="http://schemas.openxmlformats.org/officeDocument/2006/relationships/hyperlink" Target="https://nc-library-recordings.s3.us-west-1.amazonaws.com/uploads/recording/raw_s3_location/3ed229a6-0084-4ab2-b32e-cd58c2e1f2d4/2f119f9782613c9756150734d3d4d3d8.wav?X-Amz-Algorithm=AWS4-HMAC-SHA256&amp;X-Amz-Credential=AKIATCPXLLJN3FZS7YWQ%2F20210504%2Fus-west-1%2Fs3%2Faws4_request&amp;X-Amz-Date=20210504T183958Z&amp;X-Amz-Expires=604800&amp;X-Amz-SignedHeaders=host&amp;X-Amz-Signature=33a725e4b299260b102e68d44e2421e39683841fbf156738e2564c58c350a902" TargetMode="External"/><Relationship Id="rId796" Type="http://schemas.openxmlformats.org/officeDocument/2006/relationships/hyperlink" Target="https://production-processed-recordings.s3.amazonaws.com/bb460ba22e0402860bcdf9430dcaeb8c.wav?X-Amz-Algorithm=AWS4-HMAC-SHA256&amp;X-Amz-Credential=AKIATCPXLLJN3FZS7YWQ%2F20210504%2Fus-east-1%2Fs3%2Faws4_request&amp;X-Amz-Date=20210504T183958Z&amp;X-Amz-Expires=604800&amp;X-Amz-SignedHeaders=host&amp;X-Amz-Signature=e10ff800e25cd54ba7aa22cd0b84c828b54f5e712e64f2d0e8d1542e1023a507" TargetMode="External"/><Relationship Id="rId1202" Type="http://schemas.openxmlformats.org/officeDocument/2006/relationships/hyperlink" Target="http://production-processed-recordings.s3.amazonaws.com/normalized_audio/7cc8975759294d8e37d9f4423616afad.wav" TargetMode="External"/><Relationship Id="rId1647" Type="http://schemas.openxmlformats.org/officeDocument/2006/relationships/hyperlink" Target="http://production-processed-recordings.s3.amazonaws.com/normalized_audio/5acb1739374f71ba49642faef4374093.wav" TargetMode="External"/><Relationship Id="rId1854" Type="http://schemas.openxmlformats.org/officeDocument/2006/relationships/hyperlink" Target="https://production-processed-recordings.s3.amazonaws.com/c952a735729b40e6a0f7c6916b334229.wav?X-Amz-Algorithm=AWS4-HMAC-SHA256&amp;X-Amz-Credential=AKIATCPXLLJN3FZS7YWQ%2F20210504%2Fus-east-1%2Fs3%2Faws4_request&amp;X-Amz-Date=20210504T184000Z&amp;X-Amz-Expires=604800&amp;X-Amz-SignedHeaders=host&amp;X-Amz-Signature=2708560333632bd9961899e6422967dd04cf2eccff90b891b34c1e075909cb5a" TargetMode="External"/><Relationship Id="rId351" Type="http://schemas.openxmlformats.org/officeDocument/2006/relationships/hyperlink" Target="http://production-processed-recordings.s3.amazonaws.com/normalized_audio/d6a5e73724b69f10f44f7654cf44ce8e.wav" TargetMode="External"/><Relationship Id="rId449" Type="http://schemas.openxmlformats.org/officeDocument/2006/relationships/hyperlink" Target="https://production-processed-recordings.s3.amazonaws.com/126f430ba3730f85e5187eaa64a643da.wav?X-Amz-Algorithm=AWS4-HMAC-SHA256&amp;X-Amz-Credential=AKIATCPXLLJN3FZS7YWQ%2F20210504%2Fus-east-1%2Fs3%2Faws4_request&amp;X-Amz-Date=20210504T183958Z&amp;X-Amz-Expires=604800&amp;X-Amz-SignedHeaders=host&amp;X-Amz-Signature=7e169ad1400c6ef446de088831e0f05680e9d52192636ffbcea66ac763bc40b5" TargetMode="External"/><Relationship Id="rId656" Type="http://schemas.openxmlformats.org/officeDocument/2006/relationships/hyperlink" Target="http://production-processed-recordings.s3.amazonaws.com/normalized_audio/18bb365b525ce2df4c7edc8849113080.wav" TargetMode="External"/><Relationship Id="rId863" Type="http://schemas.openxmlformats.org/officeDocument/2006/relationships/hyperlink" Target="https://production-processed-recordings.s3.amazonaws.com/f331e39acbfe1b1c59ffbd9c9c32ab3f.wav?X-Amz-Algorithm=AWS4-HMAC-SHA256&amp;X-Amz-Credential=AKIATCPXLLJN3FZS7YWQ%2F20210504%2Fus-east-1%2Fs3%2Faws4_request&amp;X-Amz-Date=20210504T183959Z&amp;X-Amz-Expires=604800&amp;X-Amz-SignedHeaders=host&amp;X-Amz-Signature=f3b99180dbff18f138c058eb6a4a0424ea1da3f7212de2909d7b215e17952ff9" TargetMode="External"/><Relationship Id="rId1079" Type="http://schemas.openxmlformats.org/officeDocument/2006/relationships/hyperlink" Target="https://nc-library-recordings.s3.us-west-1.amazonaws.com/uploads/recording/raw_s3_location/08f24f5b-5cc4-497d-8746-0470104b0bb4/aeaee5e1b5123f0c9c4799930f707616.wav?X-Amz-Algorithm=AWS4-HMAC-SHA256&amp;X-Amz-Credential=AKIATCPXLLJN3FZS7YWQ%2F20210504%2Fus-west-1%2Fs3%2Faws4_request&amp;X-Amz-Date=20210504T183959Z&amp;X-Amz-Expires=604800&amp;X-Amz-SignedHeaders=host&amp;X-Amz-Signature=9bcbf981e62bf72826027428a67a5ec9078ec1b744d9c7271b8049c23c19488e" TargetMode="External"/><Relationship Id="rId1286" Type="http://schemas.openxmlformats.org/officeDocument/2006/relationships/hyperlink" Target="http://production-processed-recordings.s3.amazonaws.com/normalized_audio/45f0c8f6d421ae45d3f288ac4b4c20e4.wav" TargetMode="External"/><Relationship Id="rId1493" Type="http://schemas.openxmlformats.org/officeDocument/2006/relationships/hyperlink" Target="https://production-processed-recordings.s3.amazonaws.com/83b2571beb9349b2b4d305ac06151a74.wav?X-Amz-Algorithm=AWS4-HMAC-SHA256&amp;X-Amz-Credential=AKIATCPXLLJN3FZS7YWQ%2F20210504%2Fus-east-1%2Fs3%2Faws4_request&amp;X-Amz-Date=20210504T184000Z&amp;X-Amz-Expires=604800&amp;X-Amz-SignedHeaders=host&amp;X-Amz-Signature=32139b1f63598c1f51ac72eaf09c0d1c455dab28949dee55fed70525fc98f0a6" TargetMode="External"/><Relationship Id="rId1507" Type="http://schemas.openxmlformats.org/officeDocument/2006/relationships/hyperlink" Target="http://production-processed-recordings.s3.amazonaws.com/normalized_audio/a09c5c03fc06ea5b5dff1ea0efe34fec.wav" TargetMode="External"/><Relationship Id="rId1714" Type="http://schemas.openxmlformats.org/officeDocument/2006/relationships/hyperlink" Target="http://production-processed-recordings.s3.amazonaws.com/normalized_audio/4abe9e27e75a99337736b06386e41018.wav" TargetMode="External"/><Relationship Id="rId211" Type="http://schemas.openxmlformats.org/officeDocument/2006/relationships/hyperlink" Target="https://nc-library-recordings.s3.us-west-1.amazonaws.com/uploads/recording/raw_s3_location/83083315-4f9c-4614-8bed-e3d785e7cb58/94fbf89dd0b34b471603758e523a0e5c.wav?X-Amz-Algorithm=AWS4-HMAC-SHA256&amp;X-Amz-Credential=AKIATCPXLLJN3FZS7YWQ%2F20210504%2Fus-west-1%2Fs3%2Faws4_request&amp;X-Amz-Date=20210504T183958Z&amp;X-Amz-Expires=604800&amp;X-Amz-SignedHeaders=host&amp;X-Amz-Signature=967067e1c3d622db6e6602ab17322cb83c69935db30196417951be0155762a70" TargetMode="External"/><Relationship Id="rId295" Type="http://schemas.openxmlformats.org/officeDocument/2006/relationships/hyperlink" Target="https://production-processed-recordings.s3.amazonaws.com/df6fe5c8ac84bc5d8c8d45f26e80c19e.wav?X-Amz-Algorithm=AWS4-HMAC-SHA256&amp;X-Amz-Credential=AKIATCPXLLJN3FZS7YWQ%2F20210504%2Fus-east-1%2Fs3%2Faws4_request&amp;X-Amz-Date=20210504T183958Z&amp;X-Amz-Expires=604800&amp;X-Amz-SignedHeaders=host&amp;X-Amz-Signature=f789a5d4a4734d0aab7ca1912b12b65b6660088c0393acf4b797667fd9132eb7" TargetMode="External"/><Relationship Id="rId309" Type="http://schemas.openxmlformats.org/officeDocument/2006/relationships/hyperlink" Target="https://nc-library-recordings.s3.us-west-1.amazonaws.com/uploads/recording/raw_s3_location/678a98e7-fc93-46af-b3cc-42f3cca4a8e6/545a55af942b9b100d7e087847bab83a.wav?X-Amz-Algorithm=AWS4-HMAC-SHA256&amp;X-Amz-Credential=AKIATCPXLLJN3FZS7YWQ%2F20210504%2Fus-west-1%2Fs3%2Faws4_request&amp;X-Amz-Date=20210504T183958Z&amp;X-Amz-Expires=604800&amp;X-Amz-SignedHeaders=host&amp;X-Amz-Signature=6da5c0c9fa8f6953b8562815e867796c4ccf45bc00ca202f500098f4785afa53" TargetMode="External"/><Relationship Id="rId516" Type="http://schemas.openxmlformats.org/officeDocument/2006/relationships/hyperlink" Target="http://production-processed-recordings.s3.amazonaws.com/normalized_audio/2836b5789108f15694799bc06ddcae27.wav" TargetMode="External"/><Relationship Id="rId1146" Type="http://schemas.openxmlformats.org/officeDocument/2006/relationships/hyperlink" Target="https://nc-library-recordings.s3.us-west-1.amazonaws.com/uploads/recording/raw_s3_location/4e05a5ca-dfdc-45bc-95b6-da7407dd287f/184a447804bc557eb823b7e4271069c4.wav?X-Amz-Algorithm=AWS4-HMAC-SHA256&amp;X-Amz-Credential=AKIATCPXLLJN3FZS7YWQ%2F20210504%2Fus-west-1%2Fs3%2Faws4_request&amp;X-Amz-Date=20210504T183959Z&amp;X-Amz-Expires=604800&amp;X-Amz-SignedHeaders=host&amp;X-Amz-Signature=ec9dd9b977479ec226c9153815e9d8111afd1c166757ee87f75b63bf1ffa08f8" TargetMode="External"/><Relationship Id="rId1798" Type="http://schemas.openxmlformats.org/officeDocument/2006/relationships/hyperlink" Target="https://us-nc-photos.s3.us-east-1.amazonaws.com/uploads/user/avatar/9adb358872f271dd2bb0992477a925b5.jpg" TargetMode="External"/><Relationship Id="rId1921" Type="http://schemas.openxmlformats.org/officeDocument/2006/relationships/hyperlink" Target="http://production-processed-recordings.s3.amazonaws.com/normalized_audio/815f95102a91a416f22de99e7e0d9c90.wav" TargetMode="External"/><Relationship Id="rId723" Type="http://schemas.openxmlformats.org/officeDocument/2006/relationships/hyperlink" Target="https://nc-library-recordings.s3.us-west-1.amazonaws.com/uploads/recording/raw_s3_location/b626b5ac-7c0e-4fee-9751-3a001464a846/f44811f44ff971588aeed48bc32acbf5.wav?X-Amz-Algorithm=AWS4-HMAC-SHA256&amp;X-Amz-Credential=AKIATCPXLLJN3FZS7YWQ%2F20210504%2Fus-west-1%2Fs3%2Faws4_request&amp;X-Amz-Date=20210504T183958Z&amp;X-Amz-Expires=604800&amp;X-Amz-SignedHeaders=host&amp;X-Amz-Signature=c822706727304f177f63e95c8c61d4a6337b09378dec9531d7a3fedee69ec207" TargetMode="External"/><Relationship Id="rId930" Type="http://schemas.openxmlformats.org/officeDocument/2006/relationships/hyperlink" Target="https://production-processed-recordings.s3.amazonaws.com/240c0a4f5328c9fd05320c44e9c4c32d.wav?X-Amz-Algorithm=AWS4-HMAC-SHA256&amp;X-Amz-Credential=AKIATCPXLLJN3FZS7YWQ%2F20210504%2Fus-east-1%2Fs3%2Faws4_request&amp;X-Amz-Date=20210504T183959Z&amp;X-Amz-Expires=604800&amp;X-Amz-SignedHeaders=host&amp;X-Amz-Signature=471b61a62678fb19c5638d7605bb1cc4c075bb099d66e3ad5a4c559053540cd6" TargetMode="External"/><Relationship Id="rId1006" Type="http://schemas.openxmlformats.org/officeDocument/2006/relationships/hyperlink" Target="http://production-processed-recordings.s3.amazonaws.com/normalized_audio/ba94ba9a9ef075e1c5a4db69e1f7e751.wav" TargetMode="External"/><Relationship Id="rId1353" Type="http://schemas.openxmlformats.org/officeDocument/2006/relationships/hyperlink" Target="http://production-processed-recordings.s3.amazonaws.com/normalized_audio/94fab8375c2973ef7f231d10d218f908.wav" TargetMode="External"/><Relationship Id="rId1560" Type="http://schemas.openxmlformats.org/officeDocument/2006/relationships/hyperlink" Target="https://nc-library-recordings.s3.us-west-1.amazonaws.com/uploads/recording/raw_s3_location/79be4cf2-6842-4073-881c-bd22e3a90619/2579b834fde8e92b076a7c88f0b84b49.wav?X-Amz-Algorithm=AWS4-HMAC-SHA256&amp;X-Amz-Credential=AKIATCPXLLJN3FZS7YWQ%2F20210504%2Fus-west-1%2Fs3%2Faws4_request&amp;X-Amz-Date=20210504T184000Z&amp;X-Amz-Expires=604800&amp;X-Amz-SignedHeaders=host&amp;X-Amz-Signature=58f000b07b7a74d9a77871435e5281d92afbf7dec6ab9909a43bfc164b7037cd" TargetMode="External"/><Relationship Id="rId1658" Type="http://schemas.openxmlformats.org/officeDocument/2006/relationships/hyperlink" Target="https://production-processed-recordings.s3.amazonaws.com/645d8839774df33e73009d956808c6c5.wav?X-Amz-Algorithm=AWS4-HMAC-SHA256&amp;X-Amz-Credential=AKIATCPXLLJN3FZS7YWQ%2F20210504%2Fus-east-1%2Fs3%2Faws4_request&amp;X-Amz-Date=20210504T184000Z&amp;X-Amz-Expires=604800&amp;X-Amz-SignedHeaders=host&amp;X-Amz-Signature=2f45daf199b401b1408c542d62f79a2f1a83e28452318fff9126092af90a9dac" TargetMode="External"/><Relationship Id="rId1865" Type="http://schemas.openxmlformats.org/officeDocument/2006/relationships/hyperlink" Target="http://production-processed-recordings.s3.amazonaws.com/normalized_audio/c6e3c8c3ec15b4f5b2b4d1f029d066d0.wav" TargetMode="External"/><Relationship Id="rId155" Type="http://schemas.openxmlformats.org/officeDocument/2006/relationships/hyperlink" Target="https://nc-library-recordings.s3.us-west-1.amazonaws.com/uploads/recording/raw_s3_location/8b94b651-1175-4786-9a2e-a4cade45b9f6/f0d1349a8c291523efa1414da51efed9.wav?X-Amz-Algorithm=AWS4-HMAC-SHA256&amp;X-Amz-Credential=AKIATCPXLLJN3FZS7YWQ%2F20210504%2Fus-west-1%2Fs3%2Faws4_request&amp;X-Amz-Date=20210504T183958Z&amp;X-Amz-Expires=604800&amp;X-Amz-SignedHeaders=host&amp;X-Amz-Signature=e4d0b9dbde1275f2202cd32f875d5ce5a79088a1498b595a9d91901b1051b604" TargetMode="External"/><Relationship Id="rId362" Type="http://schemas.openxmlformats.org/officeDocument/2006/relationships/hyperlink" Target="https://production-processed-recordings.s3.amazonaws.com/a731e211b18c4ab4ec4c3a9671ee575b.wav?X-Amz-Algorithm=AWS4-HMAC-SHA256&amp;X-Amz-Credential=AKIATCPXLLJN3FZS7YWQ%2F20210504%2Fus-east-1%2Fs3%2Faws4_request&amp;X-Amz-Date=20210504T183958Z&amp;X-Amz-Expires=604800&amp;X-Amz-SignedHeaders=host&amp;X-Amz-Signature=4ec64474c383e4ced8cae71a4331c6eb3432b879d4907fb593953c2dd1ae2227" TargetMode="External"/><Relationship Id="rId1213" Type="http://schemas.openxmlformats.org/officeDocument/2006/relationships/hyperlink" Target="https://production-processed-recordings.s3.amazonaws.com/f2010fa763bcd0c7840fd536e4742898.wav?X-Amz-Algorithm=AWS4-HMAC-SHA256&amp;X-Amz-Credential=AKIATCPXLLJN3FZS7YWQ%2F20210504%2Fus-east-1%2Fs3%2Faws4_request&amp;X-Amz-Date=20210504T183959Z&amp;X-Amz-Expires=604800&amp;X-Amz-SignedHeaders=host&amp;X-Amz-Signature=f3636292f8e86197c8f2f28d1101eaa87bf2317e8b32e49dcf2aecf8a3326b21" TargetMode="External"/><Relationship Id="rId1297" Type="http://schemas.openxmlformats.org/officeDocument/2006/relationships/hyperlink" Target="https://nc-library-recordings.s3.us-west-1.amazonaws.com/uploads/recording/raw_s3_location/3c1c6d62-b943-4158-9252-47938de76109/2ec340ea6a8cb0c99182088c7236d015.wav?X-Amz-Algorithm=AWS4-HMAC-SHA256&amp;X-Amz-Credential=AKIATCPXLLJN3FZS7YWQ%2F20210504%2Fus-west-1%2Fs3%2Faws4_request&amp;X-Amz-Date=20210504T183959Z&amp;X-Amz-Expires=604800&amp;X-Amz-SignedHeaders=host&amp;X-Amz-Signature=8e36f990e62f95e7507af841996331e77d13c1fef7f2335d10c9a34251ef3dfb" TargetMode="External"/><Relationship Id="rId1420" Type="http://schemas.openxmlformats.org/officeDocument/2006/relationships/hyperlink" Target="https://production-processed-recordings.s3.amazonaws.com/883c72f0a998e268c9729be924883de4.wav?X-Amz-Algorithm=AWS4-HMAC-SHA256&amp;X-Amz-Credential=AKIATCPXLLJN3FZS7YWQ%2F20210504%2Fus-east-1%2Fs3%2Faws4_request&amp;X-Amz-Date=20210504T183959Z&amp;X-Amz-Expires=604800&amp;X-Amz-SignedHeaders=host&amp;X-Amz-Signature=9a4578d4ebcdc17ee69522a5d5d5a085b3c32f06f5ed5984de2bb8a8207de6ae" TargetMode="External"/><Relationship Id="rId1518" Type="http://schemas.openxmlformats.org/officeDocument/2006/relationships/hyperlink" Target="https://production-processed-recordings.s3.amazonaws.com/8166ee53feaa657c55fde8e769383415.wav?X-Amz-Algorithm=AWS4-HMAC-SHA256&amp;X-Amz-Credential=AKIATCPXLLJN3FZS7YWQ%2F20210504%2Fus-east-1%2Fs3%2Faws4_request&amp;X-Amz-Date=20210504T184000Z&amp;X-Amz-Expires=604800&amp;X-Amz-SignedHeaders=host&amp;X-Amz-Signature=f2090e648abed930845b34d1c43ee276ff7b499014de4bddd4a3c41e5af973ee" TargetMode="External"/><Relationship Id="rId222" Type="http://schemas.openxmlformats.org/officeDocument/2006/relationships/hyperlink" Target="http://production-processed-recordings.s3.amazonaws.com/normalized_audio/cc5460e0fc146815fc063a3c0a1cc7b7.wav" TargetMode="External"/><Relationship Id="rId667" Type="http://schemas.openxmlformats.org/officeDocument/2006/relationships/hyperlink" Target="https://nc-library-recordings.s3.us-west-1.amazonaws.com/uploads/recording/raw_s3_location/a6a75483-0219-4fd0-8d79-9db6be5ac088/fe0047a64cb93d78ea72ddd7f5dcc553.wav?X-Amz-Algorithm=AWS4-HMAC-SHA256&amp;X-Amz-Credential=AKIATCPXLLJN3FZS7YWQ%2F20210504%2Fus-west-1%2Fs3%2Faws4_request&amp;X-Amz-Date=20210504T183958Z&amp;X-Amz-Expires=604800&amp;X-Amz-SignedHeaders=host&amp;X-Amz-Signature=26c8b1d2031cc0f0224efe92ae750a8a7d41c71fc52d0043cbf5836b19fee964" TargetMode="External"/><Relationship Id="rId874" Type="http://schemas.openxmlformats.org/officeDocument/2006/relationships/hyperlink" Target="https://us-nc-photos.s3.us-east-1.amazonaws.com/uploads/user/avatar/98b791bc837c6acd9089b31b90fd75c4.jpeg" TargetMode="External"/><Relationship Id="rId1725" Type="http://schemas.openxmlformats.org/officeDocument/2006/relationships/hyperlink" Target="https://production-processed-recordings.s3.amazonaws.com/f7df00af81beaf6fdd2b817ad3abd632.wav?X-Amz-Algorithm=AWS4-HMAC-SHA256&amp;X-Amz-Credential=AKIATCPXLLJN3FZS7YWQ%2F20210504%2Fus-east-1%2Fs3%2Faws4_request&amp;X-Amz-Date=20210504T184000Z&amp;X-Amz-Expires=604800&amp;X-Amz-SignedHeaders=host&amp;X-Amz-Signature=6540e7a68dc1ae3a13ec6793dc2503fa06ddf1f8ee1c93f2589aec68af5e466c" TargetMode="External"/><Relationship Id="rId17" Type="http://schemas.openxmlformats.org/officeDocument/2006/relationships/hyperlink" Target="https://production-processed-recordings.s3.amazonaws.com/fbaaa21468231074b7027759518b0a12.wav?X-Amz-Algorithm=AWS4-HMAC-SHA256&amp;X-Amz-Credential=AKIATCPXLLJN3FZS7YWQ%2F20210504%2Fus-east-1%2Fs3%2Faws4_request&amp;X-Amz-Date=20210504T183957Z&amp;X-Amz-Expires=604800&amp;X-Amz-SignedHeaders=host&amp;X-Amz-Signature=b402ad6eb05e8468bf7db0ea9c9e0bfa82d567b7f743274415808a797966e9d4" TargetMode="External"/><Relationship Id="rId527" Type="http://schemas.openxmlformats.org/officeDocument/2006/relationships/hyperlink" Target="https://production-processed-recordings.s3.amazonaws.com/4d427129f76b776913d16a0ee56b52c1.wav?X-Amz-Algorithm=AWS4-HMAC-SHA256&amp;X-Amz-Credential=AKIATCPXLLJN3FZS7YWQ%2F20210504%2Fus-east-1%2Fs3%2Faws4_request&amp;X-Amz-Date=20210504T183958Z&amp;X-Amz-Expires=604800&amp;X-Amz-SignedHeaders=host&amp;X-Amz-Signature=a6340766247c99f3f405993b9467b1eb9d22f7028cb42af6b28368ff7790f118" TargetMode="External"/><Relationship Id="rId734" Type="http://schemas.openxmlformats.org/officeDocument/2006/relationships/hyperlink" Target="https://production-processed-recordings.s3.amazonaws.com/36eb0cc83f2462781c17f4607187f17b.wav?X-Amz-Algorithm=AWS4-HMAC-SHA256&amp;X-Amz-Credential=AKIATCPXLLJN3FZS7YWQ%2F20210504%2Fus-east-1%2Fs3%2Faws4_request&amp;X-Amz-Date=20210504T183958Z&amp;X-Amz-Expires=604800&amp;X-Amz-SignedHeaders=host&amp;X-Amz-Signature=6087c0d59db71fb8125e933b80aa3ca2f4955fb0707d0997caaedadbb38ac35e" TargetMode="External"/><Relationship Id="rId941" Type="http://schemas.openxmlformats.org/officeDocument/2006/relationships/hyperlink" Target="http://production-processed-recordings.s3.amazonaws.com/normalized_audio/79b74b1e70e83d7c4760ae968d2d2cca.wav" TargetMode="External"/><Relationship Id="rId1157" Type="http://schemas.openxmlformats.org/officeDocument/2006/relationships/hyperlink" Target="http://production-processed-recordings.s3.amazonaws.com/normalized_audio/dc16511653548cbe9436e0dc9fc109fd.wav" TargetMode="External"/><Relationship Id="rId1364" Type="http://schemas.openxmlformats.org/officeDocument/2006/relationships/hyperlink" Target="https://production-processed-recordings.s3.amazonaws.com/d045d32fe408cc7f53376463c68683c2.wav?X-Amz-Algorithm=AWS4-HMAC-SHA256&amp;X-Amz-Credential=AKIATCPXLLJN3FZS7YWQ%2F20210504%2Fus-east-1%2Fs3%2Faws4_request&amp;X-Amz-Date=20210504T183959Z&amp;X-Amz-Expires=604800&amp;X-Amz-SignedHeaders=host&amp;X-Amz-Signature=b6f3d459197ba861a98ff6745acb11e9a3b2f8d0215d6a666d097d8715931f52" TargetMode="External"/><Relationship Id="rId1571" Type="http://schemas.openxmlformats.org/officeDocument/2006/relationships/hyperlink" Target="http://production-processed-recordings.s3.amazonaws.com/normalized_audio/fbbdb9f991b23166b18f58c2221dcbda.wav" TargetMode="External"/><Relationship Id="rId70" Type="http://schemas.openxmlformats.org/officeDocument/2006/relationships/hyperlink" Target="http://production-processed-recordings.s3.amazonaws.com/normalized_audio/37227a4e3d114c74e9e59e05802bf3b2.wav" TargetMode="External"/><Relationship Id="rId166" Type="http://schemas.openxmlformats.org/officeDocument/2006/relationships/hyperlink" Target="http://production-processed-recordings.s3.amazonaws.com/normalized_audio/67bafabb6ed1a3fb4ca9500a70bcb25c.wav" TargetMode="External"/><Relationship Id="rId373" Type="http://schemas.openxmlformats.org/officeDocument/2006/relationships/hyperlink" Target="http://production-processed-recordings.s3.amazonaws.com/normalized_audio/84f54806c048808065efe1cb6f4c1f02.wav" TargetMode="External"/><Relationship Id="rId580" Type="http://schemas.openxmlformats.org/officeDocument/2006/relationships/hyperlink" Target="https://us-nc-photos.s3.us-east-1.amazonaws.com/uploads/user/avatar/b44a8172fe577398aa935c7d16236496.jpeg" TargetMode="External"/><Relationship Id="rId801" Type="http://schemas.openxmlformats.org/officeDocument/2006/relationships/hyperlink" Target="https://nc-library-recordings.s3.us-west-1.amazonaws.com/uploads/recording/raw_s3_location/bcd57d81-d8c8-452e-8083-bab4f02d8cf2/e789e77a79f49da12090e2665ba1c4b2.wav?X-Amz-Algorithm=AWS4-HMAC-SHA256&amp;X-Amz-Credential=AKIATCPXLLJN3FZS7YWQ%2F20210504%2Fus-west-1%2Fs3%2Faws4_request&amp;X-Amz-Date=20210504T183959Z&amp;X-Amz-Expires=604800&amp;X-Amz-SignedHeaders=host&amp;X-Amz-Signature=c28641ff29d2a7a0b699e2ce9fc136b74a24fe7437c4427d0f117cfee9e1161d" TargetMode="External"/><Relationship Id="rId1017" Type="http://schemas.openxmlformats.org/officeDocument/2006/relationships/hyperlink" Target="https://nc-library-recordings.s3.us-west-1.amazonaws.com/uploads/recording/raw_s3_location/196c2fb8-cf21-4886-9b37-87465bc48ef8/9f9e8f37c3120b36215825a3bc57dee9.wav?X-Amz-Algorithm=AWS4-HMAC-SHA256&amp;X-Amz-Credential=AKIATCPXLLJN3FZS7YWQ%2F20210504%2Fus-west-1%2Fs3%2Faws4_request&amp;X-Amz-Date=20210504T183959Z&amp;X-Amz-Expires=604800&amp;X-Amz-SignedHeaders=host&amp;X-Amz-Signature=847b35ed9f9b6795c40d18fc35e599e2d5854ccaee9ddfad9e475b221f3e198f" TargetMode="External"/><Relationship Id="rId1224" Type="http://schemas.openxmlformats.org/officeDocument/2006/relationships/hyperlink" Target="https://production-processed-recordings.s3.amazonaws.com/296a2d6b5082a23a978f403eb1a7f673.wav?X-Amz-Algorithm=AWS4-HMAC-SHA256&amp;X-Amz-Credential=AKIATCPXLLJN3FZS7YWQ%2F20210504%2Fus-east-1%2Fs3%2Faws4_request&amp;X-Amz-Date=20210504T183959Z&amp;X-Amz-Expires=604800&amp;X-Amz-SignedHeaders=host&amp;X-Amz-Signature=64b1f3a8fbf12c53c6ddc5f78dd002c699c75b648276d332e5c8cc7d74ea4efa" TargetMode="External"/><Relationship Id="rId1431" Type="http://schemas.openxmlformats.org/officeDocument/2006/relationships/hyperlink" Target="https://us-nc-photos.s3.us-east-1.amazonaws.com/uploads/user/avatar/534ef564f5a0df61f840067d7ab910c7.jpg" TargetMode="External"/><Relationship Id="rId1669" Type="http://schemas.openxmlformats.org/officeDocument/2006/relationships/hyperlink" Target="https://nc-library-recordings.s3.us-west-1.amazonaws.com/uploads/recording/raw_s3_location/11b928bd-fece-4f68-9543-d6a712df6a19/f0af61175b1dcada6f54954e7d49219d.wav?X-Amz-Algorithm=AWS4-HMAC-SHA256&amp;X-Amz-Credential=AKIATCPXLLJN3FZS7YWQ%2F20210504%2Fus-west-1%2Fs3%2Faws4_request&amp;X-Amz-Date=20210504T184000Z&amp;X-Amz-Expires=604800&amp;X-Amz-SignedHeaders=host&amp;X-Amz-Signature=180cd908e819f5a8e5e3262320d6236260dc50924167743b5d17a4ffadbead1b" TargetMode="External"/><Relationship Id="rId1876" Type="http://schemas.openxmlformats.org/officeDocument/2006/relationships/hyperlink" Target="https://production-processed-recordings.s3.amazonaws.com/7b2a45f37bf57eb3aec9b0f6231b9062.wav?X-Amz-Algorithm=AWS4-HMAC-SHA256&amp;X-Amz-Credential=AKIATCPXLLJN3FZS7YWQ%2F20210504%2Fus-east-1%2Fs3%2Faws4_request&amp;X-Amz-Date=20210504T184000Z&amp;X-Amz-Expires=604800&amp;X-Amz-SignedHeaders=host&amp;X-Amz-Signature=6282dbbaab669e822e2018fafb28dac5f29f38585a85c0ed50702ba059423e07" TargetMode="External"/><Relationship Id="rId1" Type="http://schemas.openxmlformats.org/officeDocument/2006/relationships/hyperlink" Target="http://production-processed-recordings.s3.amazonaws.com/normalized_audio/fabcb7f75b012b975159d947292e6b45.wav" TargetMode="External"/><Relationship Id="rId233" Type="http://schemas.openxmlformats.org/officeDocument/2006/relationships/hyperlink" Target="https://production-processed-recordings.s3.amazonaws.com/732347aa0fa060b31ff1d20390bd85bc.wav?X-Amz-Algorithm=AWS4-HMAC-SHA256&amp;X-Amz-Credential=AKIATCPXLLJN3FZS7YWQ%2F20210504%2Fus-east-1%2Fs3%2Faws4_request&amp;X-Amz-Date=20210504T183958Z&amp;X-Amz-Expires=604800&amp;X-Amz-SignedHeaders=host&amp;X-Amz-Signature=d95b163113e006430016e8152de9c9625edf4ee3f33b63ae5aa8b0c30466ca5f" TargetMode="External"/><Relationship Id="rId440" Type="http://schemas.openxmlformats.org/officeDocument/2006/relationships/hyperlink" Target="https://nc-library-recordings.s3.us-west-1.amazonaws.com/uploads/recording/raw_s3_location/5686727f-5e2b-4fbd-bc65-881f447960f5/a9082f4170659b2d851fa670d858a6e1.wav?X-Amz-Algorithm=AWS4-HMAC-SHA256&amp;X-Amz-Credential=AKIATCPXLLJN3FZS7YWQ%2F20210504%2Fus-west-1%2Fs3%2Faws4_request&amp;X-Amz-Date=20210504T183958Z&amp;X-Amz-Expires=604800&amp;X-Amz-SignedHeaders=host&amp;X-Amz-Signature=47ba423803768f25b4d838b96a361757faaa90d5fa1812c0a9d70ec1dab9bb21" TargetMode="External"/><Relationship Id="rId678" Type="http://schemas.openxmlformats.org/officeDocument/2006/relationships/hyperlink" Target="http://production-processed-recordings.s3.amazonaws.com/normalized_audio/ff810c6dd3e291d4d38be70b221b2fe2.wav" TargetMode="External"/><Relationship Id="rId885" Type="http://schemas.openxmlformats.org/officeDocument/2006/relationships/hyperlink" Target="http://production-processed-recordings.s3.amazonaws.com/normalized_audio/edec960a10f994d1aaac8f4b67b041e0.wav" TargetMode="External"/><Relationship Id="rId1070" Type="http://schemas.openxmlformats.org/officeDocument/2006/relationships/hyperlink" Target="http://production-processed-recordings.s3.amazonaws.com/normalized_audio/9fa6bce2678eec509c1bc302fa24b460.wav" TargetMode="External"/><Relationship Id="rId1529" Type="http://schemas.openxmlformats.org/officeDocument/2006/relationships/hyperlink" Target="http://production-processed-recordings.s3.amazonaws.com/normalized_audio/b39f7fb24d4296e172f35e73983b4f8d.wav" TargetMode="External"/><Relationship Id="rId1736" Type="http://schemas.openxmlformats.org/officeDocument/2006/relationships/hyperlink" Target="https://nc-library-recordings.s3.us-west-1.amazonaws.com/uploads/recording/raw_s3_location/7dfa5147-f61f-4bf7-90c6-650309b2f048/0312662fe4eed4f8b9ac9339f1ea5c6a.wav?X-Amz-Algorithm=AWS4-HMAC-SHA256&amp;X-Amz-Credential=AKIATCPXLLJN3FZS7YWQ%2F20210504%2Fus-west-1%2Fs3%2Faws4_request&amp;X-Amz-Date=20210504T184000Z&amp;X-Amz-Expires=604800&amp;X-Amz-SignedHeaders=host&amp;X-Amz-Signature=7e5ca4091d51085edfd35afe89e9b9c1c7ced5dd23502ab2f12868d7ac83028f" TargetMode="External"/><Relationship Id="rId28" Type="http://schemas.openxmlformats.org/officeDocument/2006/relationships/hyperlink" Target="http://production-processed-recordings.s3.amazonaws.com/normalized_audio/ce3d30ceb8ad97e9c7fed58a221643e0.wav" TargetMode="External"/><Relationship Id="rId300" Type="http://schemas.openxmlformats.org/officeDocument/2006/relationships/hyperlink" Target="http://production-processed-recordings.s3.amazonaws.com/normalized_audio/fa6499fd805e18083ec1b99a732d17dc.wav" TargetMode="External"/><Relationship Id="rId538" Type="http://schemas.openxmlformats.org/officeDocument/2006/relationships/hyperlink" Target="http://production-processed-recordings.s3.amazonaws.com/normalized_audio/8b0258c19277c7a7d8ec0da5ffb31b7f.wav" TargetMode="External"/><Relationship Id="rId745" Type="http://schemas.openxmlformats.org/officeDocument/2006/relationships/hyperlink" Target="https://nc-library-recordings.s3.us-west-1.amazonaws.com/uploads/recording/raw_s3_location/69ce06b0-509b-4492-ab6a-4e45c837ce7d/37328079a6dd535f195fb74b1e42ac89.wav?X-Amz-Algorithm=AWS4-HMAC-SHA256&amp;X-Amz-Credential=AKIATCPXLLJN3FZS7YWQ%2F20210504%2Fus-west-1%2Fs3%2Faws4_request&amp;X-Amz-Date=20210504T183958Z&amp;X-Amz-Expires=604800&amp;X-Amz-SignedHeaders=host&amp;X-Amz-Signature=eb200c38fad6cb1b925f237dd56bcbd99879a1ff80420e4f97372e2c18dbf8db" TargetMode="External"/><Relationship Id="rId952" Type="http://schemas.openxmlformats.org/officeDocument/2006/relationships/hyperlink" Target="https://production-processed-recordings.s3.amazonaws.com/5ef4daa8ee6af0d76fb757763280975f.wav?X-Amz-Algorithm=AWS4-HMAC-SHA256&amp;X-Amz-Credential=AKIATCPXLLJN3FZS7YWQ%2F20210504%2Fus-east-1%2Fs3%2Faws4_request&amp;X-Amz-Date=20210504T183959Z&amp;X-Amz-Expires=604800&amp;X-Amz-SignedHeaders=host&amp;X-Amz-Signature=a7efa4998f0e2a08690ab11f6590d682dd40985a66629bb6b4e1c9fdb512e431" TargetMode="External"/><Relationship Id="rId1168" Type="http://schemas.openxmlformats.org/officeDocument/2006/relationships/hyperlink" Target="http://production-processed-recordings.s3.amazonaws.com/normalized_audio/0a76fbc10190d5c0d75135aa2ace3f5e.wav" TargetMode="External"/><Relationship Id="rId1375" Type="http://schemas.openxmlformats.org/officeDocument/2006/relationships/hyperlink" Target="https://us-nc-photos.s3.us-east-1.amazonaws.com/uploads/user/avatar/710b8eee2872c37296d5994bc01997bc.jpg" TargetMode="External"/><Relationship Id="rId1582" Type="http://schemas.openxmlformats.org/officeDocument/2006/relationships/hyperlink" Target="http://production-processed-recordings.s3.amazonaws.com/normalized_audio/786625730b6ddb9ba2e5b59a9feaad73.wav" TargetMode="External"/><Relationship Id="rId1803" Type="http://schemas.openxmlformats.org/officeDocument/2006/relationships/hyperlink" Target="https://production-processed-recordings.s3.amazonaws.com/170d7c532ad6c4865adff88aab50f676.wav?X-Amz-Algorithm=AWS4-HMAC-SHA256&amp;X-Amz-Credential=AKIATCPXLLJN3FZS7YWQ%2F20210504%2Fus-east-1%2Fs3%2Faws4_request&amp;X-Amz-Date=20210504T184000Z&amp;X-Amz-Expires=604800&amp;X-Amz-SignedHeaders=host&amp;X-Amz-Signature=436a11b2c052080bf13ab0f146ed8bfcadc488f097bedbf63f6e5cce34bd1439" TargetMode="External"/><Relationship Id="rId81" Type="http://schemas.openxmlformats.org/officeDocument/2006/relationships/hyperlink" Target="https://nc-library-recordings.s3.us-west-1.amazonaws.com/uploads/recording/raw_s3_location/1990463c-c6a6-4649-a652-523356b1429e/afe998e7dbf8da8350622f1bb923e414.wav?X-Amz-Algorithm=AWS4-HMAC-SHA256&amp;X-Amz-Credential=AKIATCPXLLJN3FZS7YWQ%2F20210504%2Fus-west-1%2Fs3%2Faws4_request&amp;X-Amz-Date=20210504T183958Z&amp;X-Amz-Expires=604800&amp;X-Amz-SignedHeaders=host&amp;X-Amz-Signature=ddd2cabd5c0de8eab43235aaf70c0128fd3f78044f5270f3546f9454d7be8f65" TargetMode="External"/><Relationship Id="rId177" Type="http://schemas.openxmlformats.org/officeDocument/2006/relationships/hyperlink" Target="http://production-processed-recordings.s3.amazonaws.com/normalized_audio/ba69efa7d1b90adfb718ca568ed87301.wav" TargetMode="External"/><Relationship Id="rId384" Type="http://schemas.openxmlformats.org/officeDocument/2006/relationships/hyperlink" Target="https://nc-library-recordings.s3.us-west-1.amazonaws.com/uploads/recording/raw_s3_location/3f55afcc-d4e4-40ee-bd11-fc96c0a52998/1eca0dc57fab416b4a6756d94e88a47f.wav?X-Amz-Algorithm=AWS4-HMAC-SHA256&amp;X-Amz-Credential=AKIATCPXLLJN3FZS7YWQ%2F20210504%2Fus-west-1%2Fs3%2Faws4_request&amp;X-Amz-Date=20210504T183958Z&amp;X-Amz-Expires=604800&amp;X-Amz-SignedHeaders=host&amp;X-Amz-Signature=2103e0ce06666c71d9b721fe435611e055c6579c9b5cb3cd575007cf98596b6d" TargetMode="External"/><Relationship Id="rId591" Type="http://schemas.openxmlformats.org/officeDocument/2006/relationships/hyperlink" Target="https://production-processed-recordings.s3.amazonaws.com/ba9908af262488ec315ef14f78c1dad6.wav?X-Amz-Algorithm=AWS4-HMAC-SHA256&amp;X-Amz-Credential=AKIATCPXLLJN3FZS7YWQ%2F20210504%2Fus-east-1%2Fs3%2Faws4_request&amp;X-Amz-Date=20210504T183958Z&amp;X-Amz-Expires=604800&amp;X-Amz-SignedHeaders=host&amp;X-Amz-Signature=e341ba466ab268e5702db5b0de7e13c3f601da120f6f7d8f4e9ba48254c0d6e6" TargetMode="External"/><Relationship Id="rId605" Type="http://schemas.openxmlformats.org/officeDocument/2006/relationships/hyperlink" Target="https://nc-library-recordings.s3.us-west-1.amazonaws.com/uploads/recording/raw_s3_location/4a87c5e1-ec6f-43ad-a19a-1442bcde6f9b/5a1bef3e321cf49968ab47bdee3b2fed.wav?X-Amz-Algorithm=AWS4-HMAC-SHA256&amp;X-Amz-Credential=AKIATCPXLLJN3FZS7YWQ%2F20210504%2Fus-west-1%2Fs3%2Faws4_request&amp;X-Amz-Date=20210504T183958Z&amp;X-Amz-Expires=604800&amp;X-Amz-SignedHeaders=host&amp;X-Amz-Signature=c80ea8137444b9fe6a6f0f5e6e300befa149d7d9d1734b0f4999d456b3433199" TargetMode="External"/><Relationship Id="rId812" Type="http://schemas.openxmlformats.org/officeDocument/2006/relationships/hyperlink" Target="http://production-processed-recordings.s3.amazonaws.com/normalized_audio/ce437bdee95d15d5ddf68be0f9d69fd9.wav" TargetMode="External"/><Relationship Id="rId1028" Type="http://schemas.openxmlformats.org/officeDocument/2006/relationships/hyperlink" Target="https://production-processed-recordings.s3.amazonaws.com/2aec3c454f6110fb27b7553d601f2860.wav?X-Amz-Algorithm=AWS4-HMAC-SHA256&amp;X-Amz-Credential=AKIATCPXLLJN3FZS7YWQ%2F20210504%2Fus-east-1%2Fs3%2Faws4_request&amp;X-Amz-Date=20210504T183959Z&amp;X-Amz-Expires=604800&amp;X-Amz-SignedHeaders=host&amp;X-Amz-Signature=d5ee5d12e3ca0e7030e2d039d5f00f9cea58d2e0b5bad2160a65861e623d0a50" TargetMode="External"/><Relationship Id="rId1235" Type="http://schemas.openxmlformats.org/officeDocument/2006/relationships/hyperlink" Target="http://production-processed-recordings.s3.amazonaws.com/normalized_audio/57fd1f22fbe9671ee2520503b0aef6b9.wav" TargetMode="External"/><Relationship Id="rId1442" Type="http://schemas.openxmlformats.org/officeDocument/2006/relationships/hyperlink" Target="https://production-processed-recordings.s3.amazonaws.com/6b29cfb54efef96e165b48f9cb220a9b.wav?X-Amz-Algorithm=AWS4-HMAC-SHA256&amp;X-Amz-Credential=AKIATCPXLLJN3FZS7YWQ%2F20210504%2Fus-east-1%2Fs3%2Faws4_request&amp;X-Amz-Date=20210504T183959Z&amp;X-Amz-Expires=604800&amp;X-Amz-SignedHeaders=host&amp;X-Amz-Signature=130aa93985c42f3ce3ead416f0b10c1877ccd3475c3352c9d687bb082522f12c" TargetMode="External"/><Relationship Id="rId1887" Type="http://schemas.openxmlformats.org/officeDocument/2006/relationships/hyperlink" Target="http://production-processed-recordings.s3.amazonaws.com/normalized_audio/893ad65904120b39a6d51b1f76058e89.wav" TargetMode="External"/><Relationship Id="rId244" Type="http://schemas.openxmlformats.org/officeDocument/2006/relationships/hyperlink" Target="http://production-processed-recordings.s3.amazonaws.com/normalized_audio/e454d814a35bffc0cd1afd9419b74d20.wav" TargetMode="External"/><Relationship Id="rId689" Type="http://schemas.openxmlformats.org/officeDocument/2006/relationships/hyperlink" Target="https://production-processed-recordings.s3.amazonaws.com/061aae1112372c5f98951a0f5bf59f47.wav?X-Amz-Algorithm=AWS4-HMAC-SHA256&amp;X-Amz-Credential=AKIATCPXLLJN3FZS7YWQ%2F20210504%2Fus-east-1%2Fs3%2Faws4_request&amp;X-Amz-Date=20210504T183958Z&amp;X-Amz-Expires=604800&amp;X-Amz-SignedHeaders=host&amp;X-Amz-Signature=39ab92f70abcceee62d5d3aa86cb0e880089cfbaa92904852a8a2e5830861e87" TargetMode="External"/><Relationship Id="rId896" Type="http://schemas.openxmlformats.org/officeDocument/2006/relationships/hyperlink" Target="https://production-processed-recordings.s3.amazonaws.com/dee6b29dd5a38f587edb8710bdfdafbe.wav?X-Amz-Algorithm=AWS4-HMAC-SHA256&amp;X-Amz-Credential=AKIATCPXLLJN3FZS7YWQ%2F20210504%2Fus-east-1%2Fs3%2Faws4_request&amp;X-Amz-Date=20210504T183959Z&amp;X-Amz-Expires=604800&amp;X-Amz-SignedHeaders=host&amp;X-Amz-Signature=3db415ff575bd3927b1689520fcd14ce08447a1405a2f93048d0c749156c6e06" TargetMode="External"/><Relationship Id="rId1081" Type="http://schemas.openxmlformats.org/officeDocument/2006/relationships/hyperlink" Target="http://production-processed-recordings.s3.amazonaws.com/normalized_audio/bd695c2e5b0fd26f23c30a4753a61199.wav" TargetMode="External"/><Relationship Id="rId1302" Type="http://schemas.openxmlformats.org/officeDocument/2006/relationships/hyperlink" Target="http://production-processed-recordings.s3.amazonaws.com/normalized_audio/6b84d5871cd3baa6c73341eb7cee436f.wav" TargetMode="External"/><Relationship Id="rId1747" Type="http://schemas.openxmlformats.org/officeDocument/2006/relationships/hyperlink" Target="http://production-processed-recordings.s3.amazonaws.com/normalized_audio/c1fc10c0d3f62227a2f1ae18b7f9cad9.wav" TargetMode="External"/><Relationship Id="rId39" Type="http://schemas.openxmlformats.org/officeDocument/2006/relationships/hyperlink" Target="http://production-processed-recordings.s3.amazonaws.com/normalized_audio/b95d5442942527fbba5fb8a4647442d7.wav" TargetMode="External"/><Relationship Id="rId451" Type="http://schemas.openxmlformats.org/officeDocument/2006/relationships/hyperlink" Target="http://production-processed-recordings.s3.amazonaws.com/normalized_audio/82f5a77589574738f083d180e9d1b1e3.wav" TargetMode="External"/><Relationship Id="rId549" Type="http://schemas.openxmlformats.org/officeDocument/2006/relationships/hyperlink" Target="https://nc-library-recordings.s3.us-west-1.amazonaws.com/uploads/recording/raw_s3_location/c32c8790-9834-415e-89f6-76037563c248/0b0448f90e9213edc493f3ab54bca65b.wav?X-Amz-Algorithm=AWS4-HMAC-SHA256&amp;X-Amz-Credential=AKIATCPXLLJN3FZS7YWQ%2F20210504%2Fus-west-1%2Fs3%2Faws4_request&amp;X-Amz-Date=20210504T183958Z&amp;X-Amz-Expires=604800&amp;X-Amz-SignedHeaders=host&amp;X-Amz-Signature=b5539cc9558bdbb7f4f3296daa5c814ea853806e5a6bb8aea6de275d801cdc85" TargetMode="External"/><Relationship Id="rId756" Type="http://schemas.openxmlformats.org/officeDocument/2006/relationships/hyperlink" Target="http://production-processed-recordings.s3.amazonaws.com/normalized_audio/d964715acdcafb3b24e2b73126ac6272.wav" TargetMode="External"/><Relationship Id="rId1179" Type="http://schemas.openxmlformats.org/officeDocument/2006/relationships/hyperlink" Target="https://nc-library-recordings.s3.us-west-1.amazonaws.com/uploads/recording/raw_s3_location/c19eb0a1-b689-4636-b817-950185f3dc5c/87023ce93cf506bdec70a675a2901bfd.wav?X-Amz-Algorithm=AWS4-HMAC-SHA256&amp;X-Amz-Credential=AKIATCPXLLJN3FZS7YWQ%2F20210504%2Fus-west-1%2Fs3%2Faws4_request&amp;X-Amz-Date=20210504T183959Z&amp;X-Amz-Expires=604800&amp;X-Amz-SignedHeaders=host&amp;X-Amz-Signature=54da345914c23f2d9d7f4480033bcf9ada9a8950808ebcb796a9245173f06c95" TargetMode="External"/><Relationship Id="rId1386" Type="http://schemas.openxmlformats.org/officeDocument/2006/relationships/hyperlink" Target="http://production-processed-recordings.s3.amazonaws.com/normalized_audio/cbc7db4a18bbc93676fabdccf56db066.wav" TargetMode="External"/><Relationship Id="rId1593" Type="http://schemas.openxmlformats.org/officeDocument/2006/relationships/hyperlink" Target="https://nc-library-recordings.s3.us-west-1.amazonaws.com/uploads/recording/raw_s3_location/5f05656b-4ee4-428d-9567-9015616f9822/2cb99c9da466438bfe99024dfaf28283.wav?X-Amz-Algorithm=AWS4-HMAC-SHA256&amp;X-Amz-Credential=AKIATCPXLLJN3FZS7YWQ%2F20210504%2Fus-west-1%2Fs3%2Faws4_request&amp;X-Amz-Date=20210504T184000Z&amp;X-Amz-Expires=604800&amp;X-Amz-SignedHeaders=host&amp;X-Amz-Signature=0a66dba1a8ad4be7623cb3b7e5caf9ae3b8be0786d9309c49ed56e3509983030" TargetMode="External"/><Relationship Id="rId1607" Type="http://schemas.openxmlformats.org/officeDocument/2006/relationships/hyperlink" Target="https://us-nc-photos.s3.us-east-1.amazonaws.com/uploads/user/avatar/d245afa71486b729e86af6c86289f603.jpg" TargetMode="External"/><Relationship Id="rId1814" Type="http://schemas.openxmlformats.org/officeDocument/2006/relationships/hyperlink" Target="http://production-processed-recordings.s3.amazonaws.com/normalized_audio/f13d0860c38731abfd2d07fe9b3979d8.wav" TargetMode="External"/><Relationship Id="rId104" Type="http://schemas.openxmlformats.org/officeDocument/2006/relationships/hyperlink" Target="https://nc-library-recordings.s3.us-west-1.amazonaws.com/uploads/recording/raw_s3_location/aacd2d7c-ec08-479e-92e0-39b754d9b784/582976b883016125e485ba69a85e5f1a.wav?X-Amz-Algorithm=AWS4-HMAC-SHA256&amp;X-Amz-Credential=AKIATCPXLLJN3FZS7YWQ%2F20210504%2Fus-west-1%2Fs3%2Faws4_request&amp;X-Amz-Date=20210504T183958Z&amp;X-Amz-Expires=604800&amp;X-Amz-SignedHeaders=host&amp;X-Amz-Signature=9a0d573a2db5d3d1ec9c52c5566a39f6537ab33f9e5a4c5260b566fc841db465" TargetMode="External"/><Relationship Id="rId188" Type="http://schemas.openxmlformats.org/officeDocument/2006/relationships/hyperlink" Target="https://nc-library-recordings.s3.us-west-1.amazonaws.com/uploads/recording/raw_s3_location/42397500-3489-4958-aa24-d814a1dffeed/35cace84a1f9e0a7edefc8e2401639e4.wav?X-Amz-Algorithm=AWS4-HMAC-SHA256&amp;X-Amz-Credential=AKIATCPXLLJN3FZS7YWQ%2F20210504%2Fus-west-1%2Fs3%2Faws4_request&amp;X-Amz-Date=20210504T183958Z&amp;X-Amz-Expires=604800&amp;X-Amz-SignedHeaders=host&amp;X-Amz-Signature=969a776907697e1a03d529f62831304fb2751fb2c8fa097ec02fc878e3d02cb2" TargetMode="External"/><Relationship Id="rId311" Type="http://schemas.openxmlformats.org/officeDocument/2006/relationships/hyperlink" Target="https://production-processed-recordings.s3.amazonaws.com/3de0fc53f9da3541af3789f652bc2d79.wav?X-Amz-Algorithm=AWS4-HMAC-SHA256&amp;X-Amz-Credential=AKIATCPXLLJN3FZS7YWQ%2F20210504%2Fus-east-1%2Fs3%2Faws4_request&amp;X-Amz-Date=20210504T183958Z&amp;X-Amz-Expires=604800&amp;X-Amz-SignedHeaders=host&amp;X-Amz-Signature=02a002a0a2b225d8c87153db2460a2fe505e40190ef8ad868a82e2590e70b7f0" TargetMode="External"/><Relationship Id="rId395" Type="http://schemas.openxmlformats.org/officeDocument/2006/relationships/hyperlink" Target="http://production-processed-recordings.s3.amazonaws.com/normalized_audio/8b08db7ca472d0279422ce45a170edbf.wav" TargetMode="External"/><Relationship Id="rId409" Type="http://schemas.openxmlformats.org/officeDocument/2006/relationships/hyperlink" Target="https://production-processed-recordings.s3.amazonaws.com/c8c576eec2a0b8feea51b6092728270e.wav?X-Amz-Algorithm=AWS4-HMAC-SHA256&amp;X-Amz-Credential=AKIATCPXLLJN3FZS7YWQ%2F20210504%2Fus-east-1%2Fs3%2Faws4_request&amp;X-Amz-Date=20210504T183958Z&amp;X-Amz-Expires=604800&amp;X-Amz-SignedHeaders=host&amp;X-Amz-Signature=a22f2e83d1e5ea74dc7a46447dba3e25171c6bf99c3ecb2240d7e7e50d5448ee" TargetMode="External"/><Relationship Id="rId963" Type="http://schemas.openxmlformats.org/officeDocument/2006/relationships/hyperlink" Target="https://nc-library-recordings.s3.us-west-1.amazonaws.com/uploads/recording/raw_s3_location/7efb1e35-6cc6-41da-8975-44ef15dfd616/aec0aed9f02c5f613419eb6cfca73fae.wav?X-Amz-Algorithm=AWS4-HMAC-SHA256&amp;X-Amz-Credential=AKIATCPXLLJN3FZS7YWQ%2F20210504%2Fus-west-1%2Fs3%2Faws4_request&amp;X-Amz-Date=20210504T183959Z&amp;X-Amz-Expires=604800&amp;X-Amz-SignedHeaders=host&amp;X-Amz-Signature=48928d49c0fedf9675461692b52fa709e2bb384f412937dd0f47b789cbdbaf83" TargetMode="External"/><Relationship Id="rId1039" Type="http://schemas.openxmlformats.org/officeDocument/2006/relationships/hyperlink" Target="https://nc-library-recordings.s3.us-west-1.amazonaws.com/uploads/recording/raw_s3_location/e141a3d6-87c6-46b3-99ba-28497fdc8b8d/32bd089b7ffebea14eaab843fd667128.wav?X-Amz-Algorithm=AWS4-HMAC-SHA256&amp;X-Amz-Credential=AKIATCPXLLJN3FZS7YWQ%2F20210504%2Fus-west-1%2Fs3%2Faws4_request&amp;X-Amz-Date=20210504T183959Z&amp;X-Amz-Expires=604800&amp;X-Amz-SignedHeaders=host&amp;X-Amz-Signature=5bee9758ba9ba8eedc93c093ba8da31590540c4b875405bf2a41e4fdbf7b1cda" TargetMode="External"/><Relationship Id="rId1246" Type="http://schemas.openxmlformats.org/officeDocument/2006/relationships/hyperlink" Target="https://nc-library-recordings.s3.us-west-1.amazonaws.com/uploads/recording/raw_s3_location/becf961a-701e-4608-bdb2-4f33c7342798/c9dc27b3b7f27d1422ba51e7dbc4386c.wav?X-Amz-Algorithm=AWS4-HMAC-SHA256&amp;X-Amz-Credential=AKIATCPXLLJN3FZS7YWQ%2F20210504%2Fus-west-1%2Fs3%2Faws4_request&amp;X-Amz-Date=20210504T183959Z&amp;X-Amz-Expires=604800&amp;X-Amz-SignedHeaders=host&amp;X-Amz-Signature=d397c10e3454f03371d4687a08d0aa7ae4572ae9bb4e1c21083d5f71ed66ed28" TargetMode="External"/><Relationship Id="rId1898" Type="http://schemas.openxmlformats.org/officeDocument/2006/relationships/hyperlink" Target="https://nc-library-recordings.s3.us-west-1.amazonaws.com/uploads/recording/raw_s3_location/73932735-2dca-4b63-8d75-f9ab8f09cd73/991a8cbbddeae7e0deec5145e308bca0.wav?X-Amz-Algorithm=AWS4-HMAC-SHA256&amp;X-Amz-Credential=AKIATCPXLLJN3FZS7YWQ%2F20210504%2Fus-west-1%2Fs3%2Faws4_request&amp;X-Amz-Date=20210504T184000Z&amp;X-Amz-Expires=604800&amp;X-Amz-SignedHeaders=host&amp;X-Amz-Signature=d1c24227d44295ded5475010da882a7e48ff630ae08033e84acdf054b8a6db28" TargetMode="External"/><Relationship Id="rId92" Type="http://schemas.openxmlformats.org/officeDocument/2006/relationships/hyperlink" Target="https://nc-library-recordings.s3.us-west-1.amazonaws.com/uploads/recording/raw_s3_location/9914f130-fa40-4fb5-9222-2e83923c6523/2a8fc8e8959d7717ea26dbf8f67fc55c.wav?X-Amz-Algorithm=AWS4-HMAC-SHA256&amp;X-Amz-Credential=AKIATCPXLLJN3FZS7YWQ%2F20210504%2Fus-west-1%2Fs3%2Faws4_request&amp;X-Amz-Date=20210504T183958Z&amp;X-Amz-Expires=604800&amp;X-Amz-SignedHeaders=host&amp;X-Amz-Signature=46b06db59c278f48bf72bd23b8db35e13233cfcd4dbdb472c80c43ef5a12ace8" TargetMode="External"/><Relationship Id="rId616" Type="http://schemas.openxmlformats.org/officeDocument/2006/relationships/hyperlink" Target="https://production-processed-recordings.s3.amazonaws.com/def0bc6dcec5a6b9187bdc0009d762db.wav?X-Amz-Algorithm=AWS4-HMAC-SHA256&amp;X-Amz-Credential=AKIATCPXLLJN3FZS7YWQ%2F20210504%2Fus-east-1%2Fs3%2Faws4_request&amp;X-Amz-Date=20210504T183958Z&amp;X-Amz-Expires=604800&amp;X-Amz-SignedHeaders=host&amp;X-Amz-Signature=4feacbf1da86b23b845c11b878285778305e7ea8c2c562807e972c041071b4b1" TargetMode="External"/><Relationship Id="rId823" Type="http://schemas.openxmlformats.org/officeDocument/2006/relationships/hyperlink" Target="https://nc-library-recordings.s3.us-west-1.amazonaws.com/uploads/recording/raw_s3_location/ba9ec7d3-c425-4ecf-824d-eb478c862a64/aa2d13cd06036ed42fc75869c36d9130.wav?X-Amz-Algorithm=AWS4-HMAC-SHA256&amp;X-Amz-Credential=AKIATCPXLLJN3FZS7YWQ%2F20210504%2Fus-west-1%2Fs3%2Faws4_request&amp;X-Amz-Date=20210504T183959Z&amp;X-Amz-Expires=604800&amp;X-Amz-SignedHeaders=host&amp;X-Amz-Signature=37393d7992130b744b0eef44c3ee10da921baaba97f0dc39c96bc3c7572ff0d7" TargetMode="External"/><Relationship Id="rId1453" Type="http://schemas.openxmlformats.org/officeDocument/2006/relationships/hyperlink" Target="https://nc-library-recordings.s3.us-west-1.amazonaws.com/uploads/recording/raw_s3_location/53c14ad9-64c8-4770-9adf-857b43bdd68d/d84a28cc605c97f5ea99aa2e5d71fa54.wav?X-Amz-Algorithm=AWS4-HMAC-SHA256&amp;X-Amz-Credential=AKIATCPXLLJN3FZS7YWQ%2F20210504%2Fus-west-1%2Fs3%2Faws4_request&amp;X-Amz-Date=20210504T184000Z&amp;X-Amz-Expires=604800&amp;X-Amz-SignedHeaders=host&amp;X-Amz-Signature=f9ac8509240fe1a7bda0b7867c06330ab36f7442fa876a6d7c44a7cea6c7f4a7" TargetMode="External"/><Relationship Id="rId1660" Type="http://schemas.openxmlformats.org/officeDocument/2006/relationships/hyperlink" Target="https://us-nc-photos.s3.us-east-1.amazonaws.com/uploads/user/avatar/8f798c766950d334a82fd47e602edb4b.jpeg" TargetMode="External"/><Relationship Id="rId1758" Type="http://schemas.openxmlformats.org/officeDocument/2006/relationships/hyperlink" Target="https://production-processed-recordings.s3.amazonaws.com/368add4b53a0f5f50029b833c166e5c4.wav?X-Amz-Algorithm=AWS4-HMAC-SHA256&amp;X-Amz-Credential=AKIATCPXLLJN3FZS7YWQ%2F20210504%2Fus-east-1%2Fs3%2Faws4_request&amp;X-Amz-Date=20210504T184000Z&amp;X-Amz-Expires=604800&amp;X-Amz-SignedHeaders=host&amp;X-Amz-Signature=1f571af445c17fe2cfe5a519d3503699936fb22d3ccbab4a1f8d56f0a0f79c41" TargetMode="External"/><Relationship Id="rId255" Type="http://schemas.openxmlformats.org/officeDocument/2006/relationships/hyperlink" Target="https://production-processed-recordings.s3.amazonaws.com/f52fbfd9014ceead71a5c4ca353eca31.wav?X-Amz-Algorithm=AWS4-HMAC-SHA256&amp;X-Amz-Credential=AKIATCPXLLJN3FZS7YWQ%2F20210504%2Fus-east-1%2Fs3%2Faws4_request&amp;X-Amz-Date=20210504T183958Z&amp;X-Amz-Expires=604800&amp;X-Amz-SignedHeaders=host&amp;X-Amz-Signature=8e48baf6250c34430b82341f76ee0ae86dbdfae6607ea856130568eeebac5ebd" TargetMode="External"/><Relationship Id="rId462" Type="http://schemas.openxmlformats.org/officeDocument/2006/relationships/hyperlink" Target="https://production-processed-recordings.s3.amazonaws.com/6b9ca119a87f169a4874f86d465169e6.wav?X-Amz-Algorithm=AWS4-HMAC-SHA256&amp;X-Amz-Credential=AKIATCPXLLJN3FZS7YWQ%2F20210504%2Fus-east-1%2Fs3%2Faws4_request&amp;X-Amz-Date=20210504T183958Z&amp;X-Amz-Expires=604800&amp;X-Amz-SignedHeaders=host&amp;X-Amz-Signature=b496f7dbceb7d5572e58df7cabdf27a66c4cae6ea8f4a2d1fa6ff92fad7f7d2f" TargetMode="External"/><Relationship Id="rId1092" Type="http://schemas.openxmlformats.org/officeDocument/2006/relationships/hyperlink" Target="https://production-processed-recordings.s3.amazonaws.com/318653c983dc501b5c62f8853c4ea26a.wav?X-Amz-Algorithm=AWS4-HMAC-SHA256&amp;X-Amz-Credential=AKIATCPXLLJN3FZS7YWQ%2F20210504%2Fus-east-1%2Fs3%2Faws4_request&amp;X-Amz-Date=20210504T183959Z&amp;X-Amz-Expires=604800&amp;X-Amz-SignedHeaders=host&amp;X-Amz-Signature=a6271251288ede1a393c53f1553002da1d40aa5ef08e073adaeebb125cd48d61" TargetMode="External"/><Relationship Id="rId1106" Type="http://schemas.openxmlformats.org/officeDocument/2006/relationships/hyperlink" Target="https://production-processed-recordings.s3.amazonaws.com/cc3187516fc688de539b38dd4759860a.wav?X-Amz-Algorithm=AWS4-HMAC-SHA256&amp;X-Amz-Credential=AKIATCPXLLJN3FZS7YWQ%2F20210504%2Fus-east-1%2Fs3%2Faws4_request&amp;X-Amz-Date=20210504T183959Z&amp;X-Amz-Expires=604800&amp;X-Amz-SignedHeaders=host&amp;X-Amz-Signature=7e72edb0d193fac29d069b603c8f913ccd72c14c3cd96bb467a2398faceb1996" TargetMode="External"/><Relationship Id="rId1313" Type="http://schemas.openxmlformats.org/officeDocument/2006/relationships/hyperlink" Target="http://production-processed-recordings.s3.amazonaws.com/normalized_audio/934cfcea4c3ff88f8aa0ef431c56eda8.wav" TargetMode="External"/><Relationship Id="rId1397" Type="http://schemas.openxmlformats.org/officeDocument/2006/relationships/hyperlink" Target="https://production-processed-recordings.s3.amazonaws.com/bc5ce0e36af434b77558bc756ec003aa.wav?X-Amz-Algorithm=AWS4-HMAC-SHA256&amp;X-Amz-Credential=AKIATCPXLLJN3FZS7YWQ%2F20210504%2Fus-east-1%2Fs3%2Faws4_request&amp;X-Amz-Date=20210504T183959Z&amp;X-Amz-Expires=604800&amp;X-Amz-SignedHeaders=host&amp;X-Amz-Signature=7d043f11db5c4612c40846199f845eb16031763319ff389a80235f30e187908e" TargetMode="External"/><Relationship Id="rId1520" Type="http://schemas.openxmlformats.org/officeDocument/2006/relationships/hyperlink" Target="http://production-processed-recordings.s3.amazonaws.com/normalized_audio/65c6ec798280270fb80b834a9b9cc324.wav" TargetMode="External"/><Relationship Id="rId115" Type="http://schemas.openxmlformats.org/officeDocument/2006/relationships/hyperlink" Target="https://us-nc-photos.s3.us-east-1.amazonaws.com/uploads/user/avatar/2d30d60a262bc20584d68c6b291e1bfe.jpeg" TargetMode="External"/><Relationship Id="rId322" Type="http://schemas.openxmlformats.org/officeDocument/2006/relationships/hyperlink" Target="https://nc-library-recordings.s3.us-west-1.amazonaws.com/uploads/recording/raw_s3_location/556339b5-f162-423f-a773-3d9ace55a670/012a61bb7412b0ffb3c2e290ae549832.wav?X-Amz-Algorithm=AWS4-HMAC-SHA256&amp;X-Amz-Credential=AKIATCPXLLJN3FZS7YWQ%2F20210504%2Fus-west-1%2Fs3%2Faws4_request&amp;X-Amz-Date=20210504T183958Z&amp;X-Amz-Expires=604800&amp;X-Amz-SignedHeaders=host&amp;X-Amz-Signature=23649244ad93a483cda30818b04c54aba748fc09f891fd4eab01dcf2b58f3a49" TargetMode="External"/><Relationship Id="rId767" Type="http://schemas.openxmlformats.org/officeDocument/2006/relationships/hyperlink" Target="http://production-processed-recordings.s3.amazonaws.com/normalized_audio/9424cd8b83fc840d80bc8c9e7e59aea6.wav" TargetMode="External"/><Relationship Id="rId974" Type="http://schemas.openxmlformats.org/officeDocument/2006/relationships/hyperlink" Target="https://nc-library-recordings.s3.us-west-1.amazonaws.com/uploads/recording/raw_s3_location/7bfe319e-cfb7-48ee-91bc-8a1e99cd7bd9/df217a55543970aad7b6dd611385cdb7.wav?X-Amz-Algorithm=AWS4-HMAC-SHA256&amp;X-Amz-Credential=AKIATCPXLLJN3FZS7YWQ%2F20210504%2Fus-west-1%2Fs3%2Faws4_request&amp;X-Amz-Date=20210504T183959Z&amp;X-Amz-Expires=604800&amp;X-Amz-SignedHeaders=host&amp;X-Amz-Signature=c7e88e43f755a7f02f6578bb17cae836bb569ce8cbc2c42ac0436e8053db722e" TargetMode="External"/><Relationship Id="rId1618" Type="http://schemas.openxmlformats.org/officeDocument/2006/relationships/hyperlink" Target="https://nc-library-recordings.s3.us-west-1.amazonaws.com/uploads/recording/raw_s3_location/66177a14-e8f3-43d6-aaa3-b2eb809fdca1/10a17652f356d2ba8bd3a0c5831db822.wav?X-Amz-Algorithm=AWS4-HMAC-SHA256&amp;X-Amz-Credential=AKIATCPXLLJN3FZS7YWQ%2F20210504%2Fus-west-1%2Fs3%2Faws4_request&amp;X-Amz-Date=20210504T184000Z&amp;X-Amz-Expires=604800&amp;X-Amz-SignedHeaders=host&amp;X-Amz-Signature=8c99e601a2b23969a19740324f54d358e147b1f6ff27d97297b45dec555935fc" TargetMode="External"/><Relationship Id="rId1825" Type="http://schemas.openxmlformats.org/officeDocument/2006/relationships/hyperlink" Target="https://nc-library-recordings.s3.us-west-1.amazonaws.com/uploads/recording/raw_s3_location/a16e717d-e769-4fb7-9235-96551e265a38/da95a453fbd5bb6faacaac5ed91efd5a.wav?X-Amz-Algorithm=AWS4-HMAC-SHA256&amp;X-Amz-Credential=AKIATCPXLLJN3FZS7YWQ%2F20210504%2Fus-west-1%2Fs3%2Faws4_request&amp;X-Amz-Date=20210504T184000Z&amp;X-Amz-Expires=604800&amp;X-Amz-SignedHeaders=host&amp;X-Amz-Signature=e4f65fe94f29ed5401563b8c53afd238afa3c70faf4409cfc37e9b09856710ee" TargetMode="External"/><Relationship Id="rId199" Type="http://schemas.openxmlformats.org/officeDocument/2006/relationships/hyperlink" Target="https://us-nc-photos.s3.us-east-1.amazonaws.com/uploads/user/avatar/c5330a78b6c218fa290a40cb0835f699.jpeg" TargetMode="External"/><Relationship Id="rId627" Type="http://schemas.openxmlformats.org/officeDocument/2006/relationships/hyperlink" Target="https://production-processed-recordings.s3.amazonaws.com/facba14bc920b64157c197df633cefb7.wav?X-Amz-Algorithm=AWS4-HMAC-SHA256&amp;X-Amz-Credential=AKIATCPXLLJN3FZS7YWQ%2F20210504%2Fus-east-1%2Fs3%2Faws4_request&amp;X-Amz-Date=20210504T183958Z&amp;X-Amz-Expires=604800&amp;X-Amz-SignedHeaders=host&amp;X-Amz-Signature=f10aaf98a6cee1ec0dd907bd2c7b3133cdf6b6605ac8882dd66e94bdb3ac4bcd" TargetMode="External"/><Relationship Id="rId834" Type="http://schemas.openxmlformats.org/officeDocument/2006/relationships/hyperlink" Target="http://production-processed-recordings.s3.amazonaws.com/normalized_audio/e20786f57aad595bdf8827fed50d76e2.wav" TargetMode="External"/><Relationship Id="rId1257" Type="http://schemas.openxmlformats.org/officeDocument/2006/relationships/hyperlink" Target="http://production-processed-recordings.s3.amazonaws.com/normalized_audio/5467dbf426535d9c4dfde00c2d55bb35.wav" TargetMode="External"/><Relationship Id="rId1464" Type="http://schemas.openxmlformats.org/officeDocument/2006/relationships/hyperlink" Target="http://production-processed-recordings.s3.amazonaws.com/normalized_audio/59d9d09b6cff57561074093510eef34b.wav" TargetMode="External"/><Relationship Id="rId1671" Type="http://schemas.openxmlformats.org/officeDocument/2006/relationships/hyperlink" Target="http://production-processed-recordings.s3.amazonaws.com/normalized_audio/3de23dd9b87326bebd9a3f964b043285.wav" TargetMode="External"/><Relationship Id="rId266" Type="http://schemas.openxmlformats.org/officeDocument/2006/relationships/hyperlink" Target="https://us-nc-photos.s3.us-east-1.amazonaws.com/uploads/user/avatar/e97ec69fe5f42deb11b7c3aa89f350f4.jpg" TargetMode="External"/><Relationship Id="rId473" Type="http://schemas.openxmlformats.org/officeDocument/2006/relationships/hyperlink" Target="https://nc-library-recordings.s3.us-west-1.amazonaws.com/uploads/recording/raw_s3_location/f65fa0a1-33fe-4f22-a392-31b8f6072d5b/cc0ba42db8b947fe5821a81f47731ec5.wav?X-Amz-Algorithm=AWS4-HMAC-SHA256&amp;X-Amz-Credential=AKIATCPXLLJN3FZS7YWQ%2F20210504%2Fus-west-1%2Fs3%2Faws4_request&amp;X-Amz-Date=20210504T183958Z&amp;X-Amz-Expires=604800&amp;X-Amz-SignedHeaders=host&amp;X-Amz-Signature=bd91eb2620fe1c23c6be8712c2f64f1e0ffe4d4c5be655c0834e8f9605335ee0" TargetMode="External"/><Relationship Id="rId680" Type="http://schemas.openxmlformats.org/officeDocument/2006/relationships/hyperlink" Target="https://nc-library-recordings.s3.us-west-1.amazonaws.com/uploads/recording/raw_s3_location/9f5ba223-91e7-4ae2-80f8-4477b9bedc1f/ff810c6dd3e291d4d38be70b221b2fe2.wav?X-Amz-Algorithm=AWS4-HMAC-SHA256&amp;X-Amz-Credential=AKIATCPXLLJN3FZS7YWQ%2F20210504%2Fus-west-1%2Fs3%2Faws4_request&amp;X-Amz-Date=20210504T183958Z&amp;X-Amz-Expires=604800&amp;X-Amz-SignedHeaders=host&amp;X-Amz-Signature=0791bf15cb7a2c63e834a413880ee04dcba4fb06ec8448c0db510d7ac94e7b93" TargetMode="External"/><Relationship Id="rId901" Type="http://schemas.openxmlformats.org/officeDocument/2006/relationships/hyperlink" Target="http://production-processed-recordings.s3.amazonaws.com/normalized_audio/47575f459f387c84ca32d292a55c7980.wav" TargetMode="External"/><Relationship Id="rId1117" Type="http://schemas.openxmlformats.org/officeDocument/2006/relationships/hyperlink" Target="https://production-processed-recordings.s3.amazonaws.com/2e3995788fbb5768582223dc790ae77c.wav?X-Amz-Algorithm=AWS4-HMAC-SHA256&amp;X-Amz-Credential=AKIATCPXLLJN3FZS7YWQ%2F20210504%2Fus-east-1%2Fs3%2Faws4_request&amp;X-Amz-Date=20210504T183959Z&amp;X-Amz-Expires=604800&amp;X-Amz-SignedHeaders=host&amp;X-Amz-Signature=546766d4b018f2c4d7a9b168512111e010c09dc0d949e5739592392d38acac25" TargetMode="External"/><Relationship Id="rId1324" Type="http://schemas.openxmlformats.org/officeDocument/2006/relationships/hyperlink" Target="https://production-processed-recordings.s3.amazonaws.com/f6e1c924d96717a380c9f1337a67b480.wav?X-Amz-Algorithm=AWS4-HMAC-SHA256&amp;X-Amz-Credential=AKIATCPXLLJN3FZS7YWQ%2F20210504%2Fus-east-1%2Fs3%2Faws4_request&amp;X-Amz-Date=20210504T183959Z&amp;X-Amz-Expires=604800&amp;X-Amz-SignedHeaders=host&amp;X-Amz-Signature=25ab5bb9062f4a1b9c43f9c5c32219a69e73923d0cba8e0d5381adfaf14e1f35" TargetMode="External"/><Relationship Id="rId1531" Type="http://schemas.openxmlformats.org/officeDocument/2006/relationships/hyperlink" Target="https://nc-library-recordings.s3.us-west-1.amazonaws.com/uploads/recording/raw_s3_location/c8953902-6e65-402c-822b-4a20a9fe9796/b39f7fb24d4296e172f35e73983b4f8d.wav?X-Amz-Algorithm=AWS4-HMAC-SHA256&amp;X-Amz-Credential=AKIATCPXLLJN3FZS7YWQ%2F20210504%2Fus-west-1%2Fs3%2Faws4_request&amp;X-Amz-Date=20210504T184000Z&amp;X-Amz-Expires=604800&amp;X-Amz-SignedHeaders=host&amp;X-Amz-Signature=c2289715460249dbecc698cc3e77d598cf8cf46fe7cdb62dee9907e3abe5922c" TargetMode="External"/><Relationship Id="rId1769" Type="http://schemas.openxmlformats.org/officeDocument/2006/relationships/hyperlink" Target="http://production-processed-recordings.s3.amazonaws.com/normalized_audio/2ebe85454e3001d2134ff8e20fd51d03.wav" TargetMode="External"/><Relationship Id="rId30" Type="http://schemas.openxmlformats.org/officeDocument/2006/relationships/hyperlink" Target="https://nc-library-recordings.s3.us-west-1.amazonaws.com/uploads/recording/raw_s3_location/fde0b71e-4cc8-47db-9bbe-54cb0e209618/ce3d30ceb8ad97e9c7fed58a221643e0.wav?X-Amz-Algorithm=AWS4-HMAC-SHA256&amp;X-Amz-Credential=AKIATCPXLLJN3FZS7YWQ%2F20210504%2Fus-west-1%2Fs3%2Faws4_request&amp;X-Amz-Date=20210504T183957Z&amp;X-Amz-Expires=604800&amp;X-Amz-SignedHeaders=host&amp;X-Amz-Signature=a115b3406d55f14a16a084efbe0c5eee22233d28a9fe0d52d0278e62593a4fb6" TargetMode="External"/><Relationship Id="rId126" Type="http://schemas.openxmlformats.org/officeDocument/2006/relationships/hyperlink" Target="http://production-processed-recordings.s3.amazonaws.com/normalized_audio/c41d4f0a27b1e9264dcd7bcadde7a69f.wav" TargetMode="External"/><Relationship Id="rId333" Type="http://schemas.openxmlformats.org/officeDocument/2006/relationships/hyperlink" Target="https://production-processed-recordings.s3.amazonaws.com/385b6f41e914ce51beee2d1c5c6ab1bb.wav?X-Amz-Algorithm=AWS4-HMAC-SHA256&amp;X-Amz-Credential=AKIATCPXLLJN3FZS7YWQ%2F20210504%2Fus-east-1%2Fs3%2Faws4_request&amp;X-Amz-Date=20210504T183958Z&amp;X-Amz-Expires=604800&amp;X-Amz-SignedHeaders=host&amp;X-Amz-Signature=d66c3b8a5448bc90c3b50740c58386bbb25891e5af58e0daf6938491348705bd" TargetMode="External"/><Relationship Id="rId540" Type="http://schemas.openxmlformats.org/officeDocument/2006/relationships/hyperlink" Target="https://nc-library-recordings.s3.us-west-1.amazonaws.com/uploads/recording/raw_s3_location/d49a9934-9570-417c-b1e3-e856da499a54/8b0258c19277c7a7d8ec0da5ffb31b7f.wav?X-Amz-Algorithm=AWS4-HMAC-SHA256&amp;X-Amz-Credential=AKIATCPXLLJN3FZS7YWQ%2F20210504%2Fus-west-1%2Fs3%2Faws4_request&amp;X-Amz-Date=20210504T183958Z&amp;X-Amz-Expires=604800&amp;X-Amz-SignedHeaders=host&amp;X-Amz-Signature=d79eb088ffa28af6dfebd380dca6f30101ac3334c59bcd77e12cedeb46a3a83a" TargetMode="External"/><Relationship Id="rId778" Type="http://schemas.openxmlformats.org/officeDocument/2006/relationships/hyperlink" Target="https://production-processed-recordings.s3.amazonaws.com/c5dab027b3f7d8f07f3c891f627b5567.wav?X-Amz-Algorithm=AWS4-HMAC-SHA256&amp;X-Amz-Credential=AKIATCPXLLJN3FZS7YWQ%2F20210504%2Fus-east-1%2Fs3%2Faws4_request&amp;X-Amz-Date=20210504T183958Z&amp;X-Amz-Expires=604800&amp;X-Amz-SignedHeaders=host&amp;X-Amz-Signature=60dee5ab7e264f59611ff11ae02610746526699356d08b136577080c19612315" TargetMode="External"/><Relationship Id="rId985" Type="http://schemas.openxmlformats.org/officeDocument/2006/relationships/hyperlink" Target="https://production-processed-recordings.s3.amazonaws.com/8100e3fe16a5b2f13c80642099e2f3a9.wav?X-Amz-Algorithm=AWS4-HMAC-SHA256&amp;X-Amz-Credential=AKIATCPXLLJN3FZS7YWQ%2F20210504%2Fus-east-1%2Fs3%2Faws4_request&amp;X-Amz-Date=20210504T183959Z&amp;X-Amz-Expires=604800&amp;X-Amz-SignedHeaders=host&amp;X-Amz-Signature=21976ede364b69e2d186a34fcb4a087daa9a59e597f7aba313140f76180008ef" TargetMode="External"/><Relationship Id="rId1170" Type="http://schemas.openxmlformats.org/officeDocument/2006/relationships/hyperlink" Target="https://nc-library-recordings.s3.us-west-1.amazonaws.com/uploads/recording/raw_s3_location/36b2a32b-2a9c-4d75-8657-12b24aa587fc/0a76fbc10190d5c0d75135aa2ace3f5e.wav?X-Amz-Algorithm=AWS4-HMAC-SHA256&amp;X-Amz-Credential=AKIATCPXLLJN3FZS7YWQ%2F20210504%2Fus-west-1%2Fs3%2Faws4_request&amp;X-Amz-Date=20210504T183959Z&amp;X-Amz-Expires=604800&amp;X-Amz-SignedHeaders=host&amp;X-Amz-Signature=c448193bc62ea738f888adc16bd32d0bdd32e343c9ccce139b4435dcc340c683" TargetMode="External"/><Relationship Id="rId1629" Type="http://schemas.openxmlformats.org/officeDocument/2006/relationships/hyperlink" Target="https://nc-library-recordings.s3.us-west-1.amazonaws.com/uploads/recording/raw_s3_location/12fed96e-d88d-45b5-849a-00ec174893f8/bbf7e109b8d16878566f86a407fd2476.wav?X-Amz-Algorithm=AWS4-HMAC-SHA256&amp;X-Amz-Credential=AKIATCPXLLJN3FZS7YWQ%2F20210504%2Fus-west-1%2Fs3%2Faws4_request&amp;X-Amz-Date=20210504T184000Z&amp;X-Amz-Expires=604800&amp;X-Amz-SignedHeaders=host&amp;X-Amz-Signature=b0603ffd59860c52f748ec03aa523e76023c5b114fcf0e88c63f77013c401b85" TargetMode="External"/><Relationship Id="rId1836" Type="http://schemas.openxmlformats.org/officeDocument/2006/relationships/hyperlink" Target="http://production-processed-recordings.s3.amazonaws.com/normalized_audio/3b8c1b06c546107810115b0c695c2c59.wav" TargetMode="External"/><Relationship Id="rId638" Type="http://schemas.openxmlformats.org/officeDocument/2006/relationships/hyperlink" Target="https://nc-library-recordings.s3.us-west-1.amazonaws.com/uploads/recording/raw_s3_location/0d4adeb8-66c4-44e4-bde6-ec5260f4c21c/f33a257345bb2361e053eacb8e656138.wav?X-Amz-Algorithm=AWS4-HMAC-SHA256&amp;X-Amz-Credential=AKIATCPXLLJN3FZS7YWQ%2F20210504%2Fus-west-1%2Fs3%2Faws4_request&amp;X-Amz-Date=20210504T183958Z&amp;X-Amz-Expires=604800&amp;X-Amz-SignedHeaders=host&amp;X-Amz-Signature=83ce610566eb93bc564f93f11cf6258c92212acda37dd5f80a60f09379709a61" TargetMode="External"/><Relationship Id="rId845" Type="http://schemas.openxmlformats.org/officeDocument/2006/relationships/hyperlink" Target="https://nc-library-recordings.s3.us-west-1.amazonaws.com/uploads/recording/raw_s3_location/8bdd71db-28fe-43f4-aac0-8354cee7a730/263b7bf3d99e491ff90e5663a6ff4a3c.wav?X-Amz-Algorithm=AWS4-HMAC-SHA256&amp;X-Amz-Credential=AKIATCPXLLJN3FZS7YWQ%2F20210504%2Fus-west-1%2Fs3%2Faws4_request&amp;X-Amz-Date=20210504T183959Z&amp;X-Amz-Expires=604800&amp;X-Amz-SignedHeaders=host&amp;X-Amz-Signature=b9a89f0ea3ecde2046e207a5969d625728d9ad6d119ef47a11c12da381ca2d6b" TargetMode="External"/><Relationship Id="rId1030" Type="http://schemas.openxmlformats.org/officeDocument/2006/relationships/hyperlink" Target="http://production-processed-recordings.s3.amazonaws.com/normalized_audio/46b4b21fbe9059e5b90a4584065f0e3b.wav" TargetMode="External"/><Relationship Id="rId1268" Type="http://schemas.openxmlformats.org/officeDocument/2006/relationships/hyperlink" Target="https://production-processed-recordings.s3.amazonaws.com/72d359bc84255112dfda2e3c8f37a501.wav?X-Amz-Algorithm=AWS4-HMAC-SHA256&amp;X-Amz-Credential=AKIATCPXLLJN3FZS7YWQ%2F20210504%2Fus-east-1%2Fs3%2Faws4_request&amp;X-Amz-Date=20210504T183959Z&amp;X-Amz-Expires=604800&amp;X-Amz-SignedHeaders=host&amp;X-Amz-Signature=05d7fd16d8cd9c45022dba21fc5af281d9eb788d136c71e6c07f61db0cecdd6a" TargetMode="External"/><Relationship Id="rId1475" Type="http://schemas.openxmlformats.org/officeDocument/2006/relationships/hyperlink" Target="https://nc-library-recordings.s3.us-west-1.amazonaws.com/uploads/recording/raw_s3_location/a7a1dfbf-1bf1-4e28-b490-10e83b963aba/efadd924a09931d0e24e0fabe7f830b9.wav?X-Amz-Algorithm=AWS4-HMAC-SHA256&amp;X-Amz-Credential=AKIATCPXLLJN3FZS7YWQ%2F20210504%2Fus-west-1%2Fs3%2Faws4_request&amp;X-Amz-Date=20210504T184000Z&amp;X-Amz-Expires=604800&amp;X-Amz-SignedHeaders=host&amp;X-Amz-Signature=0a5f81c02ebbddcdc6bd6b078a35acea4578afc45b8863c1ced4ab3d6e14d5e3" TargetMode="External"/><Relationship Id="rId1682" Type="http://schemas.openxmlformats.org/officeDocument/2006/relationships/hyperlink" Target="https://nc-library-recordings.s3.us-west-1.amazonaws.com/uploads/recording/raw_s3_location/b428b983-f140-43b4-aae3-e764e908fcb9/4864cb3ba47a99ccc62e00b8c6965061.wav?X-Amz-Algorithm=AWS4-HMAC-SHA256&amp;X-Amz-Credential=AKIATCPXLLJN3FZS7YWQ%2F20210504%2Fus-west-1%2Fs3%2Faws4_request&amp;X-Amz-Date=20210504T184000Z&amp;X-Amz-Expires=604800&amp;X-Amz-SignedHeaders=host&amp;X-Amz-Signature=6058935c72f3ff25fa32a747924318ad37bfe611f4d2ea00162c0a88604616b1" TargetMode="External"/><Relationship Id="rId1903" Type="http://schemas.openxmlformats.org/officeDocument/2006/relationships/hyperlink" Target="https://production-processed-recordings.s3.amazonaws.com/6fd30630cd0294f7c57b76f009eef1f1.wav?X-Amz-Algorithm=AWS4-HMAC-SHA256&amp;X-Amz-Credential=AKIATCPXLLJN3FZS7YWQ%2F20210504%2Fus-east-1%2Fs3%2Faws4_request&amp;X-Amz-Date=20210504T184000Z&amp;X-Amz-Expires=604800&amp;X-Amz-SignedHeaders=host&amp;X-Amz-Signature=82938e6d4ba168208ecbe4cb2249999b8d9039bc2abdff8d568022f0fe73a251" TargetMode="External"/><Relationship Id="rId277" Type="http://schemas.openxmlformats.org/officeDocument/2006/relationships/hyperlink" Target="https://production-processed-recordings.s3.amazonaws.com/248e1a5dd69c27ee112657ba3458fb72.wav?X-Amz-Algorithm=AWS4-HMAC-SHA256&amp;X-Amz-Credential=AKIATCPXLLJN3FZS7YWQ%2F20210504%2Fus-east-1%2Fs3%2Faws4_request&amp;X-Amz-Date=20210504T183958Z&amp;X-Amz-Expires=604800&amp;X-Amz-SignedHeaders=host&amp;X-Amz-Signature=356dd73fa4b9fd858609fa04c2a3f0d667bb64ee21d2a0a8d3f10a221023ba8b" TargetMode="External"/><Relationship Id="rId400" Type="http://schemas.openxmlformats.org/officeDocument/2006/relationships/hyperlink" Target="https://nc-library-recordings.s3.us-west-1.amazonaws.com/uploads/recording/raw_s3_location/de1ee8d0-5f76-412f-9f7d-e5b1b466f7f3/453d922184e62c274efb4bdb6070c785.wav?X-Amz-Algorithm=AWS4-HMAC-SHA256&amp;X-Amz-Credential=AKIATCPXLLJN3FZS7YWQ%2F20210504%2Fus-west-1%2Fs3%2Faws4_request&amp;X-Amz-Date=20210504T183958Z&amp;X-Amz-Expires=604800&amp;X-Amz-SignedHeaders=host&amp;X-Amz-Signature=5731a8b8325ce8ae4f49a7fdb03f126a2f4f36cf1061a711edcab120e6dcbba9" TargetMode="External"/><Relationship Id="rId484" Type="http://schemas.openxmlformats.org/officeDocument/2006/relationships/hyperlink" Target="https://us-nc-photos.s3.us-east-1.amazonaws.com/uploads/user/avatar/56f6734286621d133a4692dd678799d5.jpg" TargetMode="External"/><Relationship Id="rId705" Type="http://schemas.openxmlformats.org/officeDocument/2006/relationships/hyperlink" Target="http://production-processed-recordings.s3.amazonaws.com/normalized_audio/778ac30974ea92a817df0fdf96b47799.wav" TargetMode="External"/><Relationship Id="rId1128" Type="http://schemas.openxmlformats.org/officeDocument/2006/relationships/hyperlink" Target="https://nc-library-recordings.s3.us-west-1.amazonaws.com/uploads/recording/raw_s3_location/c8194fe8-7b20-48d8-990a-284d3aad6ca5/a16428b183db3fe4ca8dab10a7ab2554.wav?X-Amz-Algorithm=AWS4-HMAC-SHA256&amp;X-Amz-Credential=AKIATCPXLLJN3FZS7YWQ%2F20210504%2Fus-west-1%2Fs3%2Faws4_request&amp;X-Amz-Date=20210504T183959Z&amp;X-Amz-Expires=604800&amp;X-Amz-SignedHeaders=host&amp;X-Amz-Signature=2045e329e7b630c7f415fded465da64ef664984b2a12adbc7bfce20fda9026c4" TargetMode="External"/><Relationship Id="rId1335" Type="http://schemas.openxmlformats.org/officeDocument/2006/relationships/hyperlink" Target="https://production-processed-recordings.s3.amazonaws.com/099eaa709690f17beeb00b55f52feeb0.wav?X-Amz-Algorithm=AWS4-HMAC-SHA256&amp;X-Amz-Credential=AKIATCPXLLJN3FZS7YWQ%2F20210504%2Fus-east-1%2Fs3%2Faws4_request&amp;X-Amz-Date=20210504T183959Z&amp;X-Amz-Expires=604800&amp;X-Amz-SignedHeaders=host&amp;X-Amz-Signature=49101bf2ead35d16c0c76abc1ccd100e16c7a89b81934a990dbae0a80276f751" TargetMode="External"/><Relationship Id="rId1542" Type="http://schemas.openxmlformats.org/officeDocument/2006/relationships/hyperlink" Target="https://nc-library-recordings.s3.us-west-1.amazonaws.com/uploads/recording/raw_s3_location/38773a5c-0e26-433c-ae94-d20c17be4053/37b1d092cf6d2dc66122a1e2da28e44e.wav?X-Amz-Algorithm=AWS4-HMAC-SHA256&amp;X-Amz-Credential=AKIATCPXLLJN3FZS7YWQ%2F20210504%2Fus-west-1%2Fs3%2Faws4_request&amp;X-Amz-Date=20210504T184000Z&amp;X-Amz-Expires=604800&amp;X-Amz-SignedHeaders=host&amp;X-Amz-Signature=82cd2fbb6017066dfc225c73e9b9b3aa943baffe688539ce18aa418ae868bf4b" TargetMode="External"/><Relationship Id="rId137" Type="http://schemas.openxmlformats.org/officeDocument/2006/relationships/hyperlink" Target="http://production-processed-recordings.s3.amazonaws.com/normalized_audio/20484161d5852ff2f547843dc5783bcb.wav" TargetMode="External"/><Relationship Id="rId344" Type="http://schemas.openxmlformats.org/officeDocument/2006/relationships/hyperlink" Target="http://production-processed-recordings.s3.amazonaws.com/normalized_audio/727640720ccf31976dcb4822caeef1a8.wav" TargetMode="External"/><Relationship Id="rId691" Type="http://schemas.openxmlformats.org/officeDocument/2006/relationships/hyperlink" Target="https://us-nc-photos.s3.us-east-1.amazonaws.com/uploads/user/avatar/7955425c52bc3ca76ff6cdb1fa751955.jpg" TargetMode="External"/><Relationship Id="rId789" Type="http://schemas.openxmlformats.org/officeDocument/2006/relationships/hyperlink" Target="http://production-processed-recordings.s3.amazonaws.com/normalized_audio/26d738b07d567348978730e8b313ca04.wav" TargetMode="External"/><Relationship Id="rId912" Type="http://schemas.openxmlformats.org/officeDocument/2006/relationships/hyperlink" Target="http://production-processed-recordings.s3.amazonaws.com/normalized_audio/ffd1a48c1da5fa229261e2bc89003596.wav" TargetMode="External"/><Relationship Id="rId996" Type="http://schemas.openxmlformats.org/officeDocument/2006/relationships/hyperlink" Target="http://production-processed-recordings.s3.amazonaws.com/normalized_audio/06b8cdeddd68aca4b47a1ec8728b30e3.wav" TargetMode="External"/><Relationship Id="rId1847" Type="http://schemas.openxmlformats.org/officeDocument/2006/relationships/hyperlink" Target="https://nc-library-recordings.s3.us-west-1.amazonaws.com/uploads/recording/raw_s3_location/3b2ead6f-cb0f-405b-abc0-9ef89093b864/5f97845d36a205c801678c0c1a906fb8.wav?X-Amz-Algorithm=AWS4-HMAC-SHA256&amp;X-Amz-Credential=AKIATCPXLLJN3FZS7YWQ%2F20210504%2Fus-west-1%2Fs3%2Faws4_request&amp;X-Amz-Date=20210504T184000Z&amp;X-Amz-Expires=604800&amp;X-Amz-SignedHeaders=host&amp;X-Amz-Signature=bd4be1f4916ac1cf3f8213cb711674cfd5292aa2c456b3c45854f7125d0991e9" TargetMode="External"/><Relationship Id="rId41" Type="http://schemas.openxmlformats.org/officeDocument/2006/relationships/hyperlink" Target="https://nc-library-recordings.s3.us-west-1.amazonaws.com/uploads/recording/raw_s3_location/c4481ca1-f30a-4136-a84d-f483529d2958/b95d5442942527fbba5fb8a4647442d7.wav?X-Amz-Algorithm=AWS4-HMAC-SHA256&amp;X-Amz-Credential=AKIATCPXLLJN3FZS7YWQ%2F20210504%2Fus-west-1%2Fs3%2Faws4_request&amp;X-Amz-Date=20210504T183957Z&amp;X-Amz-Expires=604800&amp;X-Amz-SignedHeaders=host&amp;X-Amz-Signature=3a14995f5bbd89847ecdfcdbf1192304642a8a69825802eb772da9f3343ddb68" TargetMode="External"/><Relationship Id="rId551" Type="http://schemas.openxmlformats.org/officeDocument/2006/relationships/hyperlink" Target="https://production-processed-recordings.s3.amazonaws.com/381e7ff5c81e19b635bdc15b1d045d74.wav?X-Amz-Algorithm=AWS4-HMAC-SHA256&amp;X-Amz-Credential=AKIATCPXLLJN3FZS7YWQ%2F20210504%2Fus-east-1%2Fs3%2Faws4_request&amp;X-Amz-Date=20210504T183958Z&amp;X-Amz-Expires=604800&amp;X-Amz-SignedHeaders=host&amp;X-Amz-Signature=c181ccd763a42d39f866458101aa586791cb0201efe9e36d1da41c3a51c9e8c5" TargetMode="External"/><Relationship Id="rId649" Type="http://schemas.openxmlformats.org/officeDocument/2006/relationships/hyperlink" Target="https://us-nc-photos.s3.us-east-1.amazonaws.com/uploads/user/avatar/5c6e7db1c0f7088a16cf49b92670cd05.jpg" TargetMode="External"/><Relationship Id="rId856" Type="http://schemas.openxmlformats.org/officeDocument/2006/relationships/hyperlink" Target="http://production-processed-recordings.s3.amazonaws.com/normalized_audio/3e75905e5b147160811f1d7c63af549e.wav" TargetMode="External"/><Relationship Id="rId1181" Type="http://schemas.openxmlformats.org/officeDocument/2006/relationships/hyperlink" Target="https://production-processed-recordings.s3.amazonaws.com/8ba719e64dd7ef6845865719df3bef72.wav?X-Amz-Algorithm=AWS4-HMAC-SHA256&amp;X-Amz-Credential=AKIATCPXLLJN3FZS7YWQ%2F20210504%2Fus-east-1%2Fs3%2Faws4_request&amp;X-Amz-Date=20210504T183959Z&amp;X-Amz-Expires=604800&amp;X-Amz-SignedHeaders=host&amp;X-Amz-Signature=597927ea5418fc990b2ca40a12d5954337cdf30e8a49c5cff1fed8d7692035e7" TargetMode="External"/><Relationship Id="rId1279" Type="http://schemas.openxmlformats.org/officeDocument/2006/relationships/hyperlink" Target="https://us-nc-photos.s3.us-east-1.amazonaws.com/uploads/user/avatar/ac900f6caedaaa827c3aff8f101da7ab.jpg" TargetMode="External"/><Relationship Id="rId1402" Type="http://schemas.openxmlformats.org/officeDocument/2006/relationships/hyperlink" Target="https://us-nc-photos.s3.us-east-1.amazonaws.com/uploads/user/avatar/b68e703a11b005cff243a6bd2ab265da.jpeg" TargetMode="External"/><Relationship Id="rId1486" Type="http://schemas.openxmlformats.org/officeDocument/2006/relationships/hyperlink" Target="http://production-processed-recordings.s3.amazonaws.com/normalized_audio/b841992ca58213cb33f1afe1eb411308.wav" TargetMode="External"/><Relationship Id="rId1707" Type="http://schemas.openxmlformats.org/officeDocument/2006/relationships/hyperlink" Target="https://production-processed-recordings.s3.amazonaws.com/79bea3f270cd3fc3b05611edc85518cd.wav?X-Amz-Algorithm=AWS4-HMAC-SHA256&amp;X-Amz-Credential=AKIATCPXLLJN3FZS7YWQ%2F20210504%2Fus-east-1%2Fs3%2Faws4_request&amp;X-Amz-Date=20210504T184000Z&amp;X-Amz-Expires=604800&amp;X-Amz-SignedHeaders=host&amp;X-Amz-Signature=99fbca67adc767bbe7203208daeff919f4aae0210e701fc8a40051ec56f24a00" TargetMode="External"/><Relationship Id="rId190" Type="http://schemas.openxmlformats.org/officeDocument/2006/relationships/hyperlink" Target="https://production-processed-recordings.s3.amazonaws.com/838fea40d53851392ce16cfb50a5ea76.wav?X-Amz-Algorithm=AWS4-HMAC-SHA256&amp;X-Amz-Credential=AKIATCPXLLJN3FZS7YWQ%2F20210504%2Fus-east-1%2Fs3%2Faws4_request&amp;X-Amz-Date=20210504T183958Z&amp;X-Amz-Expires=604800&amp;X-Amz-SignedHeaders=host&amp;X-Amz-Signature=25f1c0cfc6aca95cd83656605deb6a15edca8a2ce063cbeb82f81b635d0af6da" TargetMode="External"/><Relationship Id="rId204" Type="http://schemas.openxmlformats.org/officeDocument/2006/relationships/hyperlink" Target="https://production-processed-recordings.s3.amazonaws.com/eb8bed17a6d376652b5441df0b82a07c.wav?X-Amz-Algorithm=AWS4-HMAC-SHA256&amp;X-Amz-Credential=AKIATCPXLLJN3FZS7YWQ%2F20210504%2Fus-east-1%2Fs3%2Faws4_request&amp;X-Amz-Date=20210504T183958Z&amp;X-Amz-Expires=604800&amp;X-Amz-SignedHeaders=host&amp;X-Amz-Signature=d732e10eb5208ab8af865964c4e6b17a1d6b01b897b744e1c52219c5c5ec9041" TargetMode="External"/><Relationship Id="rId288" Type="http://schemas.openxmlformats.org/officeDocument/2006/relationships/hyperlink" Target="http://production-processed-recordings.s3.amazonaws.com/normalized_audio/8516ee6b2e589fffaadfdd745ed376a3.wav" TargetMode="External"/><Relationship Id="rId411" Type="http://schemas.openxmlformats.org/officeDocument/2006/relationships/hyperlink" Target="https://us-nc-photos.s3.us-east-1.amazonaws.com/uploads/user/avatar/4c7399f4538fb13a9c68d19fd485d18d.jpg" TargetMode="External"/><Relationship Id="rId509" Type="http://schemas.openxmlformats.org/officeDocument/2006/relationships/hyperlink" Target="https://nc-library-recordings.s3.us-west-1.amazonaws.com/uploads/recording/raw_s3_location/b536707e-066a-495c-bad9-feca064efb81/fcc24b7f4e43b5b25b0aaa00133848ee.wav?X-Amz-Algorithm=AWS4-HMAC-SHA256&amp;X-Amz-Credential=AKIATCPXLLJN3FZS7YWQ%2F20210504%2Fus-west-1%2Fs3%2Faws4_request&amp;X-Amz-Date=20210504T183958Z&amp;X-Amz-Expires=604800&amp;X-Amz-SignedHeaders=host&amp;X-Amz-Signature=3f4a9be5ba37544dd257e10106a5cd8276cdea475daf56ae7aa2942eceb5426e" TargetMode="External"/><Relationship Id="rId1041" Type="http://schemas.openxmlformats.org/officeDocument/2006/relationships/hyperlink" Target="https://production-processed-recordings.s3.amazonaws.com/f78d0a7903bd65199e9cfcf9cfa40e08.wav?X-Amz-Algorithm=AWS4-HMAC-SHA256&amp;X-Amz-Credential=AKIATCPXLLJN3FZS7YWQ%2F20210504%2Fus-east-1%2Fs3%2Faws4_request&amp;X-Amz-Date=20210504T183959Z&amp;X-Amz-Expires=604800&amp;X-Amz-SignedHeaders=host&amp;X-Amz-Signature=406b72ff4be41b3105c24522a3fa2719709728b42ccb6ba2d2230f509e23f3a4" TargetMode="External"/><Relationship Id="rId1139" Type="http://schemas.openxmlformats.org/officeDocument/2006/relationships/hyperlink" Target="https://production-processed-recordings.s3.amazonaws.com/fdbfc5b93c7500df3f941ded2310a42d.wav?X-Amz-Algorithm=AWS4-HMAC-SHA256&amp;X-Amz-Credential=AKIATCPXLLJN3FZS7YWQ%2F20210504%2Fus-east-1%2Fs3%2Faws4_request&amp;X-Amz-Date=20210504T183959Z&amp;X-Amz-Expires=604800&amp;X-Amz-SignedHeaders=host&amp;X-Amz-Signature=0e78fb0003429b593331c1e89a086246e51521cd71156120bbbd7d2b81bac84a" TargetMode="External"/><Relationship Id="rId1346" Type="http://schemas.openxmlformats.org/officeDocument/2006/relationships/hyperlink" Target="https://nc-library-recordings.s3.us-west-1.amazonaws.com/uploads/recording/raw_s3_location/ac628bbd-8944-480a-b7ef-59230d7377b3/6b786c797c79408b392604cf48248d13.wav?X-Amz-Algorithm=AWS4-HMAC-SHA256&amp;X-Amz-Credential=AKIATCPXLLJN3FZS7YWQ%2F20210504%2Fus-west-1%2Fs3%2Faws4_request&amp;X-Amz-Date=20210504T183959Z&amp;X-Amz-Expires=604800&amp;X-Amz-SignedHeaders=host&amp;X-Amz-Signature=224b0df7f0be6d56f09c9ce2a61002587a6eabf65972e494f279560d2586b330" TargetMode="External"/><Relationship Id="rId1693" Type="http://schemas.openxmlformats.org/officeDocument/2006/relationships/hyperlink" Target="https://us-nc-photos.s3.us-east-1.amazonaws.com/uploads/user/avatar/b2fd6bc2afb9db992bede6ff5bf20311.jpg" TargetMode="External"/><Relationship Id="rId1914" Type="http://schemas.openxmlformats.org/officeDocument/2006/relationships/hyperlink" Target="http://production-processed-recordings.s3.amazonaws.com/normalized_audio/997ab520ab35fbe6c7d103e93e1880fb.wav" TargetMode="External"/><Relationship Id="rId495" Type="http://schemas.openxmlformats.org/officeDocument/2006/relationships/hyperlink" Target="http://production-processed-recordings.s3.amazonaws.com/normalized_audio/b0fafec89676a981c9a2f09f8be520f5.wav" TargetMode="External"/><Relationship Id="rId716" Type="http://schemas.openxmlformats.org/officeDocument/2006/relationships/hyperlink" Target="https://nc-library-recordings.s3.us-west-1.amazonaws.com/uploads/recording/raw_s3_location/adbf2c79-4d09-4310-be85-8d70fe33b1c7/9177a1d151c41b05fc9955b8b904e106.wav?X-Amz-Algorithm=AWS4-HMAC-SHA256&amp;X-Amz-Credential=AKIATCPXLLJN3FZS7YWQ%2F20210504%2Fus-west-1%2Fs3%2Faws4_request&amp;X-Amz-Date=20210504T183958Z&amp;X-Amz-Expires=604800&amp;X-Amz-SignedHeaders=host&amp;X-Amz-Signature=652aaea45fba40a02d26254900c97f011a4e581f84b0126264d78ff04d62e852" TargetMode="External"/><Relationship Id="rId923" Type="http://schemas.openxmlformats.org/officeDocument/2006/relationships/hyperlink" Target="https://production-processed-recordings.s3.amazonaws.com/2ae372d350423b446621574edb903ab4.wav?X-Amz-Algorithm=AWS4-HMAC-SHA256&amp;X-Amz-Credential=AKIATCPXLLJN3FZS7YWQ%2F20210504%2Fus-east-1%2Fs3%2Faws4_request&amp;X-Amz-Date=20210504T183959Z&amp;X-Amz-Expires=604800&amp;X-Amz-SignedHeaders=host&amp;X-Amz-Signature=9836249284d0dc86a538f305e953425f6af4b0ae7331e51440fd051e63e0d4e7" TargetMode="External"/><Relationship Id="rId1553" Type="http://schemas.openxmlformats.org/officeDocument/2006/relationships/hyperlink" Target="https://production-processed-recordings.s3.amazonaws.com/28a2f53a76c15778d4e82472cc796a97.wav?X-Amz-Algorithm=AWS4-HMAC-SHA256&amp;X-Amz-Credential=AKIATCPXLLJN3FZS7YWQ%2F20210504%2Fus-east-1%2Fs3%2Faws4_request&amp;X-Amz-Date=20210504T184000Z&amp;X-Amz-Expires=604800&amp;X-Amz-SignedHeaders=host&amp;X-Amz-Signature=c2c4eb2639261aaebe174701facc4f73896d933133b2b6e7b07d59756fe86c1e" TargetMode="External"/><Relationship Id="rId1760" Type="http://schemas.openxmlformats.org/officeDocument/2006/relationships/hyperlink" Target="http://production-processed-recordings.s3.amazonaws.com/normalized_audio/a8544c55b57308e2983f8576cd8ca104.wav" TargetMode="External"/><Relationship Id="rId1858" Type="http://schemas.openxmlformats.org/officeDocument/2006/relationships/hyperlink" Target="https://nc-library-recordings.s3.us-west-1.amazonaws.com/uploads/recording/raw_s3_location/fa1ae4bb-795f-425a-9baf-34ddc8ef0239/9bdc79fc7df5f3e4bd64b4731771b651.wav?X-Amz-Algorithm=AWS4-HMAC-SHA256&amp;X-Amz-Credential=AKIATCPXLLJN3FZS7YWQ%2F20210504%2Fus-west-1%2Fs3%2Faws4_request&amp;X-Amz-Date=20210504T184000Z&amp;X-Amz-Expires=604800&amp;X-Amz-SignedHeaders=host&amp;X-Amz-Signature=9ba4a6f9efca838b21162da4f7887fd596c925815f0acafbf7c9e420dcd43966" TargetMode="External"/><Relationship Id="rId52" Type="http://schemas.openxmlformats.org/officeDocument/2006/relationships/hyperlink" Target="https://us-nc-photos.s3.us-east-1.amazonaws.com/uploads/user/avatar/4fa6305f17c5ca599085c12d8ebac481.png" TargetMode="External"/><Relationship Id="rId148" Type="http://schemas.openxmlformats.org/officeDocument/2006/relationships/hyperlink" Target="https://nc-library-recordings.s3.us-west-1.amazonaws.com/uploads/recording/raw_s3_location/d7f8d4a4-ef06-4d42-bf86-fabb8bf81bdc/1ffd183ad5cd665d990c68075e7fb941.wav?X-Amz-Algorithm=AWS4-HMAC-SHA256&amp;X-Amz-Credential=AKIATCPXLLJN3FZS7YWQ%2F20210504%2Fus-west-1%2Fs3%2Faws4_request&amp;X-Amz-Date=20210504T183958Z&amp;X-Amz-Expires=604800&amp;X-Amz-SignedHeaders=host&amp;X-Amz-Signature=cd8907270c7c02fb9e8b314e5055747cd12b1fc99972e9f7e703d018244575de" TargetMode="External"/><Relationship Id="rId355" Type="http://schemas.openxmlformats.org/officeDocument/2006/relationships/hyperlink" Target="https://production-processed-recordings.s3.amazonaws.com/8bf12c813382ea5a01c5edeb5fee3214.wav?X-Amz-Algorithm=AWS4-HMAC-SHA256&amp;X-Amz-Credential=AKIATCPXLLJN3FZS7YWQ%2F20210504%2Fus-east-1%2Fs3%2Faws4_request&amp;X-Amz-Date=20210504T183958Z&amp;X-Amz-Expires=604800&amp;X-Amz-SignedHeaders=host&amp;X-Amz-Signature=26a67d2646dd3bfcdf9a5104aa12b18deeda6dec8b9d46ae82918c411ada132d" TargetMode="External"/><Relationship Id="rId562" Type="http://schemas.openxmlformats.org/officeDocument/2006/relationships/hyperlink" Target="https://production-processed-recordings.s3.amazonaws.com/4c27a8e2f94c75cdc8718df30bebaf57.wav?X-Amz-Algorithm=AWS4-HMAC-SHA256&amp;X-Amz-Credential=AKIATCPXLLJN3FZS7YWQ%2F20210504%2Fus-east-1%2Fs3%2Faws4_request&amp;X-Amz-Date=20210504T183958Z&amp;X-Amz-Expires=604800&amp;X-Amz-SignedHeaders=host&amp;X-Amz-Signature=db6b3c7278f4374ce210a7a5b3f0fda0729b3c36d066914af6583f8bd79a16a2" TargetMode="External"/><Relationship Id="rId1192" Type="http://schemas.openxmlformats.org/officeDocument/2006/relationships/hyperlink" Target="https://us-nc-photos.s3.us-east-1.amazonaws.com/uploads/user/avatar/2dd612425054ecc7ebfdd07951261b2f.jpeg" TargetMode="External"/><Relationship Id="rId1206" Type="http://schemas.openxmlformats.org/officeDocument/2006/relationships/hyperlink" Target="https://production-processed-recordings.s3.amazonaws.com/a6d6309d59fcad5744c6c2f39d489a58.wav?X-Amz-Algorithm=AWS4-HMAC-SHA256&amp;X-Amz-Credential=AKIATCPXLLJN3FZS7YWQ%2F20210504%2Fus-east-1%2Fs3%2Faws4_request&amp;X-Amz-Date=20210504T183959Z&amp;X-Amz-Expires=604800&amp;X-Amz-SignedHeaders=host&amp;X-Amz-Signature=af40a2c791d1dbbc8551dc46e6a10ad3849899bd80c3eb4be49939872d6e216b" TargetMode="External"/><Relationship Id="rId1413" Type="http://schemas.openxmlformats.org/officeDocument/2006/relationships/hyperlink" Target="http://production-processed-recordings.s3.amazonaws.com/normalized_audio/af6764d3522afde13436750bb1f4fc5f.wav" TargetMode="External"/><Relationship Id="rId1620" Type="http://schemas.openxmlformats.org/officeDocument/2006/relationships/hyperlink" Target="http://production-processed-recordings.s3.amazonaws.com/normalized_audio/ffb7db0d2ac32a8713799c0a5a4f7adf.wav" TargetMode="External"/><Relationship Id="rId215" Type="http://schemas.openxmlformats.org/officeDocument/2006/relationships/hyperlink" Target="https://nc-library-recordings.s3.us-west-1.amazonaws.com/uploads/recording/raw_s3_location/f8064c16-6658-4c94-bb7d-1a12f3beadbd/f5126836870e55657539d0158d1e0cbf.wav?X-Amz-Algorithm=AWS4-HMAC-SHA256&amp;X-Amz-Credential=AKIATCPXLLJN3FZS7YWQ%2F20210504%2Fus-west-1%2Fs3%2Faws4_request&amp;X-Amz-Date=20210504T183958Z&amp;X-Amz-Expires=604800&amp;X-Amz-SignedHeaders=host&amp;X-Amz-Signature=a2c8d9051fb285f9e60543b7444a1a772020ffc0743c37a126aaa0366b0f1736" TargetMode="External"/><Relationship Id="rId422" Type="http://schemas.openxmlformats.org/officeDocument/2006/relationships/hyperlink" Target="http://production-processed-recordings.s3.amazonaws.com/normalized_audio/a5d623993a40bcebda7fa03d02883e47.wav" TargetMode="External"/><Relationship Id="rId867" Type="http://schemas.openxmlformats.org/officeDocument/2006/relationships/hyperlink" Target="https://nc-library-recordings.s3.us-west-1.amazonaws.com/uploads/recording/raw_s3_location/8c7e6e83-863f-432e-a074-ad82ded3bf9a/d2e38216cd4cb7a3b14b2cd12ec0377b.wav?X-Amz-Algorithm=AWS4-HMAC-SHA256&amp;X-Amz-Credential=AKIATCPXLLJN3FZS7YWQ%2F20210504%2Fus-west-1%2Fs3%2Faws4_request&amp;X-Amz-Date=20210504T183959Z&amp;X-Amz-Expires=604800&amp;X-Amz-SignedHeaders=host&amp;X-Amz-Signature=d2e781dd9a034524fa1823447099be75869a5223c668dc902d412705e4d3fc79" TargetMode="External"/><Relationship Id="rId1052" Type="http://schemas.openxmlformats.org/officeDocument/2006/relationships/hyperlink" Target="http://production-processed-recordings.s3.amazonaws.com/normalized_audio/60ed7cedd2bba0e38322df7faf8899bc.wav" TargetMode="External"/><Relationship Id="rId1497" Type="http://schemas.openxmlformats.org/officeDocument/2006/relationships/hyperlink" Target="https://nc-library-recordings.s3.us-west-1.amazonaws.com/uploads/recording/raw_s3_location/6d78d5e7-f3bd-49ca-898a-6ddf6f360d87/faed6915a78b3768ab4f96cd21f7a21b.wav?X-Amz-Algorithm=AWS4-HMAC-SHA256&amp;X-Amz-Credential=AKIATCPXLLJN3FZS7YWQ%2F20210504%2Fus-west-1%2Fs3%2Faws4_request&amp;X-Amz-Date=20210504T184000Z&amp;X-Amz-Expires=604800&amp;X-Amz-SignedHeaders=host&amp;X-Amz-Signature=3126770a7255a1a4a37288c57f3f1cda13ac5d79c57956652063c93c584ec5d4" TargetMode="External"/><Relationship Id="rId1718" Type="http://schemas.openxmlformats.org/officeDocument/2006/relationships/hyperlink" Target="https://production-processed-recordings.s3.amazonaws.com/4e9baa3fc53581ce0e5f7b5c2e392eae.wav?X-Amz-Algorithm=AWS4-HMAC-SHA256&amp;X-Amz-Credential=AKIATCPXLLJN3FZS7YWQ%2F20210504%2Fus-east-1%2Fs3%2Faws4_request&amp;X-Amz-Date=20210504T184000Z&amp;X-Amz-Expires=604800&amp;X-Amz-SignedHeaders=host&amp;X-Amz-Signature=6b3f495feab76a2a433eddcdc2842c66255412b78e9eca437c5f7ad577897319" TargetMode="External"/><Relationship Id="rId1925" Type="http://schemas.openxmlformats.org/officeDocument/2006/relationships/hyperlink" Target="http://production-processed-recordings.s3.amazonaws.com/normalized_audio/6d5d3639ab0e4712b862ca3a08f0be87.wav" TargetMode="External"/><Relationship Id="rId299" Type="http://schemas.openxmlformats.org/officeDocument/2006/relationships/hyperlink" Target="https://nc-library-recordings.s3.us-west-1.amazonaws.com/uploads/recording/raw_s3_location/08a46002-f7d8-41cd-b64c-897f73ebd1b7/6297e6723786648d95a0742319d074f5.wav?X-Amz-Algorithm=AWS4-HMAC-SHA256&amp;X-Amz-Credential=AKIATCPXLLJN3FZS7YWQ%2F20210504%2Fus-west-1%2Fs3%2Faws4_request&amp;X-Amz-Date=20210504T183958Z&amp;X-Amz-Expires=604800&amp;X-Amz-SignedHeaders=host&amp;X-Amz-Signature=4b6b3bd36b93154fac8b7faca0841deed3cbf5b25ae8d877b82b1bb34b5fb614" TargetMode="External"/><Relationship Id="rId727" Type="http://schemas.openxmlformats.org/officeDocument/2006/relationships/hyperlink" Target="http://production-processed-recordings.s3.amazonaws.com/normalized_audio/0924b8bfa33c2d2f8b48d43cd63b2f71.wav" TargetMode="External"/><Relationship Id="rId934" Type="http://schemas.openxmlformats.org/officeDocument/2006/relationships/hyperlink" Target="https://nc-library-recordings.s3.us-west-1.amazonaws.com/uploads/recording/raw_s3_location/81656885-13ff-43ac-8f9a-edcb46289965/f74fbb45d96dd855c89fe635a5f2c4f2.wav?X-Amz-Algorithm=AWS4-HMAC-SHA256&amp;X-Amz-Credential=AKIATCPXLLJN3FZS7YWQ%2F20210504%2Fus-west-1%2Fs3%2Faws4_request&amp;X-Amz-Date=20210504T183959Z&amp;X-Amz-Expires=604800&amp;X-Amz-SignedHeaders=host&amp;X-Amz-Signature=f25c2a14d6e3496d9201df9678e621b2209449bc3d87a5cc4d0c3705e8adf4af" TargetMode="External"/><Relationship Id="rId1357" Type="http://schemas.openxmlformats.org/officeDocument/2006/relationships/hyperlink" Target="http://production-processed-recordings.s3.amazonaws.com/normalized_audio/ee6dd9b31f0977e072601965c45b2e21.wav" TargetMode="External"/><Relationship Id="rId1564" Type="http://schemas.openxmlformats.org/officeDocument/2006/relationships/hyperlink" Target="http://production-processed-recordings.s3.amazonaws.com/normalized_audio/90105ab90f92894a7a48cca8da5980be.wav" TargetMode="External"/><Relationship Id="rId1771" Type="http://schemas.openxmlformats.org/officeDocument/2006/relationships/hyperlink" Target="https://nc-library-recordings.s3.us-west-1.amazonaws.com/uploads/recording/raw_s3_location/bf6f0bc6-8c90-4e75-99f8-556a6d9a6076/2ebe85454e3001d2134ff8e20fd51d03.wav?X-Amz-Algorithm=AWS4-HMAC-SHA256&amp;X-Amz-Credential=AKIATCPXLLJN3FZS7YWQ%2F20210504%2Fus-west-1%2Fs3%2Faws4_request&amp;X-Amz-Date=20210504T184000Z&amp;X-Amz-Expires=604800&amp;X-Amz-SignedHeaders=host&amp;X-Amz-Signature=ef0afc8d980c25a9995c77f47032bbb72b6fd01d47f77648d1673ed2aa5e5eea" TargetMode="External"/><Relationship Id="rId63" Type="http://schemas.openxmlformats.org/officeDocument/2006/relationships/hyperlink" Target="http://production-processed-recordings.s3.amazonaws.com/normalized_audio/5218003ec6c3027fb389915f08eccb0f.wav" TargetMode="External"/><Relationship Id="rId159" Type="http://schemas.openxmlformats.org/officeDocument/2006/relationships/hyperlink" Target="https://nc-library-recordings.s3.us-west-1.amazonaws.com/uploads/recording/raw_s3_location/d21e98dd-394a-47dc-b8c9-ff97640ea158/c753e01c985f6492a9e002c903dab7c3.wav?X-Amz-Algorithm=AWS4-HMAC-SHA256&amp;X-Amz-Credential=AKIATCPXLLJN3FZS7YWQ%2F20210504%2Fus-west-1%2Fs3%2Faws4_request&amp;X-Amz-Date=20210504T183958Z&amp;X-Amz-Expires=604800&amp;X-Amz-SignedHeaders=host&amp;X-Amz-Signature=064f7e5fbe3309e60c10ae6dbdb690d498d1da1caabb7b628f41c7a2ea4646eb" TargetMode="External"/><Relationship Id="rId366" Type="http://schemas.openxmlformats.org/officeDocument/2006/relationships/hyperlink" Target="https://nc-library-recordings.s3.us-west-1.amazonaws.com/uploads/recording/raw_s3_location/3a36dba6-3e54-4002-9114-54360d6bafe4/10ed191c7ab81d3bbe9c8f64d52b5675.wav?X-Amz-Algorithm=AWS4-HMAC-SHA256&amp;X-Amz-Credential=AKIATCPXLLJN3FZS7YWQ%2F20210504%2Fus-west-1%2Fs3%2Faws4_request&amp;X-Amz-Date=20210504T183958Z&amp;X-Amz-Expires=604800&amp;X-Amz-SignedHeaders=host&amp;X-Amz-Signature=6f53dbacdc5ea33a0425de56f7f329e46336c5f96ecf92f65cecf4dc37058555" TargetMode="External"/><Relationship Id="rId573" Type="http://schemas.openxmlformats.org/officeDocument/2006/relationships/hyperlink" Target="http://production-processed-recordings.s3.amazonaws.com/normalized_audio/492c41d75be61d90c65ac531a3559312.wav" TargetMode="External"/><Relationship Id="rId780" Type="http://schemas.openxmlformats.org/officeDocument/2006/relationships/hyperlink" Target="http://production-processed-recordings.s3.amazonaws.com/normalized_audio/68108acdbbaebcda3be90ad3c6444c40.wav" TargetMode="External"/><Relationship Id="rId1217" Type="http://schemas.openxmlformats.org/officeDocument/2006/relationships/hyperlink" Target="https://nc-library-recordings.s3.us-west-1.amazonaws.com/uploads/recording/raw_s3_location/aad0145e-bc56-425d-8a1e-18cd935534f1/2dca91448bac6bff3fad3e25c62d0ba9.wav?X-Amz-Algorithm=AWS4-HMAC-SHA256&amp;X-Amz-Credential=AKIATCPXLLJN3FZS7YWQ%2F20210504%2Fus-west-1%2Fs3%2Faws4_request&amp;X-Amz-Date=20210504T183959Z&amp;X-Amz-Expires=604800&amp;X-Amz-SignedHeaders=host&amp;X-Amz-Signature=f5716afc99ccae9e5b2b257e4f1fc19de2a0b2e773722e45a6ccfdea05648d2a" TargetMode="External"/><Relationship Id="rId1424" Type="http://schemas.openxmlformats.org/officeDocument/2006/relationships/hyperlink" Target="https://nc-library-recordings.s3.us-west-1.amazonaws.com/uploads/recording/raw_s3_location/984de3f5-7bc4-4342-a05a-a3878395cf9f/8b7480b658340a07f6520a6bbf25662f.wav?X-Amz-Algorithm=AWS4-HMAC-SHA256&amp;X-Amz-Credential=AKIATCPXLLJN3FZS7YWQ%2F20210504%2Fus-west-1%2Fs3%2Faws4_request&amp;X-Amz-Date=20210504T183959Z&amp;X-Amz-Expires=604800&amp;X-Amz-SignedHeaders=host&amp;X-Amz-Signature=88ebaac1ba686c263edebc1f6434a13da5ab65affbce163141976610531ae431" TargetMode="External"/><Relationship Id="rId1631" Type="http://schemas.openxmlformats.org/officeDocument/2006/relationships/hyperlink" Target="https://production-processed-recordings.s3.amazonaws.com/c674530a30bc114ab851f8ca0d062df6.wav?X-Amz-Algorithm=AWS4-HMAC-SHA256&amp;X-Amz-Credential=AKIATCPXLLJN3FZS7YWQ%2F20210504%2Fus-east-1%2Fs3%2Faws4_request&amp;X-Amz-Date=20210504T184000Z&amp;X-Amz-Expires=604800&amp;X-Amz-SignedHeaders=host&amp;X-Amz-Signature=8a980a1525e30a0860e878224db6d386f2cdf8b1a47153ae02024c112586f783" TargetMode="External"/><Relationship Id="rId1869" Type="http://schemas.openxmlformats.org/officeDocument/2006/relationships/hyperlink" Target="http://production-processed-recordings.s3.amazonaws.com/normalized_audio/c7f75f3260b2ffac11c2c722e596abfb.wav" TargetMode="External"/><Relationship Id="rId226" Type="http://schemas.openxmlformats.org/officeDocument/2006/relationships/hyperlink" Target="http://production-processed-recordings.s3.amazonaws.com/normalized_audio/83076b83010b68c1a44803579e77064a.wav" TargetMode="External"/><Relationship Id="rId433" Type="http://schemas.openxmlformats.org/officeDocument/2006/relationships/hyperlink" Target="https://nc-library-recordings.s3.us-west-1.amazonaws.com/uploads/recording/raw_s3_location/c79d103e-5ae4-41a7-b5b2-638f79d37bb7/e77dea100695c636ef8acbe6299e1b78.wav?X-Amz-Algorithm=AWS4-HMAC-SHA256&amp;X-Amz-Credential=AKIATCPXLLJN3FZS7YWQ%2F20210504%2Fus-west-1%2Fs3%2Faws4_request&amp;X-Amz-Date=20210504T183958Z&amp;X-Amz-Expires=604800&amp;X-Amz-SignedHeaders=host&amp;X-Amz-Signature=7f3847c1bdf877046ca5b11146e3b265cb4a909da6e42b4fbb754b98c45148e1" TargetMode="External"/><Relationship Id="rId878" Type="http://schemas.openxmlformats.org/officeDocument/2006/relationships/hyperlink" Target="https://us-nc-photos.s3.us-east-1.amazonaws.com/uploads/user/avatar/f3485adbd3f820d4fe3e174544fbf46e.jpg" TargetMode="External"/><Relationship Id="rId1063" Type="http://schemas.openxmlformats.org/officeDocument/2006/relationships/hyperlink" Target="https://nc-library-recordings.s3.us-west-1.amazonaws.com/uploads/recording/raw_s3_location/0a40aa36-3d63-43e3-9a6e-9612d04509f9/49be8d0bb6269fb616404137c29699f3.wav?X-Amz-Algorithm=AWS4-HMAC-SHA256&amp;X-Amz-Credential=AKIATCPXLLJN3FZS7YWQ%2F20210504%2Fus-west-1%2Fs3%2Faws4_request&amp;X-Amz-Date=20210504T183959Z&amp;X-Amz-Expires=604800&amp;X-Amz-SignedHeaders=host&amp;X-Amz-Signature=19a8273fb02e3f298af5c875505dff5995ac293a8d09a4afdee65a60e2b1927e" TargetMode="External"/><Relationship Id="rId1270" Type="http://schemas.openxmlformats.org/officeDocument/2006/relationships/hyperlink" Target="http://production-processed-recordings.s3.amazonaws.com/normalized_audio/2f26b2f7e320985d0915868d68834fb4.wav" TargetMode="External"/><Relationship Id="rId1729" Type="http://schemas.openxmlformats.org/officeDocument/2006/relationships/hyperlink" Target="https://nc-library-recordings.s3.us-west-1.amazonaws.com/uploads/recording/raw_s3_location/52917602-6841-44f4-984c-73776b9d11be/e3d334043c24ed20cb3a2b179a578ac7.wav?X-Amz-Algorithm=AWS4-HMAC-SHA256&amp;X-Amz-Credential=AKIATCPXLLJN3FZS7YWQ%2F20210504%2Fus-west-1%2Fs3%2Faws4_request&amp;X-Amz-Date=20210504T184000Z&amp;X-Amz-Expires=604800&amp;X-Amz-SignedHeaders=host&amp;X-Amz-Signature=0c405c54561455b7d81b733e01f326a685466829192160cd6196aa42a7c2ee51" TargetMode="External"/><Relationship Id="rId640" Type="http://schemas.openxmlformats.org/officeDocument/2006/relationships/hyperlink" Target="https://production-processed-recordings.s3.amazonaws.com/3bd3e9b9e886c9451403e871107dd836.wav?X-Amz-Algorithm=AWS4-HMAC-SHA256&amp;X-Amz-Credential=AKIATCPXLLJN3FZS7YWQ%2F20210504%2Fus-east-1%2Fs3%2Faws4_request&amp;X-Amz-Date=20210504T183958Z&amp;X-Amz-Expires=604800&amp;X-Amz-SignedHeaders=host&amp;X-Amz-Signature=11b98656da1eb2620555a1a06df3378990a24001892c6e0a00287e7a3bdd713f" TargetMode="External"/><Relationship Id="rId738" Type="http://schemas.openxmlformats.org/officeDocument/2006/relationships/hyperlink" Target="https://nc-library-recordings.s3.us-west-1.amazonaws.com/uploads/recording/raw_s3_location/68f21bd8-21c9-4f3b-869a-3f416d64ef36/d351e9f3edccf762003fc6bb9f4de497.wav?X-Amz-Algorithm=AWS4-HMAC-SHA256&amp;X-Amz-Credential=AKIATCPXLLJN3FZS7YWQ%2F20210504%2Fus-west-1%2Fs3%2Faws4_request&amp;X-Amz-Date=20210504T183958Z&amp;X-Amz-Expires=604800&amp;X-Amz-SignedHeaders=host&amp;X-Amz-Signature=3dc84ba5d7cb0b70c3d4c0e849b99883c8d5972eac471b6c542c5514c0b5969b" TargetMode="External"/><Relationship Id="rId945" Type="http://schemas.openxmlformats.org/officeDocument/2006/relationships/hyperlink" Target="https://production-processed-recordings.s3.amazonaws.com/4bf87b19046ae8cc0ba18a68623cc09c.wav?X-Amz-Algorithm=AWS4-HMAC-SHA256&amp;X-Amz-Credential=AKIATCPXLLJN3FZS7YWQ%2F20210504%2Fus-east-1%2Fs3%2Faws4_request&amp;X-Amz-Date=20210504T183959Z&amp;X-Amz-Expires=604800&amp;X-Amz-SignedHeaders=host&amp;X-Amz-Signature=71cb836afd0870aa3c259f29e53d00c23b2ebd277e6c6a5aa55f9f93c8958858" TargetMode="External"/><Relationship Id="rId1368" Type="http://schemas.openxmlformats.org/officeDocument/2006/relationships/hyperlink" Target="https://nc-library-recordings.s3.us-west-1.amazonaws.com/uploads/recording/raw_s3_location/66899096-2c68-4793-990a-34729e5f2585/fdaa8ebefdc99e894fdf1f1612e9f9db.wav?X-Amz-Algorithm=AWS4-HMAC-SHA256&amp;X-Amz-Credential=AKIATCPXLLJN3FZS7YWQ%2F20210504%2Fus-west-1%2Fs3%2Faws4_request&amp;X-Amz-Date=20210504T183959Z&amp;X-Amz-Expires=604800&amp;X-Amz-SignedHeaders=host&amp;X-Amz-Signature=ad38e6febed02f9683041f639a548bdd7a0925628943b837c308d9e39ffc89fa" TargetMode="External"/><Relationship Id="rId1575" Type="http://schemas.openxmlformats.org/officeDocument/2006/relationships/hyperlink" Target="https://production-processed-recordings.s3.amazonaws.com/c854acc2b40ba232e3866b5af5bc4e62.wav?X-Amz-Algorithm=AWS4-HMAC-SHA256&amp;X-Amz-Credential=AKIATCPXLLJN3FZS7YWQ%2F20210504%2Fus-east-1%2Fs3%2Faws4_request&amp;X-Amz-Date=20210504T184000Z&amp;X-Amz-Expires=604800&amp;X-Amz-SignedHeaders=host&amp;X-Amz-Signature=41f0809ffeac834d975c262f0f616cbc7bbd57ae8a2b17701072b6b100e498c8" TargetMode="External"/><Relationship Id="rId1782" Type="http://schemas.openxmlformats.org/officeDocument/2006/relationships/hyperlink" Target="http://production-processed-recordings.s3.amazonaws.com/normalized_audio/aa01a9ed987836774503a397fedf9983.wav" TargetMode="External"/><Relationship Id="rId74" Type="http://schemas.openxmlformats.org/officeDocument/2006/relationships/hyperlink" Target="https://production-processed-recordings.s3.amazonaws.com/a7a4b350b296e3b6fa626f3499592951.wav?X-Amz-Algorithm=AWS4-HMAC-SHA256&amp;X-Amz-Credential=AKIATCPXLLJN3FZS7YWQ%2F20210504%2Fus-east-1%2Fs3%2Faws4_request&amp;X-Amz-Date=20210504T183958Z&amp;X-Amz-Expires=604800&amp;X-Amz-SignedHeaders=host&amp;X-Amz-Signature=46b27a90f3521917564380a25ac5696ebfd34ce5efe73a1ebfd1d91d53938ab1" TargetMode="External"/><Relationship Id="rId377" Type="http://schemas.openxmlformats.org/officeDocument/2006/relationships/hyperlink" Target="https://production-processed-recordings.s3.amazonaws.com/61eb9b4d2a1b49d9f26ea1f50c618ee2.wav?X-Amz-Algorithm=AWS4-HMAC-SHA256&amp;X-Amz-Credential=AKIATCPXLLJN3FZS7YWQ%2F20210504%2Fus-east-1%2Fs3%2Faws4_request&amp;X-Amz-Date=20210504T183958Z&amp;X-Amz-Expires=604800&amp;X-Amz-SignedHeaders=host&amp;X-Amz-Signature=3f69bfcf1761905b3e9f26eadba06792a90b9732fcc5cefe3767263ab6396afb" TargetMode="External"/><Relationship Id="rId500" Type="http://schemas.openxmlformats.org/officeDocument/2006/relationships/hyperlink" Target="https://production-processed-recordings.s3.amazonaws.com/7b4aba0bebc9b31a40ad7f8c0c0649ac.wav?X-Amz-Algorithm=AWS4-HMAC-SHA256&amp;X-Amz-Credential=AKIATCPXLLJN3FZS7YWQ%2F20210504%2Fus-east-1%2Fs3%2Faws4_request&amp;X-Amz-Date=20210504T183958Z&amp;X-Amz-Expires=604800&amp;X-Amz-SignedHeaders=host&amp;X-Amz-Signature=b411a7422dc6a029652908238cf69d5d5f2be8f82b379d920d82dc92b0b92972" TargetMode="External"/><Relationship Id="rId584" Type="http://schemas.openxmlformats.org/officeDocument/2006/relationships/hyperlink" Target="http://production-processed-recordings.s3.amazonaws.com/normalized_audio/19950d9a282d680661557bfbd0c742fa.wav" TargetMode="External"/><Relationship Id="rId805" Type="http://schemas.openxmlformats.org/officeDocument/2006/relationships/hyperlink" Target="https://nc-library-recordings.s3.us-west-1.amazonaws.com/uploads/recording/raw_s3_location/e8aced0e-e5c1-4350-872b-f35b20498df5/02b1eb82030f9078ca0659c0f0e83d73.wav?X-Amz-Algorithm=AWS4-HMAC-SHA256&amp;X-Amz-Credential=AKIATCPXLLJN3FZS7YWQ%2F20210504%2Fus-west-1%2Fs3%2Faws4_request&amp;X-Amz-Date=20210504T183959Z&amp;X-Amz-Expires=604800&amp;X-Amz-SignedHeaders=host&amp;X-Amz-Signature=fe7671276e17700e24dfe434db07ddd6877ce3d36cef59d256e5596391866760" TargetMode="External"/><Relationship Id="rId1130" Type="http://schemas.openxmlformats.org/officeDocument/2006/relationships/hyperlink" Target="https://production-processed-recordings.s3.amazonaws.com/d2bb3f4849b3354f75c78a87bf2be106.wav?X-Amz-Algorithm=AWS4-HMAC-SHA256&amp;X-Amz-Credential=AKIATCPXLLJN3FZS7YWQ%2F20210504%2Fus-east-1%2Fs3%2Faws4_request&amp;X-Amz-Date=20210504T183959Z&amp;X-Amz-Expires=604800&amp;X-Amz-SignedHeaders=host&amp;X-Amz-Signature=b1bf5643143b2a0b8e0c8757cd4e23cef853568b941390bed583ab9dab3ed8e0" TargetMode="External"/><Relationship Id="rId1228" Type="http://schemas.openxmlformats.org/officeDocument/2006/relationships/hyperlink" Target="https://nc-library-recordings.s3.us-west-1.amazonaws.com/uploads/recording/raw_s3_location/45065bd9-c792-4fef-9739-ccba7d2f2aab/ef121e1685bf73a05eb813323f719db0.wav?X-Amz-Algorithm=AWS4-HMAC-SHA256&amp;X-Amz-Credential=AKIATCPXLLJN3FZS7YWQ%2F20210504%2Fus-west-1%2Fs3%2Faws4_request&amp;X-Amz-Date=20210504T183959Z&amp;X-Amz-Expires=604800&amp;X-Amz-SignedHeaders=host&amp;X-Amz-Signature=aacbcf95d7bdb3026962e151720f17efea5794922e0e30b1e2e442048eda6321" TargetMode="External"/><Relationship Id="rId1435" Type="http://schemas.openxmlformats.org/officeDocument/2006/relationships/hyperlink" Target="http://production-processed-recordings.s3.amazonaws.com/normalized_audio/b7eb8c62a6af54ca550ae0a6ecd79766.wav" TargetMode="External"/><Relationship Id="rId5" Type="http://schemas.openxmlformats.org/officeDocument/2006/relationships/hyperlink" Target="http://production-processed-recordings.s3.amazonaws.com/normalized_audio/699f1dbe120d30e150114070a23cb9d9.wav" TargetMode="External"/><Relationship Id="rId237" Type="http://schemas.openxmlformats.org/officeDocument/2006/relationships/hyperlink" Target="https://nc-library-recordings.s3.us-west-1.amazonaws.com/uploads/recording/raw_s3_location/643a6e56-ba77-45b6-b0df-c85f9b1ab798/bd1fdaf5c1bd0a9d16abc3173eb7b770.wav?X-Amz-Algorithm=AWS4-HMAC-SHA256&amp;X-Amz-Credential=AKIATCPXLLJN3FZS7YWQ%2F20210504%2Fus-west-1%2Fs3%2Faws4_request&amp;X-Amz-Date=20210504T183958Z&amp;X-Amz-Expires=604800&amp;X-Amz-SignedHeaders=host&amp;X-Amz-Signature=3d85ed43620cbdb2e5ce5bbe34bcf125cdd5ad6c18a4488de3956822a863972a" TargetMode="External"/><Relationship Id="rId791" Type="http://schemas.openxmlformats.org/officeDocument/2006/relationships/hyperlink" Target="https://nc-library-recordings.s3.us-west-1.amazonaws.com/uploads/recording/raw_s3_location/546ce3a9-14ef-4513-b43f-41894186aa5a/26d738b07d567348978730e8b313ca04.wav?X-Amz-Algorithm=AWS4-HMAC-SHA256&amp;X-Amz-Credential=AKIATCPXLLJN3FZS7YWQ%2F20210504%2Fus-west-1%2Fs3%2Faws4_request&amp;X-Amz-Date=20210504T183958Z&amp;X-Amz-Expires=604800&amp;X-Amz-SignedHeaders=host&amp;X-Amz-Signature=4f7ac114814ae291fedc1e47932f03e6071ad8aea2f5bde345eaeb3fa7710bc4" TargetMode="External"/><Relationship Id="rId889" Type="http://schemas.openxmlformats.org/officeDocument/2006/relationships/hyperlink" Target="https://production-processed-recordings.s3.amazonaws.com/370ee10f63be090bbb2c1b7ae6569d37.wav?X-Amz-Algorithm=AWS4-HMAC-SHA256&amp;X-Amz-Credential=AKIATCPXLLJN3FZS7YWQ%2F20210504%2Fus-east-1%2Fs3%2Faws4_request&amp;X-Amz-Date=20210504T183959Z&amp;X-Amz-Expires=604800&amp;X-Amz-SignedHeaders=host&amp;X-Amz-Signature=d57cacecaf7e180e973d8383a1cb2afbf89ede082b6a0e1f5948e0c76eeed478" TargetMode="External"/><Relationship Id="rId1074" Type="http://schemas.openxmlformats.org/officeDocument/2006/relationships/hyperlink" Target="http://production-processed-recordings.s3.amazonaws.com/normalized_audio/50cf00622565136557e4cc1c1845e1e4.wav" TargetMode="External"/><Relationship Id="rId1642" Type="http://schemas.openxmlformats.org/officeDocument/2006/relationships/hyperlink" Target="https://nc-library-recordings.s3.us-west-1.amazonaws.com/uploads/recording/raw_s3_location/36d94fe3-1444-491b-a7d3-f8cc8ce760a3/8aac806c6baee4cf4dc2f3e4397dd33a.wav?X-Amz-Algorithm=AWS4-HMAC-SHA256&amp;X-Amz-Credential=AKIATCPXLLJN3FZS7YWQ%2F20210504%2Fus-west-1%2Fs3%2Faws4_request&amp;X-Amz-Date=20210504T184000Z&amp;X-Amz-Expires=604800&amp;X-Amz-SignedHeaders=host&amp;X-Amz-Signature=9cb8c04a34be9726d1645c795e801c5d1eafb2aa22a896316e9279a865eff894" TargetMode="External"/><Relationship Id="rId444" Type="http://schemas.openxmlformats.org/officeDocument/2006/relationships/hyperlink" Target="https://nc-library-recordings.s3.us-west-1.amazonaws.com/uploads/recording/raw_s3_location/711413d8-1ca8-4e99-85fb-37f99b611c1e/94a8bec2fea7a4025638a70f587b060d.wav?X-Amz-Algorithm=AWS4-HMAC-SHA256&amp;X-Amz-Credential=AKIATCPXLLJN3FZS7YWQ%2F20210504%2Fus-west-1%2Fs3%2Faws4_request&amp;X-Amz-Date=20210504T183958Z&amp;X-Amz-Expires=604800&amp;X-Amz-SignedHeaders=host&amp;X-Amz-Signature=e57884aefe1a345f2cc0976bbd8a7e6959692d7146f383c09000e01ffcce8e17" TargetMode="External"/><Relationship Id="rId651" Type="http://schemas.openxmlformats.org/officeDocument/2006/relationships/hyperlink" Target="https://production-processed-recordings.s3.amazonaws.com/6f80796cec39c0e0e839dd85e616904e.wav?X-Amz-Algorithm=AWS4-HMAC-SHA256&amp;X-Amz-Credential=AKIATCPXLLJN3FZS7YWQ%2F20210504%2Fus-east-1%2Fs3%2Faws4_request&amp;X-Amz-Date=20210504T183958Z&amp;X-Amz-Expires=604800&amp;X-Amz-SignedHeaders=host&amp;X-Amz-Signature=bfbb9a68c70d7c6e6456c529c46d0a616d5f245b89bda559cd3a149b59d663fc" TargetMode="External"/><Relationship Id="rId749" Type="http://schemas.openxmlformats.org/officeDocument/2006/relationships/hyperlink" Target="http://production-processed-recordings.s3.amazonaws.com/normalized_audio/c9ff061213ebdb658e9e28bbd5d98900.wav" TargetMode="External"/><Relationship Id="rId1281" Type="http://schemas.openxmlformats.org/officeDocument/2006/relationships/hyperlink" Target="https://production-processed-recordings.s3.amazonaws.com/0b8276369fa892ffab4f21e55374836f.wav?X-Amz-Algorithm=AWS4-HMAC-SHA256&amp;X-Amz-Credential=AKIATCPXLLJN3FZS7YWQ%2F20210504%2Fus-east-1%2Fs3%2Faws4_request&amp;X-Amz-Date=20210504T183959Z&amp;X-Amz-Expires=604800&amp;X-Amz-SignedHeaders=host&amp;X-Amz-Signature=9a27fdaab8c54aaf240bcacbc66a9179eb90a2c7a725c65744334e649d572af2" TargetMode="External"/><Relationship Id="rId1379" Type="http://schemas.openxmlformats.org/officeDocument/2006/relationships/hyperlink" Target="https://us-nc-photos.s3.us-east-1.amazonaws.com/uploads/user/avatar/9411c60fa8074904fe9f378f1a499760.jpg" TargetMode="External"/><Relationship Id="rId1502" Type="http://schemas.openxmlformats.org/officeDocument/2006/relationships/hyperlink" Target="https://production-processed-recordings.s3.amazonaws.com/b6d658b512ce427690e256f6ee504c0a.wav?X-Amz-Algorithm=AWS4-HMAC-SHA256&amp;X-Amz-Credential=AKIATCPXLLJN3FZS7YWQ%2F20210504%2Fus-east-1%2Fs3%2Faws4_request&amp;X-Amz-Date=20210504T184000Z&amp;X-Amz-Expires=604800&amp;X-Amz-SignedHeaders=host&amp;X-Amz-Signature=b8260329c32a92c773c4a771bfd6f82b737a2f04573202763361758169b09b7f" TargetMode="External"/><Relationship Id="rId1586" Type="http://schemas.openxmlformats.org/officeDocument/2006/relationships/hyperlink" Target="https://production-processed-recordings.s3.amazonaws.com/ffd557e10a20359eed6f7e0e6bcf4a64.wav?X-Amz-Algorithm=AWS4-HMAC-SHA256&amp;X-Amz-Credential=AKIATCPXLLJN3FZS7YWQ%2F20210504%2Fus-east-1%2Fs3%2Faws4_request&amp;X-Amz-Date=20210504T184000Z&amp;X-Amz-Expires=604800&amp;X-Amz-SignedHeaders=host&amp;X-Amz-Signature=7010236faca396f2cda2535109dfee69dcd9de096640e2859540037341e9b2f5" TargetMode="External"/><Relationship Id="rId1807" Type="http://schemas.openxmlformats.org/officeDocument/2006/relationships/hyperlink" Target="https://nc-library-recordings.s3.us-west-1.amazonaws.com/uploads/recording/raw_s3_location/3fb0256d-c9f4-4a6e-94c2-b0d48c812e31/6b4d29b30b555853959059b69a8e9281.wav?X-Amz-Algorithm=AWS4-HMAC-SHA256&amp;X-Amz-Credential=AKIATCPXLLJN3FZS7YWQ%2F20210504%2Fus-west-1%2Fs3%2Faws4_request&amp;X-Amz-Date=20210504T184000Z&amp;X-Amz-Expires=604800&amp;X-Amz-SignedHeaders=host&amp;X-Amz-Signature=99bc368231c34ab6de141ea63524c9b00f3a846769c236ac1002e80d90dc1227" TargetMode="External"/><Relationship Id="rId290" Type="http://schemas.openxmlformats.org/officeDocument/2006/relationships/hyperlink" Target="https://nc-library-recordings.s3.us-west-1.amazonaws.com/uploads/recording/raw_s3_location/b7ad98d1-0b70-493f-9b55-69ab4f841bbe/8516ee6b2e589fffaadfdd745ed376a3.wav?X-Amz-Algorithm=AWS4-HMAC-SHA256&amp;X-Amz-Credential=AKIATCPXLLJN3FZS7YWQ%2F20210504%2Fus-west-1%2Fs3%2Faws4_request&amp;X-Amz-Date=20210504T183958Z&amp;X-Amz-Expires=604800&amp;X-Amz-SignedHeaders=host&amp;X-Amz-Signature=6908be92081fcc87bb34325f5f9be9d4dda10310cfae8b6aa77ae0512a5035a6" TargetMode="External"/><Relationship Id="rId304" Type="http://schemas.openxmlformats.org/officeDocument/2006/relationships/hyperlink" Target="https://production-processed-recordings.s3.amazonaws.com/b3d68fe9064767952f4d7a28f21d68f0.wav?X-Amz-Algorithm=AWS4-HMAC-SHA256&amp;X-Amz-Credential=AKIATCPXLLJN3FZS7YWQ%2F20210504%2Fus-east-1%2Fs3%2Faws4_request&amp;X-Amz-Date=20210504T183958Z&amp;X-Amz-Expires=604800&amp;X-Amz-SignedHeaders=host&amp;X-Amz-Signature=89a74cc7c6677315fe77b83c15fc4ca1f0a9e1e02471ea1ec7f6ded327beaeb8" TargetMode="External"/><Relationship Id="rId388" Type="http://schemas.openxmlformats.org/officeDocument/2006/relationships/hyperlink" Target="http://production-processed-recordings.s3.amazonaws.com/normalized_audio/f129f7c34ce5d3909ff9fada14e3d35c.wav" TargetMode="External"/><Relationship Id="rId511" Type="http://schemas.openxmlformats.org/officeDocument/2006/relationships/hyperlink" Target="https://production-processed-recordings.s3.amazonaws.com/abecf38de55cde8f6ed56e3d2d48594f.wav?X-Amz-Algorithm=AWS4-HMAC-SHA256&amp;X-Amz-Credential=AKIATCPXLLJN3FZS7YWQ%2F20210504%2Fus-east-1%2Fs3%2Faws4_request&amp;X-Amz-Date=20210504T183958Z&amp;X-Amz-Expires=604800&amp;X-Amz-SignedHeaders=host&amp;X-Amz-Signature=e481cb31d1c17c5f1cda0cde8ba5c731aab08bb41bad2d0c7a05f4e14c20de32" TargetMode="External"/><Relationship Id="rId609" Type="http://schemas.openxmlformats.org/officeDocument/2006/relationships/hyperlink" Target="https://nc-library-recordings.s3.us-west-1.amazonaws.com/uploads/recording/raw_s3_location/1d10524d-2832-4c5a-8fa1-79af07c444a8/bcbb89d99ef6c2cd1e0a7cc3b375c758.wav?X-Amz-Algorithm=AWS4-HMAC-SHA256&amp;X-Amz-Credential=AKIATCPXLLJN3FZS7YWQ%2F20210504%2Fus-west-1%2Fs3%2Faws4_request&amp;X-Amz-Date=20210504T183958Z&amp;X-Amz-Expires=604800&amp;X-Amz-SignedHeaders=host&amp;X-Amz-Signature=f232aba42ae69020c309dfdd9884b6d0924e22c2504008dc45aebd3600787b3c" TargetMode="External"/><Relationship Id="rId956" Type="http://schemas.openxmlformats.org/officeDocument/2006/relationships/hyperlink" Target="https://production-processed-recordings.s3.amazonaws.com/7e9f739034cd09301634bfc842525f8b.wav?X-Amz-Algorithm=AWS4-HMAC-SHA256&amp;X-Amz-Credential=AKIATCPXLLJN3FZS7YWQ%2F20210504%2Fus-east-1%2Fs3%2Faws4_request&amp;X-Amz-Date=20210504T183959Z&amp;X-Amz-Expires=604800&amp;X-Amz-SignedHeaders=host&amp;X-Amz-Signature=b4aebc01e68c6968192aa35bc49a32df18ad88f00abe9de1c0294320d8798a5c" TargetMode="External"/><Relationship Id="rId1141" Type="http://schemas.openxmlformats.org/officeDocument/2006/relationships/hyperlink" Target="http://production-processed-recordings.s3.amazonaws.com/normalized_audio/901d441ce8bb0722a3e2c7ab2ff36880.wav" TargetMode="External"/><Relationship Id="rId1239" Type="http://schemas.openxmlformats.org/officeDocument/2006/relationships/hyperlink" Target="https://production-processed-recordings.s3.amazonaws.com/80a66ab5630db5e602758ab543408ced.wav?X-Amz-Algorithm=AWS4-HMAC-SHA256&amp;X-Amz-Credential=AKIATCPXLLJN3FZS7YWQ%2F20210504%2Fus-east-1%2Fs3%2Faws4_request&amp;X-Amz-Date=20210504T183959Z&amp;X-Amz-Expires=604800&amp;X-Amz-SignedHeaders=host&amp;X-Amz-Signature=35fa773be7297b8c6ea26f772a9fb62a0afb1ccfd4f7702de6bfeb08cb6645f1" TargetMode="External"/><Relationship Id="rId1793" Type="http://schemas.openxmlformats.org/officeDocument/2006/relationships/hyperlink" Target="https://nc-library-recordings.s3.us-west-1.amazonaws.com/uploads/recording/raw_s3_location/4bed09e0-138b-4ad4-b02b-8c827ea35ccb/7b5c9d10d3e47481bc704bfc6cf3b5b6.wav?X-Amz-Algorithm=AWS4-HMAC-SHA256&amp;X-Amz-Credential=AKIATCPXLLJN3FZS7YWQ%2F20210504%2Fus-west-1%2Fs3%2Faws4_request&amp;X-Amz-Date=20210504T184000Z&amp;X-Amz-Expires=604800&amp;X-Amz-SignedHeaders=host&amp;X-Amz-Signature=51a36887346b9334a92b3329672068edef3db138e4f396f4a27e68724a8c1001" TargetMode="External"/><Relationship Id="rId85" Type="http://schemas.openxmlformats.org/officeDocument/2006/relationships/hyperlink" Target="https://us-nc-photos.s3.us-east-1.amazonaws.com/uploads/user/avatar/6bca37b3e895aaece902e6e46f21adba.jpg" TargetMode="External"/><Relationship Id="rId150" Type="http://schemas.openxmlformats.org/officeDocument/2006/relationships/hyperlink" Target="http://production-processed-recordings.s3.amazonaws.com/normalized_audio/bc6c80ad160ad875eacab5472aceaeb4.wav" TargetMode="External"/><Relationship Id="rId595" Type="http://schemas.openxmlformats.org/officeDocument/2006/relationships/hyperlink" Target="https://nc-library-recordings.s3.us-west-1.amazonaws.com/uploads/recording/raw_s3_location/d4cbdd89-d7c1-4d47-8c79-4dfdbee6fe08/eba1fab878526e7ee8086f8ef8d433d9.wav?X-Amz-Algorithm=AWS4-HMAC-SHA256&amp;X-Amz-Credential=AKIATCPXLLJN3FZS7YWQ%2F20210504%2Fus-west-1%2Fs3%2Faws4_request&amp;X-Amz-Date=20210504T183958Z&amp;X-Amz-Expires=604800&amp;X-Amz-SignedHeaders=host&amp;X-Amz-Signature=07ec143950fcfb14a5c01accc2108d1f02dcce21bdb5b443cdd4c3b6be1425d8" TargetMode="External"/><Relationship Id="rId816" Type="http://schemas.openxmlformats.org/officeDocument/2006/relationships/hyperlink" Target="https://production-processed-recordings.s3.amazonaws.com/4936c569b24177af99be6b3ccfb312ee.wav?X-Amz-Algorithm=AWS4-HMAC-SHA256&amp;X-Amz-Credential=AKIATCPXLLJN3FZS7YWQ%2F20210504%2Fus-east-1%2Fs3%2Faws4_request&amp;X-Amz-Date=20210504T183959Z&amp;X-Amz-Expires=604800&amp;X-Amz-SignedHeaders=host&amp;X-Amz-Signature=186193ab2a6dc2de833aebbbfb6e654cc079748666fbebb6a803c40371c0488e" TargetMode="External"/><Relationship Id="rId1001" Type="http://schemas.openxmlformats.org/officeDocument/2006/relationships/hyperlink" Target="https://nc-library-recordings.s3.us-west-1.amazonaws.com/uploads/recording/raw_s3_location/3fdc7f95-df92-4b39-83c7-085967854a28/71d3f4315f24d19dbb70be7acaa41ae6.wav?X-Amz-Algorithm=AWS4-HMAC-SHA256&amp;X-Amz-Credential=AKIATCPXLLJN3FZS7YWQ%2F20210504%2Fus-west-1%2Fs3%2Faws4_request&amp;X-Amz-Date=20210504T183959Z&amp;X-Amz-Expires=604800&amp;X-Amz-SignedHeaders=host&amp;X-Amz-Signature=e111fa73fc1b8b26299f9ebce20dec3ce1a298cb3daa5f723edaa53fba4cec9c" TargetMode="External"/><Relationship Id="rId1446" Type="http://schemas.openxmlformats.org/officeDocument/2006/relationships/hyperlink" Target="https://nc-library-recordings.s3.us-west-1.amazonaws.com/uploads/recording/raw_s3_location/ec245c3d-ccc2-44e4-bbe6-e4dfd3dc3cf8/57d9dcbe30248620d340c9b6c16005d7.wav?X-Amz-Algorithm=AWS4-HMAC-SHA256&amp;X-Amz-Credential=AKIATCPXLLJN3FZS7YWQ%2F20210504%2Fus-west-1%2Fs3%2Faws4_request&amp;X-Amz-Date=20210504T183959Z&amp;X-Amz-Expires=604800&amp;X-Amz-SignedHeaders=host&amp;X-Amz-Signature=28876ded94d4b4fd11ff6817c01e7679ea1434c62812ded37a748d95e493c2e3" TargetMode="External"/><Relationship Id="rId1653" Type="http://schemas.openxmlformats.org/officeDocument/2006/relationships/hyperlink" Target="https://nc-library-recordings.s3.us-west-1.amazonaws.com/uploads/recording/raw_s3_location/80903d5b-ea74-403f-8db4-aaeaba691099/293771fabebcdbc5e235bb501705f283.wav?X-Amz-Algorithm=AWS4-HMAC-SHA256&amp;X-Amz-Credential=AKIATCPXLLJN3FZS7YWQ%2F20210504%2Fus-west-1%2Fs3%2Faws4_request&amp;X-Amz-Date=20210504T184000Z&amp;X-Amz-Expires=604800&amp;X-Amz-SignedHeaders=host&amp;X-Amz-Signature=e988b7e3928e676d679a8ffcad207729a006c0aaecd2dae922fe6e7bc59738ad" TargetMode="External"/><Relationship Id="rId1860" Type="http://schemas.openxmlformats.org/officeDocument/2006/relationships/hyperlink" Target="https://production-processed-recordings.s3.amazonaws.com/421b007d09ed74a79f09a45f685b3262.wav?X-Amz-Algorithm=AWS4-HMAC-SHA256&amp;X-Amz-Credential=AKIATCPXLLJN3FZS7YWQ%2F20210504%2Fus-east-1%2Fs3%2Faws4_request&amp;X-Amz-Date=20210504T184000Z&amp;X-Amz-Expires=604800&amp;X-Amz-SignedHeaders=host&amp;X-Amz-Signature=c1171ed771064c9bdd8378818aed2184d746f225ca1d740c7f08bcea7890472a" TargetMode="External"/><Relationship Id="rId248" Type="http://schemas.openxmlformats.org/officeDocument/2006/relationships/hyperlink" Target="http://production-processed-recordings.s3.amazonaws.com/normalized_audio/2246ee1a848ec2f1b0730d079bec9b5b.wav" TargetMode="External"/><Relationship Id="rId455" Type="http://schemas.openxmlformats.org/officeDocument/2006/relationships/hyperlink" Target="http://production-processed-recordings.s3.amazonaws.com/normalized_audio/dde0bf48db5a7cf1a4019f1138cbabc8.wav" TargetMode="External"/><Relationship Id="rId662" Type="http://schemas.openxmlformats.org/officeDocument/2006/relationships/hyperlink" Target="http://production-processed-recordings.s3.amazonaws.com/normalized_audio/fd002e26325ca5d42a4d57d2f4768021.wav" TargetMode="External"/><Relationship Id="rId1085" Type="http://schemas.openxmlformats.org/officeDocument/2006/relationships/hyperlink" Target="https://production-processed-recordings.s3.amazonaws.com/bab2fd093ebec4b4e79585016ecbd8f1.wav?X-Amz-Algorithm=AWS4-HMAC-SHA256&amp;X-Amz-Credential=AKIATCPXLLJN3FZS7YWQ%2F20210504%2Fus-east-1%2Fs3%2Faws4_request&amp;X-Amz-Date=20210504T183959Z&amp;X-Amz-Expires=604800&amp;X-Amz-SignedHeaders=host&amp;X-Amz-Signature=39c809f10f5677758b8f78b30ee7c859608222de9c77c5d7bc50e371ceeedada" TargetMode="External"/><Relationship Id="rId1292" Type="http://schemas.openxmlformats.org/officeDocument/2006/relationships/hyperlink" Target="http://production-processed-recordings.s3.amazonaws.com/normalized_audio/4a2e84c07de05a0972411a2cd35c2bdd.wav" TargetMode="External"/><Relationship Id="rId1306" Type="http://schemas.openxmlformats.org/officeDocument/2006/relationships/hyperlink" Target="http://production-processed-recordings.s3.amazonaws.com/normalized_audio/ccb976b0569e3a3ed98c79b1f4763fc7.wav" TargetMode="External"/><Relationship Id="rId1513" Type="http://schemas.openxmlformats.org/officeDocument/2006/relationships/hyperlink" Target="https://us-nc-photos.s3.us-east-1.amazonaws.com/uploads/user/avatar/330a2723e084a92993b042c34b5b62dc.jpeg" TargetMode="External"/><Relationship Id="rId1720" Type="http://schemas.openxmlformats.org/officeDocument/2006/relationships/hyperlink" Target="https://us-nc-photos.s3.us-east-1.amazonaws.com/uploads/user/avatar/c2381e1807287c9621344ff8af10e80e.jpg" TargetMode="External"/><Relationship Id="rId12" Type="http://schemas.openxmlformats.org/officeDocument/2006/relationships/hyperlink" Target="https://us-nc-photos.s3.us-east-1.amazonaws.com/uploads/user/avatar/82a8e49ddf00891990587f6b8e441f89.jpeg" TargetMode="External"/><Relationship Id="rId108" Type="http://schemas.openxmlformats.org/officeDocument/2006/relationships/hyperlink" Target="https://nc-library-recordings.s3.us-west-1.amazonaws.com/uploads/recording/raw_s3_location/ba1ba4a4-1af6-456e-b984-45c7fd0aad11/4d9818600a578a9a0794e5d060e71acc.wav?X-Amz-Algorithm=AWS4-HMAC-SHA256&amp;X-Amz-Credential=AKIATCPXLLJN3FZS7YWQ%2F20210504%2Fus-west-1%2Fs3%2Faws4_request&amp;X-Amz-Date=20210504T183958Z&amp;X-Amz-Expires=604800&amp;X-Amz-SignedHeaders=host&amp;X-Amz-Signature=059ac3de5bb706bf31d35af6521e4339b9e156b4c6bc428cb42365ec692a316c" TargetMode="External"/><Relationship Id="rId315" Type="http://schemas.openxmlformats.org/officeDocument/2006/relationships/hyperlink" Target="https://nc-library-recordings.s3.us-west-1.amazonaws.com/uploads/recording/raw_s3_location/4cae38fa-c5fa-4a01-b13d-ba6a0266cc4d/3fa5343d13c820642b971cbaf9514ccd.wav?X-Amz-Algorithm=AWS4-HMAC-SHA256&amp;X-Amz-Credential=AKIATCPXLLJN3FZS7YWQ%2F20210504%2Fus-west-1%2Fs3%2Faws4_request&amp;X-Amz-Date=20210504T183958Z&amp;X-Amz-Expires=604800&amp;X-Amz-SignedHeaders=host&amp;X-Amz-Signature=5b29d3f1049330850f0621c623b0e8e691f1def7d3b02ca3af5c8dea87c77a66" TargetMode="External"/><Relationship Id="rId522" Type="http://schemas.openxmlformats.org/officeDocument/2006/relationships/hyperlink" Target="https://us-nc-photos.s3.us-east-1.amazonaws.com/uploads/user/avatar/278b9ddeb0cfa540eef6bc45f20660ae.jpeg" TargetMode="External"/><Relationship Id="rId967" Type="http://schemas.openxmlformats.org/officeDocument/2006/relationships/hyperlink" Target="https://us-nc-photos.s3.us-east-1.amazonaws.com/uploads/user/avatar/1b9795ab06ca87842b2e908207d5a2ce.jpeg" TargetMode="External"/><Relationship Id="rId1152" Type="http://schemas.openxmlformats.org/officeDocument/2006/relationships/hyperlink" Target="https://production-processed-recordings.s3.amazonaws.com/6efd185d06ca5dbb5f5e9826f2f58578.wav?X-Amz-Algorithm=AWS4-HMAC-SHA256&amp;X-Amz-Credential=AKIATCPXLLJN3FZS7YWQ%2F20210504%2Fus-east-1%2Fs3%2Faws4_request&amp;X-Amz-Date=20210504T183959Z&amp;X-Amz-Expires=604800&amp;X-Amz-SignedHeaders=host&amp;X-Amz-Signature=9d89fb255490c1a71f28cb1a345192762b814308e7dac3367edce8dcb09c11c6" TargetMode="External"/><Relationship Id="rId1597" Type="http://schemas.openxmlformats.org/officeDocument/2006/relationships/hyperlink" Target="http://production-processed-recordings.s3.amazonaws.com/normalized_audio/f5866a7a3c7e4b651a414abff003634e.wav" TargetMode="External"/><Relationship Id="rId1818" Type="http://schemas.openxmlformats.org/officeDocument/2006/relationships/hyperlink" Target="https://production-processed-recordings.s3.amazonaws.com/4b31e5c0b6fb2673238f3e6ef2cd6fe1.wav?X-Amz-Algorithm=AWS4-HMAC-SHA256&amp;X-Amz-Credential=AKIATCPXLLJN3FZS7YWQ%2F20210504%2Fus-east-1%2Fs3%2Faws4_request&amp;X-Amz-Date=20210504T184000Z&amp;X-Amz-Expires=604800&amp;X-Amz-SignedHeaders=host&amp;X-Amz-Signature=52a60b322d46b88695306f872b6deb4c006a7b6bd73b3cd6af1c146125f4bdb5" TargetMode="External"/><Relationship Id="rId96" Type="http://schemas.openxmlformats.org/officeDocument/2006/relationships/hyperlink" Target="http://production-processed-recordings.s3.amazonaws.com/normalized_audio/ee5914ca1fe4b09b8867aa71c0125d24.wav" TargetMode="External"/><Relationship Id="rId161" Type="http://schemas.openxmlformats.org/officeDocument/2006/relationships/hyperlink" Target="https://production-processed-recordings.s3.amazonaws.com/1db1ef123e745e795b9363dfc4e4b9c7.wav?X-Amz-Algorithm=AWS4-HMAC-SHA256&amp;X-Amz-Credential=AKIATCPXLLJN3FZS7YWQ%2F20210504%2Fus-east-1%2Fs3%2Faws4_request&amp;X-Amz-Date=20210504T183958Z&amp;X-Amz-Expires=604800&amp;X-Amz-SignedHeaders=host&amp;X-Amz-Signature=d2ad81bc3a166ff27314a4454d4c510973b2b19db7b150907854b420c394d09a" TargetMode="External"/><Relationship Id="rId399" Type="http://schemas.openxmlformats.org/officeDocument/2006/relationships/hyperlink" Target="https://production-processed-recordings.s3.amazonaws.com/453d922184e62c274efb4bdb6070c785.wav?X-Amz-Algorithm=AWS4-HMAC-SHA256&amp;X-Amz-Credential=AKIATCPXLLJN3FZS7YWQ%2F20210504%2Fus-east-1%2Fs3%2Faws4_request&amp;X-Amz-Date=20210504T183958Z&amp;X-Amz-Expires=604800&amp;X-Amz-SignedHeaders=host&amp;X-Amz-Signature=a0f09c2274728a7ed3b9abdaa5a192979b74163c189000edaecd9d07a1751c1c" TargetMode="External"/><Relationship Id="rId827" Type="http://schemas.openxmlformats.org/officeDocument/2006/relationships/hyperlink" Target="http://production-processed-recordings.s3.amazonaws.com/normalized_audio/823938b1a962d69a469ca8abcf710f62.wav" TargetMode="External"/><Relationship Id="rId1012" Type="http://schemas.openxmlformats.org/officeDocument/2006/relationships/hyperlink" Target="https://nc-library-recordings.s3.us-west-1.amazonaws.com/uploads/recording/raw_s3_location/41400813-460b-4a58-a67c-517037848702/995dddc266f260ffac739814f49ec501.wav?X-Amz-Algorithm=AWS4-HMAC-SHA256&amp;X-Amz-Credential=AKIATCPXLLJN3FZS7YWQ%2F20210504%2Fus-west-1%2Fs3%2Faws4_request&amp;X-Amz-Date=20210504T183959Z&amp;X-Amz-Expires=604800&amp;X-Amz-SignedHeaders=host&amp;X-Amz-Signature=0bf34c6207f9646d59692a99a146e3a6c5623ca19d89d92851967e2f81f030df" TargetMode="External"/><Relationship Id="rId1457" Type="http://schemas.openxmlformats.org/officeDocument/2006/relationships/hyperlink" Target="http://production-processed-recordings.s3.amazonaws.com/normalized_audio/3c60a2714f4098675e744d9e711eae12.wav" TargetMode="External"/><Relationship Id="rId1664" Type="http://schemas.openxmlformats.org/officeDocument/2006/relationships/hyperlink" Target="http://production-processed-recordings.s3.amazonaws.com/normalized_audio/76309480df242a2f2dee1898d1cc175e.wav" TargetMode="External"/><Relationship Id="rId1871" Type="http://schemas.openxmlformats.org/officeDocument/2006/relationships/hyperlink" Target="https://nc-library-recordings.s3.us-west-1.amazonaws.com/uploads/recording/raw_s3_location/a86aa113-bc25-4a04-b83f-2229c50ae1ee/c7f75f3260b2ffac11c2c722e596abfb.wav?X-Amz-Algorithm=AWS4-HMAC-SHA256&amp;X-Amz-Credential=AKIATCPXLLJN3FZS7YWQ%2F20210504%2Fus-west-1%2Fs3%2Faws4_request&amp;X-Amz-Date=20210504T184000Z&amp;X-Amz-Expires=604800&amp;X-Amz-SignedHeaders=host&amp;X-Amz-Signature=8a105da321b6016f1c13a7bb3cdbbe55ac86c0fb81270cb04aeb6d355f91d2a4" TargetMode="External"/><Relationship Id="rId259" Type="http://schemas.openxmlformats.org/officeDocument/2006/relationships/hyperlink" Target="https://nc-library-recordings.s3.us-west-1.amazonaws.com/uploads/recording/raw_s3_location/7d451cf8-faae-4303-a8a1-9d898fecb521/b1b6a1e60cc1cff0e5823904fe6064dc.wav?X-Amz-Algorithm=AWS4-HMAC-SHA256&amp;X-Amz-Credential=AKIATCPXLLJN3FZS7YWQ%2F20210504%2Fus-west-1%2Fs3%2Faws4_request&amp;X-Amz-Date=20210504T183958Z&amp;X-Amz-Expires=604800&amp;X-Amz-SignedHeaders=host&amp;X-Amz-Signature=92ff53d2dd95bf1d5d35e17f4b679d404a525a7116dd2099cd8a07ee99a56bce" TargetMode="External"/><Relationship Id="rId466" Type="http://schemas.openxmlformats.org/officeDocument/2006/relationships/hyperlink" Target="https://nc-library-recordings.s3.us-west-1.amazonaws.com/uploads/recording/raw_s3_location/08b24c13-201e-4f96-9fcd-ab9549180da0/95d0ab7879de2cd9c6813f84f4cae69d.wav?X-Amz-Algorithm=AWS4-HMAC-SHA256&amp;X-Amz-Credential=AKIATCPXLLJN3FZS7YWQ%2F20210504%2Fus-west-1%2Fs3%2Faws4_request&amp;X-Amz-Date=20210504T183958Z&amp;X-Amz-Expires=604800&amp;X-Amz-SignedHeaders=host&amp;X-Amz-Signature=3f51da807a261f803e77f953675cebdd2d4bf37a22b820527556ac91b3a1345e" TargetMode="External"/><Relationship Id="rId673" Type="http://schemas.openxmlformats.org/officeDocument/2006/relationships/hyperlink" Target="https://nc-library-recordings.s3.us-west-1.amazonaws.com/uploads/recording/raw_s3_location/5b922f44-316e-43d9-a5e3-ae6be1148075/d9c0d5465d2e0e4ba98d28bd3383a4d9.wav?X-Amz-Algorithm=AWS4-HMAC-SHA256&amp;X-Amz-Credential=AKIATCPXLLJN3FZS7YWQ%2F20210504%2Fus-west-1%2Fs3%2Faws4_request&amp;X-Amz-Date=20210504T183958Z&amp;X-Amz-Expires=604800&amp;X-Amz-SignedHeaders=host&amp;X-Amz-Signature=514fe33bbdef4ea2499c50d87d5876cf8e7d8eed641bfc83ab124b9187a3b09e" TargetMode="External"/><Relationship Id="rId880" Type="http://schemas.openxmlformats.org/officeDocument/2006/relationships/hyperlink" Target="https://production-processed-recordings.s3.amazonaws.com/be1f41e410e281a823604adab24b368e.wav?X-Amz-Algorithm=AWS4-HMAC-SHA256&amp;X-Amz-Credential=AKIATCPXLLJN3FZS7YWQ%2F20210504%2Fus-east-1%2Fs3%2Faws4_request&amp;X-Amz-Date=20210504T183959Z&amp;X-Amz-Expires=604800&amp;X-Amz-SignedHeaders=host&amp;X-Amz-Signature=d67c6b4824d04f49e785e93f8fb0fcc7506e3967898be49e64e530e4bd08b48e" TargetMode="External"/><Relationship Id="rId1096" Type="http://schemas.openxmlformats.org/officeDocument/2006/relationships/hyperlink" Target="https://nc-library-recordings.s3.us-west-1.amazonaws.com/uploads/recording/raw_s3_location/1a29c00a-f4aa-4f66-a5b9-3452ae14a53b/888edafba0a9ecb350b3e2ab17254e08.wav?X-Amz-Algorithm=AWS4-HMAC-SHA256&amp;X-Amz-Credential=AKIATCPXLLJN3FZS7YWQ%2F20210504%2Fus-west-1%2Fs3%2Faws4_request&amp;X-Amz-Date=20210504T183959Z&amp;X-Amz-Expires=604800&amp;X-Amz-SignedHeaders=host&amp;X-Amz-Signature=25438377708db02dd3b432b8def8533ee97591e2a4726e69f0e8a9ed7fbc2faa" TargetMode="External"/><Relationship Id="rId1317" Type="http://schemas.openxmlformats.org/officeDocument/2006/relationships/hyperlink" Target="http://production-processed-recordings.s3.amazonaws.com/normalized_audio/63320f63bf2ebd52031bfce8e48bfc55.wav" TargetMode="External"/><Relationship Id="rId1524" Type="http://schemas.openxmlformats.org/officeDocument/2006/relationships/hyperlink" Target="https://production-processed-recordings.s3.amazonaws.com/dd052ef79e7c4151dfe40bad9e813711.wav?X-Amz-Algorithm=AWS4-HMAC-SHA256&amp;X-Amz-Credential=AKIATCPXLLJN3FZS7YWQ%2F20210504%2Fus-east-1%2Fs3%2Faws4_request&amp;X-Amz-Date=20210504T184000Z&amp;X-Amz-Expires=604800&amp;X-Amz-SignedHeaders=host&amp;X-Amz-Signature=66bafdf83e91bc6b38f4997839cb3c0e67fd77e2234a37f42f961b5583b4fcb7" TargetMode="External"/><Relationship Id="rId1731" Type="http://schemas.openxmlformats.org/officeDocument/2006/relationships/hyperlink" Target="https://production-processed-recordings.s3.amazonaws.com/f6dd11c0e08d901e93c770a3e4c73ed8.wav?X-Amz-Algorithm=AWS4-HMAC-SHA256&amp;X-Amz-Credential=AKIATCPXLLJN3FZS7YWQ%2F20210504%2Fus-east-1%2Fs3%2Faws4_request&amp;X-Amz-Date=20210504T184000Z&amp;X-Amz-Expires=604800&amp;X-Amz-SignedHeaders=host&amp;X-Amz-Signature=f095c9a808ada66524fb5a0365fac1933f71c269232e788930542188de4229f0" TargetMode="External"/><Relationship Id="rId23" Type="http://schemas.openxmlformats.org/officeDocument/2006/relationships/hyperlink" Target="https://production-processed-recordings.s3.amazonaws.com/eec20d23cab7cea119e3225369d1f359.wav?X-Amz-Algorithm=AWS4-HMAC-SHA256&amp;X-Amz-Credential=AKIATCPXLLJN3FZS7YWQ%2F20210504%2Fus-east-1%2Fs3%2Faws4_request&amp;X-Amz-Date=20210504T183957Z&amp;X-Amz-Expires=604800&amp;X-Amz-SignedHeaders=host&amp;X-Amz-Signature=fe4722c3f4645499731ac86477130614ca7eecade02690a134b8a2425db8d68b" TargetMode="External"/><Relationship Id="rId119" Type="http://schemas.openxmlformats.org/officeDocument/2006/relationships/hyperlink" Target="https://us-nc-photos.s3.us-east-1.amazonaws.com/uploads/user/avatar/59e9f341875fb41728f8145f1e03c850.jpg" TargetMode="External"/><Relationship Id="rId326" Type="http://schemas.openxmlformats.org/officeDocument/2006/relationships/hyperlink" Target="https://nc-library-recordings.s3.us-west-1.amazonaws.com/uploads/recording/raw_s3_location/7151c714-06b0-4de3-9acb-8e14176bc528/ba8b35e91f5f77fae2bac9caedddc5fd.wav?X-Amz-Algorithm=AWS4-HMAC-SHA256&amp;X-Amz-Credential=AKIATCPXLLJN3FZS7YWQ%2F20210504%2Fus-west-1%2Fs3%2Faws4_request&amp;X-Amz-Date=20210504T183958Z&amp;X-Amz-Expires=604800&amp;X-Amz-SignedHeaders=host&amp;X-Amz-Signature=974fd1e16a6066b7ba50168d3cef333d152c6e6e65566c48d9319630d949b5ad" TargetMode="External"/><Relationship Id="rId533" Type="http://schemas.openxmlformats.org/officeDocument/2006/relationships/hyperlink" Target="https://production-processed-recordings.s3.amazonaws.com/62f8c5fbb0e03a8ebba2de4f701c4121.wav?X-Amz-Algorithm=AWS4-HMAC-SHA256&amp;X-Amz-Credential=AKIATCPXLLJN3FZS7YWQ%2F20210504%2Fus-east-1%2Fs3%2Faws4_request&amp;X-Amz-Date=20210504T183958Z&amp;X-Amz-Expires=604800&amp;X-Amz-SignedHeaders=host&amp;X-Amz-Signature=928410b75586f7d27575350d7fe7a1c229bfb0af8e4e00dc4ce358ce0bdc8be7" TargetMode="External"/><Relationship Id="rId978" Type="http://schemas.openxmlformats.org/officeDocument/2006/relationships/hyperlink" Target="http://production-processed-recordings.s3.amazonaws.com/normalized_audio/c19e266ab55ac84d59349210eb1e3e02.wav" TargetMode="External"/><Relationship Id="rId1163" Type="http://schemas.openxmlformats.org/officeDocument/2006/relationships/hyperlink" Target="https://nc-library-recordings.s3.us-west-1.amazonaws.com/uploads/recording/raw_s3_location/7aaaa4a8-3030-49fe-b30c-94c561a69d70/a9b027e30c161fcc5c9564752c85cfdc.wav?X-Amz-Algorithm=AWS4-HMAC-SHA256&amp;X-Amz-Credential=AKIATCPXLLJN3FZS7YWQ%2F20210504%2Fus-west-1%2Fs3%2Faws4_request&amp;X-Amz-Date=20210504T183959Z&amp;X-Amz-Expires=604800&amp;X-Amz-SignedHeaders=host&amp;X-Amz-Signature=9b649d76e3370252e2395c89e688ad54a9361323398ac10dccba53bac75068e4" TargetMode="External"/><Relationship Id="rId1370" Type="http://schemas.openxmlformats.org/officeDocument/2006/relationships/hyperlink" Target="https://production-processed-recordings.s3.amazonaws.com/1a3d54c22c120e46d01ecea005a1d736.wav?X-Amz-Algorithm=AWS4-HMAC-SHA256&amp;X-Amz-Credential=AKIATCPXLLJN3FZS7YWQ%2F20210504%2Fus-east-1%2Fs3%2Faws4_request&amp;X-Amz-Date=20210504T183959Z&amp;X-Amz-Expires=604800&amp;X-Amz-SignedHeaders=host&amp;X-Amz-Signature=8cbc70b46d8b87b0199a0c08903563be7ff516371b81288b071273407b7b9762" TargetMode="External"/><Relationship Id="rId1829" Type="http://schemas.openxmlformats.org/officeDocument/2006/relationships/hyperlink" Target="https://us-nc-photos.s3.us-east-1.amazonaws.com/uploads/user/avatar/f684b66a8f65004afc4e2773c1f0c600.jpg" TargetMode="External"/><Relationship Id="rId740" Type="http://schemas.openxmlformats.org/officeDocument/2006/relationships/hyperlink" Target="https://production-processed-recordings.s3.amazonaws.com/7b80cd56342fab1662c32d8ebef769f9.wav?X-Amz-Algorithm=AWS4-HMAC-SHA256&amp;X-Amz-Credential=AKIATCPXLLJN3FZS7YWQ%2F20210504%2Fus-east-1%2Fs3%2Faws4_request&amp;X-Amz-Date=20210504T183958Z&amp;X-Amz-Expires=604800&amp;X-Amz-SignedHeaders=host&amp;X-Amz-Signature=72bbc19fc70b7fde82745e4ad6b2a60e5fa589bb88dca8c92c85961d86f4d043" TargetMode="External"/><Relationship Id="rId838" Type="http://schemas.openxmlformats.org/officeDocument/2006/relationships/hyperlink" Target="https://production-processed-recordings.s3.amazonaws.com/37689881fb929992d6aa5104eae9691b.wav?X-Amz-Algorithm=AWS4-HMAC-SHA256&amp;X-Amz-Credential=AKIATCPXLLJN3FZS7YWQ%2F20210504%2Fus-east-1%2Fs3%2Faws4_request&amp;X-Amz-Date=20210504T183959Z&amp;X-Amz-Expires=604800&amp;X-Amz-SignedHeaders=host&amp;X-Amz-Signature=2106f9937d8ceae95fbc31803524dd4af4bd443cf2925dab3a7d782397be592d" TargetMode="External"/><Relationship Id="rId1023" Type="http://schemas.openxmlformats.org/officeDocument/2006/relationships/hyperlink" Target="https://nc-library-recordings.s3.us-west-1.amazonaws.com/uploads/recording/raw_s3_location/facf0ed0-8784-4b00-9949-d95b85ff2d40/99a77c47ac7e591f7cfae392be29d2be.wav?X-Amz-Algorithm=AWS4-HMAC-SHA256&amp;X-Amz-Credential=AKIATCPXLLJN3FZS7YWQ%2F20210504%2Fus-west-1%2Fs3%2Faws4_request&amp;X-Amz-Date=20210504T183959Z&amp;X-Amz-Expires=604800&amp;X-Amz-SignedHeaders=host&amp;X-Amz-Signature=9069bb892daccad894d679d4c1aacab6aee7a3e63fbc619952016c120541d39b" TargetMode="External"/><Relationship Id="rId1468" Type="http://schemas.openxmlformats.org/officeDocument/2006/relationships/hyperlink" Target="https://production-processed-recordings.s3.amazonaws.com/49c11decf792157fa6169a0ae7de6616.wav?X-Amz-Algorithm=AWS4-HMAC-SHA256&amp;X-Amz-Credential=AKIATCPXLLJN3FZS7YWQ%2F20210504%2Fus-east-1%2Fs3%2Faws4_request&amp;X-Amz-Date=20210504T184000Z&amp;X-Amz-Expires=604800&amp;X-Amz-SignedHeaders=host&amp;X-Amz-Signature=43d473980e9b10d1fb1e64379c7c912ff940632a0272e236b77fac8dd043fb5a" TargetMode="External"/><Relationship Id="rId1675" Type="http://schemas.openxmlformats.org/officeDocument/2006/relationships/hyperlink" Target="https://production-processed-recordings.s3.amazonaws.com/3862fe1fb0161d2f671d93def1106d1a.wav?X-Amz-Algorithm=AWS4-HMAC-SHA256&amp;X-Amz-Credential=AKIATCPXLLJN3FZS7YWQ%2F20210504%2Fus-east-1%2Fs3%2Faws4_request&amp;X-Amz-Date=20210504T184000Z&amp;X-Amz-Expires=604800&amp;X-Amz-SignedHeaders=host&amp;X-Amz-Signature=2525983a86d4d2511b4bcd3e03693c6b4fadbd7fd33c202940f4385d299ff666" TargetMode="External"/><Relationship Id="rId1882" Type="http://schemas.openxmlformats.org/officeDocument/2006/relationships/hyperlink" Target="https://production-processed-recordings.s3.amazonaws.com/2ae31b72bf97ac6d3ec41e5584ce1635.wav?X-Amz-Algorithm=AWS4-HMAC-SHA256&amp;X-Amz-Credential=AKIATCPXLLJN3FZS7YWQ%2F20210504%2Fus-east-1%2Fs3%2Faws4_request&amp;X-Amz-Date=20210504T184000Z&amp;X-Amz-Expires=604800&amp;X-Amz-SignedHeaders=host&amp;X-Amz-Signature=d91592fb2e59ec64239bd438e13fee5bd2ea048d403b8454f2acd13dcb1c34d2" TargetMode="External"/><Relationship Id="rId172" Type="http://schemas.openxmlformats.org/officeDocument/2006/relationships/hyperlink" Target="https://nc-library-recordings.s3.us-west-1.amazonaws.com/uploads/recording/raw_s3_location/fcc0b8cf-a5ae-4c9f-ad05-d115ac75676f/692b9a1da57b7b3d125e1af42bbe1e65.wav?X-Amz-Algorithm=AWS4-HMAC-SHA256&amp;X-Amz-Credential=AKIATCPXLLJN3FZS7YWQ%2F20210504%2Fus-west-1%2Fs3%2Faws4_request&amp;X-Amz-Date=20210504T183958Z&amp;X-Amz-Expires=604800&amp;X-Amz-SignedHeaders=host&amp;X-Amz-Signature=9448103bd4f2f919c5adff08f622cb076b490e172264f82b56cbafec87459023" TargetMode="External"/><Relationship Id="rId477" Type="http://schemas.openxmlformats.org/officeDocument/2006/relationships/hyperlink" Target="https://us-nc-photos.s3.us-east-1.amazonaws.com/uploads/user/avatar/f7d7f76fb08e71f41a20f0778f308b5d.png" TargetMode="External"/><Relationship Id="rId600" Type="http://schemas.openxmlformats.org/officeDocument/2006/relationships/hyperlink" Target="http://production-processed-recordings.s3.amazonaws.com/normalized_audio/98a096b9812e02bb6e0bda9f3de6efbf.wav" TargetMode="External"/><Relationship Id="rId684" Type="http://schemas.openxmlformats.org/officeDocument/2006/relationships/hyperlink" Target="http://production-processed-recordings.s3.amazonaws.com/normalized_audio/8f138ca46807b0264fe711f196ae5d5b.wav" TargetMode="External"/><Relationship Id="rId1230" Type="http://schemas.openxmlformats.org/officeDocument/2006/relationships/hyperlink" Target="https://production-processed-recordings.s3.amazonaws.com/dee656c7191c43d7488ccda53e407a79.wav?X-Amz-Algorithm=AWS4-HMAC-SHA256&amp;X-Amz-Credential=AKIATCPXLLJN3FZS7YWQ%2F20210504%2Fus-east-1%2Fs3%2Faws4_request&amp;X-Amz-Date=20210504T183959Z&amp;X-Amz-Expires=604800&amp;X-Amz-SignedHeaders=host&amp;X-Amz-Signature=7e0fb293696f3e7d6723800d20d9466a578a2cc42e28ec428e35bbcbd2d6ef8c" TargetMode="External"/><Relationship Id="rId1328" Type="http://schemas.openxmlformats.org/officeDocument/2006/relationships/hyperlink" Target="https://production-processed-recordings.s3.amazonaws.com/d606ac55226212c9f02648b44c2868db.wav?X-Amz-Algorithm=AWS4-HMAC-SHA256&amp;X-Amz-Credential=AKIATCPXLLJN3FZS7YWQ%2F20210504%2Fus-east-1%2Fs3%2Faws4_request&amp;X-Amz-Date=20210504T183959Z&amp;X-Amz-Expires=604800&amp;X-Amz-SignedHeaders=host&amp;X-Amz-Signature=a293b1e66ade65b80be281883709e236f4350f1a29f4f60e3b7eba50d84ec35e" TargetMode="External"/><Relationship Id="rId1535" Type="http://schemas.openxmlformats.org/officeDocument/2006/relationships/hyperlink" Target="https://nc-library-recordings.s3.us-west-1.amazonaws.com/uploads/recording/raw_s3_location/aea09294-b508-4579-aa06-293cebaeb92f/0a2764256f2bf1d481e5d273ad640526.wav?X-Amz-Algorithm=AWS4-HMAC-SHA256&amp;X-Amz-Credential=AKIATCPXLLJN3FZS7YWQ%2F20210504%2Fus-west-1%2Fs3%2Faws4_request&amp;X-Amz-Date=20210504T184000Z&amp;X-Amz-Expires=604800&amp;X-Amz-SignedHeaders=host&amp;X-Amz-Signature=f4ac64e057d8805ed136ece67901517006ab31a7ff5aabb43ab4448bb57a1550" TargetMode="External"/><Relationship Id="rId337" Type="http://schemas.openxmlformats.org/officeDocument/2006/relationships/hyperlink" Target="https://nc-library-recordings.s3.us-west-1.amazonaws.com/uploads/recording/raw_s3_location/6bf7d97f-d7ca-4e1c-87d1-e4203593ade7/e3a1a4979985a1c80c55988a8112954d.wav?X-Amz-Algorithm=AWS4-HMAC-SHA256&amp;X-Amz-Credential=AKIATCPXLLJN3FZS7YWQ%2F20210504%2Fus-west-1%2Fs3%2Faws4_request&amp;X-Amz-Date=20210504T183958Z&amp;X-Amz-Expires=604800&amp;X-Amz-SignedHeaders=host&amp;X-Amz-Signature=76f0cf96cc53c1467c7b1bfc001979100e379806760b7237d5fe88ced205e9a4" TargetMode="External"/><Relationship Id="rId891" Type="http://schemas.openxmlformats.org/officeDocument/2006/relationships/hyperlink" Target="http://production-processed-recordings.s3.amazonaws.com/normalized_audio/01bcfc9d5714712bbbc5b5a7f6790255.wav" TargetMode="External"/><Relationship Id="rId905" Type="http://schemas.openxmlformats.org/officeDocument/2006/relationships/hyperlink" Target="https://production-processed-recordings.s3.amazonaws.com/866037087ccbd10dbf7c9fee006e70c9.wav?X-Amz-Algorithm=AWS4-HMAC-SHA256&amp;X-Amz-Credential=AKIATCPXLLJN3FZS7YWQ%2F20210504%2Fus-east-1%2Fs3%2Faws4_request&amp;X-Amz-Date=20210504T183959Z&amp;X-Amz-Expires=604800&amp;X-Amz-SignedHeaders=host&amp;X-Amz-Signature=dba0f517e61578f6cbfa040a18b5ca5134bbd3d8604bac770e5443c7071dbef9" TargetMode="External"/><Relationship Id="rId989" Type="http://schemas.openxmlformats.org/officeDocument/2006/relationships/hyperlink" Target="https://nc-library-recordings.s3.us-west-1.amazonaws.com/uploads/recording/raw_s3_location/31be33f9-8e7f-4182-8320-7010c14b86d4/ca966eba57d1baefc83b0d90fede3027.wav?X-Amz-Algorithm=AWS4-HMAC-SHA256&amp;X-Amz-Credential=AKIATCPXLLJN3FZS7YWQ%2F20210504%2Fus-west-1%2Fs3%2Faws4_request&amp;X-Amz-Date=20210504T183959Z&amp;X-Amz-Expires=604800&amp;X-Amz-SignedHeaders=host&amp;X-Amz-Signature=36f196a3c7f2485b0c9b308b32ef3d31918338a38a31a7b99aabdfd480950c59" TargetMode="External"/><Relationship Id="rId1742" Type="http://schemas.openxmlformats.org/officeDocument/2006/relationships/hyperlink" Target="https://production-processed-recordings.s3.amazonaws.com/fbb8a59579411130ea231ab0b02e7197.wav?X-Amz-Algorithm=AWS4-HMAC-SHA256&amp;X-Amz-Credential=AKIATCPXLLJN3FZS7YWQ%2F20210504%2Fus-east-1%2Fs3%2Faws4_request&amp;X-Amz-Date=20210504T184000Z&amp;X-Amz-Expires=604800&amp;X-Amz-SignedHeaders=host&amp;X-Amz-Signature=aae5f652537ed455d47a654cd95fc886c0d4a132212f8cb6c4671ee23b83116c" TargetMode="External"/><Relationship Id="rId34" Type="http://schemas.openxmlformats.org/officeDocument/2006/relationships/hyperlink" Target="https://nc-library-recordings.s3.us-west-1.amazonaws.com/uploads/recording/raw_s3_location/52d146c5-e455-4fe3-887c-425d0dde4a13/6569458ca921caab856454dff1a27e9b.wav?X-Amz-Algorithm=AWS4-HMAC-SHA256&amp;X-Amz-Credential=AKIATCPXLLJN3FZS7YWQ%2F20210504%2Fus-west-1%2Fs3%2Faws4_request&amp;X-Amz-Date=20210504T183957Z&amp;X-Amz-Expires=604800&amp;X-Amz-SignedHeaders=host&amp;X-Amz-Signature=42cfc553c828552c5a4c42c54fc9cd8367e92d36384b815fb129120dac854901" TargetMode="External"/><Relationship Id="rId544" Type="http://schemas.openxmlformats.org/officeDocument/2006/relationships/hyperlink" Target="http://production-processed-recordings.s3.amazonaws.com/normalized_audio/da511822a5baa7b79a62943b3d7d1703.wav" TargetMode="External"/><Relationship Id="rId751" Type="http://schemas.openxmlformats.org/officeDocument/2006/relationships/hyperlink" Target="https://nc-library-recordings.s3.us-west-1.amazonaws.com/uploads/recording/raw_s3_location/6ecfa107-f5e5-4112-a95a-24fdba7558e3/c9ff061213ebdb658e9e28bbd5d98900.wav?X-Amz-Algorithm=AWS4-HMAC-SHA256&amp;X-Amz-Credential=AKIATCPXLLJN3FZS7YWQ%2F20210504%2Fus-west-1%2Fs3%2Faws4_request&amp;X-Amz-Date=20210504T183958Z&amp;X-Amz-Expires=604800&amp;X-Amz-SignedHeaders=host&amp;X-Amz-Signature=f10f71b585b9f7346a5c3473a83bb2a2a72ce70228efd884d6d8c8b05f6a7d60" TargetMode="External"/><Relationship Id="rId849" Type="http://schemas.openxmlformats.org/officeDocument/2006/relationships/hyperlink" Target="http://production-processed-recordings.s3.amazonaws.com/normalized_audio/eefa0bc79f644775eb7cec2ec5785b5b.wav" TargetMode="External"/><Relationship Id="rId1174" Type="http://schemas.openxmlformats.org/officeDocument/2006/relationships/hyperlink" Target="http://production-processed-recordings.s3.amazonaws.com/normalized_audio/b5d2a1cd00ed8dc30b22987b0fcd90ee.wav" TargetMode="External"/><Relationship Id="rId1381" Type="http://schemas.openxmlformats.org/officeDocument/2006/relationships/hyperlink" Target="https://production-processed-recordings.s3.amazonaws.com/4cf961c3908dba63981de8b6e979c2af.wav?X-Amz-Algorithm=AWS4-HMAC-SHA256&amp;X-Amz-Credential=AKIATCPXLLJN3FZS7YWQ%2F20210504%2Fus-east-1%2Fs3%2Faws4_request&amp;X-Amz-Date=20210504T183959Z&amp;X-Amz-Expires=604800&amp;X-Amz-SignedHeaders=host&amp;X-Amz-Signature=71d7e8209a3b2e653be6878114512d1ba5e28d7a8fb39fdb6f71788378f3d614" TargetMode="External"/><Relationship Id="rId1479" Type="http://schemas.openxmlformats.org/officeDocument/2006/relationships/hyperlink" Target="http://production-processed-recordings.s3.amazonaws.com/normalized_audio/120a97a8230baa0ed899e60b95931380.wav" TargetMode="External"/><Relationship Id="rId1602" Type="http://schemas.openxmlformats.org/officeDocument/2006/relationships/hyperlink" Target="https://production-processed-recordings.s3.amazonaws.com/15e977c4fbdc5deb5278cbb6803201cd.wav?X-Amz-Algorithm=AWS4-HMAC-SHA256&amp;X-Amz-Credential=AKIATCPXLLJN3FZS7YWQ%2F20210504%2Fus-east-1%2Fs3%2Faws4_request&amp;X-Amz-Date=20210504T184000Z&amp;X-Amz-Expires=604800&amp;X-Amz-SignedHeaders=host&amp;X-Amz-Signature=dc5eab095abe8a2f5a10381247a043076e80999b2da35fef72122986520ce689" TargetMode="External"/><Relationship Id="rId1686" Type="http://schemas.openxmlformats.org/officeDocument/2006/relationships/hyperlink" Target="http://production-processed-recordings.s3.amazonaws.com/normalized_audio/b05e5ab3a607e6c20d0ca471291c9a77.wav" TargetMode="External"/><Relationship Id="rId183" Type="http://schemas.openxmlformats.org/officeDocument/2006/relationships/hyperlink" Target="http://production-processed-recordings.s3.amazonaws.com/normalized_audio/c5ae4018745b311956db9c9c2496d848.wav" TargetMode="External"/><Relationship Id="rId390" Type="http://schemas.openxmlformats.org/officeDocument/2006/relationships/hyperlink" Target="https://nc-library-recordings.s3.us-west-1.amazonaws.com/uploads/recording/raw_s3_location/17540710-8758-4278-aaaf-2949aeef87be/f129f7c34ce5d3909ff9fada14e3d35c.wav?X-Amz-Algorithm=AWS4-HMAC-SHA256&amp;X-Amz-Credential=AKIATCPXLLJN3FZS7YWQ%2F20210504%2Fus-west-1%2Fs3%2Faws4_request&amp;X-Amz-Date=20210504T183958Z&amp;X-Amz-Expires=604800&amp;X-Amz-SignedHeaders=host&amp;X-Amz-Signature=d2059b0a9b70c045ca96f69d2d7d69c36fda4135bb215a48ded1cdee6b58663b" TargetMode="External"/><Relationship Id="rId404" Type="http://schemas.openxmlformats.org/officeDocument/2006/relationships/hyperlink" Target="http://production-processed-recordings.s3.amazonaws.com/normalized_audio/173bb2961dbf237952e00f2da387af12.wav" TargetMode="External"/><Relationship Id="rId611" Type="http://schemas.openxmlformats.org/officeDocument/2006/relationships/hyperlink" Target="http://production-processed-recordings.s3.amazonaws.com/normalized_audio/09c1e9a8a43053ccc87a3a41752818fa.wav" TargetMode="External"/><Relationship Id="rId1034" Type="http://schemas.openxmlformats.org/officeDocument/2006/relationships/hyperlink" Target="http://production-processed-recordings.s3.amazonaws.com/normalized_audio/06d9c28284ada60b117e6873f18c5e03.wav" TargetMode="External"/><Relationship Id="rId1241" Type="http://schemas.openxmlformats.org/officeDocument/2006/relationships/hyperlink" Target="http://production-processed-recordings.s3.amazonaws.com/normalized_audio/20354d7e2be84598b6b12b5ef698347a.wav" TargetMode="External"/><Relationship Id="rId1339" Type="http://schemas.openxmlformats.org/officeDocument/2006/relationships/hyperlink" Target="https://production-processed-recordings.s3.amazonaws.com/dbaf697e30ecebdcbeff79085ce64981.wav?X-Amz-Algorithm=AWS4-HMAC-SHA256&amp;X-Amz-Credential=AKIATCPXLLJN3FZS7YWQ%2F20210504%2Fus-east-1%2Fs3%2Faws4_request&amp;X-Amz-Date=20210504T183959Z&amp;X-Amz-Expires=604800&amp;X-Amz-SignedHeaders=host&amp;X-Amz-Signature=52368f97d0212dc620932e154b251f00800245a86513d522c95e80ccf10fade2" TargetMode="External"/><Relationship Id="rId1893" Type="http://schemas.openxmlformats.org/officeDocument/2006/relationships/hyperlink" Target="http://production-processed-recordings.s3.amazonaws.com/normalized_audio/cf47ddacd998d6ce33c77246c8695bac.wav" TargetMode="External"/><Relationship Id="rId1907" Type="http://schemas.openxmlformats.org/officeDocument/2006/relationships/hyperlink" Target="https://nc-library-recordings.s3.us-west-1.amazonaws.com/uploads/recording/raw_s3_location/8d97d863-6faa-45a2-96c2-dca984a563cf/4d9bd2cf9f7e57663dda1365da30dcfa.wav?X-Amz-Algorithm=AWS4-HMAC-SHA256&amp;X-Amz-Credential=AKIATCPXLLJN3FZS7YWQ%2F20210504%2Fus-west-1%2Fs3%2Faws4_request&amp;X-Amz-Date=20210504T184000Z&amp;X-Amz-Expires=604800&amp;X-Amz-SignedHeaders=host&amp;X-Amz-Signature=ff79a199abf6b1581590173d2fdd0dbedc7cc12df4b87f7eb1ac83797b1cc7d9" TargetMode="External"/><Relationship Id="rId250" Type="http://schemas.openxmlformats.org/officeDocument/2006/relationships/hyperlink" Target="https://nc-library-recordings.s3.us-west-1.amazonaws.com/uploads/recording/raw_s3_location/6e5e78db-227b-4f7b-af08-ab4085e0cd7e/2246ee1a848ec2f1b0730d079bec9b5b.wav?X-Amz-Algorithm=AWS4-HMAC-SHA256&amp;X-Amz-Credential=AKIATCPXLLJN3FZS7YWQ%2F20210504%2Fus-west-1%2Fs3%2Faws4_request&amp;X-Amz-Date=20210504T183958Z&amp;X-Amz-Expires=604800&amp;X-Amz-SignedHeaders=host&amp;X-Amz-Signature=389457ff0160f0465d2f8adfc046049757926bdd3594a52726f0304f6da9434c" TargetMode="External"/><Relationship Id="rId488" Type="http://schemas.openxmlformats.org/officeDocument/2006/relationships/hyperlink" Target="http://production-processed-recordings.s3.amazonaws.com/normalized_audio/0da6af141f5fb9249c561c24bf34f1dd.wav" TargetMode="External"/><Relationship Id="rId695" Type="http://schemas.openxmlformats.org/officeDocument/2006/relationships/hyperlink" Target="https://us-nc-photos.s3.us-east-1.amazonaws.com/uploads/user/avatar/409a48c043c97ca387edd54b3ce5a45e.jpg" TargetMode="External"/><Relationship Id="rId709" Type="http://schemas.openxmlformats.org/officeDocument/2006/relationships/hyperlink" Target="https://production-processed-recordings.s3.amazonaws.com/41c96cf616c4db579d29f662dcf105a6.wav?X-Amz-Algorithm=AWS4-HMAC-SHA256&amp;X-Amz-Credential=AKIATCPXLLJN3FZS7YWQ%2F20210504%2Fus-east-1%2Fs3%2Faws4_request&amp;X-Amz-Date=20210504T183958Z&amp;X-Amz-Expires=604800&amp;X-Amz-SignedHeaders=host&amp;X-Amz-Signature=5fc3a0554969f77174196434184b77b37d6defaa63b51d2430676f44b0eb6f54" TargetMode="External"/><Relationship Id="rId916" Type="http://schemas.openxmlformats.org/officeDocument/2006/relationships/hyperlink" Target="http://production-processed-recordings.s3.amazonaws.com/normalized_audio/71335bb3e14bdb6db32fa5af3fc0d1f0.wav" TargetMode="External"/><Relationship Id="rId1101" Type="http://schemas.openxmlformats.org/officeDocument/2006/relationships/hyperlink" Target="http://production-processed-recordings.s3.amazonaws.com/normalized_audio/1a39dd298283891dac933909f9c7a8cd.wav" TargetMode="External"/><Relationship Id="rId1546" Type="http://schemas.openxmlformats.org/officeDocument/2006/relationships/hyperlink" Target="http://production-processed-recordings.s3.amazonaws.com/normalized_audio/a7c19da2690c5837cef64fd494b57387.wav" TargetMode="External"/><Relationship Id="rId1753" Type="http://schemas.openxmlformats.org/officeDocument/2006/relationships/hyperlink" Target="https://nc-library-recordings.s3.us-west-1.amazonaws.com/uploads/recording/raw_s3_location/ec1384c9-9ed7-477c-a975-9bd6fa2bfde4/aa4c801673fb0f11e535efea8569df1f.wav?X-Amz-Algorithm=AWS4-HMAC-SHA256&amp;X-Amz-Credential=AKIATCPXLLJN3FZS7YWQ%2F20210504%2Fus-west-1%2Fs3%2Faws4_request&amp;X-Amz-Date=20210504T184000Z&amp;X-Amz-Expires=604800&amp;X-Amz-SignedHeaders=host&amp;X-Amz-Signature=b492e62783aac3ee5cdade1737037e0fc71223a90a59afb1f5e178364612724b" TargetMode="External"/><Relationship Id="rId45" Type="http://schemas.openxmlformats.org/officeDocument/2006/relationships/hyperlink" Target="http://production-processed-recordings.s3.amazonaws.com/normalized_audio/73ac8d58d64944af650dfc9115c544c7.wav" TargetMode="External"/><Relationship Id="rId110" Type="http://schemas.openxmlformats.org/officeDocument/2006/relationships/hyperlink" Target="https://production-processed-recordings.s3.amazonaws.com/ef32ca48d5b8f3e97e219846d2a0494b.wav?X-Amz-Algorithm=AWS4-HMAC-SHA256&amp;X-Amz-Credential=AKIATCPXLLJN3FZS7YWQ%2F20210504%2Fus-east-1%2Fs3%2Faws4_request&amp;X-Amz-Date=20210504T183958Z&amp;X-Amz-Expires=604800&amp;X-Amz-SignedHeaders=host&amp;X-Amz-Signature=220067c7cab7fd4bf8037e2809d24094bdd9dcdbf52da2eee38302a9d2fff460" TargetMode="External"/><Relationship Id="rId348" Type="http://schemas.openxmlformats.org/officeDocument/2006/relationships/hyperlink" Target="https://production-processed-recordings.s3.amazonaws.com/aa5d614fb8512a855cfc47ffdc6b9f6d.wav?X-Amz-Algorithm=AWS4-HMAC-SHA256&amp;X-Amz-Credential=AKIATCPXLLJN3FZS7YWQ%2F20210504%2Fus-east-1%2Fs3%2Faws4_request&amp;X-Amz-Date=20210504T183958Z&amp;X-Amz-Expires=604800&amp;X-Amz-SignedHeaders=host&amp;X-Amz-Signature=35ba6795b0e6bf0ce24507b634c40770d3ba11a96fb3ad770c5cff48e6e21d20" TargetMode="External"/><Relationship Id="rId555" Type="http://schemas.openxmlformats.org/officeDocument/2006/relationships/hyperlink" Target="https://production-processed-recordings.s3.amazonaws.com/c1ab9c174a19f5ecb11ea360fc191334.wav?X-Amz-Algorithm=AWS4-HMAC-SHA256&amp;X-Amz-Credential=AKIATCPXLLJN3FZS7YWQ%2F20210504%2Fus-east-1%2Fs3%2Faws4_request&amp;X-Amz-Date=20210504T183958Z&amp;X-Amz-Expires=604800&amp;X-Amz-SignedHeaders=host&amp;X-Amz-Signature=b7c364d33ef1453e58139ba7af40026d8aa7408dea15cf33b32a8e1b18011c0c" TargetMode="External"/><Relationship Id="rId762" Type="http://schemas.openxmlformats.org/officeDocument/2006/relationships/hyperlink" Target="https://nc-library-recordings.s3.us-west-1.amazonaws.com/uploads/recording/raw_s3_location/6fde2e0c-709e-40a3-a4b8-e383a7eb869a/67ffc38ca242ccbcdb48e182d5e59ab5.wav?X-Amz-Algorithm=AWS4-HMAC-SHA256&amp;X-Amz-Credential=AKIATCPXLLJN3FZS7YWQ%2F20210504%2Fus-west-1%2Fs3%2Faws4_request&amp;X-Amz-Date=20210504T183958Z&amp;X-Amz-Expires=604800&amp;X-Amz-SignedHeaders=host&amp;X-Amz-Signature=a0ef09ab53d59199b1818482f4f278e2af6452a01dd4fa29c7ef13dd38c20fcb" TargetMode="External"/><Relationship Id="rId1185" Type="http://schemas.openxmlformats.org/officeDocument/2006/relationships/hyperlink" Target="https://nc-library-recordings.s3.us-west-1.amazonaws.com/uploads/recording/raw_s3_location/8f5fe5bc-f74f-407c-ad28-0b5fc4d0a6c2/f766a3337602caedb04ac28a96ea03cb.wav?X-Amz-Algorithm=AWS4-HMAC-SHA256&amp;X-Amz-Credential=AKIATCPXLLJN3FZS7YWQ%2F20210504%2Fus-west-1%2Fs3%2Faws4_request&amp;X-Amz-Date=20210504T183959Z&amp;X-Amz-Expires=604800&amp;X-Amz-SignedHeaders=host&amp;X-Amz-Signature=3976f9978aaac990be1a0ab99b26bfb470a9353f6a222a23ec20e7c9757681be" TargetMode="External"/><Relationship Id="rId1392" Type="http://schemas.openxmlformats.org/officeDocument/2006/relationships/hyperlink" Target="https://us-nc-photos.s3.us-east-1.amazonaws.com/uploads/user/avatar/8054af1470fdf27790e79286c305b7b6.jpeg" TargetMode="External"/><Relationship Id="rId1406" Type="http://schemas.openxmlformats.org/officeDocument/2006/relationships/hyperlink" Target="https://us-nc-photos.s3.us-east-1.amazonaws.com/uploads/user/avatar/ea76968bfe54f0d00bfa6b4d8b5e1ac6.jpg" TargetMode="External"/><Relationship Id="rId1613" Type="http://schemas.openxmlformats.org/officeDocument/2006/relationships/hyperlink" Target="https://production-processed-recordings.s3.amazonaws.com/71caea6282d1e597f715b5545f2369dc.wav?X-Amz-Algorithm=AWS4-HMAC-SHA256&amp;X-Amz-Credential=AKIATCPXLLJN3FZS7YWQ%2F20210504%2Fus-east-1%2Fs3%2Faws4_request&amp;X-Amz-Date=20210504T184000Z&amp;X-Amz-Expires=604800&amp;X-Amz-SignedHeaders=host&amp;X-Amz-Signature=c7f77ee040f7badc6583fcc257e9d3299d5b0e3e4709d85ced4089a95d64b97a" TargetMode="External"/><Relationship Id="rId1820" Type="http://schemas.openxmlformats.org/officeDocument/2006/relationships/hyperlink" Target="http://production-processed-recordings.s3.amazonaws.com/normalized_audio/4e4d09d8d2c45278fa8f6481e59d885a.wav" TargetMode="External"/><Relationship Id="rId194" Type="http://schemas.openxmlformats.org/officeDocument/2006/relationships/hyperlink" Target="https://nc-library-recordings.s3.us-west-1.amazonaws.com/uploads/recording/raw_s3_location/56a72ae3-2b82-4f1c-aca9-2b8afc2c0fb3/13da5027b3a286d65b65245a802a65e5.wav?X-Amz-Algorithm=AWS4-HMAC-SHA256&amp;X-Amz-Credential=AKIATCPXLLJN3FZS7YWQ%2F20210504%2Fus-west-1%2Fs3%2Faws4_request&amp;X-Amz-Date=20210504T183958Z&amp;X-Amz-Expires=604800&amp;X-Amz-SignedHeaders=host&amp;X-Amz-Signature=ab065cd74d13addbc18e021503516a702825e621d0db4a9aa65d3e1e3f5a1a85" TargetMode="External"/><Relationship Id="rId208" Type="http://schemas.openxmlformats.org/officeDocument/2006/relationships/hyperlink" Target="https://nc-library-recordings.s3.us-west-1.amazonaws.com/uploads/recording/raw_s3_location/5b8bf658-55d2-4253-9b1c-88e231d421f5/939bb0c57f91ae5541f064e97c427018.wav?X-Amz-Algorithm=AWS4-HMAC-SHA256&amp;X-Amz-Credential=AKIATCPXLLJN3FZS7YWQ%2F20210504%2Fus-west-1%2Fs3%2Faws4_request&amp;X-Amz-Date=20210504T183958Z&amp;X-Amz-Expires=604800&amp;X-Amz-SignedHeaders=host&amp;X-Amz-Signature=a79d767d4dd2b82aa4c8ffb7826d26bb00f839cfa0da89242f28e8346715bc8e" TargetMode="External"/><Relationship Id="rId415" Type="http://schemas.openxmlformats.org/officeDocument/2006/relationships/hyperlink" Target="http://production-processed-recordings.s3.amazonaws.com/normalized_audio/b06c0d060f2749939028027db807b105.wav" TargetMode="External"/><Relationship Id="rId622" Type="http://schemas.openxmlformats.org/officeDocument/2006/relationships/hyperlink" Target="http://production-processed-recordings.s3.amazonaws.com/normalized_audio/52ef21ba7191ca2f6e6dab3c7c06b03d.wav" TargetMode="External"/><Relationship Id="rId1045" Type="http://schemas.openxmlformats.org/officeDocument/2006/relationships/hyperlink" Target="https://nc-library-recordings.s3.us-west-1.amazonaws.com/uploads/recording/raw_s3_location/8237b8d3-5aab-4a57-9f92-58cbe74da985/285f47ea3c66e9408f9d991364cc4113.wav?X-Amz-Algorithm=AWS4-HMAC-SHA256&amp;X-Amz-Credential=AKIATCPXLLJN3FZS7YWQ%2F20210504%2Fus-west-1%2Fs3%2Faws4_request&amp;X-Amz-Date=20210504T183959Z&amp;X-Amz-Expires=604800&amp;X-Amz-SignedHeaders=host&amp;X-Amz-Signature=93e757d338be7585bd288dafd21ebc7da4cfbce181f896cc0a8cfecd661e6fb6" TargetMode="External"/><Relationship Id="rId1252" Type="http://schemas.openxmlformats.org/officeDocument/2006/relationships/hyperlink" Target="https://production-processed-recordings.s3.amazonaws.com/60c6afb976a5b8727b2adb21a2ae39e3.wav?X-Amz-Algorithm=AWS4-HMAC-SHA256&amp;X-Amz-Credential=AKIATCPXLLJN3FZS7YWQ%2F20210504%2Fus-east-1%2Fs3%2Faws4_request&amp;X-Amz-Date=20210504T183959Z&amp;X-Amz-Expires=604800&amp;X-Amz-SignedHeaders=host&amp;X-Amz-Signature=6959b25f4d589456c94a148d02cd1068fb58de32d6c89539e2571825aaf1ad63" TargetMode="External"/><Relationship Id="rId1697" Type="http://schemas.openxmlformats.org/officeDocument/2006/relationships/hyperlink" Target="http://production-processed-recordings.s3.amazonaws.com/normalized_audio/c6dc2233f671c0f12d7a95cfcdb56782.wav" TargetMode="External"/><Relationship Id="rId1918" Type="http://schemas.openxmlformats.org/officeDocument/2006/relationships/hyperlink" Target="http://production-processed-recordings.s3.amazonaws.com/normalized_audio/aa12b15fd6d08a7ef8ab91579863ee12.wav" TargetMode="External"/><Relationship Id="rId261" Type="http://schemas.openxmlformats.org/officeDocument/2006/relationships/hyperlink" Target="https://production-processed-recordings.s3.amazonaws.com/36b622b9a186fb2ece056acfa98181d2.wav?X-Amz-Algorithm=AWS4-HMAC-SHA256&amp;X-Amz-Credential=AKIATCPXLLJN3FZS7YWQ%2F20210504%2Fus-east-1%2Fs3%2Faws4_request&amp;X-Amz-Date=20210504T183958Z&amp;X-Amz-Expires=604800&amp;X-Amz-SignedHeaders=host&amp;X-Amz-Signature=d582d8429251552542a7863a405fac414607c9c3bd3413923d9a15182d3bdcc8" TargetMode="External"/><Relationship Id="rId499" Type="http://schemas.openxmlformats.org/officeDocument/2006/relationships/hyperlink" Target="http://production-processed-recordings.s3.amazonaws.com/normalized_audio/7b4aba0bebc9b31a40ad7f8c0c0649ac.wav" TargetMode="External"/><Relationship Id="rId927" Type="http://schemas.openxmlformats.org/officeDocument/2006/relationships/hyperlink" Target="https://nc-library-recordings.s3.us-west-1.amazonaws.com/uploads/recording/raw_s3_location/7d99ee7a-9a8d-442e-ad90-ad39079e30be/ec251eb715a059700d7c8c1825a307b6.wav?X-Amz-Algorithm=AWS4-HMAC-SHA256&amp;X-Amz-Credential=AKIATCPXLLJN3FZS7YWQ%2F20210504%2Fus-west-1%2Fs3%2Faws4_request&amp;X-Amz-Date=20210504T183959Z&amp;X-Amz-Expires=604800&amp;X-Amz-SignedHeaders=host&amp;X-Amz-Signature=949d9393b1a300af1747d519433fdc3aceae2ea6e8ed384adac3d7c831247857" TargetMode="External"/><Relationship Id="rId1112" Type="http://schemas.openxmlformats.org/officeDocument/2006/relationships/hyperlink" Target="http://production-processed-recordings.s3.amazonaws.com/normalized_audio/ecc832d3af6cab86845167df58ecd1e4.wav" TargetMode="External"/><Relationship Id="rId1557" Type="http://schemas.openxmlformats.org/officeDocument/2006/relationships/hyperlink" Target="https://nc-library-recordings.s3.us-west-1.amazonaws.com/uploads/recording/raw_s3_location/648cc60f-07f9-4c3d-969e-4af19476ca30/7155e9343436192a353b4463b5aec386.wav?X-Amz-Algorithm=AWS4-HMAC-SHA256&amp;X-Amz-Credential=AKIATCPXLLJN3FZS7YWQ%2F20210504%2Fus-west-1%2Fs3%2Faws4_request&amp;X-Amz-Date=20210504T184000Z&amp;X-Amz-Expires=604800&amp;X-Amz-SignedHeaders=host&amp;X-Amz-Signature=5a27ef8eb00a97eacba37282cf0b4c9f5ce35ef4907b43ba3e739b11906b8000" TargetMode="External"/><Relationship Id="rId1764" Type="http://schemas.openxmlformats.org/officeDocument/2006/relationships/hyperlink" Target="https://production-processed-recordings.s3.amazonaws.com/9574a532489d657939262fd1bb702a8a.wav?X-Amz-Algorithm=AWS4-HMAC-SHA256&amp;X-Amz-Credential=AKIATCPXLLJN3FZS7YWQ%2F20210504%2Fus-east-1%2Fs3%2Faws4_request&amp;X-Amz-Date=20210504T184000Z&amp;X-Amz-Expires=604800&amp;X-Amz-SignedHeaders=host&amp;X-Amz-Signature=4b272a3411dd965cb1ffab9de2c9cd4f37a6d02f89bdb75c56f4d1288bf4e381" TargetMode="External"/><Relationship Id="rId56" Type="http://schemas.openxmlformats.org/officeDocument/2006/relationships/hyperlink" Target="http://production-processed-recordings.s3.amazonaws.com/normalized_audio/65bca8a4dad4771ca16b0f74ae065cb2.wav" TargetMode="External"/><Relationship Id="rId359" Type="http://schemas.openxmlformats.org/officeDocument/2006/relationships/hyperlink" Target="https://production-processed-recordings.s3.amazonaws.com/f52a3fadd6d7574fde7744670a6cbe07.wav?X-Amz-Algorithm=AWS4-HMAC-SHA256&amp;X-Amz-Credential=AKIATCPXLLJN3FZS7YWQ%2F20210504%2Fus-east-1%2Fs3%2Faws4_request&amp;X-Amz-Date=20210504T183958Z&amp;X-Amz-Expires=604800&amp;X-Amz-SignedHeaders=host&amp;X-Amz-Signature=b4a1eb988deeab086e409c5084054bdc42577258bf6960b262d21c7c7640b7e0" TargetMode="External"/><Relationship Id="rId566" Type="http://schemas.openxmlformats.org/officeDocument/2006/relationships/hyperlink" Target="https://nc-library-recordings.s3.us-west-1.amazonaws.com/uploads/recording/raw_s3_location/8815aa3f-3705-41cf-851a-ac11cd2f5dd8/11d9e7348961effdd09236f3ef66399b.wav?X-Amz-Algorithm=AWS4-HMAC-SHA256&amp;X-Amz-Credential=AKIATCPXLLJN3FZS7YWQ%2F20210504%2Fus-west-1%2Fs3%2Faws4_request&amp;X-Amz-Date=20210504T183958Z&amp;X-Amz-Expires=604800&amp;X-Amz-SignedHeaders=host&amp;X-Amz-Signature=e17fbe50d5dde539a8f55237974ce1b9e2c964e0036e74499c97c3d385dbc49f" TargetMode="External"/><Relationship Id="rId773" Type="http://schemas.openxmlformats.org/officeDocument/2006/relationships/hyperlink" Target="https://nc-library-recordings.s3.us-west-1.amazonaws.com/uploads/recording/raw_s3_location/91cb7668-8ee1-4406-b52b-2fc5bd6b7969/a69b4d8e3d02c5076a8bd3ba7179f1fb.wav?X-Amz-Algorithm=AWS4-HMAC-SHA256&amp;X-Amz-Credential=AKIATCPXLLJN3FZS7YWQ%2F20210504%2Fus-west-1%2Fs3%2Faws4_request&amp;X-Amz-Date=20210504T183958Z&amp;X-Amz-Expires=604800&amp;X-Amz-SignedHeaders=host&amp;X-Amz-Signature=74087e03be33fb32dfe6f75574d231895d978ed7e291d25ba9969aa3988001cc" TargetMode="External"/><Relationship Id="rId1196" Type="http://schemas.openxmlformats.org/officeDocument/2006/relationships/hyperlink" Target="http://production-processed-recordings.s3.amazonaws.com/normalized_audio/2df443de839e88184bea31e0f135dc10.wav" TargetMode="External"/><Relationship Id="rId1417" Type="http://schemas.openxmlformats.org/officeDocument/2006/relationships/hyperlink" Target="https://production-processed-recordings.s3.amazonaws.com/cb6f33f38ab5f8c69b895666e298da45.wav?X-Amz-Algorithm=AWS4-HMAC-SHA256&amp;X-Amz-Credential=AKIATCPXLLJN3FZS7YWQ%2F20210504%2Fus-east-1%2Fs3%2Faws4_request&amp;X-Amz-Date=20210504T183959Z&amp;X-Amz-Expires=604800&amp;X-Amz-SignedHeaders=host&amp;X-Amz-Signature=b7bd5a2638cdf81f2f5311cac71f39bcfe7e7f7734df7686e804f4abf5412ad2" TargetMode="External"/><Relationship Id="rId1624" Type="http://schemas.openxmlformats.org/officeDocument/2006/relationships/hyperlink" Target="http://production-processed-recordings.s3.amazonaws.com/normalized_audio/f804c6d4b9fb8df382bac6fcce7d00fd.wav" TargetMode="External"/><Relationship Id="rId1831" Type="http://schemas.openxmlformats.org/officeDocument/2006/relationships/hyperlink" Target="https://production-processed-recordings.s3.amazonaws.com/955b6ebc40300bd2b2095950483a46db.wav?X-Amz-Algorithm=AWS4-HMAC-SHA256&amp;X-Amz-Credential=AKIATCPXLLJN3FZS7YWQ%2F20210504%2Fus-east-1%2Fs3%2Faws4_request&amp;X-Amz-Date=20210504T184000Z&amp;X-Amz-Expires=604800&amp;X-Amz-SignedHeaders=host&amp;X-Amz-Signature=859919088a9e99de00f25703c58ced08424337bd5d5f646f9ab64ff4755379d3" TargetMode="External"/><Relationship Id="rId121" Type="http://schemas.openxmlformats.org/officeDocument/2006/relationships/hyperlink" Target="https://production-processed-recordings.s3.amazonaws.com/76fbbc58ce42a784b88580295bafc347.wav?X-Amz-Algorithm=AWS4-HMAC-SHA256&amp;X-Amz-Credential=AKIATCPXLLJN3FZS7YWQ%2F20210504%2Fus-east-1%2Fs3%2Faws4_request&amp;X-Amz-Date=20210504T183958Z&amp;X-Amz-Expires=604800&amp;X-Amz-SignedHeaders=host&amp;X-Amz-Signature=f74dafe37177ad178a6f32550c2a8032f7ae2fac92d226034dc8827c51004fc6" TargetMode="External"/><Relationship Id="rId219" Type="http://schemas.openxmlformats.org/officeDocument/2006/relationships/hyperlink" Target="http://production-processed-recordings.s3.amazonaws.com/normalized_audio/9a3ca99a84ae0f84a0ec811977f46ccc.wav" TargetMode="External"/><Relationship Id="rId426" Type="http://schemas.openxmlformats.org/officeDocument/2006/relationships/hyperlink" Target="https://production-processed-recordings.s3.amazonaws.com/cbcd11785cdb32a249200cbdbaf493c9.wav?X-Amz-Algorithm=AWS4-HMAC-SHA256&amp;X-Amz-Credential=AKIATCPXLLJN3FZS7YWQ%2F20210504%2Fus-east-1%2Fs3%2Faws4_request&amp;X-Amz-Date=20210504T183958Z&amp;X-Amz-Expires=604800&amp;X-Amz-SignedHeaders=host&amp;X-Amz-Signature=1ec38d436b45783988a8fb3b9b5f9f25805656de3ebce9fd621419bf20868ae0" TargetMode="External"/><Relationship Id="rId633" Type="http://schemas.openxmlformats.org/officeDocument/2006/relationships/hyperlink" Target="http://production-processed-recordings.s3.amazonaws.com/normalized_audio/ce8a548df2e360e9605c84c2dae5fdec.wav" TargetMode="External"/><Relationship Id="rId980" Type="http://schemas.openxmlformats.org/officeDocument/2006/relationships/hyperlink" Target="https://nc-library-recordings.s3.us-west-1.amazonaws.com/uploads/recording/raw_s3_location/340b990e-fc55-4264-bafd-63cf96bd9c57/c19e266ab55ac84d59349210eb1e3e02.wav?X-Amz-Algorithm=AWS4-HMAC-SHA256&amp;X-Amz-Credential=AKIATCPXLLJN3FZS7YWQ%2F20210504%2Fus-west-1%2Fs3%2Faws4_request&amp;X-Amz-Date=20210504T183959Z&amp;X-Amz-Expires=604800&amp;X-Amz-SignedHeaders=host&amp;X-Amz-Signature=9b49f58e50427e3dd12cc6caa797427b77a77272f1bb7af95b50bac4f666680c" TargetMode="External"/><Relationship Id="rId1056" Type="http://schemas.openxmlformats.org/officeDocument/2006/relationships/hyperlink" Target="https://production-processed-recordings.s3.amazonaws.com/427270c7b8f60c9d5f4478a168f306eb.wav?X-Amz-Algorithm=AWS4-HMAC-SHA256&amp;X-Amz-Credential=AKIATCPXLLJN3FZS7YWQ%2F20210504%2Fus-east-1%2Fs3%2Faws4_request&amp;X-Amz-Date=20210504T183959Z&amp;X-Amz-Expires=604800&amp;X-Amz-SignedHeaders=host&amp;X-Amz-Signature=34977068aad1c7a31b155d27b7ef20d6bdf1c9e3c57e1d98a7db7f2a7328a7fc" TargetMode="External"/><Relationship Id="rId1263" Type="http://schemas.openxmlformats.org/officeDocument/2006/relationships/hyperlink" Target="https://nc-library-recordings.s3.us-west-1.amazonaws.com/uploads/recording/raw_s3_location/20db8546-7509-484a-a35a-d9d8f48eae2d/1381f355133f099b41748a8f23bc7a65.wav?X-Amz-Algorithm=AWS4-HMAC-SHA256&amp;X-Amz-Credential=AKIATCPXLLJN3FZS7YWQ%2F20210504%2Fus-west-1%2Fs3%2Faws4_request&amp;X-Amz-Date=20210504T183959Z&amp;X-Amz-Expires=604800&amp;X-Amz-SignedHeaders=host&amp;X-Amz-Signature=960b3f4805ee577964ca934ac552cd0d6b6faaa1ca41ae053868be9e1d4fabf0" TargetMode="External"/><Relationship Id="rId1929" Type="http://schemas.openxmlformats.org/officeDocument/2006/relationships/hyperlink" Target="https://production-processed-recordings.s3.amazonaws.com/929e5a00db93a5cf23ec89838a5bb921.wav?X-Amz-Algorithm=AWS4-HMAC-SHA256&amp;X-Amz-Credential=AKIATCPXLLJN3FZS7YWQ%2F20210504%2Fus-east-1%2Fs3%2Faws4_request&amp;X-Amz-Date=20210504T184000Z&amp;X-Amz-Expires=604800&amp;X-Amz-SignedHeaders=host&amp;X-Amz-Signature=a05a9da6fbd76a181e495809e32b83b1c615f41e457847e6c5b7704c2a286714" TargetMode="External"/><Relationship Id="rId840" Type="http://schemas.openxmlformats.org/officeDocument/2006/relationships/hyperlink" Target="http://production-processed-recordings.s3.amazonaws.com/normalized_audio/afbc9edef24921683639afe2f4d2cccd.wav" TargetMode="External"/><Relationship Id="rId938" Type="http://schemas.openxmlformats.org/officeDocument/2006/relationships/hyperlink" Target="http://production-processed-recordings.s3.amazonaws.com/normalized_audio/a7f44156652eb2880d51ce2fdc73e903.wav" TargetMode="External"/><Relationship Id="rId1470" Type="http://schemas.openxmlformats.org/officeDocument/2006/relationships/hyperlink" Target="http://production-processed-recordings.s3.amazonaws.com/normalized_audio/6131dd0db955b8b8e02d07a2cff2a344.wav" TargetMode="External"/><Relationship Id="rId1568" Type="http://schemas.openxmlformats.org/officeDocument/2006/relationships/hyperlink" Target="https://production-processed-recordings.s3.amazonaws.com/84dd2ee63604955a48802e1db00df84b.wav?X-Amz-Algorithm=AWS4-HMAC-SHA256&amp;X-Amz-Credential=AKIATCPXLLJN3FZS7YWQ%2F20210504%2Fus-east-1%2Fs3%2Faws4_request&amp;X-Amz-Date=20210504T184000Z&amp;X-Amz-Expires=604800&amp;X-Amz-SignedHeaders=host&amp;X-Amz-Signature=0225d3717db5eef2671df4a3d7cbc2c0f28c4f93fec2cc23cabc6b13f8be6a09" TargetMode="External"/><Relationship Id="rId1775" Type="http://schemas.openxmlformats.org/officeDocument/2006/relationships/hyperlink" Target="https://nc-library-recordings.s3.us-west-1.amazonaws.com/uploads/recording/raw_s3_location/409753fe-b290-4f96-a9ad-c801062dd13b/6512a2a6fb044fef08de9e1c1bbe4fba.wav?X-Amz-Algorithm=AWS4-HMAC-SHA256&amp;X-Amz-Credential=AKIATCPXLLJN3FZS7YWQ%2F20210504%2Fus-west-1%2Fs3%2Faws4_request&amp;X-Amz-Date=20210504T184000Z&amp;X-Amz-Expires=604800&amp;X-Amz-SignedHeaders=host&amp;X-Amz-Signature=114e108d91a152e0a4cd290e01a61dc6b33425a2a0abc2373daee81a976102ea" TargetMode="External"/><Relationship Id="rId67" Type="http://schemas.openxmlformats.org/officeDocument/2006/relationships/hyperlink" Target="http://production-processed-recordings.s3.amazonaws.com/normalized_audio/2467e5cd12c856a475bc76e3b145c43b.wav" TargetMode="External"/><Relationship Id="rId272" Type="http://schemas.openxmlformats.org/officeDocument/2006/relationships/hyperlink" Target="https://nc-library-recordings.s3.us-west-1.amazonaws.com/uploads/recording/raw_s3_location/ea412c7c-27ea-4cb4-b4f1-5948ae4e65ea/f612fa56768ccada8d17049cbe16e5ce.wav?X-Amz-Algorithm=AWS4-HMAC-SHA256&amp;X-Amz-Credential=AKIATCPXLLJN3FZS7YWQ%2F20210504%2Fus-west-1%2Fs3%2Faws4_request&amp;X-Amz-Date=20210504T183958Z&amp;X-Amz-Expires=604800&amp;X-Amz-SignedHeaders=host&amp;X-Amz-Signature=df389c886f2c08d30c09dfd9053416f54cb808e21c382102fd019a909716998a" TargetMode="External"/><Relationship Id="rId577" Type="http://schemas.openxmlformats.org/officeDocument/2006/relationships/hyperlink" Target="http://production-processed-recordings.s3.amazonaws.com/normalized_audio/b435f99b994cc8e75fd5eef3fb840fb9.wav" TargetMode="External"/><Relationship Id="rId700" Type="http://schemas.openxmlformats.org/officeDocument/2006/relationships/hyperlink" Target="https://production-processed-recordings.s3.amazonaws.com/fc4ee6c5df3811e43c79d333a2848138.wav?X-Amz-Algorithm=AWS4-HMAC-SHA256&amp;X-Amz-Credential=AKIATCPXLLJN3FZS7YWQ%2F20210504%2Fus-east-1%2Fs3%2Faws4_request&amp;X-Amz-Date=20210504T183958Z&amp;X-Amz-Expires=604800&amp;X-Amz-SignedHeaders=host&amp;X-Amz-Signature=79ec01448a0f16480e50f3b73dda370cc7571488fd7e8cf9fcfa00d2d11752ec" TargetMode="External"/><Relationship Id="rId1123" Type="http://schemas.openxmlformats.org/officeDocument/2006/relationships/hyperlink" Target="http://production-processed-recordings.s3.amazonaws.com/normalized_audio/1497d7ef443b1f6e98e2912b0340d197.wav" TargetMode="External"/><Relationship Id="rId1330" Type="http://schemas.openxmlformats.org/officeDocument/2006/relationships/hyperlink" Target="https://us-nc-photos.s3.us-east-1.amazonaws.com/uploads/user/avatar/3be30eee743597655513fb36e17dda4e.png" TargetMode="External"/><Relationship Id="rId1428" Type="http://schemas.openxmlformats.org/officeDocument/2006/relationships/hyperlink" Target="http://production-processed-recordings.s3.amazonaws.com/normalized_audio/89dd16ff0cf7072a2693f206f47648c0.wav" TargetMode="External"/><Relationship Id="rId1635" Type="http://schemas.openxmlformats.org/officeDocument/2006/relationships/hyperlink" Target="https://nc-library-recordings.s3.us-west-1.amazonaws.com/uploads/recording/raw_s3_location/9144b9a1-a5ac-4779-bb24-d3b44f96a911/5c3b52229d7fba4043b7faf5550caad7.wav?X-Amz-Algorithm=AWS4-HMAC-SHA256&amp;X-Amz-Credential=AKIATCPXLLJN3FZS7YWQ%2F20210504%2Fus-west-1%2Fs3%2Faws4_request&amp;X-Amz-Date=20210504T184000Z&amp;X-Amz-Expires=604800&amp;X-Amz-SignedHeaders=host&amp;X-Amz-Signature=c95abf728b18a743a717d9ef6016b4e7db7c2901e5ac3b9a46845f83aa0369e7" TargetMode="External"/><Relationship Id="rId132" Type="http://schemas.openxmlformats.org/officeDocument/2006/relationships/hyperlink" Target="https://nc-library-recordings.s3.us-west-1.amazonaws.com/uploads/recording/raw_s3_location/21b3d5b1-4234-4e75-93f6-65c04ff019e1/ebe370868d90e044134eaf69ed616dad.wav?X-Amz-Algorithm=AWS4-HMAC-SHA256&amp;X-Amz-Credential=AKIATCPXLLJN3FZS7YWQ%2F20210504%2Fus-west-1%2Fs3%2Faws4_request&amp;X-Amz-Date=20210504T183958Z&amp;X-Amz-Expires=604800&amp;X-Amz-SignedHeaders=host&amp;X-Amz-Signature=60f369d9baa0a00613400b77dbf119ea621bbe2cf715de8aabd327ebb71f6047" TargetMode="External"/><Relationship Id="rId784" Type="http://schemas.openxmlformats.org/officeDocument/2006/relationships/hyperlink" Target="https://production-processed-recordings.s3.amazonaws.com/6ff241956a799d95c2cb901917899824.wav?X-Amz-Algorithm=AWS4-HMAC-SHA256&amp;X-Amz-Credential=AKIATCPXLLJN3FZS7YWQ%2F20210504%2Fus-east-1%2Fs3%2Faws4_request&amp;X-Amz-Date=20210504T183958Z&amp;X-Amz-Expires=604800&amp;X-Amz-SignedHeaders=host&amp;X-Amz-Signature=0fa6ea4a232257a1eee1314ab8dd3dcddab7309efd24537f6d8cf864a86d9631" TargetMode="External"/><Relationship Id="rId991" Type="http://schemas.openxmlformats.org/officeDocument/2006/relationships/hyperlink" Target="https://production-processed-recordings.s3.amazonaws.com/65f0a290cbddfd7f0ccabf0ce15fde8d.wav?X-Amz-Algorithm=AWS4-HMAC-SHA256&amp;X-Amz-Credential=AKIATCPXLLJN3FZS7YWQ%2F20210504%2Fus-east-1%2Fs3%2Faws4_request&amp;X-Amz-Date=20210504T183959Z&amp;X-Amz-Expires=604800&amp;X-Amz-SignedHeaders=host&amp;X-Amz-Signature=96a66fc0274859f839156761ccc9b4af4cf576a523c2e0787d4af5a4c27c0846" TargetMode="External"/><Relationship Id="rId1067" Type="http://schemas.openxmlformats.org/officeDocument/2006/relationships/hyperlink" Target="http://production-processed-recordings.s3.amazonaws.com/normalized_audio/46b7ae7657c060b70be03c70b6bf5588.wav" TargetMode="External"/><Relationship Id="rId1842" Type="http://schemas.openxmlformats.org/officeDocument/2006/relationships/hyperlink" Target="http://production-processed-recordings.s3.amazonaws.com/normalized_audio/40ac8747950ccb753d1be88766a81882.wav" TargetMode="External"/><Relationship Id="rId437" Type="http://schemas.openxmlformats.org/officeDocument/2006/relationships/hyperlink" Target="https://nc-library-recordings.s3.us-west-1.amazonaws.com/uploads/recording/raw_s3_location/7877d42e-e97d-4b54-b503-00cfc38f1c91/d2b7ca9858839aa2e1b91fe2d4cfa333.wav?X-Amz-Algorithm=AWS4-HMAC-SHA256&amp;X-Amz-Credential=AKIATCPXLLJN3FZS7YWQ%2F20210504%2Fus-west-1%2Fs3%2Faws4_request&amp;X-Amz-Date=20210504T183958Z&amp;X-Amz-Expires=604800&amp;X-Amz-SignedHeaders=host&amp;X-Amz-Signature=d87098ae2c0111d861cd807284b52008635fe060da8f6fab6068e6030d3ab13c" TargetMode="External"/><Relationship Id="rId644" Type="http://schemas.openxmlformats.org/officeDocument/2006/relationships/hyperlink" Target="https://production-processed-recordings.s3.amazonaws.com/3046746639659fc8e00117dcbd5b5dfe.wav?X-Amz-Algorithm=AWS4-HMAC-SHA256&amp;X-Amz-Credential=AKIATCPXLLJN3FZS7YWQ%2F20210504%2Fus-east-1%2Fs3%2Faws4_request&amp;X-Amz-Date=20210504T183958Z&amp;X-Amz-Expires=604800&amp;X-Amz-SignedHeaders=host&amp;X-Amz-Signature=085a5a2978400812062295d4b6c75f6d8a630126c0d7a383fc8a7a740ddee6f7" TargetMode="External"/><Relationship Id="rId851" Type="http://schemas.openxmlformats.org/officeDocument/2006/relationships/hyperlink" Target="https://nc-library-recordings.s3.us-west-1.amazonaws.com/uploads/recording/raw_s3_location/ca1f4391-94e2-4c45-8ed3-453cf1e4b3e5/eefa0bc79f644775eb7cec2ec5785b5b.wav?X-Amz-Algorithm=AWS4-HMAC-SHA256&amp;X-Amz-Credential=AKIATCPXLLJN3FZS7YWQ%2F20210504%2Fus-west-1%2Fs3%2Faws4_request&amp;X-Amz-Date=20210504T183959Z&amp;X-Amz-Expires=604800&amp;X-Amz-SignedHeaders=host&amp;X-Amz-Signature=bea75401fad12aa7ce2e67c1b882527b694b6edc29396ec5f21354f44b5fe6bd" TargetMode="External"/><Relationship Id="rId1274" Type="http://schemas.openxmlformats.org/officeDocument/2006/relationships/hyperlink" Target="https://production-processed-recordings.s3.amazonaws.com/a99f3e50095a29c1400ee0cd114207b7.wav?X-Amz-Algorithm=AWS4-HMAC-SHA256&amp;X-Amz-Credential=AKIATCPXLLJN3FZS7YWQ%2F20210504%2Fus-east-1%2Fs3%2Faws4_request&amp;X-Amz-Date=20210504T183959Z&amp;X-Amz-Expires=604800&amp;X-Amz-SignedHeaders=host&amp;X-Amz-Signature=08967c5e1f15d822df88c0b1e30ce2108026f4ccdfb0dc447e802518d84cedaf" TargetMode="External"/><Relationship Id="rId1481" Type="http://schemas.openxmlformats.org/officeDocument/2006/relationships/hyperlink" Target="https://nc-library-recordings.s3.us-west-1.amazonaws.com/uploads/recording/raw_s3_location/b7f47719-cc86-462b-a187-96f577f404c5/120a97a8230baa0ed899e60b95931380.wav?X-Amz-Algorithm=AWS4-HMAC-SHA256&amp;X-Amz-Credential=AKIATCPXLLJN3FZS7YWQ%2F20210504%2Fus-west-1%2Fs3%2Faws4_request&amp;X-Amz-Date=20210504T184000Z&amp;X-Amz-Expires=604800&amp;X-Amz-SignedHeaders=host&amp;X-Amz-Signature=d4b37906099705eee2b27ec871e163a9b9e85d0fdec6b848c3f7508a00901b90" TargetMode="External"/><Relationship Id="rId1579" Type="http://schemas.openxmlformats.org/officeDocument/2006/relationships/hyperlink" Target="https://production-processed-recordings.s3.amazonaws.com/fa08d76366cb2c70f7b6a83065ee7ada.wav?X-Amz-Algorithm=AWS4-HMAC-SHA256&amp;X-Amz-Credential=AKIATCPXLLJN3FZS7YWQ%2F20210504%2Fus-east-1%2Fs3%2Faws4_request&amp;X-Amz-Date=20210504T184000Z&amp;X-Amz-Expires=604800&amp;X-Amz-SignedHeaders=host&amp;X-Amz-Signature=8710e3f42061ea246c4fecb30ae5eda6f8c7b3261af3cec788d0462f16ff4ee4" TargetMode="External"/><Relationship Id="rId1702" Type="http://schemas.openxmlformats.org/officeDocument/2006/relationships/hyperlink" Target="https://nc-library-recordings.s3.us-west-1.amazonaws.com/uploads/recording/raw_s3_location/aa2d010c-08ee-4f80-b039-ac72af23b70a/484e656438116cffa50b8fdfdd37e492.wav?X-Amz-Algorithm=AWS4-HMAC-SHA256&amp;X-Amz-Credential=AKIATCPXLLJN3FZS7YWQ%2F20210504%2Fus-west-1%2Fs3%2Faws4_request&amp;X-Amz-Date=20210504T184000Z&amp;X-Amz-Expires=604800&amp;X-Amz-SignedHeaders=host&amp;X-Amz-Signature=262c62a78d50c9c2309c38ea175b8f13c717457a1f24eafb7a5bb66c751b41b6" TargetMode="External"/><Relationship Id="rId283" Type="http://schemas.openxmlformats.org/officeDocument/2006/relationships/hyperlink" Target="https://production-processed-recordings.s3.amazonaws.com/0e78a061905d78aa03089a628b70bcef.wav?X-Amz-Algorithm=AWS4-HMAC-SHA256&amp;X-Amz-Credential=AKIATCPXLLJN3FZS7YWQ%2F20210504%2Fus-east-1%2Fs3%2Faws4_request&amp;X-Amz-Date=20210504T183958Z&amp;X-Amz-Expires=604800&amp;X-Amz-SignedHeaders=host&amp;X-Amz-Signature=2353ff152988d5d32ea9194de06d08d505607d014cfc67affdab5cf672f0b75d" TargetMode="External"/><Relationship Id="rId490" Type="http://schemas.openxmlformats.org/officeDocument/2006/relationships/hyperlink" Target="https://nc-library-recordings.s3.us-west-1.amazonaws.com/uploads/recording/raw_s3_location/339fd27e-3057-43cd-95f8-0498a1bb09f8/0da6af141f5fb9249c561c24bf34f1dd.wav?X-Amz-Algorithm=AWS4-HMAC-SHA256&amp;X-Amz-Credential=AKIATCPXLLJN3FZS7YWQ%2F20210504%2Fus-west-1%2Fs3%2Faws4_request&amp;X-Amz-Date=20210504T183958Z&amp;X-Amz-Expires=604800&amp;X-Amz-SignedHeaders=host&amp;X-Amz-Signature=2d3ddd310fead8792b003fe06af731d7d1794c1bbb40a99c4f4fa1f14f127737" TargetMode="External"/><Relationship Id="rId504" Type="http://schemas.openxmlformats.org/officeDocument/2006/relationships/hyperlink" Target="https://production-processed-recordings.s3.amazonaws.com/e9e8206a995eb0433fe0a15035657b73.wav?X-Amz-Algorithm=AWS4-HMAC-SHA256&amp;X-Amz-Credential=AKIATCPXLLJN3FZS7YWQ%2F20210504%2Fus-east-1%2Fs3%2Faws4_request&amp;X-Amz-Date=20210504T183958Z&amp;X-Amz-Expires=604800&amp;X-Amz-SignedHeaders=host&amp;X-Amz-Signature=762f4aa554711a4a30ed97661d5dbcd52ece725dbd3273d0d4cf8e231707c108" TargetMode="External"/><Relationship Id="rId711" Type="http://schemas.openxmlformats.org/officeDocument/2006/relationships/hyperlink" Target="http://production-processed-recordings.s3.amazonaws.com/normalized_audio/5e0f8842287f4cd329e62ae7f699c486.wav" TargetMode="External"/><Relationship Id="rId949" Type="http://schemas.openxmlformats.org/officeDocument/2006/relationships/hyperlink" Target="https://nc-library-recordings.s3.us-west-1.amazonaws.com/uploads/recording/raw_s3_location/6e07acfc-da73-4920-8a9e-ff84f4a03189/2f577eec36e5b89b709d86add6cd181c.wav?X-Amz-Algorithm=AWS4-HMAC-SHA256&amp;X-Amz-Credential=AKIATCPXLLJN3FZS7YWQ%2F20210504%2Fus-west-1%2Fs3%2Faws4_request&amp;X-Amz-Date=20210504T183959Z&amp;X-Amz-Expires=604800&amp;X-Amz-SignedHeaders=host&amp;X-Amz-Signature=64203c31cc44aece6d773207b03889c93966f55b301b2c6aeaacb9d57c4f37b0" TargetMode="External"/><Relationship Id="rId1134" Type="http://schemas.openxmlformats.org/officeDocument/2006/relationships/hyperlink" Target="https://nc-library-recordings.s3.us-west-1.amazonaws.com/uploads/recording/raw_s3_location/e5bb8c4f-88ea-4786-9421-961988337323/1893af2a8303e1b3b498267359dde7a9.wav?X-Amz-Algorithm=AWS4-HMAC-SHA256&amp;X-Amz-Credential=AKIATCPXLLJN3FZS7YWQ%2F20210504%2Fus-west-1%2Fs3%2Faws4_request&amp;X-Amz-Date=20210504T183959Z&amp;X-Amz-Expires=604800&amp;X-Amz-SignedHeaders=host&amp;X-Amz-Signature=462ed1f418801537a5b6825db9271d2a74741dfd7a2b5fddd6460e5cde434b55" TargetMode="External"/><Relationship Id="rId1341" Type="http://schemas.openxmlformats.org/officeDocument/2006/relationships/hyperlink" Target="http://production-processed-recordings.s3.amazonaws.com/normalized_audio/3fd1bcf0546a7dd709c0299ed0f0d907.wav" TargetMode="External"/><Relationship Id="rId1786" Type="http://schemas.openxmlformats.org/officeDocument/2006/relationships/hyperlink" Target="https://production-processed-recordings.s3.amazonaws.com/6fa36461d1f9823fa9c63eb5c7ef5b00.wav?X-Amz-Algorithm=AWS4-HMAC-SHA256&amp;X-Amz-Credential=AKIATCPXLLJN3FZS7YWQ%2F20210504%2Fus-east-1%2Fs3%2Faws4_request&amp;X-Amz-Date=20210504T184000Z&amp;X-Amz-Expires=604800&amp;X-Amz-SignedHeaders=host&amp;X-Amz-Signature=8beeed6720337b36344d95efc300bee2f4c18d897bb60b13413c2bd99f29aee4" TargetMode="External"/><Relationship Id="rId78" Type="http://schemas.openxmlformats.org/officeDocument/2006/relationships/hyperlink" Target="https://nc-library-recordings.s3.us-west-1.amazonaws.com/uploads/recording/raw_s3_location/61c873e0-6458-4280-b6cf-491d892549db/4df7607c792c7aa18081eaa2ba81b6f5.wav?X-Amz-Algorithm=AWS4-HMAC-SHA256&amp;X-Amz-Credential=AKIATCPXLLJN3FZS7YWQ%2F20210504%2Fus-west-1%2Fs3%2Faws4_request&amp;X-Amz-Date=20210504T183958Z&amp;X-Amz-Expires=604800&amp;X-Amz-SignedHeaders=host&amp;X-Amz-Signature=9ee03d090d409f6874e90eb53d28471f0aa8dda8b2f9dced6ad702d20fe8a689" TargetMode="External"/><Relationship Id="rId143" Type="http://schemas.openxmlformats.org/officeDocument/2006/relationships/hyperlink" Target="http://production-processed-recordings.s3.amazonaws.com/normalized_audio/512c4a7724fc0da8f7b385d13dd0660a.wav" TargetMode="External"/><Relationship Id="rId350" Type="http://schemas.openxmlformats.org/officeDocument/2006/relationships/hyperlink" Target="https://us-nc-photos.s3.us-east-1.amazonaws.com/uploads/user/avatar/96cfc9107388a9dfca861b2806060099.jpg" TargetMode="External"/><Relationship Id="rId588" Type="http://schemas.openxmlformats.org/officeDocument/2006/relationships/hyperlink" Target="https://production-processed-recordings.s3.amazonaws.com/2f119f9782613c9756150734d3d4d3d8.wav?X-Amz-Algorithm=AWS4-HMAC-SHA256&amp;X-Amz-Credential=AKIATCPXLLJN3FZS7YWQ%2F20210504%2Fus-east-1%2Fs3%2Faws4_request&amp;X-Amz-Date=20210504T183958Z&amp;X-Amz-Expires=604800&amp;X-Amz-SignedHeaders=host&amp;X-Amz-Signature=30428417f319e547dcad0a61ae2ff869fb771a58d9b4b370f797d10f41a0f633" TargetMode="External"/><Relationship Id="rId795" Type="http://schemas.openxmlformats.org/officeDocument/2006/relationships/hyperlink" Target="http://production-processed-recordings.s3.amazonaws.com/normalized_audio/bb460ba22e0402860bcdf9430dcaeb8c.wav" TargetMode="External"/><Relationship Id="rId809" Type="http://schemas.openxmlformats.org/officeDocument/2006/relationships/hyperlink" Target="http://production-processed-recordings.s3.amazonaws.com/normalized_audio/71f02b9d4a8107f9e226980753f0e101.wav" TargetMode="External"/><Relationship Id="rId1201" Type="http://schemas.openxmlformats.org/officeDocument/2006/relationships/hyperlink" Target="https://nc-library-recordings.s3.us-west-1.amazonaws.com/uploads/recording/raw_s3_location/b6692146-5e41-49c1-8eee-162f39137b0b/d2a34024722d2213c1d90d0ad24c1d21.wav?X-Amz-Algorithm=AWS4-HMAC-SHA256&amp;X-Amz-Credential=AKIATCPXLLJN3FZS7YWQ%2F20210504%2Fus-west-1%2Fs3%2Faws4_request&amp;X-Amz-Date=20210504T183959Z&amp;X-Amz-Expires=604800&amp;X-Amz-SignedHeaders=host&amp;X-Amz-Signature=951d50db825438c1342bf775ef0091d50defcd06edbb16ccdc9629041f6989b0" TargetMode="External"/><Relationship Id="rId1439" Type="http://schemas.openxmlformats.org/officeDocument/2006/relationships/hyperlink" Target="https://production-processed-recordings.s3.amazonaws.com/8b68c66172edde315f6aa0237e845174.wav?X-Amz-Algorithm=AWS4-HMAC-SHA256&amp;X-Amz-Credential=AKIATCPXLLJN3FZS7YWQ%2F20210504%2Fus-east-1%2Fs3%2Faws4_request&amp;X-Amz-Date=20210504T183959Z&amp;X-Amz-Expires=604800&amp;X-Amz-SignedHeaders=host&amp;X-Amz-Signature=581bf3a9815be63283d6a0f62df49a392beef3fd2a42d601b5aa384cf2945d19" TargetMode="External"/><Relationship Id="rId1646" Type="http://schemas.openxmlformats.org/officeDocument/2006/relationships/hyperlink" Target="https://us-nc-photos.s3.us-east-1.amazonaws.com/uploads/user/avatar/b3ce70a88162b5b0d45c0714b8d080b3.jpeg" TargetMode="External"/><Relationship Id="rId1853" Type="http://schemas.openxmlformats.org/officeDocument/2006/relationships/hyperlink" Target="http://production-processed-recordings.s3.amazonaws.com/normalized_audio/c952a735729b40e6a0f7c6916b334229.wav" TargetMode="External"/><Relationship Id="rId9" Type="http://schemas.openxmlformats.org/officeDocument/2006/relationships/hyperlink" Target="http://production-processed-recordings.s3.amazonaws.com/normalized_audio/1c172ab0922e8ccc75fc021b39a4c45d.wav" TargetMode="External"/><Relationship Id="rId210" Type="http://schemas.openxmlformats.org/officeDocument/2006/relationships/hyperlink" Target="https://production-processed-recordings.s3.amazonaws.com/94fbf89dd0b34b471603758e523a0e5c.wav?X-Amz-Algorithm=AWS4-HMAC-SHA256&amp;X-Amz-Credential=AKIATCPXLLJN3FZS7YWQ%2F20210504%2Fus-east-1%2Fs3%2Faws4_request&amp;X-Amz-Date=20210504T183958Z&amp;X-Amz-Expires=604800&amp;X-Amz-SignedHeaders=host&amp;X-Amz-Signature=dbec2c47bd49bcdd583a23874c782b8db800fe49088e94de4438ffc7637775c3" TargetMode="External"/><Relationship Id="rId448" Type="http://schemas.openxmlformats.org/officeDocument/2006/relationships/hyperlink" Target="http://production-processed-recordings.s3.amazonaws.com/normalized_audio/126f430ba3730f85e5187eaa64a643da.wav" TargetMode="External"/><Relationship Id="rId655" Type="http://schemas.openxmlformats.org/officeDocument/2006/relationships/hyperlink" Target="https://nc-library-recordings.s3.us-west-1.amazonaws.com/uploads/recording/raw_s3_location/6a0dc9b1-5bfd-4cbb-8dbe-d9be6fe3665e/c2d696847038811a5dd0039417375a1e.wav?X-Amz-Algorithm=AWS4-HMAC-SHA256&amp;X-Amz-Credential=AKIATCPXLLJN3FZS7YWQ%2F20210504%2Fus-west-1%2Fs3%2Faws4_request&amp;X-Amz-Date=20210504T183958Z&amp;X-Amz-Expires=604800&amp;X-Amz-SignedHeaders=host&amp;X-Amz-Signature=e30cd029c54f1700234e7b9fb53f756580d63acebf008d0c478d5a563a0010cf" TargetMode="External"/><Relationship Id="rId862" Type="http://schemas.openxmlformats.org/officeDocument/2006/relationships/hyperlink" Target="http://production-processed-recordings.s3.amazonaws.com/normalized_audio/f331e39acbfe1b1c59ffbd9c9c32ab3f.wav" TargetMode="External"/><Relationship Id="rId1078" Type="http://schemas.openxmlformats.org/officeDocument/2006/relationships/hyperlink" Target="https://production-processed-recordings.s3.amazonaws.com/aeaee5e1b5123f0c9c4799930f707616.wav?X-Amz-Algorithm=AWS4-HMAC-SHA256&amp;X-Amz-Credential=AKIATCPXLLJN3FZS7YWQ%2F20210504%2Fus-east-1%2Fs3%2Faws4_request&amp;X-Amz-Date=20210504T183959Z&amp;X-Amz-Expires=604800&amp;X-Amz-SignedHeaders=host&amp;X-Amz-Signature=dbe597b4697110bda3b531b358546d807f3e4c7b0dd61b7e324707f1f37500f4" TargetMode="External"/><Relationship Id="rId1285" Type="http://schemas.openxmlformats.org/officeDocument/2006/relationships/hyperlink" Target="https://nc-library-recordings.s3.us-west-1.amazonaws.com/uploads/recording/raw_s3_location/46b19ee8-8d64-43ae-9637-b72784e6b521/334aab324f3b47b302e3ddc80ffb85cb.wav?X-Amz-Algorithm=AWS4-HMAC-SHA256&amp;X-Amz-Credential=AKIATCPXLLJN3FZS7YWQ%2F20210504%2Fus-west-1%2Fs3%2Faws4_request&amp;X-Amz-Date=20210504T183959Z&amp;X-Amz-Expires=604800&amp;X-Amz-SignedHeaders=host&amp;X-Amz-Signature=4a23f28745418e09c0351dfe105d2b162f8d5a985f169973bd15485196d95684" TargetMode="External"/><Relationship Id="rId1492" Type="http://schemas.openxmlformats.org/officeDocument/2006/relationships/hyperlink" Target="http://production-processed-recordings.s3.amazonaws.com/normalized_audio/83b2571beb9349b2b4d305ac06151a74.wav" TargetMode="External"/><Relationship Id="rId1506" Type="http://schemas.openxmlformats.org/officeDocument/2006/relationships/hyperlink" Target="https://nc-library-recordings.s3.us-west-1.amazonaws.com/uploads/recording/raw_s3_location/c2274fdb-798a-4a88-af62-2717520ec20c/f23b2e273a1ce944116bd0d5a8929a03.wav?X-Amz-Algorithm=AWS4-HMAC-SHA256&amp;X-Amz-Credential=AKIATCPXLLJN3FZS7YWQ%2F20210504%2Fus-west-1%2Fs3%2Faws4_request&amp;X-Amz-Date=20210504T184000Z&amp;X-Amz-Expires=604800&amp;X-Amz-SignedHeaders=host&amp;X-Amz-Signature=eb549c7b59d16698ade78a0fac24dd438968d6c374d2322b99cc73da32423dd1" TargetMode="External"/><Relationship Id="rId1713" Type="http://schemas.openxmlformats.org/officeDocument/2006/relationships/hyperlink" Target="https://us-nc-photos.s3.us-east-1.amazonaws.com/uploads/user/avatar/5e1620383763f4124a43ed3a64086a14.jpg" TargetMode="External"/><Relationship Id="rId1920" Type="http://schemas.openxmlformats.org/officeDocument/2006/relationships/hyperlink" Target="https://nc-library-recordings.s3.us-west-1.amazonaws.com/uploads/recording/raw_s3_location/40afdec7-48c8-4344-9e92-2feb9a51163f/aa12b15fd6d08a7ef8ab91579863ee12.wav?X-Amz-Algorithm=AWS4-HMAC-SHA256&amp;X-Amz-Credential=AKIATCPXLLJN3FZS7YWQ%2F20210504%2Fus-west-1%2Fs3%2Faws4_request&amp;X-Amz-Date=20210504T184000Z&amp;X-Amz-Expires=604800&amp;X-Amz-SignedHeaders=host&amp;X-Amz-Signature=d72787c8a8c14ca00f9adfbd0e8ae12e99c10d67a4885c83846d5d9c4d9bdfad" TargetMode="External"/><Relationship Id="rId294" Type="http://schemas.openxmlformats.org/officeDocument/2006/relationships/hyperlink" Target="http://production-processed-recordings.s3.amazonaws.com/normalized_audio/df6fe5c8ac84bc5d8c8d45f26e80c19e.wav" TargetMode="External"/><Relationship Id="rId308" Type="http://schemas.openxmlformats.org/officeDocument/2006/relationships/hyperlink" Target="https://production-processed-recordings.s3.amazonaws.com/545a55af942b9b100d7e087847bab83a.wav?X-Amz-Algorithm=AWS4-HMAC-SHA256&amp;X-Amz-Credential=AKIATCPXLLJN3FZS7YWQ%2F20210504%2Fus-east-1%2Fs3%2Faws4_request&amp;X-Amz-Date=20210504T183958Z&amp;X-Amz-Expires=604800&amp;X-Amz-SignedHeaders=host&amp;X-Amz-Signature=f7037df3e0123886ec9ec1b44a3730600473bc777e61851b27cd4f1618494512" TargetMode="External"/><Relationship Id="rId515" Type="http://schemas.openxmlformats.org/officeDocument/2006/relationships/hyperlink" Target="https://nc-library-recordings.s3.us-west-1.amazonaws.com/uploads/recording/raw_s3_location/a3e63579-f163-4cc8-b184-b5adcb603971/b58b707e7f9d01cebd26fdc574355f98.wav?X-Amz-Algorithm=AWS4-HMAC-SHA256&amp;X-Amz-Credential=AKIATCPXLLJN3FZS7YWQ%2F20210504%2Fus-west-1%2Fs3%2Faws4_request&amp;X-Amz-Date=20210504T183958Z&amp;X-Amz-Expires=604800&amp;X-Amz-SignedHeaders=host&amp;X-Amz-Signature=079658a97e526181b4b128ae0dd43b7ed9975e9b47556780356958ac45409c9d" TargetMode="External"/><Relationship Id="rId722" Type="http://schemas.openxmlformats.org/officeDocument/2006/relationships/hyperlink" Target="https://production-processed-recordings.s3.amazonaws.com/f44811f44ff971588aeed48bc32acbf5.wav?X-Amz-Algorithm=AWS4-HMAC-SHA256&amp;X-Amz-Credential=AKIATCPXLLJN3FZS7YWQ%2F20210504%2Fus-east-1%2Fs3%2Faws4_request&amp;X-Amz-Date=20210504T183958Z&amp;X-Amz-Expires=604800&amp;X-Amz-SignedHeaders=host&amp;X-Amz-Signature=0e4221bd21d5e25544060281f76ccb6d8b8fc0079a10d1d5c51c6d970074317c" TargetMode="External"/><Relationship Id="rId1145" Type="http://schemas.openxmlformats.org/officeDocument/2006/relationships/hyperlink" Target="https://production-processed-recordings.s3.amazonaws.com/184a447804bc557eb823b7e4271069c4.wav?X-Amz-Algorithm=AWS4-HMAC-SHA256&amp;X-Amz-Credential=AKIATCPXLLJN3FZS7YWQ%2F20210504%2Fus-east-1%2Fs3%2Faws4_request&amp;X-Amz-Date=20210504T183959Z&amp;X-Amz-Expires=604800&amp;X-Amz-SignedHeaders=host&amp;X-Amz-Signature=4501a3d91a26b5b3af33f08c9d7059c735b77c34dae5ed3a03c4443bdc2589ad" TargetMode="External"/><Relationship Id="rId1352" Type="http://schemas.openxmlformats.org/officeDocument/2006/relationships/hyperlink" Target="https://nc-library-recordings.s3.us-west-1.amazonaws.com/uploads/recording/raw_s3_location/eaa09be2-b38a-493f-8e42-9c4223821849/e893e6dbec0ab6006b428f6238977d52.wav?X-Amz-Algorithm=AWS4-HMAC-SHA256&amp;X-Amz-Credential=AKIATCPXLLJN3FZS7YWQ%2F20210504%2Fus-west-1%2Fs3%2Faws4_request&amp;X-Amz-Date=20210504T183959Z&amp;X-Amz-Expires=604800&amp;X-Amz-SignedHeaders=host&amp;X-Amz-Signature=89990b4f6ba1023c1990ee0776a807300d96807777e1e48ddd47bd8fa68cea70" TargetMode="External"/><Relationship Id="rId1797" Type="http://schemas.openxmlformats.org/officeDocument/2006/relationships/hyperlink" Target="https://nc-library-recordings.s3.us-west-1.amazonaws.com/uploads/recording/raw_s3_location/345f1c2c-3622-4be5-8f68-a639fcdd8460/66b8e2482d6c891e5f408ce05100bab7.wav?X-Amz-Algorithm=AWS4-HMAC-SHA256&amp;X-Amz-Credential=AKIATCPXLLJN3FZS7YWQ%2F20210504%2Fus-west-1%2Fs3%2Faws4_request&amp;X-Amz-Date=20210504T184000Z&amp;X-Amz-Expires=604800&amp;X-Amz-SignedHeaders=host&amp;X-Amz-Signature=09ae56c39ad7d3507f73aff6ac3a36830e18d0ffae6b253212ca4f93ed576e47" TargetMode="External"/><Relationship Id="rId89" Type="http://schemas.openxmlformats.org/officeDocument/2006/relationships/hyperlink" Target="https://us-nc-photos.s3.us-east-1.amazonaws.com/uploads/user/avatar/27f1f7126d6629f5c49cfa0fb0142636.png" TargetMode="External"/><Relationship Id="rId154" Type="http://schemas.openxmlformats.org/officeDocument/2006/relationships/hyperlink" Target="https://production-processed-recordings.s3.amazonaws.com/f0d1349a8c291523efa1414da51efed9.wav?X-Amz-Algorithm=AWS4-HMAC-SHA256&amp;X-Amz-Credential=AKIATCPXLLJN3FZS7YWQ%2F20210504%2Fus-east-1%2Fs3%2Faws4_request&amp;X-Amz-Date=20210504T183958Z&amp;X-Amz-Expires=604800&amp;X-Amz-SignedHeaders=host&amp;X-Amz-Signature=e845aeda5dd10301965ea734a950002f01fc90622efe0f5ad040d5a96fc07afd" TargetMode="External"/><Relationship Id="rId361" Type="http://schemas.openxmlformats.org/officeDocument/2006/relationships/hyperlink" Target="http://production-processed-recordings.s3.amazonaws.com/normalized_audio/a731e211b18c4ab4ec4c3a9671ee575b.wav" TargetMode="External"/><Relationship Id="rId599" Type="http://schemas.openxmlformats.org/officeDocument/2006/relationships/hyperlink" Target="https://nc-library-recordings.s3.us-west-1.amazonaws.com/uploads/recording/raw_s3_location/80446bcb-a844-4263-bdb8-e02c6b30419c/7ca71416b5050e159cd1108e112eea99.wav?X-Amz-Algorithm=AWS4-HMAC-SHA256&amp;X-Amz-Credential=AKIATCPXLLJN3FZS7YWQ%2F20210504%2Fus-west-1%2Fs3%2Faws4_request&amp;X-Amz-Date=20210504T183958Z&amp;X-Amz-Expires=604800&amp;X-Amz-SignedHeaders=host&amp;X-Amz-Signature=8b868d7992a5bd88765186973b42d4805fd3be60c6c584e903083aea4af2c4e6" TargetMode="External"/><Relationship Id="rId1005" Type="http://schemas.openxmlformats.org/officeDocument/2006/relationships/hyperlink" Target="https://nc-library-recordings.s3.us-west-1.amazonaws.com/uploads/recording/raw_s3_location/1feef7f7-df7e-46b4-8a74-470749a50f59/71d07e537bb86e3d9f7720599e6ee453.wav?X-Amz-Algorithm=AWS4-HMAC-SHA256&amp;X-Amz-Credential=AKIATCPXLLJN3FZS7YWQ%2F20210504%2Fus-west-1%2Fs3%2Faws4_request&amp;X-Amz-Date=20210504T183959Z&amp;X-Amz-Expires=604800&amp;X-Amz-SignedHeaders=host&amp;X-Amz-Signature=f14d13ee71187e4390b8bb09956e864292ca78e68912b25a16ce6363c03aa0a4" TargetMode="External"/><Relationship Id="rId1212" Type="http://schemas.openxmlformats.org/officeDocument/2006/relationships/hyperlink" Target="http://production-processed-recordings.s3.amazonaws.com/normalized_audio/f2010fa763bcd0c7840fd536e4742898.wav" TargetMode="External"/><Relationship Id="rId1657" Type="http://schemas.openxmlformats.org/officeDocument/2006/relationships/hyperlink" Target="http://production-processed-recordings.s3.amazonaws.com/normalized_audio/645d8839774df33e73009d956808c6c5.wav" TargetMode="External"/><Relationship Id="rId1864" Type="http://schemas.openxmlformats.org/officeDocument/2006/relationships/hyperlink" Target="https://nc-library-recordings.s3.us-west-1.amazonaws.com/uploads/recording/raw_s3_location/36e5176c-1f9e-4bf9-9e78-7d74ac010255/d30fdb8d1ba113e9efbef7bdf288c0eb.wav?X-Amz-Algorithm=AWS4-HMAC-SHA256&amp;X-Amz-Credential=AKIATCPXLLJN3FZS7YWQ%2F20210504%2Fus-west-1%2Fs3%2Faws4_request&amp;X-Amz-Date=20210504T184000Z&amp;X-Amz-Expires=604800&amp;X-Amz-SignedHeaders=host&amp;X-Amz-Signature=e235e1b2f2d6725d26434f48ed64ea1c630bbb48fa1e2968c3558c8ee08b82ef" TargetMode="External"/><Relationship Id="rId459" Type="http://schemas.openxmlformats.org/officeDocument/2006/relationships/hyperlink" Target="https://production-processed-recordings.s3.amazonaws.com/e1f50a09d3524d625e91ec85bb1a6c92.wav?X-Amz-Algorithm=AWS4-HMAC-SHA256&amp;X-Amz-Credential=AKIATCPXLLJN3FZS7YWQ%2F20210504%2Fus-east-1%2Fs3%2Faws4_request&amp;X-Amz-Date=20210504T183958Z&amp;X-Amz-Expires=604800&amp;X-Amz-SignedHeaders=host&amp;X-Amz-Signature=19b80f629bae658b2f527849c7b88082a1e5a7ea3797338763d89f717c8932c7" TargetMode="External"/><Relationship Id="rId666" Type="http://schemas.openxmlformats.org/officeDocument/2006/relationships/hyperlink" Target="https://production-processed-recordings.s3.amazonaws.com/fe0047a64cb93d78ea72ddd7f5dcc553.wav?X-Amz-Algorithm=AWS4-HMAC-SHA256&amp;X-Amz-Credential=AKIATCPXLLJN3FZS7YWQ%2F20210504%2Fus-east-1%2Fs3%2Faws4_request&amp;X-Amz-Date=20210504T183958Z&amp;X-Amz-Expires=604800&amp;X-Amz-SignedHeaders=host&amp;X-Amz-Signature=db822e330a8426a42cef561039fca6ab4fd647c5e31c1e09290c0272c5f50305" TargetMode="External"/><Relationship Id="rId873" Type="http://schemas.openxmlformats.org/officeDocument/2006/relationships/hyperlink" Target="https://nc-library-recordings.s3.us-west-1.amazonaws.com/uploads/recording/raw_s3_location/88d7545d-04ab-4f0a-9944-f58268e97802/8bdf7aad184a8d447fe2c3881c4f7d57.wav?X-Amz-Algorithm=AWS4-HMAC-SHA256&amp;X-Amz-Credential=AKIATCPXLLJN3FZS7YWQ%2F20210504%2Fus-west-1%2Fs3%2Faws4_request&amp;X-Amz-Date=20210504T183959Z&amp;X-Amz-Expires=604800&amp;X-Amz-SignedHeaders=host&amp;X-Amz-Signature=e54c96d94b97faeadb2e4ef52bcfc020c115a6e4c66a2c2106c76db01ec028f7" TargetMode="External"/><Relationship Id="rId1089" Type="http://schemas.openxmlformats.org/officeDocument/2006/relationships/hyperlink" Target="https://nc-library-recordings.s3.us-west-1.amazonaws.com/uploads/recording/raw_s3_location/b69bf708-5a1e-4f41-a26d-3587e7ea0765/41f07a20b9cd205e37454e742172f691.wav?X-Amz-Algorithm=AWS4-HMAC-SHA256&amp;X-Amz-Credential=AKIATCPXLLJN3FZS7YWQ%2F20210504%2Fus-west-1%2Fs3%2Faws4_request&amp;X-Amz-Date=20210504T183959Z&amp;X-Amz-Expires=604800&amp;X-Amz-SignedHeaders=host&amp;X-Amz-Signature=186d7d6897e901350210fa5b064da5bb5b4ed516c30a88bfe8c3c55c77384676" TargetMode="External"/><Relationship Id="rId1296" Type="http://schemas.openxmlformats.org/officeDocument/2006/relationships/hyperlink" Target="https://production-processed-recordings.s3.amazonaws.com/2ec340ea6a8cb0c99182088c7236d015.wav?X-Amz-Algorithm=AWS4-HMAC-SHA256&amp;X-Amz-Credential=AKIATCPXLLJN3FZS7YWQ%2F20210504%2Fus-east-1%2Fs3%2Faws4_request&amp;X-Amz-Date=20210504T183959Z&amp;X-Amz-Expires=604800&amp;X-Amz-SignedHeaders=host&amp;X-Amz-Signature=6591311c9dc2d7280d440ad6110c618fa4a06d7f159b238b5219d521387352a9" TargetMode="External"/><Relationship Id="rId1517" Type="http://schemas.openxmlformats.org/officeDocument/2006/relationships/hyperlink" Target="http://production-processed-recordings.s3.amazonaws.com/normalized_audio/8166ee53feaa657c55fde8e769383415.wav" TargetMode="External"/><Relationship Id="rId1724" Type="http://schemas.openxmlformats.org/officeDocument/2006/relationships/hyperlink" Target="http://production-processed-recordings.s3.amazonaws.com/normalized_audio/f7df00af81beaf6fdd2b817ad3abd632.wav" TargetMode="External"/><Relationship Id="rId16" Type="http://schemas.openxmlformats.org/officeDocument/2006/relationships/hyperlink" Target="http://production-processed-recordings.s3.amazonaws.com/normalized_audio/fbaaa21468231074b7027759518b0a12.wav" TargetMode="External"/><Relationship Id="rId221" Type="http://schemas.openxmlformats.org/officeDocument/2006/relationships/hyperlink" Target="https://nc-library-recordings.s3.us-west-1.amazonaws.com/uploads/recording/raw_s3_location/6291a76d-3735-47ab-8c82-c6c150f6801c/9a3ca99a84ae0f84a0ec811977f46ccc.wav?X-Amz-Algorithm=AWS4-HMAC-SHA256&amp;X-Amz-Credential=AKIATCPXLLJN3FZS7YWQ%2F20210504%2Fus-west-1%2Fs3%2Faws4_request&amp;X-Amz-Date=20210504T183958Z&amp;X-Amz-Expires=604800&amp;X-Amz-SignedHeaders=host&amp;X-Amz-Signature=8d906126b07a99bfc2e411fed0964b7a3f5bd40cc6ce88c00c214e1bd20e4896" TargetMode="External"/><Relationship Id="rId319" Type="http://schemas.openxmlformats.org/officeDocument/2006/relationships/hyperlink" Target="https://nc-library-recordings.s3.us-west-1.amazonaws.com/uploads/recording/raw_s3_location/c36fb788-f9c0-4720-a2ef-61aaa9975de1/11b03167f87e27b4ab014e464cdbb3bf.wav?X-Amz-Algorithm=AWS4-HMAC-SHA256&amp;X-Amz-Credential=AKIATCPXLLJN3FZS7YWQ%2F20210504%2Fus-west-1%2Fs3%2Faws4_request&amp;X-Amz-Date=20210504T183958Z&amp;X-Amz-Expires=604800&amp;X-Amz-SignedHeaders=host&amp;X-Amz-Signature=87fb76b9ba2deaa1bccb3540d6c8dc8c586f6b6d893a0134b2d96ee63f981396" TargetMode="External"/><Relationship Id="rId526" Type="http://schemas.openxmlformats.org/officeDocument/2006/relationships/hyperlink" Target="http://production-processed-recordings.s3.amazonaws.com/normalized_audio/4d427129f76b776913d16a0ee56b52c1.wav" TargetMode="External"/><Relationship Id="rId1156" Type="http://schemas.openxmlformats.org/officeDocument/2006/relationships/hyperlink" Target="https://nc-library-recordings.s3.us-west-1.amazonaws.com/uploads/recording/raw_s3_location/12f3026f-0fc9-423b-9a0d-d239fb8495c1/e007a60b3dbfcc46d5bf17567cbe4373.wav?X-Amz-Algorithm=AWS4-HMAC-SHA256&amp;X-Amz-Credential=AKIATCPXLLJN3FZS7YWQ%2F20210504%2Fus-west-1%2Fs3%2Faws4_request&amp;X-Amz-Date=20210504T183959Z&amp;X-Amz-Expires=604800&amp;X-Amz-SignedHeaders=host&amp;X-Amz-Signature=5fd25a274ddbd6c86cab9434389d40048673fe6b7d27eb538cf96d621cc77be4" TargetMode="External"/><Relationship Id="rId1363" Type="http://schemas.openxmlformats.org/officeDocument/2006/relationships/hyperlink" Target="http://production-processed-recordings.s3.amazonaws.com/normalized_audio/d045d32fe408cc7f53376463c68683c2.wav" TargetMode="External"/><Relationship Id="rId733" Type="http://schemas.openxmlformats.org/officeDocument/2006/relationships/hyperlink" Target="http://production-processed-recordings.s3.amazonaws.com/normalized_audio/36eb0cc83f2462781c17f4607187f17b.wav" TargetMode="External"/><Relationship Id="rId940" Type="http://schemas.openxmlformats.org/officeDocument/2006/relationships/hyperlink" Target="https://nc-library-recordings.s3.us-west-1.amazonaws.com/uploads/recording/raw_s3_location/6cee6963-5f3e-46be-9858-8268d1a64a6a/a7f44156652eb2880d51ce2fdc73e903.wav?X-Amz-Algorithm=AWS4-HMAC-SHA256&amp;X-Amz-Credential=AKIATCPXLLJN3FZS7YWQ%2F20210504%2Fus-west-1%2Fs3%2Faws4_request&amp;X-Amz-Date=20210504T183959Z&amp;X-Amz-Expires=604800&amp;X-Amz-SignedHeaders=host&amp;X-Amz-Signature=b0021038c1942395af14bee1fed8f93387a939ed42b04b519459eea9c865ea5e" TargetMode="External"/><Relationship Id="rId1016" Type="http://schemas.openxmlformats.org/officeDocument/2006/relationships/hyperlink" Target="http://production-processed-recordings.s3.amazonaws.com/normalized_audio/9f9e8f37c3120b36215825a3bc57dee9.wav" TargetMode="External"/><Relationship Id="rId1570" Type="http://schemas.openxmlformats.org/officeDocument/2006/relationships/hyperlink" Target="https://us-nc-photos.s3.us-east-1.amazonaws.com/uploads/user/avatar/e97d6577fcf4c46b15dc1cbb5b1bb9b5.jpeg" TargetMode="External"/><Relationship Id="rId1668" Type="http://schemas.openxmlformats.org/officeDocument/2006/relationships/hyperlink" Target="https://production-processed-recordings.s3.amazonaws.com/f0af61175b1dcada6f54954e7d49219d.wav?X-Amz-Algorithm=AWS4-HMAC-SHA256&amp;X-Amz-Credential=AKIATCPXLLJN3FZS7YWQ%2F20210504%2Fus-east-1%2Fs3%2Faws4_request&amp;X-Amz-Date=20210504T184000Z&amp;X-Amz-Expires=604800&amp;X-Amz-SignedHeaders=host&amp;X-Amz-Signature=9f460fd92c0da28ddd34670b98130f3bb85775dcf726acfaab79fd0daf4db333" TargetMode="External"/><Relationship Id="rId1875" Type="http://schemas.openxmlformats.org/officeDocument/2006/relationships/hyperlink" Target="http://production-processed-recordings.s3.amazonaws.com/normalized_audio/7b2a45f37bf57eb3aec9b0f6231b9062.wav" TargetMode="External"/><Relationship Id="rId165" Type="http://schemas.openxmlformats.org/officeDocument/2006/relationships/hyperlink" Target="https://nc-library-recordings.s3.us-west-1.amazonaws.com/uploads/recording/raw_s3_location/934eef74-be46-481c-9b51-116b4d8975ab/71ec54b4c3b423bf9d652a97464a3754.wav?X-Amz-Algorithm=AWS4-HMAC-SHA256&amp;X-Amz-Credential=AKIATCPXLLJN3FZS7YWQ%2F20210504%2Fus-west-1%2Fs3%2Faws4_request&amp;X-Amz-Date=20210504T183958Z&amp;X-Amz-Expires=604800&amp;X-Amz-SignedHeaders=host&amp;X-Amz-Signature=8b02ae009f64dabef84f8ac367e98d94ba365547869a940dffaa41b37a72393c" TargetMode="External"/><Relationship Id="rId372" Type="http://schemas.openxmlformats.org/officeDocument/2006/relationships/hyperlink" Target="https://nc-library-recordings.s3.us-west-1.amazonaws.com/uploads/recording/raw_s3_location/09e23326-871d-4a26-8a5c-65d4997aee71/2dd863b943f88556feee41df6c497175.wav?X-Amz-Algorithm=AWS4-HMAC-SHA256&amp;X-Amz-Credential=AKIATCPXLLJN3FZS7YWQ%2F20210504%2Fus-west-1%2Fs3%2Faws4_request&amp;X-Amz-Date=20210504T183958Z&amp;X-Amz-Expires=604800&amp;X-Amz-SignedHeaders=host&amp;X-Amz-Signature=ffc6fe9057f312b1ee74e0425350d0bf851bed989f840494cf66136397cb2a52" TargetMode="External"/><Relationship Id="rId677" Type="http://schemas.openxmlformats.org/officeDocument/2006/relationships/hyperlink" Target="https://us-nc-photos.s3.us-east-1.amazonaws.com/uploads/user/avatar/ae4f252bd7a1d9f11a69af9ef52505db.jpeg" TargetMode="External"/><Relationship Id="rId800" Type="http://schemas.openxmlformats.org/officeDocument/2006/relationships/hyperlink" Target="https://production-processed-recordings.s3.amazonaws.com/e789e77a79f49da12090e2665ba1c4b2.wav?X-Amz-Algorithm=AWS4-HMAC-SHA256&amp;X-Amz-Credential=AKIATCPXLLJN3FZS7YWQ%2F20210504%2Fus-east-1%2Fs3%2Faws4_request&amp;X-Amz-Date=20210504T183959Z&amp;X-Amz-Expires=604800&amp;X-Amz-SignedHeaders=host&amp;X-Amz-Signature=04b3962b9b02a0f0b47df27359bf95008712ff687fc0569bbb9eddca5f8f527f" TargetMode="External"/><Relationship Id="rId1223" Type="http://schemas.openxmlformats.org/officeDocument/2006/relationships/hyperlink" Target="http://production-processed-recordings.s3.amazonaws.com/normalized_audio/296a2d6b5082a23a978f403eb1a7f673.wav" TargetMode="External"/><Relationship Id="rId1430" Type="http://schemas.openxmlformats.org/officeDocument/2006/relationships/hyperlink" Target="https://nc-library-recordings.s3.us-west-1.amazonaws.com/uploads/recording/raw_s3_location/819628fc-c287-4955-ac39-df0d93762f73/89dd16ff0cf7072a2693f206f47648c0.wav?X-Amz-Algorithm=AWS4-HMAC-SHA256&amp;X-Amz-Credential=AKIATCPXLLJN3FZS7YWQ%2F20210504%2Fus-west-1%2Fs3%2Faws4_request&amp;X-Amz-Date=20210504T183959Z&amp;X-Amz-Expires=604800&amp;X-Amz-SignedHeaders=host&amp;X-Amz-Signature=4bc5870b09b91472e63ae8e8f39c5aebfb294bb774d9a6b9000f21676d169c4b" TargetMode="External"/><Relationship Id="rId1528" Type="http://schemas.openxmlformats.org/officeDocument/2006/relationships/hyperlink" Target="https://nc-library-recordings.s3.us-west-1.amazonaws.com/uploads/recording/raw_s3_location/e75e4ebe-97c6-4b7f-85eb-f30af1455a59/2f00e7b1a3b2a583304849103b2ae318.wav?X-Amz-Algorithm=AWS4-HMAC-SHA256&amp;X-Amz-Credential=AKIATCPXLLJN3FZS7YWQ%2F20210504%2Fus-west-1%2Fs3%2Faws4_request&amp;X-Amz-Date=20210504T184000Z&amp;X-Amz-Expires=604800&amp;X-Amz-SignedHeaders=host&amp;X-Amz-Signature=90a1d1f7f5c72236ee3dc5fd81d3bed2bd8f701e749def3fc4c013a66cf6946d" TargetMode="External"/><Relationship Id="rId232" Type="http://schemas.openxmlformats.org/officeDocument/2006/relationships/hyperlink" Target="http://production-processed-recordings.s3.amazonaws.com/normalized_audio/732347aa0fa060b31ff1d20390bd85bc.wav" TargetMode="External"/><Relationship Id="rId884" Type="http://schemas.openxmlformats.org/officeDocument/2006/relationships/hyperlink" Target="https://nc-library-recordings.s3.us-west-1.amazonaws.com/uploads/recording/raw_s3_location/b79415de-fcee-4f82-a66f-5818066261a4/47ce06a11ce9e71af5ad35688aa8f401.wav?X-Amz-Algorithm=AWS4-HMAC-SHA256&amp;X-Amz-Credential=AKIATCPXLLJN3FZS7YWQ%2F20210504%2Fus-west-1%2Fs3%2Faws4_request&amp;X-Amz-Date=20210504T183959Z&amp;X-Amz-Expires=604800&amp;X-Amz-SignedHeaders=host&amp;X-Amz-Signature=d821bfdd8c46e0cd18a93b5e613779d31a0e191ce0c6ba0b6db6fae65e04e852" TargetMode="External"/><Relationship Id="rId1735" Type="http://schemas.openxmlformats.org/officeDocument/2006/relationships/hyperlink" Target="https://production-processed-recordings.s3.amazonaws.com/0312662fe4eed4f8b9ac9339f1ea5c6a.wav?X-Amz-Algorithm=AWS4-HMAC-SHA256&amp;X-Amz-Credential=AKIATCPXLLJN3FZS7YWQ%2F20210504%2Fus-east-1%2Fs3%2Faws4_request&amp;X-Amz-Date=20210504T184000Z&amp;X-Amz-Expires=604800&amp;X-Amz-SignedHeaders=host&amp;X-Amz-Signature=44fe6f7cd22a264011c99232e5d7f441888b3fdaa7fcca0f986b9f9fc561d808" TargetMode="External"/><Relationship Id="rId27" Type="http://schemas.openxmlformats.org/officeDocument/2006/relationships/hyperlink" Target="https://nc-library-recordings.s3.us-west-1.amazonaws.com/uploads/recording/raw_s3_location/f9cd41e6-8b7a-499b-ba22-b8d6ae44ec16/f8d2ed6c852d7e0abd2aaa1a09387123.wav?X-Amz-Algorithm=AWS4-HMAC-SHA256&amp;X-Amz-Credential=AKIATCPXLLJN3FZS7YWQ%2F20210504%2Fus-west-1%2Fs3%2Faws4_request&amp;X-Amz-Date=20210504T183957Z&amp;X-Amz-Expires=604800&amp;X-Amz-SignedHeaders=host&amp;X-Amz-Signature=5f4136b6dc0126f187b795e2388484e02ff21197ba913da4b97f6cf0be896c9e" TargetMode="External"/><Relationship Id="rId537" Type="http://schemas.openxmlformats.org/officeDocument/2006/relationships/hyperlink" Target="https://nc-library-recordings.s3.us-west-1.amazonaws.com/uploads/recording/raw_s3_location/6ca9f4e0-f0ba-44f3-ad74-59aa4e67e34b/4b98cbdf79205fb61d87ed80d83ade1b.wav?X-Amz-Algorithm=AWS4-HMAC-SHA256&amp;X-Amz-Credential=AKIATCPXLLJN3FZS7YWQ%2F20210504%2Fus-west-1%2Fs3%2Faws4_request&amp;X-Amz-Date=20210504T183958Z&amp;X-Amz-Expires=604800&amp;X-Amz-SignedHeaders=host&amp;X-Amz-Signature=24286be1bcee6a59d8ab4f689d024ae8d913c5026e39694fce4594898a54b0f5" TargetMode="External"/><Relationship Id="rId744" Type="http://schemas.openxmlformats.org/officeDocument/2006/relationships/hyperlink" Target="https://production-processed-recordings.s3.amazonaws.com/37328079a6dd535f195fb74b1e42ac89.wav?X-Amz-Algorithm=AWS4-HMAC-SHA256&amp;X-Amz-Credential=AKIATCPXLLJN3FZS7YWQ%2F20210504%2Fus-east-1%2Fs3%2Faws4_request&amp;X-Amz-Date=20210504T183958Z&amp;X-Amz-Expires=604800&amp;X-Amz-SignedHeaders=host&amp;X-Amz-Signature=12acdfb1d5eda44cdf7ea8585f481f5f03a06af6542ff9d1c61447a32f130f08" TargetMode="External"/><Relationship Id="rId951" Type="http://schemas.openxmlformats.org/officeDocument/2006/relationships/hyperlink" Target="http://production-processed-recordings.s3.amazonaws.com/normalized_audio/5ef4daa8ee6af0d76fb757763280975f.wav" TargetMode="External"/><Relationship Id="rId1167" Type="http://schemas.openxmlformats.org/officeDocument/2006/relationships/hyperlink" Target="https://us-nc-photos.s3.us-east-1.amazonaws.com/uploads/user/avatar/807325cabefa4ca7bc7d7624fc392dca.jpeg" TargetMode="External"/><Relationship Id="rId1374" Type="http://schemas.openxmlformats.org/officeDocument/2006/relationships/hyperlink" Target="https://nc-library-recordings.s3.us-west-1.amazonaws.com/uploads/recording/raw_s3_location/420e3ba0-d76e-4f43-a0dd-20fccfe91330/5f8051ea01c91140060d82dde37767e3.wav?X-Amz-Algorithm=AWS4-HMAC-SHA256&amp;X-Amz-Credential=AKIATCPXLLJN3FZS7YWQ%2F20210504%2Fus-west-1%2Fs3%2Faws4_request&amp;X-Amz-Date=20210504T183959Z&amp;X-Amz-Expires=604800&amp;X-Amz-SignedHeaders=host&amp;X-Amz-Signature=fbb3c4952ac6ab857b6bff442dfd901f2966a34619bf127ffbe737e10284eec8" TargetMode="External"/><Relationship Id="rId1581" Type="http://schemas.openxmlformats.org/officeDocument/2006/relationships/hyperlink" Target="https://us-nc-photos.s3.us-east-1.amazonaws.com/uploads/user/avatar/50bb2ad7adac468f7c3a38bebd0dbd29.jpeg" TargetMode="External"/><Relationship Id="rId1679" Type="http://schemas.openxmlformats.org/officeDocument/2006/relationships/hyperlink" Target="https://nc-library-recordings.s3.us-west-1.amazonaws.com/uploads/recording/raw_s3_location/b4b4432d-bf3d-44a2-a770-6f31d6eb92b2/ad8da48860804f0f8cd511a46be9cd88.wav?X-Amz-Algorithm=AWS4-HMAC-SHA256&amp;X-Amz-Credential=AKIATCPXLLJN3FZS7YWQ%2F20210504%2Fus-west-1%2Fs3%2Faws4_request&amp;X-Amz-Date=20210504T184000Z&amp;X-Amz-Expires=604800&amp;X-Amz-SignedHeaders=host&amp;X-Amz-Signature=2589cf2b75aee8c11009fc0fcceb5f9c5408367514682b753bc8025aa025cc82" TargetMode="External"/><Relationship Id="rId1802" Type="http://schemas.openxmlformats.org/officeDocument/2006/relationships/hyperlink" Target="http://production-processed-recordings.s3.amazonaws.com/normalized_audio/170d7c532ad6c4865adff88aab50f676.wav" TargetMode="External"/><Relationship Id="rId80" Type="http://schemas.openxmlformats.org/officeDocument/2006/relationships/hyperlink" Target="https://production-processed-recordings.s3.amazonaws.com/afe998e7dbf8da8350622f1bb923e414.wav?X-Amz-Algorithm=AWS4-HMAC-SHA256&amp;X-Amz-Credential=AKIATCPXLLJN3FZS7YWQ%2F20210504%2Fus-east-1%2Fs3%2Faws4_request&amp;X-Amz-Date=20210504T183958Z&amp;X-Amz-Expires=604800&amp;X-Amz-SignedHeaders=host&amp;X-Amz-Signature=96e2fe230e5c01eebc5abc25c58c50fa00c8ef4550db21cb66f97af393847c4c" TargetMode="External"/><Relationship Id="rId176" Type="http://schemas.openxmlformats.org/officeDocument/2006/relationships/hyperlink" Target="https://nc-library-recordings.s3.us-west-1.amazonaws.com/uploads/recording/raw_s3_location/99662ac4-fb20-4064-84f0-1716f1a6157b/41da443eb4b9beae50538ea7cbfd8b81.wav?X-Amz-Algorithm=AWS4-HMAC-SHA256&amp;X-Amz-Credential=AKIATCPXLLJN3FZS7YWQ%2F20210504%2Fus-west-1%2Fs3%2Faws4_request&amp;X-Amz-Date=20210504T183958Z&amp;X-Amz-Expires=604800&amp;X-Amz-SignedHeaders=host&amp;X-Amz-Signature=a0850ba7cfdd69d559747fecff15ff703ee86828c0560c7ff8875ec8072b4eb8" TargetMode="External"/><Relationship Id="rId383" Type="http://schemas.openxmlformats.org/officeDocument/2006/relationships/hyperlink" Target="https://production-processed-recordings.s3.amazonaws.com/1eca0dc57fab416b4a6756d94e88a47f.wav?X-Amz-Algorithm=AWS4-HMAC-SHA256&amp;X-Amz-Credential=AKIATCPXLLJN3FZS7YWQ%2F20210504%2Fus-east-1%2Fs3%2Faws4_request&amp;X-Amz-Date=20210504T183958Z&amp;X-Amz-Expires=604800&amp;X-Amz-SignedHeaders=host&amp;X-Amz-Signature=a496b6e8efc200fcf97617d61f547f6f8aa2e0085d421bbba6e0ccc45559c74e" TargetMode="External"/><Relationship Id="rId590" Type="http://schemas.openxmlformats.org/officeDocument/2006/relationships/hyperlink" Target="http://production-processed-recordings.s3.amazonaws.com/normalized_audio/ba9908af262488ec315ef14f78c1dad6.wav" TargetMode="External"/><Relationship Id="rId604" Type="http://schemas.openxmlformats.org/officeDocument/2006/relationships/hyperlink" Target="https://production-processed-recordings.s3.amazonaws.com/5a1bef3e321cf49968ab47bdee3b2fed.wav?X-Amz-Algorithm=AWS4-HMAC-SHA256&amp;X-Amz-Credential=AKIATCPXLLJN3FZS7YWQ%2F20210504%2Fus-east-1%2Fs3%2Faws4_request&amp;X-Amz-Date=20210504T183958Z&amp;X-Amz-Expires=604800&amp;X-Amz-SignedHeaders=host&amp;X-Amz-Signature=2123536741c1ccf332515b874db720686a4dbeef99dc2bcbd94f2339a4142383" TargetMode="External"/><Relationship Id="rId811" Type="http://schemas.openxmlformats.org/officeDocument/2006/relationships/hyperlink" Target="https://nc-library-recordings.s3.us-west-1.amazonaws.com/uploads/recording/raw_s3_location/274f524b-9e77-4303-b5bc-33a8714fc693/71f02b9d4a8107f9e226980753f0e101.wav?X-Amz-Algorithm=AWS4-HMAC-SHA256&amp;X-Amz-Credential=AKIATCPXLLJN3FZS7YWQ%2F20210504%2Fus-west-1%2Fs3%2Faws4_request&amp;X-Amz-Date=20210504T183959Z&amp;X-Amz-Expires=604800&amp;X-Amz-SignedHeaders=host&amp;X-Amz-Signature=04966b440af0f82d48f39d7880104bf356a35881c19defa6d0366f1758a65d6d" TargetMode="External"/><Relationship Id="rId1027" Type="http://schemas.openxmlformats.org/officeDocument/2006/relationships/hyperlink" Target="http://production-processed-recordings.s3.amazonaws.com/normalized_audio/2aec3c454f6110fb27b7553d601f2860.wav" TargetMode="External"/><Relationship Id="rId1234" Type="http://schemas.openxmlformats.org/officeDocument/2006/relationships/hyperlink" Target="https://nc-library-recordings.s3.us-west-1.amazonaws.com/uploads/recording/raw_s3_location/8ad4aa06-6a42-4535-adef-346296bb97e0/e756dbdb4dcb2918ff0df1c673193cd3.wav?X-Amz-Algorithm=AWS4-HMAC-SHA256&amp;X-Amz-Credential=AKIATCPXLLJN3FZS7YWQ%2F20210504%2Fus-west-1%2Fs3%2Faws4_request&amp;X-Amz-Date=20210504T183959Z&amp;X-Amz-Expires=604800&amp;X-Amz-SignedHeaders=host&amp;X-Amz-Signature=198b8f7ee58a6f8255a90ce7e637117961f41442d225eeb3328025909a6393c1" TargetMode="External"/><Relationship Id="rId1441" Type="http://schemas.openxmlformats.org/officeDocument/2006/relationships/hyperlink" Target="http://production-processed-recordings.s3.amazonaws.com/normalized_audio/6b29cfb54efef96e165b48f9cb220a9b.wav" TargetMode="External"/><Relationship Id="rId1886" Type="http://schemas.openxmlformats.org/officeDocument/2006/relationships/hyperlink" Target="https://nc-library-recordings.s3.us-west-1.amazonaws.com/uploads/recording/raw_s3_location/2b44a56b-9511-44d9-b98b-64e3b000e838/b67dfb66fa649753cb1699e6b7248934.wav?X-Amz-Algorithm=AWS4-HMAC-SHA256&amp;X-Amz-Credential=AKIATCPXLLJN3FZS7YWQ%2F20210504%2Fus-west-1%2Fs3%2Faws4_request&amp;X-Amz-Date=20210504T184000Z&amp;X-Amz-Expires=604800&amp;X-Amz-SignedHeaders=host&amp;X-Amz-Signature=4862f91e9e7f17ac38492066f9d5b2015972ce4671caf793411152c8ec898ead" TargetMode="External"/><Relationship Id="rId243" Type="http://schemas.openxmlformats.org/officeDocument/2006/relationships/hyperlink" Target="https://nc-library-recordings.s3.us-west-1.amazonaws.com/uploads/recording/raw_s3_location/ee178752-f842-4fc7-bacb-326d35041c44/7a6efc3d38dfdb5bbd6d7018e68a8a55.wav?X-Amz-Algorithm=AWS4-HMAC-SHA256&amp;X-Amz-Credential=AKIATCPXLLJN3FZS7YWQ%2F20210504%2Fus-west-1%2Fs3%2Faws4_request&amp;X-Amz-Date=20210504T183958Z&amp;X-Amz-Expires=604800&amp;X-Amz-SignedHeaders=host&amp;X-Amz-Signature=dd7c237a923732dcf84e3ab8bbd6116db021824409c3f292deed601499df1206" TargetMode="External"/><Relationship Id="rId450" Type="http://schemas.openxmlformats.org/officeDocument/2006/relationships/hyperlink" Target="https://nc-library-recordings.s3.us-west-1.amazonaws.com/uploads/recording/raw_s3_location/6f4b7042-0629-4d4a-819f-3fdeca0c0a52/126f430ba3730f85e5187eaa64a643da.wav?X-Amz-Algorithm=AWS4-HMAC-SHA256&amp;X-Amz-Credential=AKIATCPXLLJN3FZS7YWQ%2F20210504%2Fus-west-1%2Fs3%2Faws4_request&amp;X-Amz-Date=20210504T183958Z&amp;X-Amz-Expires=604800&amp;X-Amz-SignedHeaders=host&amp;X-Amz-Signature=bcd04f05d0c6431d491b3a88ab9f7e98d200c453099be473588424961daa1a8d" TargetMode="External"/><Relationship Id="rId688" Type="http://schemas.openxmlformats.org/officeDocument/2006/relationships/hyperlink" Target="http://production-processed-recordings.s3.amazonaws.com/normalized_audio/061aae1112372c5f98951a0f5bf59f47.wav" TargetMode="External"/><Relationship Id="rId895" Type="http://schemas.openxmlformats.org/officeDocument/2006/relationships/hyperlink" Target="http://production-processed-recordings.s3.amazonaws.com/normalized_audio/dee6b29dd5a38f587edb8710bdfdafbe.wav" TargetMode="External"/><Relationship Id="rId909" Type="http://schemas.openxmlformats.org/officeDocument/2006/relationships/hyperlink" Target="https://production-processed-recordings.s3.amazonaws.com/9cc1916575433ab2149d82b4efc16fda.wav?X-Amz-Algorithm=AWS4-HMAC-SHA256&amp;X-Amz-Credential=AKIATCPXLLJN3FZS7YWQ%2F20210504%2Fus-east-1%2Fs3%2Faws4_request&amp;X-Amz-Date=20210504T183959Z&amp;X-Amz-Expires=604800&amp;X-Amz-SignedHeaders=host&amp;X-Amz-Signature=a6f5b201e9165280cefda68b19622b7ba78d60105da5b9f025fa7afc0e817a37" TargetMode="External"/><Relationship Id="rId1080" Type="http://schemas.openxmlformats.org/officeDocument/2006/relationships/hyperlink" Target="https://us-nc-photos.s3.us-east-1.amazonaws.com/uploads/user/avatar/5a0edc0ba057789fdb62996fdb545180.jpeg" TargetMode="External"/><Relationship Id="rId1301" Type="http://schemas.openxmlformats.org/officeDocument/2006/relationships/hyperlink" Target="https://us-nc-photos.s3.us-east-1.amazonaws.com/uploads/user/avatar/70c2ef3bc02db706622bee4d8f6330b3.jpg" TargetMode="External"/><Relationship Id="rId1539" Type="http://schemas.openxmlformats.org/officeDocument/2006/relationships/hyperlink" Target="https://nc-library-recordings.s3.us-west-1.amazonaws.com/uploads/recording/raw_s3_location/b6e81167-fc65-4a15-934a-99ed2b25b4ee/38ba57b699d0953ea340890a657d8d44.wav?X-Amz-Algorithm=AWS4-HMAC-SHA256&amp;X-Amz-Credential=AKIATCPXLLJN3FZS7YWQ%2F20210504%2Fus-west-1%2Fs3%2Faws4_request&amp;X-Amz-Date=20210504T184000Z&amp;X-Amz-Expires=604800&amp;X-Amz-SignedHeaders=host&amp;X-Amz-Signature=515d301658bd5842ebd8f29bc92449b07419186c556a96466f87219d6957cf9b" TargetMode="External"/><Relationship Id="rId1746" Type="http://schemas.openxmlformats.org/officeDocument/2006/relationships/hyperlink" Target="https://nc-library-recordings.s3.us-west-1.amazonaws.com/uploads/recording/raw_s3_location/34953056-1c3c-476c-9287-39c4baa2a1cc/3cb9ea379b39c212974c968f73203922.wav?X-Amz-Algorithm=AWS4-HMAC-SHA256&amp;X-Amz-Credential=AKIATCPXLLJN3FZS7YWQ%2F20210504%2Fus-west-1%2Fs3%2Faws4_request&amp;X-Amz-Date=20210504T184000Z&amp;X-Amz-Expires=604800&amp;X-Amz-SignedHeaders=host&amp;X-Amz-Signature=a8bdb0d31ba9b5a54e1edeb9080737994938a67d1c66403f6019201e0a83919e" TargetMode="External"/><Relationship Id="rId38" Type="http://schemas.openxmlformats.org/officeDocument/2006/relationships/hyperlink" Target="https://us-nc-photos.s3.us-east-1.amazonaws.com/uploads/user/avatar/f5a800761ba8234881a88cc3ace6b244.jpg" TargetMode="External"/><Relationship Id="rId103" Type="http://schemas.openxmlformats.org/officeDocument/2006/relationships/hyperlink" Target="https://production-processed-recordings.s3.amazonaws.com/582976b883016125e485ba69a85e5f1a.wav?X-Amz-Algorithm=AWS4-HMAC-SHA256&amp;X-Amz-Credential=AKIATCPXLLJN3FZS7YWQ%2F20210504%2Fus-east-1%2Fs3%2Faws4_request&amp;X-Amz-Date=20210504T183958Z&amp;X-Amz-Expires=604800&amp;X-Amz-SignedHeaders=host&amp;X-Amz-Signature=baa31ad5291910e627052f5a35c7ef5c74d702242fa878f5d6a39798fc9bcdbe" TargetMode="External"/><Relationship Id="rId310" Type="http://schemas.openxmlformats.org/officeDocument/2006/relationships/hyperlink" Target="http://production-processed-recordings.s3.amazonaws.com/normalized_audio/3de0fc53f9da3541af3789f652bc2d79.wav" TargetMode="External"/><Relationship Id="rId548" Type="http://schemas.openxmlformats.org/officeDocument/2006/relationships/hyperlink" Target="https://production-processed-recordings.s3.amazonaws.com/0b0448f90e9213edc493f3ab54bca65b.wav?X-Amz-Algorithm=AWS4-HMAC-SHA256&amp;X-Amz-Credential=AKIATCPXLLJN3FZS7YWQ%2F20210504%2Fus-east-1%2Fs3%2Faws4_request&amp;X-Amz-Date=20210504T183958Z&amp;X-Amz-Expires=604800&amp;X-Amz-SignedHeaders=host&amp;X-Amz-Signature=471a9783b7f7c3d923ee32e80897ead6cf0990ccd92ad7e85830f50e986bf793" TargetMode="External"/><Relationship Id="rId755" Type="http://schemas.openxmlformats.org/officeDocument/2006/relationships/hyperlink" Target="https://us-nc-photos.s3.us-east-1.amazonaws.com/uploads/user/avatar/57ba95a15baaf46c8b123162e1142256.jpeg" TargetMode="External"/><Relationship Id="rId962" Type="http://schemas.openxmlformats.org/officeDocument/2006/relationships/hyperlink" Target="https://production-processed-recordings.s3.amazonaws.com/aec0aed9f02c5f613419eb6cfca73fae.wav?X-Amz-Algorithm=AWS4-HMAC-SHA256&amp;X-Amz-Credential=AKIATCPXLLJN3FZS7YWQ%2F20210504%2Fus-east-1%2Fs3%2Faws4_request&amp;X-Amz-Date=20210504T183959Z&amp;X-Amz-Expires=604800&amp;X-Amz-SignedHeaders=host&amp;X-Amz-Signature=4224db2327aef49baefb8a0c9e5045154bba646fc1ed8a88968787b890253017" TargetMode="External"/><Relationship Id="rId1178" Type="http://schemas.openxmlformats.org/officeDocument/2006/relationships/hyperlink" Target="https://production-processed-recordings.s3.amazonaws.com/87023ce93cf506bdec70a675a2901bfd.wav?X-Amz-Algorithm=AWS4-HMAC-SHA256&amp;X-Amz-Credential=AKIATCPXLLJN3FZS7YWQ%2F20210504%2Fus-east-1%2Fs3%2Faws4_request&amp;X-Amz-Date=20210504T183959Z&amp;X-Amz-Expires=604800&amp;X-Amz-SignedHeaders=host&amp;X-Amz-Signature=b2aaa6774122964fd46566db729013ddf69f87c22d8b84a84be54e85ff27da03" TargetMode="External"/><Relationship Id="rId1385" Type="http://schemas.openxmlformats.org/officeDocument/2006/relationships/hyperlink" Target="https://nc-library-recordings.s3.us-west-1.amazonaws.com/uploads/recording/raw_s3_location/069c57c1-fab9-46aa-a768-44886b909a6c/06a8c65f16d3b530f4d492dd95e3f008.wav?X-Amz-Algorithm=AWS4-HMAC-SHA256&amp;X-Amz-Credential=AKIATCPXLLJN3FZS7YWQ%2F20210504%2Fus-west-1%2Fs3%2Faws4_request&amp;X-Amz-Date=20210504T183959Z&amp;X-Amz-Expires=604800&amp;X-Amz-SignedHeaders=host&amp;X-Amz-Signature=60634f8806819784b23e2924089ae6c9621578ed5a23b42c3027e1384caa6380" TargetMode="External"/><Relationship Id="rId1592" Type="http://schemas.openxmlformats.org/officeDocument/2006/relationships/hyperlink" Target="https://production-processed-recordings.s3.amazonaws.com/2cb99c9da466438bfe99024dfaf28283.wav?X-Amz-Algorithm=AWS4-HMAC-SHA256&amp;X-Amz-Credential=AKIATCPXLLJN3FZS7YWQ%2F20210504%2Fus-east-1%2Fs3%2Faws4_request&amp;X-Amz-Date=20210504T184000Z&amp;X-Amz-Expires=604800&amp;X-Amz-SignedHeaders=host&amp;X-Amz-Signature=e33b858abb16a00a85e33a1bf47b2530c217a3fa99f6e8f88773b8a105f0f291" TargetMode="External"/><Relationship Id="rId1606" Type="http://schemas.openxmlformats.org/officeDocument/2006/relationships/hyperlink" Target="https://nc-library-recordings.s3.us-west-1.amazonaws.com/uploads/recording/raw_s3_location/7b5ae621-9973-4461-a5b1-e87d3d42232f/de10a9c218324a4297836d4e45a10b41.wav?X-Amz-Algorithm=AWS4-HMAC-SHA256&amp;X-Amz-Credential=AKIATCPXLLJN3FZS7YWQ%2F20210504%2Fus-west-1%2Fs3%2Faws4_request&amp;X-Amz-Date=20210504T184000Z&amp;X-Amz-Expires=604800&amp;X-Amz-SignedHeaders=host&amp;X-Amz-Signature=98dd472d878a749fac2eb61bba0fcce3eae5bac7b3d6ff19b54977e31b09f607" TargetMode="External"/><Relationship Id="rId1813" Type="http://schemas.openxmlformats.org/officeDocument/2006/relationships/hyperlink" Target="https://nc-library-recordings.s3.us-west-1.amazonaws.com/uploads/recording/raw_s3_location/0312e2c1-8044-491e-9195-6d8a9dfd51d3/bc33722bd33d382a9283f28cbf31dcd0.wav?X-Amz-Algorithm=AWS4-HMAC-SHA256&amp;X-Amz-Credential=AKIATCPXLLJN3FZS7YWQ%2F20210504%2Fus-west-1%2Fs3%2Faws4_request&amp;X-Amz-Date=20210504T184000Z&amp;X-Amz-Expires=604800&amp;X-Amz-SignedHeaders=host&amp;X-Amz-Signature=10b002be5b4e3fe26135ee1bbbead629f5e972e9103e56025042b577bf6a41a0" TargetMode="External"/><Relationship Id="rId91" Type="http://schemas.openxmlformats.org/officeDocument/2006/relationships/hyperlink" Target="https://production-processed-recordings.s3.amazonaws.com/2a8fc8e8959d7717ea26dbf8f67fc55c.wav?X-Amz-Algorithm=AWS4-HMAC-SHA256&amp;X-Amz-Credential=AKIATCPXLLJN3FZS7YWQ%2F20210504%2Fus-east-1%2Fs3%2Faws4_request&amp;X-Amz-Date=20210504T183958Z&amp;X-Amz-Expires=604800&amp;X-Amz-SignedHeaders=host&amp;X-Amz-Signature=273b8ee39db69ae9baccc8fb89d57ae929fd2dd7972191051c82046a73fb9e1d" TargetMode="External"/><Relationship Id="rId187" Type="http://schemas.openxmlformats.org/officeDocument/2006/relationships/hyperlink" Target="https://production-processed-recordings.s3.amazonaws.com/35cace84a1f9e0a7edefc8e2401639e4.wav?X-Amz-Algorithm=AWS4-HMAC-SHA256&amp;X-Amz-Credential=AKIATCPXLLJN3FZS7YWQ%2F20210504%2Fus-east-1%2Fs3%2Faws4_request&amp;X-Amz-Date=20210504T183958Z&amp;X-Amz-Expires=604800&amp;X-Amz-SignedHeaders=host&amp;X-Amz-Signature=a0765d2f3916d645301979ff11e99c38a47aa38b6e651e128f3be5fb086882cc" TargetMode="External"/><Relationship Id="rId394" Type="http://schemas.openxmlformats.org/officeDocument/2006/relationships/hyperlink" Target="https://us-nc-photos.s3.us-east-1.amazonaws.com/uploads/user/avatar/c76b34c83d68f84e61d2746f19fbc548.jpg" TargetMode="External"/><Relationship Id="rId408" Type="http://schemas.openxmlformats.org/officeDocument/2006/relationships/hyperlink" Target="http://production-processed-recordings.s3.amazonaws.com/normalized_audio/c8c576eec2a0b8feea51b6092728270e.wav" TargetMode="External"/><Relationship Id="rId615" Type="http://schemas.openxmlformats.org/officeDocument/2006/relationships/hyperlink" Target="http://production-processed-recordings.s3.amazonaws.com/normalized_audio/def0bc6dcec5a6b9187bdc0009d762db.wav" TargetMode="External"/><Relationship Id="rId822" Type="http://schemas.openxmlformats.org/officeDocument/2006/relationships/hyperlink" Target="https://production-processed-recordings.s3.amazonaws.com/aa2d13cd06036ed42fc75869c36d9130.wav?X-Amz-Algorithm=AWS4-HMAC-SHA256&amp;X-Amz-Credential=AKIATCPXLLJN3FZS7YWQ%2F20210504%2Fus-east-1%2Fs3%2Faws4_request&amp;X-Amz-Date=20210504T183959Z&amp;X-Amz-Expires=604800&amp;X-Amz-SignedHeaders=host&amp;X-Amz-Signature=115469deedb583c7d9a6e175fa6921504172d36fdff571b6a9e630b748e0306e" TargetMode="External"/><Relationship Id="rId1038" Type="http://schemas.openxmlformats.org/officeDocument/2006/relationships/hyperlink" Target="https://production-processed-recordings.s3.amazonaws.com/32bd089b7ffebea14eaab843fd667128.wav?X-Amz-Algorithm=AWS4-HMAC-SHA256&amp;X-Amz-Credential=AKIATCPXLLJN3FZS7YWQ%2F20210504%2Fus-east-1%2Fs3%2Faws4_request&amp;X-Amz-Date=20210504T183959Z&amp;X-Amz-Expires=604800&amp;X-Amz-SignedHeaders=host&amp;X-Amz-Signature=1ceb0c9c77d2c0f0d9edff2375dfc15bde961abae5bf18ed7154e2e86a88f75e" TargetMode="External"/><Relationship Id="rId1245" Type="http://schemas.openxmlformats.org/officeDocument/2006/relationships/hyperlink" Target="https://production-processed-recordings.s3.amazonaws.com/c9dc27b3b7f27d1422ba51e7dbc4386c.wav?X-Amz-Algorithm=AWS4-HMAC-SHA256&amp;X-Amz-Credential=AKIATCPXLLJN3FZS7YWQ%2F20210504%2Fus-east-1%2Fs3%2Faws4_request&amp;X-Amz-Date=20210504T183959Z&amp;X-Amz-Expires=604800&amp;X-Amz-SignedHeaders=host&amp;X-Amz-Signature=a8b790a5f1c41d101d07ed647353ebad9cb22c959c40c8fac1d1d863b16b597d" TargetMode="External"/><Relationship Id="rId1452" Type="http://schemas.openxmlformats.org/officeDocument/2006/relationships/hyperlink" Target="https://production-processed-recordings.s3.amazonaws.com/d84a28cc605c97f5ea99aa2e5d71fa54.wav?X-Amz-Algorithm=AWS4-HMAC-SHA256&amp;X-Amz-Credential=AKIATCPXLLJN3FZS7YWQ%2F20210504%2Fus-east-1%2Fs3%2Faws4_request&amp;X-Amz-Date=20210504T184000Z&amp;X-Amz-Expires=604800&amp;X-Amz-SignedHeaders=host&amp;X-Amz-Signature=ca94296248a670e60dd87f0fb80bd9a9a24e1f3634791f15dc72580425a35a49" TargetMode="External"/><Relationship Id="rId1897" Type="http://schemas.openxmlformats.org/officeDocument/2006/relationships/hyperlink" Target="https://production-processed-recordings.s3.amazonaws.com/991a8cbbddeae7e0deec5145e308bca0.wav?X-Amz-Algorithm=AWS4-HMAC-SHA256&amp;X-Amz-Credential=AKIATCPXLLJN3FZS7YWQ%2F20210504%2Fus-east-1%2Fs3%2Faws4_request&amp;X-Amz-Date=20210504T184000Z&amp;X-Amz-Expires=604800&amp;X-Amz-SignedHeaders=host&amp;X-Amz-Signature=4a234cb44aaa6e18449e9b37e35550e707b921b80a286ff20547ca135f4d92c7" TargetMode="External"/><Relationship Id="rId254" Type="http://schemas.openxmlformats.org/officeDocument/2006/relationships/hyperlink" Target="http://production-processed-recordings.s3.amazonaws.com/normalized_audio/f52fbfd9014ceead71a5c4ca353eca31.wav" TargetMode="External"/><Relationship Id="rId699" Type="http://schemas.openxmlformats.org/officeDocument/2006/relationships/hyperlink" Target="http://production-processed-recordings.s3.amazonaws.com/normalized_audio/fc4ee6c5df3811e43c79d333a2848138.wav" TargetMode="External"/><Relationship Id="rId1091" Type="http://schemas.openxmlformats.org/officeDocument/2006/relationships/hyperlink" Target="http://production-processed-recordings.s3.amazonaws.com/normalized_audio/318653c983dc501b5c62f8853c4ea26a.wav" TargetMode="External"/><Relationship Id="rId1105" Type="http://schemas.openxmlformats.org/officeDocument/2006/relationships/hyperlink" Target="http://production-processed-recordings.s3.amazonaws.com/normalized_audio/cc3187516fc688de539b38dd4759860a.wav" TargetMode="External"/><Relationship Id="rId1312" Type="http://schemas.openxmlformats.org/officeDocument/2006/relationships/hyperlink" Target="https://us-nc-photos.s3.us-east-1.amazonaws.com/uploads/user/avatar/d9468941397eb1c9b2e3735d9652a1cc.jpg" TargetMode="External"/><Relationship Id="rId1757" Type="http://schemas.openxmlformats.org/officeDocument/2006/relationships/hyperlink" Target="http://production-processed-recordings.s3.amazonaws.com/normalized_audio/368add4b53a0f5f50029b833c166e5c4.wav" TargetMode="External"/><Relationship Id="rId49" Type="http://schemas.openxmlformats.org/officeDocument/2006/relationships/hyperlink" Target="http://production-processed-recordings.s3.amazonaws.com/normalized_audio/38ba377072523d782f915817cb8f6704.wav" TargetMode="External"/><Relationship Id="rId114" Type="http://schemas.openxmlformats.org/officeDocument/2006/relationships/hyperlink" Target="https://nc-library-recordings.s3.us-west-1.amazonaws.com/uploads/recording/raw_s3_location/1e7422d3-a6ac-411c-ad4d-57cd7bdc16ee/3a26eaf94901b83f6ef79dfcd16857fd.wav?X-Amz-Algorithm=AWS4-HMAC-SHA256&amp;X-Amz-Credential=AKIATCPXLLJN3FZS7YWQ%2F20210504%2Fus-west-1%2Fs3%2Faws4_request&amp;X-Amz-Date=20210504T183958Z&amp;X-Amz-Expires=604800&amp;X-Amz-SignedHeaders=host&amp;X-Amz-Signature=4111d1f27a47d9c96f085da044f67fa903fafe5ab5ceff8dff613113db948002" TargetMode="External"/><Relationship Id="rId461" Type="http://schemas.openxmlformats.org/officeDocument/2006/relationships/hyperlink" Target="http://production-processed-recordings.s3.amazonaws.com/normalized_audio/6b9ca119a87f169a4874f86d465169e6.wav" TargetMode="External"/><Relationship Id="rId559" Type="http://schemas.openxmlformats.org/officeDocument/2006/relationships/hyperlink" Target="https://nc-library-recordings.s3.us-west-1.amazonaws.com/uploads/recording/raw_s3_location/7622e8b8-1477-4899-a0fe-adc7b019a2c2/dc0c2cb6b9494cec69739083030d70db.wav?X-Amz-Algorithm=AWS4-HMAC-SHA256&amp;X-Amz-Credential=AKIATCPXLLJN3FZS7YWQ%2F20210504%2Fus-west-1%2Fs3%2Faws4_request&amp;X-Amz-Date=20210504T183958Z&amp;X-Amz-Expires=604800&amp;X-Amz-SignedHeaders=host&amp;X-Amz-Signature=ab3b7a99e82e2bf87061909b7472fa8c8416711ae062287ce22dae2d8b982f63" TargetMode="External"/><Relationship Id="rId766" Type="http://schemas.openxmlformats.org/officeDocument/2006/relationships/hyperlink" Target="https://nc-library-recordings.s3.us-west-1.amazonaws.com/uploads/recording/raw_s3_location/62c8c3ec-ef24-4720-b744-3dbe735f92c3/49e6c97be5fc9c7b7708e97e8ea088d2.wav?X-Amz-Algorithm=AWS4-HMAC-SHA256&amp;X-Amz-Credential=AKIATCPXLLJN3FZS7YWQ%2F20210504%2Fus-west-1%2Fs3%2Faws4_request&amp;X-Amz-Date=20210504T183958Z&amp;X-Amz-Expires=604800&amp;X-Amz-SignedHeaders=host&amp;X-Amz-Signature=d1caefd9129706aadf0ae462140d200b14b06c08cc212fd9cf3484a899fd82b9" TargetMode="External"/><Relationship Id="rId1189" Type="http://schemas.openxmlformats.org/officeDocument/2006/relationships/hyperlink" Target="http://production-processed-recordings.s3.amazonaws.com/normalized_audio/c74d1ac55f749a3340082abd6d354d25.wav" TargetMode="External"/><Relationship Id="rId1396" Type="http://schemas.openxmlformats.org/officeDocument/2006/relationships/hyperlink" Target="http://production-processed-recordings.s3.amazonaws.com/normalized_audio/bc5ce0e36af434b77558bc756ec003aa.wav" TargetMode="External"/><Relationship Id="rId1617" Type="http://schemas.openxmlformats.org/officeDocument/2006/relationships/hyperlink" Target="https://production-processed-recordings.s3.amazonaws.com/10a17652f356d2ba8bd3a0c5831db822.wav?X-Amz-Algorithm=AWS4-HMAC-SHA256&amp;X-Amz-Credential=AKIATCPXLLJN3FZS7YWQ%2F20210504%2Fus-east-1%2Fs3%2Faws4_request&amp;X-Amz-Date=20210504T184000Z&amp;X-Amz-Expires=604800&amp;X-Amz-SignedHeaders=host&amp;X-Amz-Signature=8e4c3f5a676af181ae1a0d5f5455007fe1b50610faf2cbba8c9cc711d4fc0f67" TargetMode="External"/><Relationship Id="rId1824" Type="http://schemas.openxmlformats.org/officeDocument/2006/relationships/hyperlink" Target="https://production-processed-recordings.s3.amazonaws.com/da95a453fbd5bb6faacaac5ed91efd5a.wav?X-Amz-Algorithm=AWS4-HMAC-SHA256&amp;X-Amz-Credential=AKIATCPXLLJN3FZS7YWQ%2F20210504%2Fus-east-1%2Fs3%2Faws4_request&amp;X-Amz-Date=20210504T184000Z&amp;X-Amz-Expires=604800&amp;X-Amz-SignedHeaders=host&amp;X-Amz-Signature=cc614abc85759c1be8b47d24dfeb45d0e0358789c540504cd4983d68f4225906" TargetMode="External"/><Relationship Id="rId198" Type="http://schemas.openxmlformats.org/officeDocument/2006/relationships/hyperlink" Target="https://nc-library-recordings.s3.us-west-1.amazonaws.com/uploads/recording/raw_s3_location/df156db2-9a6f-47ad-81f4-f8eb5d88050b/fffdd6269e68931e446ec9f6354cffc3.wav?X-Amz-Algorithm=AWS4-HMAC-SHA256&amp;X-Amz-Credential=AKIATCPXLLJN3FZS7YWQ%2F20210504%2Fus-west-1%2Fs3%2Faws4_request&amp;X-Amz-Date=20210504T183958Z&amp;X-Amz-Expires=604800&amp;X-Amz-SignedHeaders=host&amp;X-Amz-Signature=113a1d0ec3c23311a21159d929d1990d0761e22444619e22a97356d3fb111055" TargetMode="External"/><Relationship Id="rId321" Type="http://schemas.openxmlformats.org/officeDocument/2006/relationships/hyperlink" Target="https://production-processed-recordings.s3.amazonaws.com/012a61bb7412b0ffb3c2e290ae549832.wav?X-Amz-Algorithm=AWS4-HMAC-SHA256&amp;X-Amz-Credential=AKIATCPXLLJN3FZS7YWQ%2F20210504%2Fus-east-1%2Fs3%2Faws4_request&amp;X-Amz-Date=20210504T183958Z&amp;X-Amz-Expires=604800&amp;X-Amz-SignedHeaders=host&amp;X-Amz-Signature=d87e1f20375bd03ac8408d3236c5fff3ddddecaeaad5b4834695a22d7172a1e0" TargetMode="External"/><Relationship Id="rId419" Type="http://schemas.openxmlformats.org/officeDocument/2006/relationships/hyperlink" Target="https://production-processed-recordings.s3.amazonaws.com/38f1fa3aaca6d2eae3fa1a3eb699e859.wav?X-Amz-Algorithm=AWS4-HMAC-SHA256&amp;X-Amz-Credential=AKIATCPXLLJN3FZS7YWQ%2F20210504%2Fus-east-1%2Fs3%2Faws4_request&amp;X-Amz-Date=20210504T183958Z&amp;X-Amz-Expires=604800&amp;X-Amz-SignedHeaders=host&amp;X-Amz-Signature=34e7b10df3f0049ccbc784b1a5eb6e2ab802e2f549eb06009c30a958f7fc3f52" TargetMode="External"/><Relationship Id="rId626" Type="http://schemas.openxmlformats.org/officeDocument/2006/relationships/hyperlink" Target="http://production-processed-recordings.s3.amazonaws.com/normalized_audio/facba14bc920b64157c197df633cefb7.wav" TargetMode="External"/><Relationship Id="rId973" Type="http://schemas.openxmlformats.org/officeDocument/2006/relationships/hyperlink" Target="https://production-processed-recordings.s3.amazonaws.com/df217a55543970aad7b6dd611385cdb7.wav?X-Amz-Algorithm=AWS4-HMAC-SHA256&amp;X-Amz-Credential=AKIATCPXLLJN3FZS7YWQ%2F20210504%2Fus-east-1%2Fs3%2Faws4_request&amp;X-Amz-Date=20210504T183959Z&amp;X-Amz-Expires=604800&amp;X-Amz-SignedHeaders=host&amp;X-Amz-Signature=814aee4ec4170c5b46cd7218bdde0ae86f52998ac3d25804ad997fd4309e67c4" TargetMode="External"/><Relationship Id="rId1049" Type="http://schemas.openxmlformats.org/officeDocument/2006/relationships/hyperlink" Target="http://production-processed-recordings.s3.amazonaws.com/normalized_audio/f72ec2d0c12c6068d78a31cd8c922ac0.wav" TargetMode="External"/><Relationship Id="rId1256" Type="http://schemas.openxmlformats.org/officeDocument/2006/relationships/hyperlink" Target="https://nc-library-recordings.s3.us-west-1.amazonaws.com/uploads/recording/raw_s3_location/91276ed7-ab4f-428d-a2b5-ad2279749b87/b3e558f9d7bf89c1f8076af519784b8f.wav?X-Amz-Algorithm=AWS4-HMAC-SHA256&amp;X-Amz-Credential=AKIATCPXLLJN3FZS7YWQ%2F20210504%2Fus-west-1%2Fs3%2Faws4_request&amp;X-Amz-Date=20210504T183959Z&amp;X-Amz-Expires=604800&amp;X-Amz-SignedHeaders=host&amp;X-Amz-Signature=963ba0b83dd138549a6a35779e3078695597822ff6c7502eaff836fa8306f11c" TargetMode="External"/><Relationship Id="rId833" Type="http://schemas.openxmlformats.org/officeDocument/2006/relationships/hyperlink" Target="https://nc-library-recordings.s3.us-west-1.amazonaws.com/uploads/recording/raw_s3_location/ea7b7818-f6ce-439d-b767-157f72b9bf31/b25933c9c5adffa52d3190cc618efac4.wav?X-Amz-Algorithm=AWS4-HMAC-SHA256&amp;X-Amz-Credential=AKIATCPXLLJN3FZS7YWQ%2F20210504%2Fus-west-1%2Fs3%2Faws4_request&amp;X-Amz-Date=20210504T183959Z&amp;X-Amz-Expires=604800&amp;X-Amz-SignedHeaders=host&amp;X-Amz-Signature=41958b9597b910b2c3500403e91d0a770124058e323e4e6dc8f7015c17a126f7" TargetMode="External"/><Relationship Id="rId1116" Type="http://schemas.openxmlformats.org/officeDocument/2006/relationships/hyperlink" Target="http://production-processed-recordings.s3.amazonaws.com/normalized_audio/2e3995788fbb5768582223dc790ae77c.wav" TargetMode="External"/><Relationship Id="rId1463" Type="http://schemas.openxmlformats.org/officeDocument/2006/relationships/hyperlink" Target="https://us-nc-photos.s3.us-east-1.amazonaws.com/uploads/user/avatar/1bef41151f5127ac238db4e6978adff1.png" TargetMode="External"/><Relationship Id="rId1670" Type="http://schemas.openxmlformats.org/officeDocument/2006/relationships/hyperlink" Target="https://us-nc-photos.s3.us-east-1.amazonaws.com/uploads/user/avatar/af631391e7b0c241f1828b233c041feb.jpg" TargetMode="External"/><Relationship Id="rId1768" Type="http://schemas.openxmlformats.org/officeDocument/2006/relationships/hyperlink" Target="https://nc-library-recordings.s3.us-west-1.amazonaws.com/uploads/recording/raw_s3_location/ef5c0347-27b3-4113-b8d6-185696dfe00a/d9f1cd56d824986e330c1e09329d8dcb.wav?X-Amz-Algorithm=AWS4-HMAC-SHA256&amp;X-Amz-Credential=AKIATCPXLLJN3FZS7YWQ%2F20210504%2Fus-west-1%2Fs3%2Faws4_request&amp;X-Amz-Date=20210504T184000Z&amp;X-Amz-Expires=604800&amp;X-Amz-SignedHeaders=host&amp;X-Amz-Signature=0a7066848aa9d8283085ddebc1441d85c498b8118914c16e83d3c5cdb8d3c84a" TargetMode="External"/><Relationship Id="rId265" Type="http://schemas.openxmlformats.org/officeDocument/2006/relationships/hyperlink" Target="https://nc-library-recordings.s3.us-west-1.amazonaws.com/uploads/recording/raw_s3_location/69201ac7-1054-4950-87d6-a511ade4de8f/46a40ad8bd41d6d852edefe9d1b6e3cd.wav?X-Amz-Algorithm=AWS4-HMAC-SHA256&amp;X-Amz-Credential=AKIATCPXLLJN3FZS7YWQ%2F20210504%2Fus-west-1%2Fs3%2Faws4_request&amp;X-Amz-Date=20210504T183958Z&amp;X-Amz-Expires=604800&amp;X-Amz-SignedHeaders=host&amp;X-Amz-Signature=b589a6cb653d370d6aa7ff1f6641d7714306a59f7c71cbf6c6e7211c72e792d6" TargetMode="External"/><Relationship Id="rId472" Type="http://schemas.openxmlformats.org/officeDocument/2006/relationships/hyperlink" Target="https://production-processed-recordings.s3.amazonaws.com/cc0ba42db8b947fe5821a81f47731ec5.wav?X-Amz-Algorithm=AWS4-HMAC-SHA256&amp;X-Amz-Credential=AKIATCPXLLJN3FZS7YWQ%2F20210504%2Fus-east-1%2Fs3%2Faws4_request&amp;X-Amz-Date=20210504T183958Z&amp;X-Amz-Expires=604800&amp;X-Amz-SignedHeaders=host&amp;X-Amz-Signature=913b8178b21f698459280dc878a49e4f6981e09bb51d03005062dd7834e269be" TargetMode="External"/><Relationship Id="rId900" Type="http://schemas.openxmlformats.org/officeDocument/2006/relationships/hyperlink" Target="https://nc-library-recordings.s3.us-west-1.amazonaws.com/uploads/recording/raw_s3_location/1a09b5cb-8b4f-450b-aef8-1e0f7b4c06c9/51fdd42cedf55442a17cf913734bc40a.wav?X-Amz-Algorithm=AWS4-HMAC-SHA256&amp;X-Amz-Credential=AKIATCPXLLJN3FZS7YWQ%2F20210504%2Fus-west-1%2Fs3%2Faws4_request&amp;X-Amz-Date=20210504T183959Z&amp;X-Amz-Expires=604800&amp;X-Amz-SignedHeaders=host&amp;X-Amz-Signature=887d1c1265d03047b9e95116a2af1125cab2659c2794321c1e52705c546649e2" TargetMode="External"/><Relationship Id="rId1323" Type="http://schemas.openxmlformats.org/officeDocument/2006/relationships/hyperlink" Target="http://production-processed-recordings.s3.amazonaws.com/normalized_audio/f6e1c924d96717a380c9f1337a67b480.wav" TargetMode="External"/><Relationship Id="rId1530" Type="http://schemas.openxmlformats.org/officeDocument/2006/relationships/hyperlink" Target="https://production-processed-recordings.s3.amazonaws.com/b39f7fb24d4296e172f35e73983b4f8d.wav?X-Amz-Algorithm=AWS4-HMAC-SHA256&amp;X-Amz-Credential=AKIATCPXLLJN3FZS7YWQ%2F20210504%2Fus-east-1%2Fs3%2Faws4_request&amp;X-Amz-Date=20210504T184000Z&amp;X-Amz-Expires=604800&amp;X-Amz-SignedHeaders=host&amp;X-Amz-Signature=7193e472c7067c82dc62464ab7425abf50e179a0d68ae7edfc75e78ccdc9bf7c" TargetMode="External"/><Relationship Id="rId1628" Type="http://schemas.openxmlformats.org/officeDocument/2006/relationships/hyperlink" Target="https://production-processed-recordings.s3.amazonaws.com/bbf7e109b8d16878566f86a407fd2476.wav?X-Amz-Algorithm=AWS4-HMAC-SHA256&amp;X-Amz-Credential=AKIATCPXLLJN3FZS7YWQ%2F20210504%2Fus-east-1%2Fs3%2Faws4_request&amp;X-Amz-Date=20210504T184000Z&amp;X-Amz-Expires=604800&amp;X-Amz-SignedHeaders=host&amp;X-Amz-Signature=b88be15bca234beaa5a04a9f85669d15e8359087698fc6ecf12861c97a84abf4" TargetMode="External"/><Relationship Id="rId125" Type="http://schemas.openxmlformats.org/officeDocument/2006/relationships/hyperlink" Target="https://nc-library-recordings.s3.us-west-1.amazonaws.com/uploads/recording/raw_s3_location/5c6473db-1b09-4633-bf58-430ca406da09/e8333616cf3cd539e01ba8126808a5be.wav?X-Amz-Algorithm=AWS4-HMAC-SHA256&amp;X-Amz-Credential=AKIATCPXLLJN3FZS7YWQ%2F20210504%2Fus-west-1%2Fs3%2Faws4_request&amp;X-Amz-Date=20210504T183958Z&amp;X-Amz-Expires=604800&amp;X-Amz-SignedHeaders=host&amp;X-Amz-Signature=072233a36106a80b43f3f4cd120778f43fcca5688f5dc13cb6c6b199dcc988f6" TargetMode="External"/><Relationship Id="rId332" Type="http://schemas.openxmlformats.org/officeDocument/2006/relationships/hyperlink" Target="http://production-processed-recordings.s3.amazonaws.com/normalized_audio/385b6f41e914ce51beee2d1c5c6ab1bb.wav" TargetMode="External"/><Relationship Id="rId777" Type="http://schemas.openxmlformats.org/officeDocument/2006/relationships/hyperlink" Target="http://production-processed-recordings.s3.amazonaws.com/normalized_audio/c5dab027b3f7d8f07f3c891f627b5567.wav" TargetMode="External"/><Relationship Id="rId984" Type="http://schemas.openxmlformats.org/officeDocument/2006/relationships/hyperlink" Target="http://production-processed-recordings.s3.amazonaws.com/normalized_audio/8100e3fe16a5b2f13c80642099e2f3a9.wav" TargetMode="External"/><Relationship Id="rId1835" Type="http://schemas.openxmlformats.org/officeDocument/2006/relationships/hyperlink" Target="https://nc-library-recordings.s3.us-west-1.amazonaws.com/uploads/recording/raw_s3_location/f5922191-0835-44e0-9dcd-9e119ce1195a/8b3b5510023dce8d91b487c1cac98718.wav?X-Amz-Algorithm=AWS4-HMAC-SHA256&amp;X-Amz-Credential=AKIATCPXLLJN3FZS7YWQ%2F20210504%2Fus-west-1%2Fs3%2Faws4_request&amp;X-Amz-Date=20210504T184000Z&amp;X-Amz-Expires=604800&amp;X-Amz-SignedHeaders=host&amp;X-Amz-Signature=7308fa23cf93fbfd816d0bf9a1692a4be72441877a189177c7dd0d196b3f36d5" TargetMode="External"/><Relationship Id="rId637" Type="http://schemas.openxmlformats.org/officeDocument/2006/relationships/hyperlink" Target="https://production-processed-recordings.s3.amazonaws.com/f33a257345bb2361e053eacb8e656138.wav?X-Amz-Algorithm=AWS4-HMAC-SHA256&amp;X-Amz-Credential=AKIATCPXLLJN3FZS7YWQ%2F20210504%2Fus-east-1%2Fs3%2Faws4_request&amp;X-Amz-Date=20210504T183958Z&amp;X-Amz-Expires=604800&amp;X-Amz-SignedHeaders=host&amp;X-Amz-Signature=cece9045a39c2036eace47f304a957a837a9e6144a69e29fe0c150e61a27da67" TargetMode="External"/><Relationship Id="rId844" Type="http://schemas.openxmlformats.org/officeDocument/2006/relationships/hyperlink" Target="https://production-processed-recordings.s3.amazonaws.com/263b7bf3d99e491ff90e5663a6ff4a3c.wav?X-Amz-Algorithm=AWS4-HMAC-SHA256&amp;X-Amz-Credential=AKIATCPXLLJN3FZS7YWQ%2F20210504%2Fus-east-1%2Fs3%2Faws4_request&amp;X-Amz-Date=20210504T183959Z&amp;X-Amz-Expires=604800&amp;X-Amz-SignedHeaders=host&amp;X-Amz-Signature=c76c35460431ad386c7ca29cd45a454b2e12d71a405f70a9c52883d3e79cfd26" TargetMode="External"/><Relationship Id="rId1267" Type="http://schemas.openxmlformats.org/officeDocument/2006/relationships/hyperlink" Target="http://production-processed-recordings.s3.amazonaws.com/normalized_audio/72d359bc84255112dfda2e3c8f37a501.wav" TargetMode="External"/><Relationship Id="rId1474" Type="http://schemas.openxmlformats.org/officeDocument/2006/relationships/hyperlink" Target="https://production-processed-recordings.s3.amazonaws.com/efadd924a09931d0e24e0fabe7f830b9.wav?X-Amz-Algorithm=AWS4-HMAC-SHA256&amp;X-Amz-Credential=AKIATCPXLLJN3FZS7YWQ%2F20210504%2Fus-east-1%2Fs3%2Faws4_request&amp;X-Amz-Date=20210504T184000Z&amp;X-Amz-Expires=604800&amp;X-Amz-SignedHeaders=host&amp;X-Amz-Signature=da697b6bf36f9df5126c59e9bfc0fd06dcb742456f5d65b51e3c6d2ab0c43af1" TargetMode="External"/><Relationship Id="rId1681" Type="http://schemas.openxmlformats.org/officeDocument/2006/relationships/hyperlink" Target="https://production-processed-recordings.s3.amazonaws.com/4864cb3ba47a99ccc62e00b8c6965061.wav?X-Amz-Algorithm=AWS4-HMAC-SHA256&amp;X-Amz-Credential=AKIATCPXLLJN3FZS7YWQ%2F20210504%2Fus-east-1%2Fs3%2Faws4_request&amp;X-Amz-Date=20210504T184000Z&amp;X-Amz-Expires=604800&amp;X-Amz-SignedHeaders=host&amp;X-Amz-Signature=d390448c0ed47a19da6b10bb0171ea8597853c7ec371717f95336d93fd4ab207" TargetMode="External"/><Relationship Id="rId1902" Type="http://schemas.openxmlformats.org/officeDocument/2006/relationships/hyperlink" Target="http://production-processed-recordings.s3.amazonaws.com/normalized_audio/6fd30630cd0294f7c57b76f009eef1f1.wav" TargetMode="External"/><Relationship Id="rId276" Type="http://schemas.openxmlformats.org/officeDocument/2006/relationships/hyperlink" Target="http://production-processed-recordings.s3.amazonaws.com/normalized_audio/248e1a5dd69c27ee112657ba3458fb72.wav" TargetMode="External"/><Relationship Id="rId483" Type="http://schemas.openxmlformats.org/officeDocument/2006/relationships/hyperlink" Target="https://nc-library-recordings.s3.us-west-1.amazonaws.com/uploads/recording/raw_s3_location/ab057504-55ca-495a-8051-06833d563011/6940fce7814174ae65fd29e8d112f9a6.wav?X-Amz-Algorithm=AWS4-HMAC-SHA256&amp;X-Amz-Credential=AKIATCPXLLJN3FZS7YWQ%2F20210504%2Fus-west-1%2Fs3%2Faws4_request&amp;X-Amz-Date=20210504T183958Z&amp;X-Amz-Expires=604800&amp;X-Amz-SignedHeaders=host&amp;X-Amz-Signature=bf84f139f519c3afa002b91ca5178af0597c2d8c2bede8f0c22d7f1f4cdc7fb0" TargetMode="External"/><Relationship Id="rId690" Type="http://schemas.openxmlformats.org/officeDocument/2006/relationships/hyperlink" Target="https://nc-library-recordings.s3.us-west-1.amazonaws.com/uploads/recording/raw_s3_location/5842a71f-bb7c-4ac8-9bb8-0d040f753469/061aae1112372c5f98951a0f5bf59f47.wav?X-Amz-Algorithm=AWS4-HMAC-SHA256&amp;X-Amz-Credential=AKIATCPXLLJN3FZS7YWQ%2F20210504%2Fus-west-1%2Fs3%2Faws4_request&amp;X-Amz-Date=20210504T183958Z&amp;X-Amz-Expires=604800&amp;X-Amz-SignedHeaders=host&amp;X-Amz-Signature=beb7f239869a734c3c2f089ccd83e64dbda50d12bde694bf30a112daa1ef7b94" TargetMode="External"/><Relationship Id="rId704" Type="http://schemas.openxmlformats.org/officeDocument/2006/relationships/hyperlink" Target="https://nc-library-recordings.s3.us-west-1.amazonaws.com/uploads/recording/raw_s3_location/9324c8e8-c24c-4670-9ee7-cf4dc101ca54/3bf8a8b02b117deaf499acb529db0a4d.wav?X-Amz-Algorithm=AWS4-HMAC-SHA256&amp;X-Amz-Credential=AKIATCPXLLJN3FZS7YWQ%2F20210504%2Fus-west-1%2Fs3%2Faws4_request&amp;X-Amz-Date=20210504T183958Z&amp;X-Amz-Expires=604800&amp;X-Amz-SignedHeaders=host&amp;X-Amz-Signature=e5f2d9baa8ddc5dec774ca770210735912da21f4e75f43d122352bf38e362e3a" TargetMode="External"/><Relationship Id="rId911" Type="http://schemas.openxmlformats.org/officeDocument/2006/relationships/hyperlink" Target="https://us-nc-photos.s3.us-east-1.amazonaws.com/uploads/user/avatar/a896ca63dba07daaab173702e688a0e5.jpg" TargetMode="External"/><Relationship Id="rId1127" Type="http://schemas.openxmlformats.org/officeDocument/2006/relationships/hyperlink" Target="https://production-processed-recordings.s3.amazonaws.com/a16428b183db3fe4ca8dab10a7ab2554.wav?X-Amz-Algorithm=AWS4-HMAC-SHA256&amp;X-Amz-Credential=AKIATCPXLLJN3FZS7YWQ%2F20210504%2Fus-east-1%2Fs3%2Faws4_request&amp;X-Amz-Date=20210504T183959Z&amp;X-Amz-Expires=604800&amp;X-Amz-SignedHeaders=host&amp;X-Amz-Signature=5522f0aefea4a74ba7356646f8b14e7d9093024f33fe2f8b18da1736e7b18b31" TargetMode="External"/><Relationship Id="rId1334" Type="http://schemas.openxmlformats.org/officeDocument/2006/relationships/hyperlink" Target="http://production-processed-recordings.s3.amazonaws.com/normalized_audio/099eaa709690f17beeb00b55f52feeb0.wav" TargetMode="External"/><Relationship Id="rId1541" Type="http://schemas.openxmlformats.org/officeDocument/2006/relationships/hyperlink" Target="https://production-processed-recordings.s3.amazonaws.com/37b1d092cf6d2dc66122a1e2da28e44e.wav?X-Amz-Algorithm=AWS4-HMAC-SHA256&amp;X-Amz-Credential=AKIATCPXLLJN3FZS7YWQ%2F20210504%2Fus-east-1%2Fs3%2Faws4_request&amp;X-Amz-Date=20210504T184000Z&amp;X-Amz-Expires=604800&amp;X-Amz-SignedHeaders=host&amp;X-Amz-Signature=333c1fd9adca86c4f169f5c9d1bc87fb99c9c8a44e0bbcba388e062518e470e8" TargetMode="External"/><Relationship Id="rId1779" Type="http://schemas.openxmlformats.org/officeDocument/2006/relationships/hyperlink" Target="http://production-processed-recordings.s3.amazonaws.com/normalized_audio/a7c4b7f4d7087551d03b7f0be59003d3.wav" TargetMode="External"/><Relationship Id="rId40" Type="http://schemas.openxmlformats.org/officeDocument/2006/relationships/hyperlink" Target="https://production-processed-recordings.s3.amazonaws.com/b95d5442942527fbba5fb8a4647442d7.wav?X-Amz-Algorithm=AWS4-HMAC-SHA256&amp;X-Amz-Credential=AKIATCPXLLJN3FZS7YWQ%2F20210504%2Fus-east-1%2Fs3%2Faws4_request&amp;X-Amz-Date=20210504T183957Z&amp;X-Amz-Expires=604800&amp;X-Amz-SignedHeaders=host&amp;X-Amz-Signature=436da235800b8207a2e2a4090b4277bb76ae3b6be6431ee3772d89fb03f4af0a" TargetMode="External"/><Relationship Id="rId136" Type="http://schemas.openxmlformats.org/officeDocument/2006/relationships/hyperlink" Target="https://nc-library-recordings.s3.us-west-1.amazonaws.com/uploads/recording/raw_s3_location/6f70e33e-07ec-4179-b896-b993ccbaace3/9ba9bc1dc311de8fd37df621310ab4f7.wav?X-Amz-Algorithm=AWS4-HMAC-SHA256&amp;X-Amz-Credential=AKIATCPXLLJN3FZS7YWQ%2F20210504%2Fus-west-1%2Fs3%2Faws4_request&amp;X-Amz-Date=20210504T183958Z&amp;X-Amz-Expires=604800&amp;X-Amz-SignedHeaders=host&amp;X-Amz-Signature=293c5bff8b20b51481872d6b6fde2ebf5c4dee419915b11f4fe8c66de1cba15f" TargetMode="External"/><Relationship Id="rId343" Type="http://schemas.openxmlformats.org/officeDocument/2006/relationships/hyperlink" Target="https://nc-library-recordings.s3.us-west-1.amazonaws.com/uploads/recording/raw_s3_location/d83e8150-8a11-4557-94bd-57f050fc3c4a/7f8b7f68d6498103966f099f1abfd81d.wav?X-Amz-Algorithm=AWS4-HMAC-SHA256&amp;X-Amz-Credential=AKIATCPXLLJN3FZS7YWQ%2F20210504%2Fus-west-1%2Fs3%2Faws4_request&amp;X-Amz-Date=20210504T183958Z&amp;X-Amz-Expires=604800&amp;X-Amz-SignedHeaders=host&amp;X-Amz-Signature=0e9e32811a4274729b182ef1c0d56fc98ecb3cba4b179be4e63202e2f3d8eb8c" TargetMode="External"/><Relationship Id="rId550" Type="http://schemas.openxmlformats.org/officeDocument/2006/relationships/hyperlink" Target="http://production-processed-recordings.s3.amazonaws.com/normalized_audio/381e7ff5c81e19b635bdc15b1d045d74.wav" TargetMode="External"/><Relationship Id="rId788" Type="http://schemas.openxmlformats.org/officeDocument/2006/relationships/hyperlink" Target="https://nc-library-recordings.s3.us-west-1.amazonaws.com/uploads/recording/raw_s3_location/4075c5c0-c165-4d29-b068-48baac604b10/256e06fc52fb4bf20aea2ad945bb35f3.wav?X-Amz-Algorithm=AWS4-HMAC-SHA256&amp;X-Amz-Credential=AKIATCPXLLJN3FZS7YWQ%2F20210504%2Fus-west-1%2Fs3%2Faws4_request&amp;X-Amz-Date=20210504T183958Z&amp;X-Amz-Expires=604800&amp;X-Amz-SignedHeaders=host&amp;X-Amz-Signature=0ba5666debed2aa655526baf344e149fe3e1be2ec780965716df87189e694539" TargetMode="External"/><Relationship Id="rId995" Type="http://schemas.openxmlformats.org/officeDocument/2006/relationships/hyperlink" Target="https://nc-library-recordings.s3.us-west-1.amazonaws.com/uploads/recording/raw_s3_location/a46974aa-19b7-455d-853e-d9ef5e6bda0c/49ba4c6c029fc0ce6c60b2a73e304dd9.wav?X-Amz-Algorithm=AWS4-HMAC-SHA256&amp;X-Amz-Credential=AKIATCPXLLJN3FZS7YWQ%2F20210504%2Fus-west-1%2Fs3%2Faws4_request&amp;X-Amz-Date=20210504T183959Z&amp;X-Amz-Expires=604800&amp;X-Amz-SignedHeaders=host&amp;X-Amz-Signature=ee688ec31a29f080d5c534b847e1b4944ef64775a15800c52b5b6e5648340543" TargetMode="External"/><Relationship Id="rId1180" Type="http://schemas.openxmlformats.org/officeDocument/2006/relationships/hyperlink" Target="http://production-processed-recordings.s3.amazonaws.com/normalized_audio/8ba719e64dd7ef6845865719df3bef72.wav" TargetMode="External"/><Relationship Id="rId1401" Type="http://schemas.openxmlformats.org/officeDocument/2006/relationships/hyperlink" Target="https://nc-library-recordings.s3.us-west-1.amazonaws.com/uploads/recording/raw_s3_location/2d3c96b4-9e36-44bb-a2e0-c34aa84d7268/aa8d2c4e106ab4e51ae52370f72c2dbe.wav?X-Amz-Algorithm=AWS4-HMAC-SHA256&amp;X-Amz-Credential=AKIATCPXLLJN3FZS7YWQ%2F20210504%2Fus-west-1%2Fs3%2Faws4_request&amp;X-Amz-Date=20210504T183959Z&amp;X-Amz-Expires=604800&amp;X-Amz-SignedHeaders=host&amp;X-Amz-Signature=2eca28e2f4daa587be4cc85de66ed0ae33baf825142b2a9ebd3329a9a77b5009" TargetMode="External"/><Relationship Id="rId1639" Type="http://schemas.openxmlformats.org/officeDocument/2006/relationships/hyperlink" Target="https://nc-library-recordings.s3.us-west-1.amazonaws.com/uploads/recording/raw_s3_location/79f4d2a2-6546-4e94-a33e-38daed301d0c/b11e0305b37fb0129c67287363a34160.wav?X-Amz-Algorithm=AWS4-HMAC-SHA256&amp;X-Amz-Credential=AKIATCPXLLJN3FZS7YWQ%2F20210504%2Fus-west-1%2Fs3%2Faws4_request&amp;X-Amz-Date=20210504T184000Z&amp;X-Amz-Expires=604800&amp;X-Amz-SignedHeaders=host&amp;X-Amz-Signature=44aa7d5bbaedaf9cdbff1785c629c5c16e3f319db349bd31b4dcec71ee345978" TargetMode="External"/><Relationship Id="rId1846" Type="http://schemas.openxmlformats.org/officeDocument/2006/relationships/hyperlink" Target="https://production-processed-recordings.s3.amazonaws.com/5f97845d36a205c801678c0c1a906fb8.wav?X-Amz-Algorithm=AWS4-HMAC-SHA256&amp;X-Amz-Credential=AKIATCPXLLJN3FZS7YWQ%2F20210504%2Fus-east-1%2Fs3%2Faws4_request&amp;X-Amz-Date=20210504T184000Z&amp;X-Amz-Expires=604800&amp;X-Amz-SignedHeaders=host&amp;X-Amz-Signature=1187541ef3224b820cfde6c847e7ce49a064c0661201a9580f27c06bc8a297e8" TargetMode="External"/><Relationship Id="rId203" Type="http://schemas.openxmlformats.org/officeDocument/2006/relationships/hyperlink" Target="http://production-processed-recordings.s3.amazonaws.com/normalized_audio/eb8bed17a6d376652b5441df0b82a07c.wav" TargetMode="External"/><Relationship Id="rId648" Type="http://schemas.openxmlformats.org/officeDocument/2006/relationships/hyperlink" Target="https://nc-library-recordings.s3.us-west-1.amazonaws.com/uploads/recording/raw_s3_location/52ff555c-6e64-46de-98fb-0698f4c2d222/8ac1117bd38cc43543550684c9d98bdd.wav?X-Amz-Algorithm=AWS4-HMAC-SHA256&amp;X-Amz-Credential=AKIATCPXLLJN3FZS7YWQ%2F20210504%2Fus-west-1%2Fs3%2Faws4_request&amp;X-Amz-Date=20210504T183958Z&amp;X-Amz-Expires=604800&amp;X-Amz-SignedHeaders=host&amp;X-Amz-Signature=09a7d3884282ed1b2dd0ff8a74354e6fd8cb35f7e1f09d1d4f271620ca819566" TargetMode="External"/><Relationship Id="rId855" Type="http://schemas.openxmlformats.org/officeDocument/2006/relationships/hyperlink" Target="https://nc-library-recordings.s3.us-west-1.amazonaws.com/uploads/recording/raw_s3_location/4a88cd69-f84f-4477-9b08-bd723102fe2c/f43ee7cf0a6a1eddc47fb1e2dc2b9188.wav?X-Amz-Algorithm=AWS4-HMAC-SHA256&amp;X-Amz-Credential=AKIATCPXLLJN3FZS7YWQ%2F20210504%2Fus-west-1%2Fs3%2Faws4_request&amp;X-Amz-Date=20210504T183959Z&amp;X-Amz-Expires=604800&amp;X-Amz-SignedHeaders=host&amp;X-Amz-Signature=4c6830a80bf7844d31869627c6cf9b5a5b67be9d4ca3fa23fc04081b590a9536" TargetMode="External"/><Relationship Id="rId1040" Type="http://schemas.openxmlformats.org/officeDocument/2006/relationships/hyperlink" Target="http://production-processed-recordings.s3.amazonaws.com/normalized_audio/f78d0a7903bd65199e9cfcf9cfa40e08.wav" TargetMode="External"/><Relationship Id="rId1278" Type="http://schemas.openxmlformats.org/officeDocument/2006/relationships/hyperlink" Target="https://nc-library-recordings.s3.us-west-1.amazonaws.com/uploads/recording/raw_s3_location/386451da-15e0-440a-b075-b3600950a009/aa517979c509f956b91e5917b73e1a52.wav?X-Amz-Algorithm=AWS4-HMAC-SHA256&amp;X-Amz-Credential=AKIATCPXLLJN3FZS7YWQ%2F20210504%2Fus-west-1%2Fs3%2Faws4_request&amp;X-Amz-Date=20210504T183959Z&amp;X-Amz-Expires=604800&amp;X-Amz-SignedHeaders=host&amp;X-Amz-Signature=3bf5882457700176e4b277ab3463ef7f0a2d07226da390298c95bd95be27af98" TargetMode="External"/><Relationship Id="rId1485" Type="http://schemas.openxmlformats.org/officeDocument/2006/relationships/hyperlink" Target="https://us-nc-photos.s3.us-east-1.amazonaws.com/uploads/user/avatar/d3381ccf90dd1fcc26328904ff47fa70.jpg" TargetMode="External"/><Relationship Id="rId1692" Type="http://schemas.openxmlformats.org/officeDocument/2006/relationships/hyperlink" Target="https://nc-library-recordings.s3.us-west-1.amazonaws.com/uploads/recording/raw_s3_location/2ca2143a-ad74-4d73-bf56-97f591dcca2c/0842e876f60748bc0ec774625710f6b0.wav?X-Amz-Algorithm=AWS4-HMAC-SHA256&amp;X-Amz-Credential=AKIATCPXLLJN3FZS7YWQ%2F20210504%2Fus-west-1%2Fs3%2Faws4_request&amp;X-Amz-Date=20210504T184000Z&amp;X-Amz-Expires=604800&amp;X-Amz-SignedHeaders=host&amp;X-Amz-Signature=76a076e0c1db98489b13ec8d6c22072c63bf4634440323901ef219d9ced4ae80" TargetMode="External"/><Relationship Id="rId1706" Type="http://schemas.openxmlformats.org/officeDocument/2006/relationships/hyperlink" Target="http://production-processed-recordings.s3.amazonaws.com/normalized_audio/79bea3f270cd3fc3b05611edc85518cd.wav" TargetMode="External"/><Relationship Id="rId1913" Type="http://schemas.openxmlformats.org/officeDocument/2006/relationships/hyperlink" Target="https://nc-library-recordings.s3.us-west-1.amazonaws.com/uploads/recording/raw_s3_location/9613b61d-2298-4fdc-92cd-5336a6301d82/196df9cdd5164a7229ec30986ffc5e05.wav?X-Amz-Algorithm=AWS4-HMAC-SHA256&amp;X-Amz-Credential=AKIATCPXLLJN3FZS7YWQ%2F20210504%2Fus-west-1%2Fs3%2Faws4_request&amp;X-Amz-Date=20210504T184000Z&amp;X-Amz-Expires=604800&amp;X-Amz-SignedHeaders=host&amp;X-Amz-Signature=57fe3187e0e8d19b4ed890fa935cb58f4e92bb66c20e1c4b916c1960f9dc29c2" TargetMode="External"/><Relationship Id="rId287" Type="http://schemas.openxmlformats.org/officeDocument/2006/relationships/hyperlink" Target="https://nc-library-recordings.s3.us-west-1.amazonaws.com/uploads/recording/raw_s3_location/54ec4aa4-07da-491f-879e-ccd46e909b64/0f88cd9c79c43a85ed43afbf7c1f657a.wav?X-Amz-Algorithm=AWS4-HMAC-SHA256&amp;X-Amz-Credential=AKIATCPXLLJN3FZS7YWQ%2F20210504%2Fus-west-1%2Fs3%2Faws4_request&amp;X-Amz-Date=20210504T183958Z&amp;X-Amz-Expires=604800&amp;X-Amz-SignedHeaders=host&amp;X-Amz-Signature=5edcc2fe77605be99f5ed2dd917e445686e8ed12b3196952937305019cb4e3a9" TargetMode="External"/><Relationship Id="rId410" Type="http://schemas.openxmlformats.org/officeDocument/2006/relationships/hyperlink" Target="https://nc-library-recordings.s3.us-west-1.amazonaws.com/uploads/recording/raw_s3_location/f43f050a-0f00-4d4a-bc01-b39b5d2539ea/c8c576eec2a0b8feea51b6092728270e.wav?X-Amz-Algorithm=AWS4-HMAC-SHA256&amp;X-Amz-Credential=AKIATCPXLLJN3FZS7YWQ%2F20210504%2Fus-west-1%2Fs3%2Faws4_request&amp;X-Amz-Date=20210504T183958Z&amp;X-Amz-Expires=604800&amp;X-Amz-SignedHeaders=host&amp;X-Amz-Signature=241dc410cbea8edbae11134842a94a890eb82012e1b90afd1d67c1d25c2f4255" TargetMode="External"/><Relationship Id="rId494" Type="http://schemas.openxmlformats.org/officeDocument/2006/relationships/hyperlink" Target="https://nc-library-recordings.s3.us-west-1.amazonaws.com/uploads/recording/raw_s3_location/290e107e-38a8-430e-9e2e-11e9887c433e/0cc3ed3c4d6265793e4f443f73509cde.wav?X-Amz-Algorithm=AWS4-HMAC-SHA256&amp;X-Amz-Credential=AKIATCPXLLJN3FZS7YWQ%2F20210504%2Fus-west-1%2Fs3%2Faws4_request&amp;X-Amz-Date=20210504T183958Z&amp;X-Amz-Expires=604800&amp;X-Amz-SignedHeaders=host&amp;X-Amz-Signature=85111c26562642ddc7704d3ec982214a25ed45f04a9fc89074331907f1c4099a" TargetMode="External"/><Relationship Id="rId508" Type="http://schemas.openxmlformats.org/officeDocument/2006/relationships/hyperlink" Target="https://production-processed-recordings.s3.amazonaws.com/fcc24b7f4e43b5b25b0aaa00133848ee.wav?X-Amz-Algorithm=AWS4-HMAC-SHA256&amp;X-Amz-Credential=AKIATCPXLLJN3FZS7YWQ%2F20210504%2Fus-east-1%2Fs3%2Faws4_request&amp;X-Amz-Date=20210504T183958Z&amp;X-Amz-Expires=604800&amp;X-Amz-SignedHeaders=host&amp;X-Amz-Signature=cc3e541c3426ba3f5b99d9c86e763ef83065bd991fafe55f9a46e76aafdef38c" TargetMode="External"/><Relationship Id="rId715" Type="http://schemas.openxmlformats.org/officeDocument/2006/relationships/hyperlink" Target="https://production-processed-recordings.s3.amazonaws.com/9177a1d151c41b05fc9955b8b904e106.wav?X-Amz-Algorithm=AWS4-HMAC-SHA256&amp;X-Amz-Credential=AKIATCPXLLJN3FZS7YWQ%2F20210504%2Fus-east-1%2Fs3%2Faws4_request&amp;X-Amz-Date=20210504T183958Z&amp;X-Amz-Expires=604800&amp;X-Amz-SignedHeaders=host&amp;X-Amz-Signature=bda21dd349a66b459eda252cf7e3da87c7309956ac33ddc1b1fae74b22bfd909" TargetMode="External"/><Relationship Id="rId922" Type="http://schemas.openxmlformats.org/officeDocument/2006/relationships/hyperlink" Target="http://production-processed-recordings.s3.amazonaws.com/normalized_audio/2ae372d350423b446621574edb903ab4.wav" TargetMode="External"/><Relationship Id="rId1138" Type="http://schemas.openxmlformats.org/officeDocument/2006/relationships/hyperlink" Target="http://production-processed-recordings.s3.amazonaws.com/normalized_audio/fdbfc5b93c7500df3f941ded2310a42d.wav" TargetMode="External"/><Relationship Id="rId1345" Type="http://schemas.openxmlformats.org/officeDocument/2006/relationships/hyperlink" Target="https://production-processed-recordings.s3.amazonaws.com/6b786c797c79408b392604cf48248d13.wav?X-Amz-Algorithm=AWS4-HMAC-SHA256&amp;X-Amz-Credential=AKIATCPXLLJN3FZS7YWQ%2F20210504%2Fus-east-1%2Fs3%2Faws4_request&amp;X-Amz-Date=20210504T183959Z&amp;X-Amz-Expires=604800&amp;X-Amz-SignedHeaders=host&amp;X-Amz-Signature=d9d2e02b96961ede5798c789a6d400d4c44e7cf7d27cb2b2ebaea909b78d58b0" TargetMode="External"/><Relationship Id="rId1552" Type="http://schemas.openxmlformats.org/officeDocument/2006/relationships/hyperlink" Target="http://production-processed-recordings.s3.amazonaws.com/normalized_audio/28a2f53a76c15778d4e82472cc796a97.wav" TargetMode="External"/><Relationship Id="rId147" Type="http://schemas.openxmlformats.org/officeDocument/2006/relationships/hyperlink" Target="https://production-processed-recordings.s3.amazonaws.com/1ffd183ad5cd665d990c68075e7fb941.wav?X-Amz-Algorithm=AWS4-HMAC-SHA256&amp;X-Amz-Credential=AKIATCPXLLJN3FZS7YWQ%2F20210504%2Fus-east-1%2Fs3%2Faws4_request&amp;X-Amz-Date=20210504T183958Z&amp;X-Amz-Expires=604800&amp;X-Amz-SignedHeaders=host&amp;X-Amz-Signature=3287914e79145e666e948ed4cc3b6d134d11f5d876ccc1071bc749bf3195c630" TargetMode="External"/><Relationship Id="rId354" Type="http://schemas.openxmlformats.org/officeDocument/2006/relationships/hyperlink" Target="http://production-processed-recordings.s3.amazonaws.com/normalized_audio/8bf12c813382ea5a01c5edeb5fee3214.wav" TargetMode="External"/><Relationship Id="rId799" Type="http://schemas.openxmlformats.org/officeDocument/2006/relationships/hyperlink" Target="http://production-processed-recordings.s3.amazonaws.com/normalized_audio/e789e77a79f49da12090e2665ba1c4b2.wav" TargetMode="External"/><Relationship Id="rId1191" Type="http://schemas.openxmlformats.org/officeDocument/2006/relationships/hyperlink" Target="https://nc-library-recordings.s3.us-west-1.amazonaws.com/uploads/recording/raw_s3_location/da2c3675-0949-47f6-b37c-b4131fecd52b/c74d1ac55f749a3340082abd6d354d25.wav?X-Amz-Algorithm=AWS4-HMAC-SHA256&amp;X-Amz-Credential=AKIATCPXLLJN3FZS7YWQ%2F20210504%2Fus-west-1%2Fs3%2Faws4_request&amp;X-Amz-Date=20210504T183959Z&amp;X-Amz-Expires=604800&amp;X-Amz-SignedHeaders=host&amp;X-Amz-Signature=f8143420646b2f90d6768f68b8ea4f1523f75c67de42d02d08264736c0f65156" TargetMode="External"/><Relationship Id="rId1205" Type="http://schemas.openxmlformats.org/officeDocument/2006/relationships/hyperlink" Target="http://production-processed-recordings.s3.amazonaws.com/normalized_audio/a6d6309d59fcad5744c6c2f39d489a58.wav" TargetMode="External"/><Relationship Id="rId1857" Type="http://schemas.openxmlformats.org/officeDocument/2006/relationships/hyperlink" Target="https://production-processed-recordings.s3.amazonaws.com/9bdc79fc7df5f3e4bd64b4731771b651.wav?X-Amz-Algorithm=AWS4-HMAC-SHA256&amp;X-Amz-Credential=AKIATCPXLLJN3FZS7YWQ%2F20210504%2Fus-east-1%2Fs3%2Faws4_request&amp;X-Amz-Date=20210504T184000Z&amp;X-Amz-Expires=604800&amp;X-Amz-SignedHeaders=host&amp;X-Amz-Signature=7a34dafe4a4c574df65b749fe60bfc2880be9b7553aa25d6d5440e84eb706c7d" TargetMode="External"/><Relationship Id="rId51" Type="http://schemas.openxmlformats.org/officeDocument/2006/relationships/hyperlink" Target="https://nc-library-recordings.s3.us-west-1.amazonaws.com/uploads/recording/raw_s3_location/915219cd-98d4-4b6c-a168-d760dbdaf6dc/38ba377072523d782f915817cb8f6704.wav?X-Amz-Algorithm=AWS4-HMAC-SHA256&amp;X-Amz-Credential=AKIATCPXLLJN3FZS7YWQ%2F20210504%2Fus-west-1%2Fs3%2Faws4_request&amp;X-Amz-Date=20210504T183957Z&amp;X-Amz-Expires=604800&amp;X-Amz-SignedHeaders=host&amp;X-Amz-Signature=06ec1dfb5580c584ae4b98936d4b1602f0b6177f3d01ce015477f087c070509b" TargetMode="External"/><Relationship Id="rId561" Type="http://schemas.openxmlformats.org/officeDocument/2006/relationships/hyperlink" Target="http://production-processed-recordings.s3.amazonaws.com/normalized_audio/4c27a8e2f94c75cdc8718df30bebaf57.wav" TargetMode="External"/><Relationship Id="rId659" Type="http://schemas.openxmlformats.org/officeDocument/2006/relationships/hyperlink" Target="http://production-processed-recordings.s3.amazonaws.com/normalized_audio/4b4694556439789d23e73c2099343697.wav" TargetMode="External"/><Relationship Id="rId866" Type="http://schemas.openxmlformats.org/officeDocument/2006/relationships/hyperlink" Target="https://production-processed-recordings.s3.amazonaws.com/d2e38216cd4cb7a3b14b2cd12ec0377b.wav?X-Amz-Algorithm=AWS4-HMAC-SHA256&amp;X-Amz-Credential=AKIATCPXLLJN3FZS7YWQ%2F20210504%2Fus-east-1%2Fs3%2Faws4_request&amp;X-Amz-Date=20210504T183959Z&amp;X-Amz-Expires=604800&amp;X-Amz-SignedHeaders=host&amp;X-Amz-Signature=5d41acaf673be2990c0fd321d38e7e68e6d86fe7b5d69d67b45298046ca074b5" TargetMode="External"/><Relationship Id="rId1289" Type="http://schemas.openxmlformats.org/officeDocument/2006/relationships/hyperlink" Target="http://production-processed-recordings.s3.amazonaws.com/normalized_audio/e71622ee64886c052713a5efe13ee1f3.wav" TargetMode="External"/><Relationship Id="rId1412" Type="http://schemas.openxmlformats.org/officeDocument/2006/relationships/hyperlink" Target="https://nc-library-recordings.s3.us-west-1.amazonaws.com/uploads/recording/raw_s3_location/c57d3542-5525-4802-861f-736c3a974d2e/0cae39a0f501a51c4511aa8834583884.wav?X-Amz-Algorithm=AWS4-HMAC-SHA256&amp;X-Amz-Credential=AKIATCPXLLJN3FZS7YWQ%2F20210504%2Fus-west-1%2Fs3%2Faws4_request&amp;X-Amz-Date=20210504T183959Z&amp;X-Amz-Expires=604800&amp;X-Amz-SignedHeaders=host&amp;X-Amz-Signature=71d8b1ccb7330072df7e6b1cf7808105ff06ffb6bf34e51d73219fafaf3609c9" TargetMode="External"/><Relationship Id="rId1496" Type="http://schemas.openxmlformats.org/officeDocument/2006/relationships/hyperlink" Target="https://production-processed-recordings.s3.amazonaws.com/faed6915a78b3768ab4f96cd21f7a21b.wav?X-Amz-Algorithm=AWS4-HMAC-SHA256&amp;X-Amz-Credential=AKIATCPXLLJN3FZS7YWQ%2F20210504%2Fus-east-1%2Fs3%2Faws4_request&amp;X-Amz-Date=20210504T184000Z&amp;X-Amz-Expires=604800&amp;X-Amz-SignedHeaders=host&amp;X-Amz-Signature=2aa74cd71b7fc3fe4b3b6ca90e015e75f986af8d4b8555bdc2adc1e431631dfc" TargetMode="External"/><Relationship Id="rId1717" Type="http://schemas.openxmlformats.org/officeDocument/2006/relationships/hyperlink" Target="http://production-processed-recordings.s3.amazonaws.com/normalized_audio/4e9baa3fc53581ce0e5f7b5c2e392eae.wav" TargetMode="External"/><Relationship Id="rId1924" Type="http://schemas.openxmlformats.org/officeDocument/2006/relationships/hyperlink" Target="https://us-nc-photos.s3.us-east-1.amazonaws.com/uploads/user/avatar/eedb6450ecf9ec865a61d206ea1a7a0a.jpg" TargetMode="External"/><Relationship Id="rId214" Type="http://schemas.openxmlformats.org/officeDocument/2006/relationships/hyperlink" Target="https://production-processed-recordings.s3.amazonaws.com/f5126836870e55657539d0158d1e0cbf.wav?X-Amz-Algorithm=AWS4-HMAC-SHA256&amp;X-Amz-Credential=AKIATCPXLLJN3FZS7YWQ%2F20210504%2Fus-east-1%2Fs3%2Faws4_request&amp;X-Amz-Date=20210504T183958Z&amp;X-Amz-Expires=604800&amp;X-Amz-SignedHeaders=host&amp;X-Amz-Signature=19463dc54b51a8ab7a2a952befa6d426fb33b8ef3828ddd6d6c1402427bd18c6" TargetMode="External"/><Relationship Id="rId298" Type="http://schemas.openxmlformats.org/officeDocument/2006/relationships/hyperlink" Target="https://production-processed-recordings.s3.amazonaws.com/6297e6723786648d95a0742319d074f5.wav?X-Amz-Algorithm=AWS4-HMAC-SHA256&amp;X-Amz-Credential=AKIATCPXLLJN3FZS7YWQ%2F20210504%2Fus-east-1%2Fs3%2Faws4_request&amp;X-Amz-Date=20210504T183958Z&amp;X-Amz-Expires=604800&amp;X-Amz-SignedHeaders=host&amp;X-Amz-Signature=39205d69a4f508a8486ee89dc82f020027a9fa8ad22fa9a6e423d2ea663c5302" TargetMode="External"/><Relationship Id="rId421" Type="http://schemas.openxmlformats.org/officeDocument/2006/relationships/hyperlink" Target="https://us-nc-photos.s3.us-east-1.amazonaws.com/uploads/user/avatar/bb5e5a718b5c58f7ec4d5e484bbc5384.jpeg" TargetMode="External"/><Relationship Id="rId519" Type="http://schemas.openxmlformats.org/officeDocument/2006/relationships/hyperlink" Target="http://production-processed-recordings.s3.amazonaws.com/normalized_audio/458027df9dfa49cc7e874e3c641161de.wav" TargetMode="External"/><Relationship Id="rId1051" Type="http://schemas.openxmlformats.org/officeDocument/2006/relationships/hyperlink" Target="https://nc-library-recordings.s3.us-west-1.amazonaws.com/uploads/recording/raw_s3_location/90297c97-ab4d-4ca1-9567-89d7204fc3e3/f72ec2d0c12c6068d78a31cd8c922ac0.wav?X-Amz-Algorithm=AWS4-HMAC-SHA256&amp;X-Amz-Credential=AKIATCPXLLJN3FZS7YWQ%2F20210504%2Fus-west-1%2Fs3%2Faws4_request&amp;X-Amz-Date=20210504T183959Z&amp;X-Amz-Expires=604800&amp;X-Amz-SignedHeaders=host&amp;X-Amz-Signature=5869425035665b164e778d77f3d18c16eeab26f51f1258d28b58c98ac3584d7d" TargetMode="External"/><Relationship Id="rId1149" Type="http://schemas.openxmlformats.org/officeDocument/2006/relationships/hyperlink" Target="https://nc-library-recordings.s3.us-west-1.amazonaws.com/uploads/recording/raw_s3_location/413a138a-a520-488e-90a6-a52a0ff65236/521121fea7f37469874df1785fd11d3b.wav?X-Amz-Algorithm=AWS4-HMAC-SHA256&amp;X-Amz-Credential=AKIATCPXLLJN3FZS7YWQ%2F20210504%2Fus-west-1%2Fs3%2Faws4_request&amp;X-Amz-Date=20210504T183959Z&amp;X-Amz-Expires=604800&amp;X-Amz-SignedHeaders=host&amp;X-Amz-Signature=3d7aff832dc61404065442864816396dfd8a91f6373ab3834896e2f8a54b7660" TargetMode="External"/><Relationship Id="rId1356" Type="http://schemas.openxmlformats.org/officeDocument/2006/relationships/hyperlink" Target="https://us-nc-photos.s3.us-east-1.amazonaws.com/uploads/user/avatar/44e5988959ed77ef652cd7b6f1a7ff41.jpeg" TargetMode="External"/><Relationship Id="rId158" Type="http://schemas.openxmlformats.org/officeDocument/2006/relationships/hyperlink" Target="https://production-processed-recordings.s3.amazonaws.com/c753e01c985f6492a9e002c903dab7c3.wav?X-Amz-Algorithm=AWS4-HMAC-SHA256&amp;X-Amz-Credential=AKIATCPXLLJN3FZS7YWQ%2F20210504%2Fus-east-1%2Fs3%2Faws4_request&amp;X-Amz-Date=20210504T183958Z&amp;X-Amz-Expires=604800&amp;X-Amz-SignedHeaders=host&amp;X-Amz-Signature=d76385b42c198f057522b279f1dbd61a8f9c236078b0506e3fa0dba6157d9373" TargetMode="External"/><Relationship Id="rId726" Type="http://schemas.openxmlformats.org/officeDocument/2006/relationships/hyperlink" Target="https://nc-library-recordings.s3.us-west-1.amazonaws.com/uploads/recording/raw_s3_location/1713b320-20bd-4ee0-8ccb-50af47774f44/8d2ae1385a4f1c118debc79d565c64d1.wav?X-Amz-Algorithm=AWS4-HMAC-SHA256&amp;X-Amz-Credential=AKIATCPXLLJN3FZS7YWQ%2F20210504%2Fus-west-1%2Fs3%2Faws4_request&amp;X-Amz-Date=20210504T183958Z&amp;X-Amz-Expires=604800&amp;X-Amz-SignedHeaders=host&amp;X-Amz-Signature=822c0c47b5768e9bdb577e61c4e918b54e81db47559a24b641c1488f7fff5919" TargetMode="External"/><Relationship Id="rId933" Type="http://schemas.openxmlformats.org/officeDocument/2006/relationships/hyperlink" Target="https://production-processed-recordings.s3.amazonaws.com/f74fbb45d96dd855c89fe635a5f2c4f2.wav?X-Amz-Algorithm=AWS4-HMAC-SHA256&amp;X-Amz-Credential=AKIATCPXLLJN3FZS7YWQ%2F20210504%2Fus-east-1%2Fs3%2Faws4_request&amp;X-Amz-Date=20210504T183959Z&amp;X-Amz-Expires=604800&amp;X-Amz-SignedHeaders=host&amp;X-Amz-Signature=a6cb8cf1256a3fdac0fe66b4fd1f0a912f7d73e542f54980dac2ca4a2c913376" TargetMode="External"/><Relationship Id="rId1009" Type="http://schemas.openxmlformats.org/officeDocument/2006/relationships/hyperlink" Target="https://us-nc-photos.s3.us-east-1.amazonaws.com/uploads/user/avatar/66ad98e2c35c00ce1d031f543a9b6c3e.jpg" TargetMode="External"/><Relationship Id="rId1563" Type="http://schemas.openxmlformats.org/officeDocument/2006/relationships/hyperlink" Target="https://nc-library-recordings.s3.us-west-1.amazonaws.com/uploads/recording/raw_s3_location/260899ba-4b8a-4936-8077-aaa07b8eeae9/8667a862df14f22b1ea77753969377da.wav?X-Amz-Algorithm=AWS4-HMAC-SHA256&amp;X-Amz-Credential=AKIATCPXLLJN3FZS7YWQ%2F20210504%2Fus-west-1%2Fs3%2Faws4_request&amp;X-Amz-Date=20210504T184000Z&amp;X-Amz-Expires=604800&amp;X-Amz-SignedHeaders=host&amp;X-Amz-Signature=5cbfaa14feed023373b459bdc3231b77166e751c64f12e65baf6ea2c8ce3073d" TargetMode="External"/><Relationship Id="rId1770" Type="http://schemas.openxmlformats.org/officeDocument/2006/relationships/hyperlink" Target="https://production-processed-recordings.s3.amazonaws.com/2ebe85454e3001d2134ff8e20fd51d03.wav?X-Amz-Algorithm=AWS4-HMAC-SHA256&amp;X-Amz-Credential=AKIATCPXLLJN3FZS7YWQ%2F20210504%2Fus-east-1%2Fs3%2Faws4_request&amp;X-Amz-Date=20210504T184000Z&amp;X-Amz-Expires=604800&amp;X-Amz-SignedHeaders=host&amp;X-Amz-Signature=e0ddce672fd5d71adc0f2357352cd0722924376353f75626838201b7435c2a66" TargetMode="External"/><Relationship Id="rId1868" Type="http://schemas.openxmlformats.org/officeDocument/2006/relationships/hyperlink" Target="https://us-nc-photos.s3.us-east-1.amazonaws.com/uploads/user/avatar/fec1e917ca58fd471185088b9742bfe3.jpg" TargetMode="External"/><Relationship Id="rId62" Type="http://schemas.openxmlformats.org/officeDocument/2006/relationships/hyperlink" Target="https://nc-library-recordings.s3.us-west-1.amazonaws.com/uploads/recording/raw_s3_location/8ecf90e3-858b-4657-b6dc-17db1a588301/c483c572974caa58b9c83e05788cf16f.wav?X-Amz-Algorithm=AWS4-HMAC-SHA256&amp;X-Amz-Credential=AKIATCPXLLJN3FZS7YWQ%2F20210504%2Fus-west-1%2Fs3%2Faws4_request&amp;X-Amz-Date=20210504T183958Z&amp;X-Amz-Expires=604800&amp;X-Amz-SignedHeaders=host&amp;X-Amz-Signature=d17c41f8e517b26d1026f4ee32c049a9171842c97ea3790fd0ba5e15c15b213f" TargetMode="External"/><Relationship Id="rId365" Type="http://schemas.openxmlformats.org/officeDocument/2006/relationships/hyperlink" Target="https://production-processed-recordings.s3.amazonaws.com/10ed191c7ab81d3bbe9c8f64d52b5675.wav?X-Amz-Algorithm=AWS4-HMAC-SHA256&amp;X-Amz-Credential=AKIATCPXLLJN3FZS7YWQ%2F20210504%2Fus-east-1%2Fs3%2Faws4_request&amp;X-Amz-Date=20210504T183958Z&amp;X-Amz-Expires=604800&amp;X-Amz-SignedHeaders=host&amp;X-Amz-Signature=10dc5f21c2633effd9e05653cfb8a02b3834f4c5151809a0a2f20cdb74c161d8" TargetMode="External"/><Relationship Id="rId572" Type="http://schemas.openxmlformats.org/officeDocument/2006/relationships/hyperlink" Target="https://nc-library-recordings.s3.us-west-1.amazonaws.com/uploads/recording/raw_s3_location/ed8ec29c-04c5-46cb-ac3b-23b91402ae6e/dd682254afa1797d42219bce8b9148fb.wav?X-Amz-Algorithm=AWS4-HMAC-SHA256&amp;X-Amz-Credential=AKIATCPXLLJN3FZS7YWQ%2F20210504%2Fus-west-1%2Fs3%2Faws4_request&amp;X-Amz-Date=20210504T183958Z&amp;X-Amz-Expires=604800&amp;X-Amz-SignedHeaders=host&amp;X-Amz-Signature=2e643bcf2daa603157cf4c7268910caf2a59f8801d8bff49e526bb0eb0199f9a" TargetMode="External"/><Relationship Id="rId1216" Type="http://schemas.openxmlformats.org/officeDocument/2006/relationships/hyperlink" Target="https://production-processed-recordings.s3.amazonaws.com/2dca91448bac6bff3fad3e25c62d0ba9.wav?X-Amz-Algorithm=AWS4-HMAC-SHA256&amp;X-Amz-Credential=AKIATCPXLLJN3FZS7YWQ%2F20210504%2Fus-east-1%2Fs3%2Faws4_request&amp;X-Amz-Date=20210504T183959Z&amp;X-Amz-Expires=604800&amp;X-Amz-SignedHeaders=host&amp;X-Amz-Signature=08398dcf444ad43e3b5b1c56e888deea32f41a923aa6e1254926766e2d130af0" TargetMode="External"/><Relationship Id="rId1423" Type="http://schemas.openxmlformats.org/officeDocument/2006/relationships/hyperlink" Target="https://production-processed-recordings.s3.amazonaws.com/8b7480b658340a07f6520a6bbf25662f.wav?X-Amz-Algorithm=AWS4-HMAC-SHA256&amp;X-Amz-Credential=AKIATCPXLLJN3FZS7YWQ%2F20210504%2Fus-east-1%2Fs3%2Faws4_request&amp;X-Amz-Date=20210504T183959Z&amp;X-Amz-Expires=604800&amp;X-Amz-SignedHeaders=host&amp;X-Amz-Signature=4c40113d0a166fcb6879d638ab91f31d8ddaf2f8d282fbc0ed32a895894b989d" TargetMode="External"/><Relationship Id="rId1630" Type="http://schemas.openxmlformats.org/officeDocument/2006/relationships/hyperlink" Target="http://production-processed-recordings.s3.amazonaws.com/normalized_audio/c674530a30bc114ab851f8ca0d062df6.wav" TargetMode="External"/><Relationship Id="rId225" Type="http://schemas.openxmlformats.org/officeDocument/2006/relationships/hyperlink" Target="https://us-nc-photos.s3.us-east-1.amazonaws.com/uploads/user/avatar/b353e53f3367476cdc22244c0928d61e.jpg" TargetMode="External"/><Relationship Id="rId432" Type="http://schemas.openxmlformats.org/officeDocument/2006/relationships/hyperlink" Target="https://production-processed-recordings.s3.amazonaws.com/e77dea100695c636ef8acbe6299e1b78.wav?X-Amz-Algorithm=AWS4-HMAC-SHA256&amp;X-Amz-Credential=AKIATCPXLLJN3FZS7YWQ%2F20210504%2Fus-east-1%2Fs3%2Faws4_request&amp;X-Amz-Date=20210504T183958Z&amp;X-Amz-Expires=604800&amp;X-Amz-SignedHeaders=host&amp;X-Amz-Signature=41c0f143b71918259846f4bba6f4f9463c3e05ba8b6dfe8f6d4c4ea6ae81c0f4" TargetMode="External"/><Relationship Id="rId877" Type="http://schemas.openxmlformats.org/officeDocument/2006/relationships/hyperlink" Target="https://nc-library-recordings.s3.us-west-1.amazonaws.com/uploads/recording/raw_s3_location/3ba3ac4c-da26-4ba4-b507-270ac3c23caf/40c00d4aff129b7bd8bd050d418c82d3.wav?X-Amz-Algorithm=AWS4-HMAC-SHA256&amp;X-Amz-Credential=AKIATCPXLLJN3FZS7YWQ%2F20210504%2Fus-west-1%2Fs3%2Faws4_request&amp;X-Amz-Date=20210504T183959Z&amp;X-Amz-Expires=604800&amp;X-Amz-SignedHeaders=host&amp;X-Amz-Signature=6de0f4ef251e03106956d780a8246db3ba61d5ab58bac9f5eaabd4b274b8f2c9" TargetMode="External"/><Relationship Id="rId1062" Type="http://schemas.openxmlformats.org/officeDocument/2006/relationships/hyperlink" Target="https://production-processed-recordings.s3.amazonaws.com/49be8d0bb6269fb616404137c29699f3.wav?X-Amz-Algorithm=AWS4-HMAC-SHA256&amp;X-Amz-Credential=AKIATCPXLLJN3FZS7YWQ%2F20210504%2Fus-east-1%2Fs3%2Faws4_request&amp;X-Amz-Date=20210504T183959Z&amp;X-Amz-Expires=604800&amp;X-Amz-SignedHeaders=host&amp;X-Amz-Signature=3737d4f4c64b2907b6cbdae6a9298f213ea72eaa2a0f5b110fc71f87198f70db" TargetMode="External"/><Relationship Id="rId1728" Type="http://schemas.openxmlformats.org/officeDocument/2006/relationships/hyperlink" Target="https://production-processed-recordings.s3.amazonaws.com/e3d334043c24ed20cb3a2b179a578ac7.wav?X-Amz-Algorithm=AWS4-HMAC-SHA256&amp;X-Amz-Credential=AKIATCPXLLJN3FZS7YWQ%2F20210504%2Fus-east-1%2Fs3%2Faws4_request&amp;X-Amz-Date=20210504T184000Z&amp;X-Amz-Expires=604800&amp;X-Amz-SignedHeaders=host&amp;X-Amz-Signature=9694e56499b5edb6529cb5ea1d2e90b286f87832566f51538bee1eb3e2a436ce" TargetMode="External"/><Relationship Id="rId737" Type="http://schemas.openxmlformats.org/officeDocument/2006/relationships/hyperlink" Target="https://production-processed-recordings.s3.amazonaws.com/d351e9f3edccf762003fc6bb9f4de497.wav?X-Amz-Algorithm=AWS4-HMAC-SHA256&amp;X-Amz-Credential=AKIATCPXLLJN3FZS7YWQ%2F20210504%2Fus-east-1%2Fs3%2Faws4_request&amp;X-Amz-Date=20210504T183958Z&amp;X-Amz-Expires=604800&amp;X-Amz-SignedHeaders=host&amp;X-Amz-Signature=4a4c9d0d1e9e11850de50197d45b41ff3a1b0949f4de956059653efdd4f4b294" TargetMode="External"/><Relationship Id="rId944" Type="http://schemas.openxmlformats.org/officeDocument/2006/relationships/hyperlink" Target="http://production-processed-recordings.s3.amazonaws.com/normalized_audio/4bf87b19046ae8cc0ba18a68623cc09c.wav" TargetMode="External"/><Relationship Id="rId1367" Type="http://schemas.openxmlformats.org/officeDocument/2006/relationships/hyperlink" Target="https://production-processed-recordings.s3.amazonaws.com/fdaa8ebefdc99e894fdf1f1612e9f9db.wav?X-Amz-Algorithm=AWS4-HMAC-SHA256&amp;X-Amz-Credential=AKIATCPXLLJN3FZS7YWQ%2F20210504%2Fus-east-1%2Fs3%2Faws4_request&amp;X-Amz-Date=20210504T183959Z&amp;X-Amz-Expires=604800&amp;X-Amz-SignedHeaders=host&amp;X-Amz-Signature=69bb62f95a44cbf6da1f8c25b07ca1213371130be46bc83ecde3dc72d11deb8f" TargetMode="External"/><Relationship Id="rId1574" Type="http://schemas.openxmlformats.org/officeDocument/2006/relationships/hyperlink" Target="http://production-processed-recordings.s3.amazonaws.com/normalized_audio/c854acc2b40ba232e3866b5af5bc4e62.wav" TargetMode="External"/><Relationship Id="rId1781" Type="http://schemas.openxmlformats.org/officeDocument/2006/relationships/hyperlink" Target="https://nc-library-recordings.s3.us-west-1.amazonaws.com/uploads/recording/raw_s3_location/72d53dba-34e9-45bb-b8d0-286baee92d04/a7c4b7f4d7087551d03b7f0be59003d3.wav?X-Amz-Algorithm=AWS4-HMAC-SHA256&amp;X-Amz-Credential=AKIATCPXLLJN3FZS7YWQ%2F20210504%2Fus-west-1%2Fs3%2Faws4_request&amp;X-Amz-Date=20210504T184000Z&amp;X-Amz-Expires=604800&amp;X-Amz-SignedHeaders=host&amp;X-Amz-Signature=f72f8f8e40b7976a9524e4a6b7bb3c1f2999775986224a954cab1f6e1137bced" TargetMode="External"/><Relationship Id="rId73" Type="http://schemas.openxmlformats.org/officeDocument/2006/relationships/hyperlink" Target="http://production-processed-recordings.s3.amazonaws.com/normalized_audio/a7a4b350b296e3b6fa626f3499592951.wav" TargetMode="External"/><Relationship Id="rId169" Type="http://schemas.openxmlformats.org/officeDocument/2006/relationships/hyperlink" Target="https://us-nc-photos.s3.us-east-1.amazonaws.com/uploads/user/avatar/01677d0a8c1fcebb5d1859e804fe474c.jpg" TargetMode="External"/><Relationship Id="rId376" Type="http://schemas.openxmlformats.org/officeDocument/2006/relationships/hyperlink" Target="http://production-processed-recordings.s3.amazonaws.com/normalized_audio/61eb9b4d2a1b49d9f26ea1f50c618ee2.wav" TargetMode="External"/><Relationship Id="rId583" Type="http://schemas.openxmlformats.org/officeDocument/2006/relationships/hyperlink" Target="https://nc-library-recordings.s3.us-west-1.amazonaws.com/uploads/recording/raw_s3_location/87592b9b-8b85-487f-aead-c4721abc79c5/2c48c07bb92e63cd9b7c55ab3f5d6995.wav?X-Amz-Algorithm=AWS4-HMAC-SHA256&amp;X-Amz-Credential=AKIATCPXLLJN3FZS7YWQ%2F20210504%2Fus-west-1%2Fs3%2Faws4_request&amp;X-Amz-Date=20210504T183958Z&amp;X-Amz-Expires=604800&amp;X-Amz-SignedHeaders=host&amp;X-Amz-Signature=cad1713e2bc943b77c8c520a1e965e25cb644d74b4fd7ed8df6c3fcfd6636a6c" TargetMode="External"/><Relationship Id="rId790" Type="http://schemas.openxmlformats.org/officeDocument/2006/relationships/hyperlink" Target="https://production-processed-recordings.s3.amazonaws.com/26d738b07d567348978730e8b313ca04.wav?X-Amz-Algorithm=AWS4-HMAC-SHA256&amp;X-Amz-Credential=AKIATCPXLLJN3FZS7YWQ%2F20210504%2Fus-east-1%2Fs3%2Faws4_request&amp;X-Amz-Date=20210504T183958Z&amp;X-Amz-Expires=604800&amp;X-Amz-SignedHeaders=host&amp;X-Amz-Signature=b6345d15903d877059ae3824722059eb43e8b76c56fc9ee7d8b95b6f94fd637d" TargetMode="External"/><Relationship Id="rId804" Type="http://schemas.openxmlformats.org/officeDocument/2006/relationships/hyperlink" Target="https://production-processed-recordings.s3.amazonaws.com/02b1eb82030f9078ca0659c0f0e83d73.wav?X-Amz-Algorithm=AWS4-HMAC-SHA256&amp;X-Amz-Credential=AKIATCPXLLJN3FZS7YWQ%2F20210504%2Fus-east-1%2Fs3%2Faws4_request&amp;X-Amz-Date=20210504T183959Z&amp;X-Amz-Expires=604800&amp;X-Amz-SignedHeaders=host&amp;X-Amz-Signature=db3b50d5118232915df209ebfbea849d0af15da4b066f480c78b3b705ab85035" TargetMode="External"/><Relationship Id="rId1227" Type="http://schemas.openxmlformats.org/officeDocument/2006/relationships/hyperlink" Target="https://production-processed-recordings.s3.amazonaws.com/ef121e1685bf73a05eb813323f719db0.wav?X-Amz-Algorithm=AWS4-HMAC-SHA256&amp;X-Amz-Credential=AKIATCPXLLJN3FZS7YWQ%2F20210504%2Fus-east-1%2Fs3%2Faws4_request&amp;X-Amz-Date=20210504T183959Z&amp;X-Amz-Expires=604800&amp;X-Amz-SignedHeaders=host&amp;X-Amz-Signature=22bfbedf8f0eb8f37c3c861da9bcbe375b386df0b3be5bd56f15d71e2f640d4e" TargetMode="External"/><Relationship Id="rId1434" Type="http://schemas.openxmlformats.org/officeDocument/2006/relationships/hyperlink" Target="https://nc-library-recordings.s3.us-west-1.amazonaws.com/uploads/recording/raw_s3_location/3018006d-841d-4d0a-b665-a0a0fbab9d81/966a42024bb272360357f4416bcb63a6.wav?X-Amz-Algorithm=AWS4-HMAC-SHA256&amp;X-Amz-Credential=AKIATCPXLLJN3FZS7YWQ%2F20210504%2Fus-west-1%2Fs3%2Faws4_request&amp;X-Amz-Date=20210504T183959Z&amp;X-Amz-Expires=604800&amp;X-Amz-SignedHeaders=host&amp;X-Amz-Signature=d9c2921aca39090caba10e4338e7400f996d380b99a4251f639a60d83831c58f" TargetMode="External"/><Relationship Id="rId1641" Type="http://schemas.openxmlformats.org/officeDocument/2006/relationships/hyperlink" Target="https://production-processed-recordings.s3.amazonaws.com/8aac806c6baee4cf4dc2f3e4397dd33a.wav?X-Amz-Algorithm=AWS4-HMAC-SHA256&amp;X-Amz-Credential=AKIATCPXLLJN3FZS7YWQ%2F20210504%2Fus-east-1%2Fs3%2Faws4_request&amp;X-Amz-Date=20210504T184000Z&amp;X-Amz-Expires=604800&amp;X-Amz-SignedHeaders=host&amp;X-Amz-Signature=ba9bfdc38be9d995698f3e2538e76f1083a46bcb3cac0ef5f4865e3f402fa933" TargetMode="External"/><Relationship Id="rId1879" Type="http://schemas.openxmlformats.org/officeDocument/2006/relationships/hyperlink" Target="https://production-processed-recordings.s3.amazonaws.com/5af26ede1060341cd9b7efe01062219d.wav?X-Amz-Algorithm=AWS4-HMAC-SHA256&amp;X-Amz-Credential=AKIATCPXLLJN3FZS7YWQ%2F20210504%2Fus-east-1%2Fs3%2Faws4_request&amp;X-Amz-Date=20210504T184000Z&amp;X-Amz-Expires=604800&amp;X-Amz-SignedHeaders=host&amp;X-Amz-Signature=3314cb2dff737ae05d65c6e72039879359d134b0958656e9eac7ed0da1317736" TargetMode="External"/><Relationship Id="rId4" Type="http://schemas.openxmlformats.org/officeDocument/2006/relationships/hyperlink" Target="https://us-nc-photos.s3.us-east-1.amazonaws.com/uploads/user/avatar/3b5b032665c6ea401d96ea4ce6894598.jpeg" TargetMode="External"/><Relationship Id="rId236" Type="http://schemas.openxmlformats.org/officeDocument/2006/relationships/hyperlink" Target="https://production-processed-recordings.s3.amazonaws.com/bd1fdaf5c1bd0a9d16abc3173eb7b770.wav?X-Amz-Algorithm=AWS4-HMAC-SHA256&amp;X-Amz-Credential=AKIATCPXLLJN3FZS7YWQ%2F20210504%2Fus-east-1%2Fs3%2Faws4_request&amp;X-Amz-Date=20210504T183958Z&amp;X-Amz-Expires=604800&amp;X-Amz-SignedHeaders=host&amp;X-Amz-Signature=c774707e95de069f2cae0fba1b88c576d7538d0bf42e4317c89d39e6905411f7" TargetMode="External"/><Relationship Id="rId443" Type="http://schemas.openxmlformats.org/officeDocument/2006/relationships/hyperlink" Target="https://production-processed-recordings.s3.amazonaws.com/94a8bec2fea7a4025638a70f587b060d.wav?X-Amz-Algorithm=AWS4-HMAC-SHA256&amp;X-Amz-Credential=AKIATCPXLLJN3FZS7YWQ%2F20210504%2Fus-east-1%2Fs3%2Faws4_request&amp;X-Amz-Date=20210504T183958Z&amp;X-Amz-Expires=604800&amp;X-Amz-SignedHeaders=host&amp;X-Amz-Signature=40727bc878fbbbf6a9e462b5562a24f6787888ce0a2b09329ffd9aa9dbde6b65" TargetMode="External"/><Relationship Id="rId650" Type="http://schemas.openxmlformats.org/officeDocument/2006/relationships/hyperlink" Target="http://production-processed-recordings.s3.amazonaws.com/normalized_audio/6f80796cec39c0e0e839dd85e616904e.wav" TargetMode="External"/><Relationship Id="rId888" Type="http://schemas.openxmlformats.org/officeDocument/2006/relationships/hyperlink" Target="http://production-processed-recordings.s3.amazonaws.com/normalized_audio/370ee10f63be090bbb2c1b7ae6569d37.wav" TargetMode="External"/><Relationship Id="rId1073" Type="http://schemas.openxmlformats.org/officeDocument/2006/relationships/hyperlink" Target="https://us-nc-photos.s3.us-east-1.amazonaws.com/uploads/user/avatar/946a098738a7584a36755837f1874bd8.jpeg" TargetMode="External"/><Relationship Id="rId1280" Type="http://schemas.openxmlformats.org/officeDocument/2006/relationships/hyperlink" Target="http://production-processed-recordings.s3.amazonaws.com/normalized_audio/0b8276369fa892ffab4f21e55374836f.wav" TargetMode="External"/><Relationship Id="rId1501" Type="http://schemas.openxmlformats.org/officeDocument/2006/relationships/hyperlink" Target="http://production-processed-recordings.s3.amazonaws.com/normalized_audio/b6d658b512ce427690e256f6ee504c0a.wav" TargetMode="External"/><Relationship Id="rId1739" Type="http://schemas.openxmlformats.org/officeDocument/2006/relationships/hyperlink" Target="https://production-processed-recordings.s3.amazonaws.com/5e6bd2e7cdf0f5a4669fa1118d3036ad.wav?X-Amz-Algorithm=AWS4-HMAC-SHA256&amp;X-Amz-Credential=AKIATCPXLLJN3FZS7YWQ%2F20210504%2Fus-east-1%2Fs3%2Faws4_request&amp;X-Amz-Date=20210504T184000Z&amp;X-Amz-Expires=604800&amp;X-Amz-SignedHeaders=host&amp;X-Amz-Signature=72b4dee826b3370d2981fdcedd0ae83a4fb30b150d05738ad83bdf1f680e4682" TargetMode="External"/><Relationship Id="rId303" Type="http://schemas.openxmlformats.org/officeDocument/2006/relationships/hyperlink" Target="http://production-processed-recordings.s3.amazonaws.com/normalized_audio/b3d68fe9064767952f4d7a28f21d68f0.wav" TargetMode="External"/><Relationship Id="rId748" Type="http://schemas.openxmlformats.org/officeDocument/2006/relationships/hyperlink" Target="https://nc-library-recordings.s3.us-west-1.amazonaws.com/uploads/recording/raw_s3_location/1168154e-0599-4207-a7e8-f7128571ddd0/9e9f368287a25355cb3b446dc9545cf1.wav?X-Amz-Algorithm=AWS4-HMAC-SHA256&amp;X-Amz-Credential=AKIATCPXLLJN3FZS7YWQ%2F20210504%2Fus-west-1%2Fs3%2Faws4_request&amp;X-Amz-Date=20210504T183958Z&amp;X-Amz-Expires=604800&amp;X-Amz-SignedHeaders=host&amp;X-Amz-Signature=31a9d732ff530cbd8563f039affb2637bdb4cd868dd946c6072896a199859160" TargetMode="External"/><Relationship Id="rId955" Type="http://schemas.openxmlformats.org/officeDocument/2006/relationships/hyperlink" Target="http://production-processed-recordings.s3.amazonaws.com/normalized_audio/7e9f739034cd09301634bfc842525f8b.wav" TargetMode="External"/><Relationship Id="rId1140" Type="http://schemas.openxmlformats.org/officeDocument/2006/relationships/hyperlink" Target="https://nc-library-recordings.s3.us-west-1.amazonaws.com/uploads/recording/raw_s3_location/de26c202-19cd-42f3-bf8b-ea00444f086b/fdbfc5b93c7500df3f941ded2310a42d.wav?X-Amz-Algorithm=AWS4-HMAC-SHA256&amp;X-Amz-Credential=AKIATCPXLLJN3FZS7YWQ%2F20210504%2Fus-west-1%2Fs3%2Faws4_request&amp;X-Amz-Date=20210504T183959Z&amp;X-Amz-Expires=604800&amp;X-Amz-SignedHeaders=host&amp;X-Amz-Signature=a7ea428315e62b75d9eca76f88df06aa8949b750b8e11291e0ac1e7c3bd912ad" TargetMode="External"/><Relationship Id="rId1378" Type="http://schemas.openxmlformats.org/officeDocument/2006/relationships/hyperlink" Target="https://nc-library-recordings.s3.us-west-1.amazonaws.com/uploads/recording/raw_s3_location/8e04c263-17b4-4b08-8366-34d5102bccc8/0cefd7ae1ce9ba60fe1a2f6156620045.wav?X-Amz-Algorithm=AWS4-HMAC-SHA256&amp;X-Amz-Credential=AKIATCPXLLJN3FZS7YWQ%2F20210504%2Fus-west-1%2Fs3%2Faws4_request&amp;X-Amz-Date=20210504T183959Z&amp;X-Amz-Expires=604800&amp;X-Amz-SignedHeaders=host&amp;X-Amz-Signature=dabc3c8b17d923ff530930ba4de70a7d69d5ed178f9249d09dc49c6322729556" TargetMode="External"/><Relationship Id="rId1585" Type="http://schemas.openxmlformats.org/officeDocument/2006/relationships/hyperlink" Target="http://production-processed-recordings.s3.amazonaws.com/normalized_audio/ffd557e10a20359eed6f7e0e6bcf4a64.wav" TargetMode="External"/><Relationship Id="rId1792" Type="http://schemas.openxmlformats.org/officeDocument/2006/relationships/hyperlink" Target="https://production-processed-recordings.s3.amazonaws.com/7b5c9d10d3e47481bc704bfc6cf3b5b6.wav?X-Amz-Algorithm=AWS4-HMAC-SHA256&amp;X-Amz-Credential=AKIATCPXLLJN3FZS7YWQ%2F20210504%2Fus-east-1%2Fs3%2Faws4_request&amp;X-Amz-Date=20210504T184000Z&amp;X-Amz-Expires=604800&amp;X-Amz-SignedHeaders=host&amp;X-Amz-Signature=080601d2c4c8a3b11ee1d80c421317e2bef719e9ad48735e9b358fdf81017412" TargetMode="External"/><Relationship Id="rId1806" Type="http://schemas.openxmlformats.org/officeDocument/2006/relationships/hyperlink" Target="https://production-processed-recordings.s3.amazonaws.com/6b4d29b30b555853959059b69a8e9281.wav?X-Amz-Algorithm=AWS4-HMAC-SHA256&amp;X-Amz-Credential=AKIATCPXLLJN3FZS7YWQ%2F20210504%2Fus-east-1%2Fs3%2Faws4_request&amp;X-Amz-Date=20210504T184000Z&amp;X-Amz-Expires=604800&amp;X-Amz-SignedHeaders=host&amp;X-Amz-Signature=41b03bc73559bb8c5ade532d9d2b687017f8ed030bfbef40d3008da336a1b946" TargetMode="External"/><Relationship Id="rId84" Type="http://schemas.openxmlformats.org/officeDocument/2006/relationships/hyperlink" Target="https://nc-library-recordings.s3.us-west-1.amazonaws.com/uploads/recording/raw_s3_location/48446d90-a325-48f3-8ec0-182709c36f65/8522e62627399e25e1b8c5074723cf0d.wav?X-Amz-Algorithm=AWS4-HMAC-SHA256&amp;X-Amz-Credential=AKIATCPXLLJN3FZS7YWQ%2F20210504%2Fus-west-1%2Fs3%2Faws4_request&amp;X-Amz-Date=20210504T183958Z&amp;X-Amz-Expires=604800&amp;X-Amz-SignedHeaders=host&amp;X-Amz-Signature=df4f156cfd9c0e7534e1d17ca063b557884aa81a04023a327154a301a90a069b" TargetMode="External"/><Relationship Id="rId387" Type="http://schemas.openxmlformats.org/officeDocument/2006/relationships/hyperlink" Target="https://nc-library-recordings.s3.us-west-1.amazonaws.com/uploads/recording/raw_s3_location/f764d972-31f4-4e24-ab5b-daec5e080418/275a4a58e43602455cab8df71b024df8.wav?X-Amz-Algorithm=AWS4-HMAC-SHA256&amp;X-Amz-Credential=AKIATCPXLLJN3FZS7YWQ%2F20210504%2Fus-west-1%2Fs3%2Faws4_request&amp;X-Amz-Date=20210504T183958Z&amp;X-Amz-Expires=604800&amp;X-Amz-SignedHeaders=host&amp;X-Amz-Signature=9a507e4256b597c984357b9dc2c25bb039e3a32517f98770ddd09016691fc8d7" TargetMode="External"/><Relationship Id="rId510" Type="http://schemas.openxmlformats.org/officeDocument/2006/relationships/hyperlink" Target="http://production-processed-recordings.s3.amazonaws.com/normalized_audio/abecf38de55cde8f6ed56e3d2d48594f.wav" TargetMode="External"/><Relationship Id="rId594" Type="http://schemas.openxmlformats.org/officeDocument/2006/relationships/hyperlink" Target="https://production-processed-recordings.s3.amazonaws.com/eba1fab878526e7ee8086f8ef8d433d9.wav?X-Amz-Algorithm=AWS4-HMAC-SHA256&amp;X-Amz-Credential=AKIATCPXLLJN3FZS7YWQ%2F20210504%2Fus-east-1%2Fs3%2Faws4_request&amp;X-Amz-Date=20210504T183958Z&amp;X-Amz-Expires=604800&amp;X-Amz-SignedHeaders=host&amp;X-Amz-Signature=46ae1b2f7b8f8c418f5642c65f3c443ef4a807332a1f5b8d6d82acb821de076a" TargetMode="External"/><Relationship Id="rId608" Type="http://schemas.openxmlformats.org/officeDocument/2006/relationships/hyperlink" Target="https://production-processed-recordings.s3.amazonaws.com/bcbb89d99ef6c2cd1e0a7cc3b375c758.wav?X-Amz-Algorithm=AWS4-HMAC-SHA256&amp;X-Amz-Credential=AKIATCPXLLJN3FZS7YWQ%2F20210504%2Fus-east-1%2Fs3%2Faws4_request&amp;X-Amz-Date=20210504T183958Z&amp;X-Amz-Expires=604800&amp;X-Amz-SignedHeaders=host&amp;X-Amz-Signature=b85ad340322b456e624b53eef593079e7e36866e418d559f69709b36578208ca" TargetMode="External"/><Relationship Id="rId815" Type="http://schemas.openxmlformats.org/officeDocument/2006/relationships/hyperlink" Target="http://production-processed-recordings.s3.amazonaws.com/normalized_audio/4936c569b24177af99be6b3ccfb312ee.wav" TargetMode="External"/><Relationship Id="rId1238" Type="http://schemas.openxmlformats.org/officeDocument/2006/relationships/hyperlink" Target="http://production-processed-recordings.s3.amazonaws.com/normalized_audio/80a66ab5630db5e602758ab543408ced.wav" TargetMode="External"/><Relationship Id="rId1445" Type="http://schemas.openxmlformats.org/officeDocument/2006/relationships/hyperlink" Target="https://production-processed-recordings.s3.amazonaws.com/57d9dcbe30248620d340c9b6c16005d7.wav?X-Amz-Algorithm=AWS4-HMAC-SHA256&amp;X-Amz-Credential=AKIATCPXLLJN3FZS7YWQ%2F20210504%2Fus-east-1%2Fs3%2Faws4_request&amp;X-Amz-Date=20210504T183959Z&amp;X-Amz-Expires=604800&amp;X-Amz-SignedHeaders=host&amp;X-Amz-Signature=d6b7105f6b08cc7e68897d6abffd1c1763671a04dbc11cf52345b0ce78b1e2a7" TargetMode="External"/><Relationship Id="rId1652" Type="http://schemas.openxmlformats.org/officeDocument/2006/relationships/hyperlink" Target="https://production-processed-recordings.s3.amazonaws.com/293771fabebcdbc5e235bb501705f283.wav?X-Amz-Algorithm=AWS4-HMAC-SHA256&amp;X-Amz-Credential=AKIATCPXLLJN3FZS7YWQ%2F20210504%2Fus-east-1%2Fs3%2Faws4_request&amp;X-Amz-Date=20210504T184000Z&amp;X-Amz-Expires=604800&amp;X-Amz-SignedHeaders=host&amp;X-Amz-Signature=370b82c0d12f19770a6c4bfe31556873ead691243aecf65b2f4bb647273cda87" TargetMode="External"/><Relationship Id="rId247" Type="http://schemas.openxmlformats.org/officeDocument/2006/relationships/hyperlink" Target="https://us-nc-photos.s3.us-east-1.amazonaws.com/uploads/user/avatar/ff6ef6e7c08043a29cdcbff62c24f6b4.jpg" TargetMode="External"/><Relationship Id="rId899" Type="http://schemas.openxmlformats.org/officeDocument/2006/relationships/hyperlink" Target="https://production-processed-recordings.s3.amazonaws.com/51fdd42cedf55442a17cf913734bc40a.wav?X-Amz-Algorithm=AWS4-HMAC-SHA256&amp;X-Amz-Credential=AKIATCPXLLJN3FZS7YWQ%2F20210504%2Fus-east-1%2Fs3%2Faws4_request&amp;X-Amz-Date=20210504T183959Z&amp;X-Amz-Expires=604800&amp;X-Amz-SignedHeaders=host&amp;X-Amz-Signature=df725fb57e993deea1995512bba4cf5c9ec55716fde2b1474b608ddaa4eaf5c8" TargetMode="External"/><Relationship Id="rId1000" Type="http://schemas.openxmlformats.org/officeDocument/2006/relationships/hyperlink" Target="https://production-processed-recordings.s3.amazonaws.com/71d3f4315f24d19dbb70be7acaa41ae6.wav?X-Amz-Algorithm=AWS4-HMAC-SHA256&amp;X-Amz-Credential=AKIATCPXLLJN3FZS7YWQ%2F20210504%2Fus-east-1%2Fs3%2Faws4_request&amp;X-Amz-Date=20210504T183959Z&amp;X-Amz-Expires=604800&amp;X-Amz-SignedHeaders=host&amp;X-Amz-Signature=d4baf66af3022415869b13ec77b3472f11dcfe7e6678d7f6eae2599c64cd1978" TargetMode="External"/><Relationship Id="rId1084" Type="http://schemas.openxmlformats.org/officeDocument/2006/relationships/hyperlink" Target="http://production-processed-recordings.s3.amazonaws.com/normalized_audio/bab2fd093ebec4b4e79585016ecbd8f1.wav" TargetMode="External"/><Relationship Id="rId1305" Type="http://schemas.openxmlformats.org/officeDocument/2006/relationships/hyperlink" Target="https://us-nc-photos.s3.us-east-1.amazonaws.com/uploads/user/avatar/1433a5382c6bf11bf4e6fbc9f5047f41.jpeg" TargetMode="External"/><Relationship Id="rId107" Type="http://schemas.openxmlformats.org/officeDocument/2006/relationships/hyperlink" Target="https://production-processed-recordings.s3.amazonaws.com/4d9818600a578a9a0794e5d060e71acc.wav?X-Amz-Algorithm=AWS4-HMAC-SHA256&amp;X-Amz-Credential=AKIATCPXLLJN3FZS7YWQ%2F20210504%2Fus-east-1%2Fs3%2Faws4_request&amp;X-Amz-Date=20210504T183958Z&amp;X-Amz-Expires=604800&amp;X-Amz-SignedHeaders=host&amp;X-Amz-Signature=505bddbe641fdb2428931f3983607010e58517f88ea2399e68217d0f201c05ed" TargetMode="External"/><Relationship Id="rId454" Type="http://schemas.openxmlformats.org/officeDocument/2006/relationships/hyperlink" Target="https://us-nc-photos.s3.us-east-1.amazonaws.com/uploads/user/avatar/024c1ff9a54bbddb9b8e6187144352fb.jpg" TargetMode="External"/><Relationship Id="rId661" Type="http://schemas.openxmlformats.org/officeDocument/2006/relationships/hyperlink" Target="https://nc-library-recordings.s3.us-west-1.amazonaws.com/uploads/recording/raw_s3_location/c0037569-8f26-48c9-af9f-18d6a335b9fb/4b4694556439789d23e73c2099343697.wav?X-Amz-Algorithm=AWS4-HMAC-SHA256&amp;X-Amz-Credential=AKIATCPXLLJN3FZS7YWQ%2F20210504%2Fus-west-1%2Fs3%2Faws4_request&amp;X-Amz-Date=20210504T183958Z&amp;X-Amz-Expires=604800&amp;X-Amz-SignedHeaders=host&amp;X-Amz-Signature=de6cb5705ac8df0c766d6ca05e51d02670316099b39e48a94019b92f09d3c4e2" TargetMode="External"/><Relationship Id="rId759" Type="http://schemas.openxmlformats.org/officeDocument/2006/relationships/hyperlink" Target="https://us-nc-photos.s3.us-east-1.amazonaws.com/uploads/user/avatar/b2366e5692fa181ebd82fad6dcdeb4a5.jpg" TargetMode="External"/><Relationship Id="rId966" Type="http://schemas.openxmlformats.org/officeDocument/2006/relationships/hyperlink" Target="https://nc-library-recordings.s3.us-west-1.amazonaws.com/uploads/recording/raw_s3_location/cbcea70f-be36-4309-aae6-9da8a6189159/ed0919c1fb6d05da29d39e950c8d7770.wav?X-Amz-Algorithm=AWS4-HMAC-SHA256&amp;X-Amz-Credential=AKIATCPXLLJN3FZS7YWQ%2F20210504%2Fus-west-1%2Fs3%2Faws4_request&amp;X-Amz-Date=20210504T183959Z&amp;X-Amz-Expires=604800&amp;X-Amz-SignedHeaders=host&amp;X-Amz-Signature=7c11d3cc15c88cb989fd5ceb0154972a59ba72aeef3e95041c3b4ad39cfeb0da" TargetMode="External"/><Relationship Id="rId1291" Type="http://schemas.openxmlformats.org/officeDocument/2006/relationships/hyperlink" Target="https://nc-library-recordings.s3.us-west-1.amazonaws.com/uploads/recording/raw_s3_location/b171b484-c307-4b97-84fd-fe741ecf7287/e71622ee64886c052713a5efe13ee1f3.wav?X-Amz-Algorithm=AWS4-HMAC-SHA256&amp;X-Amz-Credential=AKIATCPXLLJN3FZS7YWQ%2F20210504%2Fus-west-1%2Fs3%2Faws4_request&amp;X-Amz-Date=20210504T183959Z&amp;X-Amz-Expires=604800&amp;X-Amz-SignedHeaders=host&amp;X-Amz-Signature=369180e9674997362057b88a54be7009ff330cdef20dea96a7f3644e3c2f2bda" TargetMode="External"/><Relationship Id="rId1389" Type="http://schemas.openxmlformats.org/officeDocument/2006/relationships/hyperlink" Target="http://production-processed-recordings.s3.amazonaws.com/normalized_audio/6cac0b17713b193f406261130e7f206c.wav" TargetMode="External"/><Relationship Id="rId1512" Type="http://schemas.openxmlformats.org/officeDocument/2006/relationships/hyperlink" Target="https://nc-library-recordings.s3.us-west-1.amazonaws.com/uploads/recording/raw_s3_location/58a07902-41a5-4f39-b936-e82feedad649/1b5ff6fb09a945d90b8abbf43f51f6b3.wav?X-Amz-Algorithm=AWS4-HMAC-SHA256&amp;X-Amz-Credential=AKIATCPXLLJN3FZS7YWQ%2F20210504%2Fus-west-1%2Fs3%2Faws4_request&amp;X-Amz-Date=20210504T184000Z&amp;X-Amz-Expires=604800&amp;X-Amz-SignedHeaders=host&amp;X-Amz-Signature=22aed0cb092ae6408827bd51b6330f585e7198d10d53c1d70974f09e68a8d195" TargetMode="External"/><Relationship Id="rId1596" Type="http://schemas.openxmlformats.org/officeDocument/2006/relationships/hyperlink" Target="https://nc-library-recordings.s3.us-west-1.amazonaws.com/uploads/recording/raw_s3_location/a90a6266-8a6e-4c53-9b37-3ce86264818c/61120278e76145b69959fa0b70214762.wav?X-Amz-Algorithm=AWS4-HMAC-SHA256&amp;X-Amz-Credential=AKIATCPXLLJN3FZS7YWQ%2F20210504%2Fus-west-1%2Fs3%2Faws4_request&amp;X-Amz-Date=20210504T184000Z&amp;X-Amz-Expires=604800&amp;X-Amz-SignedHeaders=host&amp;X-Amz-Signature=f6a6e069057b69de33955e02be05e4091e477c744416399996e35c9cccd16ae8" TargetMode="External"/><Relationship Id="rId1817" Type="http://schemas.openxmlformats.org/officeDocument/2006/relationships/hyperlink" Target="http://production-processed-recordings.s3.amazonaws.com/normalized_audio/4b31e5c0b6fb2673238f3e6ef2cd6fe1.wav" TargetMode="External"/><Relationship Id="rId11" Type="http://schemas.openxmlformats.org/officeDocument/2006/relationships/hyperlink" Target="https://nc-library-recordings.s3.us-west-1.amazonaws.com/uploads/recording/raw_s3_location/c66c074f-c2b4-4d07-a6bd-03e272ba371e/1c172ab0922e8ccc75fc021b39a4c45d.wav?X-Amz-Algorithm=AWS4-HMAC-SHA256&amp;X-Amz-Credential=AKIATCPXLLJN3FZS7YWQ%2F20210504%2Fus-west-1%2Fs3%2Faws4_request&amp;X-Amz-Date=20210504T183957Z&amp;X-Amz-Expires=604800&amp;X-Amz-SignedHeaders=host&amp;X-Amz-Signature=46f70a0dcc5d08f75ef09bfebf69f2b1b312f42219e030264d10aaad61206ee8" TargetMode="External"/><Relationship Id="rId314" Type="http://schemas.openxmlformats.org/officeDocument/2006/relationships/hyperlink" Target="https://production-processed-recordings.s3.amazonaws.com/3fa5343d13c820642b971cbaf9514ccd.wav?X-Amz-Algorithm=AWS4-HMAC-SHA256&amp;X-Amz-Credential=AKIATCPXLLJN3FZS7YWQ%2F20210504%2Fus-east-1%2Fs3%2Faws4_request&amp;X-Amz-Date=20210504T183958Z&amp;X-Amz-Expires=604800&amp;X-Amz-SignedHeaders=host&amp;X-Amz-Signature=0d95af62e00032ee880a00bdcb7d952b00aeef0cf4018ec9d69dd7098fcc6072" TargetMode="External"/><Relationship Id="rId398" Type="http://schemas.openxmlformats.org/officeDocument/2006/relationships/hyperlink" Target="http://production-processed-recordings.s3.amazonaws.com/normalized_audio/453d922184e62c274efb4bdb6070c785.wav" TargetMode="External"/><Relationship Id="rId521" Type="http://schemas.openxmlformats.org/officeDocument/2006/relationships/hyperlink" Target="https://nc-library-recordings.s3.us-west-1.amazonaws.com/uploads/recording/raw_s3_location/aee6b299-4846-4329-8046-3cd40364947e/458027df9dfa49cc7e874e3c641161de.wav?X-Amz-Algorithm=AWS4-HMAC-SHA256&amp;X-Amz-Credential=AKIATCPXLLJN3FZS7YWQ%2F20210504%2Fus-west-1%2Fs3%2Faws4_request&amp;X-Amz-Date=20210504T183958Z&amp;X-Amz-Expires=604800&amp;X-Amz-SignedHeaders=host&amp;X-Amz-Signature=9d781e33189c5ee0cf9dcef4f80125976cd8c4317bf0bc83cc094befe68482bf" TargetMode="External"/><Relationship Id="rId619" Type="http://schemas.openxmlformats.org/officeDocument/2006/relationships/hyperlink" Target="https://production-processed-recordings.s3.amazonaws.com/e65e67eec46d4fa251e84efdbd0ddc7a.wav?X-Amz-Algorithm=AWS4-HMAC-SHA256&amp;X-Amz-Credential=AKIATCPXLLJN3FZS7YWQ%2F20210504%2Fus-east-1%2Fs3%2Faws4_request&amp;X-Amz-Date=20210504T183958Z&amp;X-Amz-Expires=604800&amp;X-Amz-SignedHeaders=host&amp;X-Amz-Signature=7ee073783ee98a2d11eae2cbc60a372f5d796d5f1bf3193ede31464a1019fa14" TargetMode="External"/><Relationship Id="rId1151" Type="http://schemas.openxmlformats.org/officeDocument/2006/relationships/hyperlink" Target="http://production-processed-recordings.s3.amazonaws.com/normalized_audio/6efd185d06ca5dbb5f5e9826f2f58578.wav" TargetMode="External"/><Relationship Id="rId1249" Type="http://schemas.openxmlformats.org/officeDocument/2006/relationships/hyperlink" Target="https://nc-library-recordings.s3.us-west-1.amazonaws.com/uploads/recording/raw_s3_location/d1fa6920-a311-4e4f-9a60-250002f809c5/ec533504c9e894c0fac08669931f1808.wav?X-Amz-Algorithm=AWS4-HMAC-SHA256&amp;X-Amz-Credential=AKIATCPXLLJN3FZS7YWQ%2F20210504%2Fus-west-1%2Fs3%2Faws4_request&amp;X-Amz-Date=20210504T183959Z&amp;X-Amz-Expires=604800&amp;X-Amz-SignedHeaders=host&amp;X-Amz-Signature=d01184113486d8198999ed7ff7707084620ad81cdc3b7f62b3c3249fa09f1f72" TargetMode="External"/><Relationship Id="rId95" Type="http://schemas.openxmlformats.org/officeDocument/2006/relationships/hyperlink" Target="https://nc-library-recordings.s3.us-west-1.amazonaws.com/uploads/recording/raw_s3_location/df870ebe-1407-4f4a-881a-8d3213d14caa/ea6d5c8fd9b0db32f5ff28e88c1ccfe7.wav?X-Amz-Algorithm=AWS4-HMAC-SHA256&amp;X-Amz-Credential=AKIATCPXLLJN3FZS7YWQ%2F20210504%2Fus-west-1%2Fs3%2Faws4_request&amp;X-Amz-Date=20210504T183958Z&amp;X-Amz-Expires=604800&amp;X-Amz-SignedHeaders=host&amp;X-Amz-Signature=79f1f639ff0e5631df39b4f5647c9d99b43d7d8491cc0b3198e4d308a31fea70" TargetMode="External"/><Relationship Id="rId160" Type="http://schemas.openxmlformats.org/officeDocument/2006/relationships/hyperlink" Target="http://production-processed-recordings.s3.amazonaws.com/normalized_audio/1db1ef123e745e795b9363dfc4e4b9c7.wav" TargetMode="External"/><Relationship Id="rId826" Type="http://schemas.openxmlformats.org/officeDocument/2006/relationships/hyperlink" Target="https://nc-library-recordings.s3.us-west-1.amazonaws.com/uploads/recording/raw_s3_location/a2533110-79f3-4e08-86e8-6e4b6590a96c/1d0b136e6e7196b73c09596a40719807.wav?X-Amz-Algorithm=AWS4-HMAC-SHA256&amp;X-Amz-Credential=AKIATCPXLLJN3FZS7YWQ%2F20210504%2Fus-west-1%2Fs3%2Faws4_request&amp;X-Amz-Date=20210504T183959Z&amp;X-Amz-Expires=604800&amp;X-Amz-SignedHeaders=host&amp;X-Amz-Signature=b3409313e679eed0963a88f37dd99cd2d22668e8d6c85bfb4433755f1fd21167" TargetMode="External"/><Relationship Id="rId1011" Type="http://schemas.openxmlformats.org/officeDocument/2006/relationships/hyperlink" Target="https://production-processed-recordings.s3.amazonaws.com/995dddc266f260ffac739814f49ec501.wav?X-Amz-Algorithm=AWS4-HMAC-SHA256&amp;X-Amz-Credential=AKIATCPXLLJN3FZS7YWQ%2F20210504%2Fus-east-1%2Fs3%2Faws4_request&amp;X-Amz-Date=20210504T183959Z&amp;X-Amz-Expires=604800&amp;X-Amz-SignedHeaders=host&amp;X-Amz-Signature=1a6d2759234c70c459559f75c100cc5ee37519603e548b37293cae793d50189b" TargetMode="External"/><Relationship Id="rId1109" Type="http://schemas.openxmlformats.org/officeDocument/2006/relationships/hyperlink" Target="http://production-processed-recordings.s3.amazonaws.com/normalized_audio/0666cd25e5abae68781910b6736223b0.wav" TargetMode="External"/><Relationship Id="rId1456" Type="http://schemas.openxmlformats.org/officeDocument/2006/relationships/hyperlink" Target="https://nc-library-recordings.s3.us-west-1.amazonaws.com/uploads/recording/raw_s3_location/821a8f06-452a-4c9d-8fe1-d9e59c234e16/ced557248c5d9e792feb57e94b595e85.wav?X-Amz-Algorithm=AWS4-HMAC-SHA256&amp;X-Amz-Credential=AKIATCPXLLJN3FZS7YWQ%2F20210504%2Fus-west-1%2Fs3%2Faws4_request&amp;X-Amz-Date=20210504T184000Z&amp;X-Amz-Expires=604800&amp;X-Amz-SignedHeaders=host&amp;X-Amz-Signature=af480155adbfb31810f46c8e77921f173c97da995ab5badac25106a66a6b4023" TargetMode="External"/><Relationship Id="rId1663" Type="http://schemas.openxmlformats.org/officeDocument/2006/relationships/hyperlink" Target="https://nc-library-recordings.s3.us-west-1.amazonaws.com/uploads/recording/raw_s3_location/ccf2a737-ede7-4913-887f-5cf12f0ae21b/f323dc20f37530275074552aa8d1f2c3.wav?X-Amz-Algorithm=AWS4-HMAC-SHA256&amp;X-Amz-Credential=AKIATCPXLLJN3FZS7YWQ%2F20210504%2Fus-west-1%2Fs3%2Faws4_request&amp;X-Amz-Date=20210504T184000Z&amp;X-Amz-Expires=604800&amp;X-Amz-SignedHeaders=host&amp;X-Amz-Signature=9a83f0fce17ada740e5ace02dd540e143efa93843aeafbb2484338a658b624e4" TargetMode="External"/><Relationship Id="rId1870" Type="http://schemas.openxmlformats.org/officeDocument/2006/relationships/hyperlink" Target="https://production-processed-recordings.s3.amazonaws.com/c7f75f3260b2ffac11c2c722e596abfb.wav?X-Amz-Algorithm=AWS4-HMAC-SHA256&amp;X-Amz-Credential=AKIATCPXLLJN3FZS7YWQ%2F20210504%2Fus-east-1%2Fs3%2Faws4_request&amp;X-Amz-Date=20210504T184000Z&amp;X-Amz-Expires=604800&amp;X-Amz-SignedHeaders=host&amp;X-Amz-Signature=57147966fa614618f5b45ef9af03d60a7b12728504a46f7c7918a516ec3e99fd" TargetMode="External"/><Relationship Id="rId258" Type="http://schemas.openxmlformats.org/officeDocument/2006/relationships/hyperlink" Target="https://production-processed-recordings.s3.amazonaws.com/b1b6a1e60cc1cff0e5823904fe6064dc.wav?X-Amz-Algorithm=AWS4-HMAC-SHA256&amp;X-Amz-Credential=AKIATCPXLLJN3FZS7YWQ%2F20210504%2Fus-east-1%2Fs3%2Faws4_request&amp;X-Amz-Date=20210504T183958Z&amp;X-Amz-Expires=604800&amp;X-Amz-SignedHeaders=host&amp;X-Amz-Signature=0b21d86394c7320e2122c71fe803b8b66ab8dc1b79965153fe71f62db34a2852" TargetMode="External"/><Relationship Id="rId465" Type="http://schemas.openxmlformats.org/officeDocument/2006/relationships/hyperlink" Target="https://production-processed-recordings.s3.amazonaws.com/95d0ab7879de2cd9c6813f84f4cae69d.wav?X-Amz-Algorithm=AWS4-HMAC-SHA256&amp;X-Amz-Credential=AKIATCPXLLJN3FZS7YWQ%2F20210504%2Fus-east-1%2Fs3%2Faws4_request&amp;X-Amz-Date=20210504T183958Z&amp;X-Amz-Expires=604800&amp;X-Amz-SignedHeaders=host&amp;X-Amz-Signature=9d729de16006795fa8512caac9f8888db73b34b1f7c8c4a31b1b9faec196cbbe" TargetMode="External"/><Relationship Id="rId672" Type="http://schemas.openxmlformats.org/officeDocument/2006/relationships/hyperlink" Target="https://production-processed-recordings.s3.amazonaws.com/d9c0d5465d2e0e4ba98d28bd3383a4d9.wav?X-Amz-Algorithm=AWS4-HMAC-SHA256&amp;X-Amz-Credential=AKIATCPXLLJN3FZS7YWQ%2F20210504%2Fus-east-1%2Fs3%2Faws4_request&amp;X-Amz-Date=20210504T183958Z&amp;X-Amz-Expires=604800&amp;X-Amz-SignedHeaders=host&amp;X-Amz-Signature=1835a1c8c9fe57313181c404522bdc6cc1af25a2739155d56ef81dc894d0ec1f" TargetMode="External"/><Relationship Id="rId1095" Type="http://schemas.openxmlformats.org/officeDocument/2006/relationships/hyperlink" Target="https://production-processed-recordings.s3.amazonaws.com/888edafba0a9ecb350b3e2ab17254e08.wav?X-Amz-Algorithm=AWS4-HMAC-SHA256&amp;X-Amz-Credential=AKIATCPXLLJN3FZS7YWQ%2F20210504%2Fus-east-1%2Fs3%2Faws4_request&amp;X-Amz-Date=20210504T183959Z&amp;X-Amz-Expires=604800&amp;X-Amz-SignedHeaders=host&amp;X-Amz-Signature=811e6fcd99ca121749a0fc960fee884a280ef8b6324d5c15d8d50b4377f64240" TargetMode="External"/><Relationship Id="rId1316" Type="http://schemas.openxmlformats.org/officeDocument/2006/relationships/hyperlink" Target="https://us-nc-photos.s3.us-east-1.amazonaws.com/uploads/user/avatar/28d9adc7be390691cec30ad4d812f29b.jpeg" TargetMode="External"/><Relationship Id="rId1523" Type="http://schemas.openxmlformats.org/officeDocument/2006/relationships/hyperlink" Target="http://production-processed-recordings.s3.amazonaws.com/normalized_audio/dd052ef79e7c4151dfe40bad9e813711.wav" TargetMode="External"/><Relationship Id="rId1730" Type="http://schemas.openxmlformats.org/officeDocument/2006/relationships/hyperlink" Target="http://production-processed-recordings.s3.amazonaws.com/normalized_audio/f6dd11c0e08d901e93c770a3e4c73ed8.wav" TargetMode="External"/><Relationship Id="rId22" Type="http://schemas.openxmlformats.org/officeDocument/2006/relationships/hyperlink" Target="http://production-processed-recordings.s3.amazonaws.com/normalized_audio/eec20d23cab7cea119e3225369d1f359.wav" TargetMode="External"/><Relationship Id="rId118" Type="http://schemas.openxmlformats.org/officeDocument/2006/relationships/hyperlink" Target="https://nc-library-recordings.s3.us-west-1.amazonaws.com/uploads/recording/raw_s3_location/a5e2f143-efe9-46fd-90f9-e97c3aa8a26b/8c3c39c9e3948985ef1d4c9a1d831664.wav?X-Amz-Algorithm=AWS4-HMAC-SHA256&amp;X-Amz-Credential=AKIATCPXLLJN3FZS7YWQ%2F20210504%2Fus-west-1%2Fs3%2Faws4_request&amp;X-Amz-Date=20210504T183958Z&amp;X-Amz-Expires=604800&amp;X-Amz-SignedHeaders=host&amp;X-Amz-Signature=8e8786ea8d97ff4a5ba7102bdeb6627ce6e1eb710e61db25a2b59bd41f481ba8" TargetMode="External"/><Relationship Id="rId325" Type="http://schemas.openxmlformats.org/officeDocument/2006/relationships/hyperlink" Target="https://production-processed-recordings.s3.amazonaws.com/ba8b35e91f5f77fae2bac9caedddc5fd.wav?X-Amz-Algorithm=AWS4-HMAC-SHA256&amp;X-Amz-Credential=AKIATCPXLLJN3FZS7YWQ%2F20210504%2Fus-east-1%2Fs3%2Faws4_request&amp;X-Amz-Date=20210504T183958Z&amp;X-Amz-Expires=604800&amp;X-Amz-SignedHeaders=host&amp;X-Amz-Signature=5fea10561ae869c1b46969bbe4eba0793e424f60af608fa5b7ddcfd55862d136" TargetMode="External"/><Relationship Id="rId532" Type="http://schemas.openxmlformats.org/officeDocument/2006/relationships/hyperlink" Target="http://production-processed-recordings.s3.amazonaws.com/normalized_audio/62f8c5fbb0e03a8ebba2de4f701c4121.wav" TargetMode="External"/><Relationship Id="rId977" Type="http://schemas.openxmlformats.org/officeDocument/2006/relationships/hyperlink" Target="https://nc-library-recordings.s3.us-west-1.amazonaws.com/uploads/recording/raw_s3_location/89a5e857-f84e-403c-90c3-adf8ec19e700/c5fcdd33f6b13dff616927e96b313451.wav?X-Amz-Algorithm=AWS4-HMAC-SHA256&amp;X-Amz-Credential=AKIATCPXLLJN3FZS7YWQ%2F20210504%2Fus-west-1%2Fs3%2Faws4_request&amp;X-Amz-Date=20210504T183959Z&amp;X-Amz-Expires=604800&amp;X-Amz-SignedHeaders=host&amp;X-Amz-Signature=aef7dc72dd6607f745bbc67f5014545dad4bcaa5c8821b4db5a97c22d27b1a63" TargetMode="External"/><Relationship Id="rId1162" Type="http://schemas.openxmlformats.org/officeDocument/2006/relationships/hyperlink" Target="https://production-processed-recordings.s3.amazonaws.com/a9b027e30c161fcc5c9564752c85cfdc.wav?X-Amz-Algorithm=AWS4-HMAC-SHA256&amp;X-Amz-Credential=AKIATCPXLLJN3FZS7YWQ%2F20210504%2Fus-east-1%2Fs3%2Faws4_request&amp;X-Amz-Date=20210504T183959Z&amp;X-Amz-Expires=604800&amp;X-Amz-SignedHeaders=host&amp;X-Amz-Signature=9dd5932314b2745da4dbf45657098f24bcae119bc6aad9c7558a02cbb3d779d6" TargetMode="External"/><Relationship Id="rId1828" Type="http://schemas.openxmlformats.org/officeDocument/2006/relationships/hyperlink" Target="https://nc-library-recordings.s3.us-west-1.amazonaws.com/uploads/recording/raw_s3_location/12afcc46-d353-4fef-87ce-98308d6423f2/98e0f0d127c4a5647b3eeca5b87dd2ae.wav?X-Amz-Algorithm=AWS4-HMAC-SHA256&amp;X-Amz-Credential=AKIATCPXLLJN3FZS7YWQ%2F20210504%2Fus-west-1%2Fs3%2Faws4_request&amp;X-Amz-Date=20210504T184000Z&amp;X-Amz-Expires=604800&amp;X-Amz-SignedHeaders=host&amp;X-Amz-Signature=ab1b626096090886abb994b3b0ce66e7d750a7527c5a81b1dd74808b24b7cd6a" TargetMode="External"/><Relationship Id="rId171" Type="http://schemas.openxmlformats.org/officeDocument/2006/relationships/hyperlink" Target="https://production-processed-recordings.s3.amazonaws.com/692b9a1da57b7b3d125e1af42bbe1e65.wav?X-Amz-Algorithm=AWS4-HMAC-SHA256&amp;X-Amz-Credential=AKIATCPXLLJN3FZS7YWQ%2F20210504%2Fus-east-1%2Fs3%2Faws4_request&amp;X-Amz-Date=20210504T183958Z&amp;X-Amz-Expires=604800&amp;X-Amz-SignedHeaders=host&amp;X-Amz-Signature=8076ce1244a66b904eb895692420de4f88ee70ddc30c350fcaefe82f3f29be83" TargetMode="External"/><Relationship Id="rId837" Type="http://schemas.openxmlformats.org/officeDocument/2006/relationships/hyperlink" Target="http://production-processed-recordings.s3.amazonaws.com/normalized_audio/37689881fb929992d6aa5104eae9691b.wav" TargetMode="External"/><Relationship Id="rId1022" Type="http://schemas.openxmlformats.org/officeDocument/2006/relationships/hyperlink" Target="https://production-processed-recordings.s3.amazonaws.com/99a77c47ac7e591f7cfae392be29d2be.wav?X-Amz-Algorithm=AWS4-HMAC-SHA256&amp;X-Amz-Credential=AKIATCPXLLJN3FZS7YWQ%2F20210504%2Fus-east-1%2Fs3%2Faws4_request&amp;X-Amz-Date=20210504T183959Z&amp;X-Amz-Expires=604800&amp;X-Amz-SignedHeaders=host&amp;X-Amz-Signature=5233dac56a2100dc83f31ed75204e39dc86bbdd31f789b20fe9811f69b7351db" TargetMode="External"/><Relationship Id="rId1467" Type="http://schemas.openxmlformats.org/officeDocument/2006/relationships/hyperlink" Target="http://production-processed-recordings.s3.amazonaws.com/normalized_audio/49c11decf792157fa6169a0ae7de6616.wav" TargetMode="External"/><Relationship Id="rId1674" Type="http://schemas.openxmlformats.org/officeDocument/2006/relationships/hyperlink" Target="http://production-processed-recordings.s3.amazonaws.com/normalized_audio/3862fe1fb0161d2f671d93def1106d1a.wav" TargetMode="External"/><Relationship Id="rId1881" Type="http://schemas.openxmlformats.org/officeDocument/2006/relationships/hyperlink" Target="http://production-processed-recordings.s3.amazonaws.com/normalized_audio/2ae31b72bf97ac6d3ec41e5584ce1635.wav" TargetMode="External"/><Relationship Id="rId269" Type="http://schemas.openxmlformats.org/officeDocument/2006/relationships/hyperlink" Target="https://nc-library-recordings.s3.us-west-1.amazonaws.com/uploads/recording/raw_s3_location/c20cea04-a6d6-40f9-8dca-af7e2a44c106/d442f79242346978f9c98921461c2470.wav?X-Amz-Algorithm=AWS4-HMAC-SHA256&amp;X-Amz-Credential=AKIATCPXLLJN3FZS7YWQ%2F20210504%2Fus-west-1%2Fs3%2Faws4_request&amp;X-Amz-Date=20210504T183958Z&amp;X-Amz-Expires=604800&amp;X-Amz-SignedHeaders=host&amp;X-Amz-Signature=2e31527838645aebb3b9d9986b175c7660398658cae96e4b3e36908d1be0779d" TargetMode="External"/><Relationship Id="rId476" Type="http://schemas.openxmlformats.org/officeDocument/2006/relationships/hyperlink" Target="https://nc-library-recordings.s3.us-west-1.amazonaws.com/uploads/recording/raw_s3_location/ff9538e0-d8fc-4216-aa8e-53a7471e969c/0a7a41a39d7ceb11851246a3d7c93bf4.wav?X-Amz-Algorithm=AWS4-HMAC-SHA256&amp;X-Amz-Credential=AKIATCPXLLJN3FZS7YWQ%2F20210504%2Fus-west-1%2Fs3%2Faws4_request&amp;X-Amz-Date=20210504T183958Z&amp;X-Amz-Expires=604800&amp;X-Amz-SignedHeaders=host&amp;X-Amz-Signature=c521a66a57eb9d729fb04214f1e5951363d6bb40dafda447ae66d41ced9ee695" TargetMode="External"/><Relationship Id="rId683" Type="http://schemas.openxmlformats.org/officeDocument/2006/relationships/hyperlink" Target="https://nc-library-recordings.s3.us-west-1.amazonaws.com/uploads/recording/raw_s3_location/7818d6cc-33a4-47ec-945a-a7fa05571203/db2f132fa7a8dd709717f43ea02c5ca3.wav?X-Amz-Algorithm=AWS4-HMAC-SHA256&amp;X-Amz-Credential=AKIATCPXLLJN3FZS7YWQ%2F20210504%2Fus-west-1%2Fs3%2Faws4_request&amp;X-Amz-Date=20210504T183958Z&amp;X-Amz-Expires=604800&amp;X-Amz-SignedHeaders=host&amp;X-Amz-Signature=72531933959a6f280db3dfb3c41207f6ac22308faaab01a5f7552be11ed6ebfa" TargetMode="External"/><Relationship Id="rId890" Type="http://schemas.openxmlformats.org/officeDocument/2006/relationships/hyperlink" Target="https://nc-library-recordings.s3.us-west-1.amazonaws.com/uploads/recording/raw_s3_location/76571227-ce66-4ac9-9085-8b75d3c252c8/370ee10f63be090bbb2c1b7ae6569d37.wav?X-Amz-Algorithm=AWS4-HMAC-SHA256&amp;X-Amz-Credential=AKIATCPXLLJN3FZS7YWQ%2F20210504%2Fus-west-1%2Fs3%2Faws4_request&amp;X-Amz-Date=20210504T183959Z&amp;X-Amz-Expires=604800&amp;X-Amz-SignedHeaders=host&amp;X-Amz-Signature=1cfaa0772e2317f1a2636611111cde6c43a4b46cf39040120a0517572f414bb0" TargetMode="External"/><Relationship Id="rId904" Type="http://schemas.openxmlformats.org/officeDocument/2006/relationships/hyperlink" Target="http://production-processed-recordings.s3.amazonaws.com/normalized_audio/866037087ccbd10dbf7c9fee006e70c9.wav" TargetMode="External"/><Relationship Id="rId1327" Type="http://schemas.openxmlformats.org/officeDocument/2006/relationships/hyperlink" Target="http://production-processed-recordings.s3.amazonaws.com/normalized_audio/d606ac55226212c9f02648b44c2868db.wav" TargetMode="External"/><Relationship Id="rId1534" Type="http://schemas.openxmlformats.org/officeDocument/2006/relationships/hyperlink" Target="https://production-processed-recordings.s3.amazonaws.com/0a2764256f2bf1d481e5d273ad640526.wav?X-Amz-Algorithm=AWS4-HMAC-SHA256&amp;X-Amz-Credential=AKIATCPXLLJN3FZS7YWQ%2F20210504%2Fus-east-1%2Fs3%2Faws4_request&amp;X-Amz-Date=20210504T184000Z&amp;X-Amz-Expires=604800&amp;X-Amz-SignedHeaders=host&amp;X-Amz-Signature=19e2ede66fd569579e5ca77960b223ccce73ef5b0999459f400da235f5f1438f" TargetMode="External"/><Relationship Id="rId1741" Type="http://schemas.openxmlformats.org/officeDocument/2006/relationships/hyperlink" Target="http://production-processed-recordings.s3.amazonaws.com/normalized_audio/fbb8a59579411130ea231ab0b02e7197.wav" TargetMode="External"/><Relationship Id="rId33" Type="http://schemas.openxmlformats.org/officeDocument/2006/relationships/hyperlink" Target="https://production-processed-recordings.s3.amazonaws.com/6569458ca921caab856454dff1a27e9b.wav?X-Amz-Algorithm=AWS4-HMAC-SHA256&amp;X-Amz-Credential=AKIATCPXLLJN3FZS7YWQ%2F20210504%2Fus-east-1%2Fs3%2Faws4_request&amp;X-Amz-Date=20210504T183957Z&amp;X-Amz-Expires=604800&amp;X-Amz-SignedHeaders=host&amp;X-Amz-Signature=535b22d7a1489fbc90e147c8bf789f073c26c87c82b5752d029117973c5307f0" TargetMode="External"/><Relationship Id="rId129" Type="http://schemas.openxmlformats.org/officeDocument/2006/relationships/hyperlink" Target="https://us-nc-photos.s3.us-east-1.amazonaws.com/uploads/user/avatar/a86061ec7d1618757408e4996e354838.jpg" TargetMode="External"/><Relationship Id="rId336" Type="http://schemas.openxmlformats.org/officeDocument/2006/relationships/hyperlink" Target="https://production-processed-recordings.s3.amazonaws.com/e3a1a4979985a1c80c55988a8112954d.wav?X-Amz-Algorithm=AWS4-HMAC-SHA256&amp;X-Amz-Credential=AKIATCPXLLJN3FZS7YWQ%2F20210504%2Fus-east-1%2Fs3%2Faws4_request&amp;X-Amz-Date=20210504T183958Z&amp;X-Amz-Expires=604800&amp;X-Amz-SignedHeaders=host&amp;X-Amz-Signature=e9d5ed1d7436cb15074f98b55cf44a28930c21dafa777749ead365c6eda9d6cc" TargetMode="External"/><Relationship Id="rId543" Type="http://schemas.openxmlformats.org/officeDocument/2006/relationships/hyperlink" Target="https://nc-library-recordings.s3.us-west-1.amazonaws.com/uploads/recording/raw_s3_location/7a1bd49b-4984-4a3a-a9e9-8c061c1faf1a/4dbe72277c46b2dfc1438daae01cbad7.wav?X-Amz-Algorithm=AWS4-HMAC-SHA256&amp;X-Amz-Credential=AKIATCPXLLJN3FZS7YWQ%2F20210504%2Fus-west-1%2Fs3%2Faws4_request&amp;X-Amz-Date=20210504T183958Z&amp;X-Amz-Expires=604800&amp;X-Amz-SignedHeaders=host&amp;X-Amz-Signature=555ec31281a8f8535383f76ea4ab9bcc61b75e474bdf23820f3166df55977e4f" TargetMode="External"/><Relationship Id="rId988" Type="http://schemas.openxmlformats.org/officeDocument/2006/relationships/hyperlink" Target="https://production-processed-recordings.s3.amazonaws.com/ca966eba57d1baefc83b0d90fede3027.wav?X-Amz-Algorithm=AWS4-HMAC-SHA256&amp;X-Amz-Credential=AKIATCPXLLJN3FZS7YWQ%2F20210504%2Fus-east-1%2Fs3%2Faws4_request&amp;X-Amz-Date=20210504T183959Z&amp;X-Amz-Expires=604800&amp;X-Amz-SignedHeaders=host&amp;X-Amz-Signature=43e792451b6e80cd2bf92832d2d2ce092eb423d816c085fe9cc2147275844fdb" TargetMode="External"/><Relationship Id="rId1173" Type="http://schemas.openxmlformats.org/officeDocument/2006/relationships/hyperlink" Target="https://nc-library-recordings.s3.us-west-1.amazonaws.com/uploads/recording/raw_s3_location/6c6e2c15-e464-4f23-8b4b-19ce691e098d/3a351f6e9f3503ecea18ef2432a3d43b.wav?X-Amz-Algorithm=AWS4-HMAC-SHA256&amp;X-Amz-Credential=AKIATCPXLLJN3FZS7YWQ%2F20210504%2Fus-west-1%2Fs3%2Faws4_request&amp;X-Amz-Date=20210504T183959Z&amp;X-Amz-Expires=604800&amp;X-Amz-SignedHeaders=host&amp;X-Amz-Signature=aad6627664bca170c23bc197bcfac2c4346cf586cd96353e4f631d397975d81b" TargetMode="External"/><Relationship Id="rId1380" Type="http://schemas.openxmlformats.org/officeDocument/2006/relationships/hyperlink" Target="http://production-processed-recordings.s3.amazonaws.com/normalized_audio/4cf961c3908dba63981de8b6e979c2af.wav" TargetMode="External"/><Relationship Id="rId1601" Type="http://schemas.openxmlformats.org/officeDocument/2006/relationships/hyperlink" Target="http://production-processed-recordings.s3.amazonaws.com/normalized_audio/15e977c4fbdc5deb5278cbb6803201cd.wav" TargetMode="External"/><Relationship Id="rId1839" Type="http://schemas.openxmlformats.org/officeDocument/2006/relationships/hyperlink" Target="http://production-processed-recordings.s3.amazonaws.com/normalized_audio/8a6ca06f4e035e98b796e941bbb0b7cd.wav" TargetMode="External"/><Relationship Id="rId182" Type="http://schemas.openxmlformats.org/officeDocument/2006/relationships/hyperlink" Target="https://nc-library-recordings.s3.us-west-1.amazonaws.com/uploads/recording/raw_s3_location/545286ab-d738-4d99-823d-960f4daf145c/a81bfab0de2177e65ce0b84cf8ff0330.wav?X-Amz-Algorithm=AWS4-HMAC-SHA256&amp;X-Amz-Credential=AKIATCPXLLJN3FZS7YWQ%2F20210504%2Fus-west-1%2Fs3%2Faws4_request&amp;X-Amz-Date=20210504T183958Z&amp;X-Amz-Expires=604800&amp;X-Amz-SignedHeaders=host&amp;X-Amz-Signature=b4369091c58f67d0457ba330e91cef4d6c8993f38b12d31b20647ae8c26aee8e" TargetMode="External"/><Relationship Id="rId403" Type="http://schemas.openxmlformats.org/officeDocument/2006/relationships/hyperlink" Target="https://nc-library-recordings.s3.us-west-1.amazonaws.com/uploads/recording/raw_s3_location/ea46bcf1-b24a-427c-ab5a-7324e8cac499/01eb22caf2d5b93fd194d24cb81ee7c3.wav?X-Amz-Algorithm=AWS4-HMAC-SHA256&amp;X-Amz-Credential=AKIATCPXLLJN3FZS7YWQ%2F20210504%2Fus-west-1%2Fs3%2Faws4_request&amp;X-Amz-Date=20210504T183958Z&amp;X-Amz-Expires=604800&amp;X-Amz-SignedHeaders=host&amp;X-Amz-Signature=bd59a59ecee1f076856a548f2fedc5309c4e38e0ec5785feb130eb5f90844e57" TargetMode="External"/><Relationship Id="rId750" Type="http://schemas.openxmlformats.org/officeDocument/2006/relationships/hyperlink" Target="https://production-processed-recordings.s3.amazonaws.com/c9ff061213ebdb658e9e28bbd5d98900.wav?X-Amz-Algorithm=AWS4-HMAC-SHA256&amp;X-Amz-Credential=AKIATCPXLLJN3FZS7YWQ%2F20210504%2Fus-east-1%2Fs3%2Faws4_request&amp;X-Amz-Date=20210504T183958Z&amp;X-Amz-Expires=604800&amp;X-Amz-SignedHeaders=host&amp;X-Amz-Signature=c824955be15e6e56e6b6216ecf11126f41a0f5a61a5c11f2d43cce87448ef67c" TargetMode="External"/><Relationship Id="rId848" Type="http://schemas.openxmlformats.org/officeDocument/2006/relationships/hyperlink" Target="https://nc-library-recordings.s3.us-west-1.amazonaws.com/uploads/recording/raw_s3_location/14c92ee1-49b7-43cd-8dd0-f701f1e462e8/72a8b5fdc9ef147e0578636c06d5e547.wav?X-Amz-Algorithm=AWS4-HMAC-SHA256&amp;X-Amz-Credential=AKIATCPXLLJN3FZS7YWQ%2F20210504%2Fus-west-1%2Fs3%2Faws4_request&amp;X-Amz-Date=20210504T183959Z&amp;X-Amz-Expires=604800&amp;X-Amz-SignedHeaders=host&amp;X-Amz-Signature=8d23db8003e7c173e0dded9567d03960a9ea1daad0478f8a01d1dc83df79e178" TargetMode="External"/><Relationship Id="rId1033" Type="http://schemas.openxmlformats.org/officeDocument/2006/relationships/hyperlink" Target="https://us-nc-photos.s3.us-east-1.amazonaws.com/uploads/user/avatar/f9f25012efe3ac9eb2bf89a3d15618d5.jpg" TargetMode="External"/><Relationship Id="rId1478" Type="http://schemas.openxmlformats.org/officeDocument/2006/relationships/hyperlink" Target="https://nc-library-recordings.s3.us-west-1.amazonaws.com/uploads/recording/raw_s3_location/300406e8-3b3b-4c1c-a078-f3adb74258d8/62eebccac0ebfa0342aac1915f9f3afb.wav?X-Amz-Algorithm=AWS4-HMAC-SHA256&amp;X-Amz-Credential=AKIATCPXLLJN3FZS7YWQ%2F20210504%2Fus-west-1%2Fs3%2Faws4_request&amp;X-Amz-Date=20210504T184000Z&amp;X-Amz-Expires=604800&amp;X-Amz-SignedHeaders=host&amp;X-Amz-Signature=f9facf867f18a75b175d021a766de08d4acb41abe50510bd38366604c83ea198" TargetMode="External"/><Relationship Id="rId1685" Type="http://schemas.openxmlformats.org/officeDocument/2006/relationships/hyperlink" Target="https://nc-library-recordings.s3.us-west-1.amazonaws.com/uploads/recording/raw_s3_location/4bd4794f-1088-49b1-97c9-83e7b0f3aa0c/3a2c09e88e8e1da4ca563d2ddf31d499.wav?X-Amz-Algorithm=AWS4-HMAC-SHA256&amp;X-Amz-Credential=AKIATCPXLLJN3FZS7YWQ%2F20210504%2Fus-west-1%2Fs3%2Faws4_request&amp;X-Amz-Date=20210504T184000Z&amp;X-Amz-Expires=604800&amp;X-Amz-SignedHeaders=host&amp;X-Amz-Signature=c638167ce24e24c32ca24f8682aaca58ca76483a0d48671be697e2d744d2ed2e" TargetMode="External"/><Relationship Id="rId1892" Type="http://schemas.openxmlformats.org/officeDocument/2006/relationships/hyperlink" Target="https://nc-library-recordings.s3.us-west-1.amazonaws.com/uploads/recording/raw_s3_location/57ce310e-81f4-4361-9c39-5e0f6b86150e/38e26dd1b7f82770a607cbc31387080a.wav?X-Amz-Algorithm=AWS4-HMAC-SHA256&amp;X-Amz-Credential=AKIATCPXLLJN3FZS7YWQ%2F20210504%2Fus-west-1%2Fs3%2Faws4_request&amp;X-Amz-Date=20210504T184000Z&amp;X-Amz-Expires=604800&amp;X-Amz-SignedHeaders=host&amp;X-Amz-Signature=3eac7d891bf7b4f3f276b57453449af70175ab0288cc97d08f9de36e98a51c33" TargetMode="External"/><Relationship Id="rId1906" Type="http://schemas.openxmlformats.org/officeDocument/2006/relationships/hyperlink" Target="https://production-processed-recordings.s3.amazonaws.com/4d9bd2cf9f7e57663dda1365da30dcfa.wav?X-Amz-Algorithm=AWS4-HMAC-SHA256&amp;X-Amz-Credential=AKIATCPXLLJN3FZS7YWQ%2F20210504%2Fus-east-1%2Fs3%2Faws4_request&amp;X-Amz-Date=20210504T184000Z&amp;X-Amz-Expires=604800&amp;X-Amz-SignedHeaders=host&amp;X-Amz-Signature=d0a066bce98410348e6bf8198738a461885b16cc0b332b196126ca0fe1042364" TargetMode="External"/><Relationship Id="rId487" Type="http://schemas.openxmlformats.org/officeDocument/2006/relationships/hyperlink" Target="https://nc-library-recordings.s3.us-west-1.amazonaws.com/uploads/recording/raw_s3_location/ba01084e-ab20-4358-a938-aab484aae28b/54cb34eb3c59ae781d64c026a0875a0b.wav?X-Amz-Algorithm=AWS4-HMAC-SHA256&amp;X-Amz-Credential=AKIATCPXLLJN3FZS7YWQ%2F20210504%2Fus-west-1%2Fs3%2Faws4_request&amp;X-Amz-Date=20210504T183958Z&amp;X-Amz-Expires=604800&amp;X-Amz-SignedHeaders=host&amp;X-Amz-Signature=711796502dbc817f295a074e8e1ee5d176bcb4271a746eea3ed635c31c160fcd" TargetMode="External"/><Relationship Id="rId610" Type="http://schemas.openxmlformats.org/officeDocument/2006/relationships/hyperlink" Target="https://us-nc-photos.s3.us-east-1.amazonaws.com/uploads/user/avatar/6f7634319aff6d5c783163b258eb30de.jpg" TargetMode="External"/><Relationship Id="rId694" Type="http://schemas.openxmlformats.org/officeDocument/2006/relationships/hyperlink" Target="https://nc-library-recordings.s3.us-west-1.amazonaws.com/uploads/recording/raw_s3_location/d3bfb14f-e3b0-4fb2-aa8b-18ad89760a12/074bcb7e06c830963efa26057367a13f.wav?X-Amz-Algorithm=AWS4-HMAC-SHA256&amp;X-Amz-Credential=AKIATCPXLLJN3FZS7YWQ%2F20210504%2Fus-west-1%2Fs3%2Faws4_request&amp;X-Amz-Date=20210504T183958Z&amp;X-Amz-Expires=604800&amp;X-Amz-SignedHeaders=host&amp;X-Amz-Signature=082823d237b0f392f45a8fa3007124d9e218383bf0b535a27dd9462d0ba17f54" TargetMode="External"/><Relationship Id="rId708" Type="http://schemas.openxmlformats.org/officeDocument/2006/relationships/hyperlink" Target="http://production-processed-recordings.s3.amazonaws.com/normalized_audio/41c96cf616c4db579d29f662dcf105a6.wav" TargetMode="External"/><Relationship Id="rId915" Type="http://schemas.openxmlformats.org/officeDocument/2006/relationships/hyperlink" Target="https://us-nc-photos.s3.us-east-1.amazonaws.com/uploads/user/avatar/c27c34d8301e62c64e235640931ba4b1.jpg" TargetMode="External"/><Relationship Id="rId1240" Type="http://schemas.openxmlformats.org/officeDocument/2006/relationships/hyperlink" Target="https://nc-library-recordings.s3.us-west-1.amazonaws.com/uploads/recording/raw_s3_location/9aaebd96-5169-4c29-bee4-41e9f18db318/80a66ab5630db5e602758ab543408ced.wav?X-Amz-Algorithm=AWS4-HMAC-SHA256&amp;X-Amz-Credential=AKIATCPXLLJN3FZS7YWQ%2F20210504%2Fus-west-1%2Fs3%2Faws4_request&amp;X-Amz-Date=20210504T183959Z&amp;X-Amz-Expires=604800&amp;X-Amz-SignedHeaders=host&amp;X-Amz-Signature=c4a23f80b5fb6743e744e224b85707ced6d179655489825bdb7447ac3030be1a" TargetMode="External"/><Relationship Id="rId1338" Type="http://schemas.openxmlformats.org/officeDocument/2006/relationships/hyperlink" Target="http://production-processed-recordings.s3.amazonaws.com/normalized_audio/dbaf697e30ecebdcbeff79085ce64981.wav" TargetMode="External"/><Relationship Id="rId1545" Type="http://schemas.openxmlformats.org/officeDocument/2006/relationships/hyperlink" Target="https://nc-library-recordings.s3.us-west-1.amazonaws.com/uploads/recording/raw_s3_location/a4b9a5c6-6bec-4b78-9813-f06362442787/4ee3e95d56a41e93b675e06fd0517d89.wav?X-Amz-Algorithm=AWS4-HMAC-SHA256&amp;X-Amz-Credential=AKIATCPXLLJN3FZS7YWQ%2F20210504%2Fus-west-1%2Fs3%2Faws4_request&amp;X-Amz-Date=20210504T184000Z&amp;X-Amz-Expires=604800&amp;X-Amz-SignedHeaders=host&amp;X-Amz-Signature=bda90d7fa9deead17f2e0816de4badb5a8892339cb4821f4a0ca1b3f2eed9d94" TargetMode="External"/><Relationship Id="rId347" Type="http://schemas.openxmlformats.org/officeDocument/2006/relationships/hyperlink" Target="http://production-processed-recordings.s3.amazonaws.com/normalized_audio/aa5d614fb8512a855cfc47ffdc6b9f6d.wav" TargetMode="External"/><Relationship Id="rId999" Type="http://schemas.openxmlformats.org/officeDocument/2006/relationships/hyperlink" Target="http://production-processed-recordings.s3.amazonaws.com/normalized_audio/71d3f4315f24d19dbb70be7acaa41ae6.wav" TargetMode="External"/><Relationship Id="rId1100" Type="http://schemas.openxmlformats.org/officeDocument/2006/relationships/hyperlink" Target="https://us-nc-photos.s3.us-east-1.amazonaws.com/uploads/user/avatar/3446dd63495f099f180639ecf16009f8.jpg" TargetMode="External"/><Relationship Id="rId1184" Type="http://schemas.openxmlformats.org/officeDocument/2006/relationships/hyperlink" Target="https://production-processed-recordings.s3.amazonaws.com/f766a3337602caedb04ac28a96ea03cb.wav?X-Amz-Algorithm=AWS4-HMAC-SHA256&amp;X-Amz-Credential=AKIATCPXLLJN3FZS7YWQ%2F20210504%2Fus-east-1%2Fs3%2Faws4_request&amp;X-Amz-Date=20210504T183959Z&amp;X-Amz-Expires=604800&amp;X-Amz-SignedHeaders=host&amp;X-Amz-Signature=f7341020235ddaf9921a69d1fad912bc7331082928a43ca8d0dbcf87a402dfcc" TargetMode="External"/><Relationship Id="rId1405" Type="http://schemas.openxmlformats.org/officeDocument/2006/relationships/hyperlink" Target="https://nc-library-recordings.s3.us-west-1.amazonaws.com/uploads/recording/raw_s3_location/03ea84bd-a366-4e0f-b5f7-6c204b761729/5888dd9b596fd89aa209c1573a5f9d42.wav?X-Amz-Algorithm=AWS4-HMAC-SHA256&amp;X-Amz-Credential=AKIATCPXLLJN3FZS7YWQ%2F20210504%2Fus-west-1%2Fs3%2Faws4_request&amp;X-Amz-Date=20210504T183959Z&amp;X-Amz-Expires=604800&amp;X-Amz-SignedHeaders=host&amp;X-Amz-Signature=489db54ec535fb8b6bec3859f6a1ea29f3aac832e5ae728c63d7bdc270e70e1c" TargetMode="External"/><Relationship Id="rId1752" Type="http://schemas.openxmlformats.org/officeDocument/2006/relationships/hyperlink" Target="https://production-processed-recordings.s3.amazonaws.com/aa4c801673fb0f11e535efea8569df1f.wav?X-Amz-Algorithm=AWS4-HMAC-SHA256&amp;X-Amz-Credential=AKIATCPXLLJN3FZS7YWQ%2F20210504%2Fus-east-1%2Fs3%2Faws4_request&amp;X-Amz-Date=20210504T184000Z&amp;X-Amz-Expires=604800&amp;X-Amz-SignedHeaders=host&amp;X-Amz-Signature=5797af06f468f24173be8214815e89d05554c57305b0fbce0758a1451b7946ef" TargetMode="External"/><Relationship Id="rId44" Type="http://schemas.openxmlformats.org/officeDocument/2006/relationships/hyperlink" Target="https://nc-library-recordings.s3.us-west-1.amazonaws.com/uploads/recording/raw_s3_location/e653a1aa-ac0d-44d5-8f84-bdc65dca7f0a/7a032be83fd9fac71af1d71dabdf731f.wav?X-Amz-Algorithm=AWS4-HMAC-SHA256&amp;X-Amz-Credential=AKIATCPXLLJN3FZS7YWQ%2F20210504%2Fus-west-1%2Fs3%2Faws4_request&amp;X-Amz-Date=20210504T183957Z&amp;X-Amz-Expires=604800&amp;X-Amz-SignedHeaders=host&amp;X-Amz-Signature=98db54edcc42d922e5ba137b66973d652c8fbf38e22d68ac21708e0bbdf9dee9" TargetMode="External"/><Relationship Id="rId554" Type="http://schemas.openxmlformats.org/officeDocument/2006/relationships/hyperlink" Target="http://production-processed-recordings.s3.amazonaws.com/normalized_audio/c1ab9c174a19f5ecb11ea360fc191334.wav" TargetMode="External"/><Relationship Id="rId761" Type="http://schemas.openxmlformats.org/officeDocument/2006/relationships/hyperlink" Target="https://production-processed-recordings.s3.amazonaws.com/67ffc38ca242ccbcdb48e182d5e59ab5.wav?X-Amz-Algorithm=AWS4-HMAC-SHA256&amp;X-Amz-Credential=AKIATCPXLLJN3FZS7YWQ%2F20210504%2Fus-east-1%2Fs3%2Faws4_request&amp;X-Amz-Date=20210504T183958Z&amp;X-Amz-Expires=604800&amp;X-Amz-SignedHeaders=host&amp;X-Amz-Signature=73909c7fe6566dc10e637c024f9cbe2cfce26e6a159c7989bce19c31a7211932" TargetMode="External"/><Relationship Id="rId859" Type="http://schemas.openxmlformats.org/officeDocument/2006/relationships/hyperlink" Target="http://production-processed-recordings.s3.amazonaws.com/normalized_audio/c013af45c907c27e9bb76a43104006e4.wav" TargetMode="External"/><Relationship Id="rId1391" Type="http://schemas.openxmlformats.org/officeDocument/2006/relationships/hyperlink" Target="https://nc-library-recordings.s3.us-west-1.amazonaws.com/uploads/recording/raw_s3_location/50c7f795-2af7-4c9e-8fa9-dd41906efa7d/6cac0b17713b193f406261130e7f206c.wav?X-Amz-Algorithm=AWS4-HMAC-SHA256&amp;X-Amz-Credential=AKIATCPXLLJN3FZS7YWQ%2F20210504%2Fus-west-1%2Fs3%2Faws4_request&amp;X-Amz-Date=20210504T183959Z&amp;X-Amz-Expires=604800&amp;X-Amz-SignedHeaders=host&amp;X-Amz-Signature=b7acaec6927ff76cff21bcea8b20118a98d91d1c7fd68af57b26d35e5d57cf6b" TargetMode="External"/><Relationship Id="rId1489" Type="http://schemas.openxmlformats.org/officeDocument/2006/relationships/hyperlink" Target="http://production-processed-recordings.s3.amazonaws.com/normalized_audio/e70c468a615dda8b53b3d5ad13955671.wav" TargetMode="External"/><Relationship Id="rId1612" Type="http://schemas.openxmlformats.org/officeDocument/2006/relationships/hyperlink" Target="http://production-processed-recordings.s3.amazonaws.com/normalized_audio/71caea6282d1e597f715b5545f2369dc.wav" TargetMode="External"/><Relationship Id="rId1696" Type="http://schemas.openxmlformats.org/officeDocument/2006/relationships/hyperlink" Target="https://nc-library-recordings.s3.us-west-1.amazonaws.com/uploads/recording/raw_s3_location/6042290f-6f13-4557-999b-3950e8c013db/7ca790c0490aca6e261331faefcfead1.wav?X-Amz-Algorithm=AWS4-HMAC-SHA256&amp;X-Amz-Credential=AKIATCPXLLJN3FZS7YWQ%2F20210504%2Fus-west-1%2Fs3%2Faws4_request&amp;X-Amz-Date=20210504T184000Z&amp;X-Amz-Expires=604800&amp;X-Amz-SignedHeaders=host&amp;X-Amz-Signature=c80e3278e504fff252d6897606d304f0019c5b1166f4aabdbd005aa4b086f5c0" TargetMode="External"/><Relationship Id="rId1917" Type="http://schemas.openxmlformats.org/officeDocument/2006/relationships/hyperlink" Target="https://us-nc-photos.s3.us-east-1.amazonaws.com/uploads/user/avatar/70f72742cf2348b802938827c6a48a1f.jpeg" TargetMode="External"/><Relationship Id="rId193" Type="http://schemas.openxmlformats.org/officeDocument/2006/relationships/hyperlink" Target="https://production-processed-recordings.s3.amazonaws.com/13da5027b3a286d65b65245a802a65e5.wav?X-Amz-Algorithm=AWS4-HMAC-SHA256&amp;X-Amz-Credential=AKIATCPXLLJN3FZS7YWQ%2F20210504%2Fus-east-1%2Fs3%2Faws4_request&amp;X-Amz-Date=20210504T183958Z&amp;X-Amz-Expires=604800&amp;X-Amz-SignedHeaders=host&amp;X-Amz-Signature=612f39406c5a037886fd2bce27394c1b631a2ca61ed7df58102b5240caa296f3" TargetMode="External"/><Relationship Id="rId207" Type="http://schemas.openxmlformats.org/officeDocument/2006/relationships/hyperlink" Target="https://production-processed-recordings.s3.amazonaws.com/939bb0c57f91ae5541f064e97c427018.wav?X-Amz-Algorithm=AWS4-HMAC-SHA256&amp;X-Amz-Credential=AKIATCPXLLJN3FZS7YWQ%2F20210504%2Fus-east-1%2Fs3%2Faws4_request&amp;X-Amz-Date=20210504T183958Z&amp;X-Amz-Expires=604800&amp;X-Amz-SignedHeaders=host&amp;X-Amz-Signature=2523ad98f4a9b8c52b549b1a73e2634a056f649566782a925072094666634664" TargetMode="External"/><Relationship Id="rId414" Type="http://schemas.openxmlformats.org/officeDocument/2006/relationships/hyperlink" Target="https://nc-library-recordings.s3.us-west-1.amazonaws.com/uploads/recording/raw_s3_location/b259b6e2-854a-4ee7-9d02-b250f453d0bb/dc1fea8ecc5fc6192a7c7c63fbedb799.wav?X-Amz-Algorithm=AWS4-HMAC-SHA256&amp;X-Amz-Credential=AKIATCPXLLJN3FZS7YWQ%2F20210504%2Fus-west-1%2Fs3%2Faws4_request&amp;X-Amz-Date=20210504T183958Z&amp;X-Amz-Expires=604800&amp;X-Amz-SignedHeaders=host&amp;X-Amz-Signature=8b9d89dfac735cb7c2ba58f7ce88df57eb1603cc43173eecec80ed7e3db015d3" TargetMode="External"/><Relationship Id="rId498" Type="http://schemas.openxmlformats.org/officeDocument/2006/relationships/hyperlink" Target="https://us-nc-photos.s3.us-east-1.amazonaws.com/uploads/user/avatar/2768baebb3441ae44331e15fc082d56c.jpeg" TargetMode="External"/><Relationship Id="rId621" Type="http://schemas.openxmlformats.org/officeDocument/2006/relationships/hyperlink" Target="https://us-nc-photos.s3.us-east-1.amazonaws.com/uploads/user/avatar/8db6b35fadd3293bb5263ccf47843699.png" TargetMode="External"/><Relationship Id="rId1044" Type="http://schemas.openxmlformats.org/officeDocument/2006/relationships/hyperlink" Target="https://production-processed-recordings.s3.amazonaws.com/285f47ea3c66e9408f9d991364cc4113.wav?X-Amz-Algorithm=AWS4-HMAC-SHA256&amp;X-Amz-Credential=AKIATCPXLLJN3FZS7YWQ%2F20210504%2Fus-east-1%2Fs3%2Faws4_request&amp;X-Amz-Date=20210504T183959Z&amp;X-Amz-Expires=604800&amp;X-Amz-SignedHeaders=host&amp;X-Amz-Signature=1fddbae9349fb7fd864a03588295e9c3bbcd516024d39bbfa535b4fe49c02c46" TargetMode="External"/><Relationship Id="rId1251" Type="http://schemas.openxmlformats.org/officeDocument/2006/relationships/hyperlink" Target="http://production-processed-recordings.s3.amazonaws.com/normalized_audio/60c6afb976a5b8727b2adb21a2ae39e3.wav" TargetMode="External"/><Relationship Id="rId1349" Type="http://schemas.openxmlformats.org/officeDocument/2006/relationships/hyperlink" Target="https://nc-library-recordings.s3.us-west-1.amazonaws.com/uploads/recording/raw_s3_location/8a8842cb-1070-4eb4-a9f2-e4c57a0e8e1e/c314915d16493030e1f964463e15347b.wav?X-Amz-Algorithm=AWS4-HMAC-SHA256&amp;X-Amz-Credential=AKIATCPXLLJN3FZS7YWQ%2F20210504%2Fus-west-1%2Fs3%2Faws4_request&amp;X-Amz-Date=20210504T183959Z&amp;X-Amz-Expires=604800&amp;X-Amz-SignedHeaders=host&amp;X-Amz-Signature=0e71d93b93eb95fb747fe2f8fb098d363172897c6e0695db61435ddac925c89e" TargetMode="External"/><Relationship Id="rId260" Type="http://schemas.openxmlformats.org/officeDocument/2006/relationships/hyperlink" Target="http://production-processed-recordings.s3.amazonaws.com/normalized_audio/36b622b9a186fb2ece056acfa98181d2.wav" TargetMode="External"/><Relationship Id="rId719" Type="http://schemas.openxmlformats.org/officeDocument/2006/relationships/hyperlink" Target="https://nc-library-recordings.s3.us-west-1.amazonaws.com/uploads/recording/raw_s3_location/d1e92d48-8f64-4d51-888b-70141d8273a4/5dc94b569c76c4185569923708a4d4a7.wav?X-Amz-Algorithm=AWS4-HMAC-SHA256&amp;X-Amz-Credential=AKIATCPXLLJN3FZS7YWQ%2F20210504%2Fus-west-1%2Fs3%2Faws4_request&amp;X-Amz-Date=20210504T183958Z&amp;X-Amz-Expires=604800&amp;X-Amz-SignedHeaders=host&amp;X-Amz-Signature=a92ba645d71b4b862b64b9f300d707d2f13e46c648d95715abb56130638c1f97" TargetMode="External"/><Relationship Id="rId926" Type="http://schemas.openxmlformats.org/officeDocument/2006/relationships/hyperlink" Target="https://production-processed-recordings.s3.amazonaws.com/ec251eb715a059700d7c8c1825a307b6.wav?X-Amz-Algorithm=AWS4-HMAC-SHA256&amp;X-Amz-Credential=AKIATCPXLLJN3FZS7YWQ%2F20210504%2Fus-east-1%2Fs3%2Faws4_request&amp;X-Amz-Date=20210504T183959Z&amp;X-Amz-Expires=604800&amp;X-Amz-SignedHeaders=host&amp;X-Amz-Signature=14b013de030ad404e755269b3ab1adf730c27935e556a88839342f7469317e64" TargetMode="External"/><Relationship Id="rId1111" Type="http://schemas.openxmlformats.org/officeDocument/2006/relationships/hyperlink" Target="https://nc-library-recordings.s3.us-west-1.amazonaws.com/uploads/recording/raw_s3_location/16b203a7-e1d2-4c80-9cdc-e70133a375ad/0666cd25e5abae68781910b6736223b0.wav?X-Amz-Algorithm=AWS4-HMAC-SHA256&amp;X-Amz-Credential=AKIATCPXLLJN3FZS7YWQ%2F20210504%2Fus-west-1%2Fs3%2Faws4_request&amp;X-Amz-Date=20210504T183959Z&amp;X-Amz-Expires=604800&amp;X-Amz-SignedHeaders=host&amp;X-Amz-Signature=61ab3cc96e2d33af3907085fdab7480d4751f367a4f8452b5abed4261080c824" TargetMode="External"/><Relationship Id="rId1556" Type="http://schemas.openxmlformats.org/officeDocument/2006/relationships/hyperlink" Target="https://production-processed-recordings.s3.amazonaws.com/7155e9343436192a353b4463b5aec386.wav?X-Amz-Algorithm=AWS4-HMAC-SHA256&amp;X-Amz-Credential=AKIATCPXLLJN3FZS7YWQ%2F20210504%2Fus-east-1%2Fs3%2Faws4_request&amp;X-Amz-Date=20210504T184000Z&amp;X-Amz-Expires=604800&amp;X-Amz-SignedHeaders=host&amp;X-Amz-Signature=9b1b58789d9a38b867d8ab5a42d56b35c1c4c8be635d75efd8285acfed15d2af" TargetMode="External"/><Relationship Id="rId1763" Type="http://schemas.openxmlformats.org/officeDocument/2006/relationships/hyperlink" Target="http://production-processed-recordings.s3.amazonaws.com/normalized_audio/9574a532489d657939262fd1bb702a8a.wav" TargetMode="External"/><Relationship Id="rId55" Type="http://schemas.openxmlformats.org/officeDocument/2006/relationships/hyperlink" Target="https://nc-library-recordings.s3.us-west-1.amazonaws.com/uploads/recording/raw_s3_location/553f3ce0-53cf-4dfc-90c1-d108477acfb9/d3b756ff4f6d0530c20a4533ed1f1a54.wav?X-Amz-Algorithm=AWS4-HMAC-SHA256&amp;X-Amz-Credential=AKIATCPXLLJN3FZS7YWQ%2F20210504%2Fus-west-1%2Fs3%2Faws4_request&amp;X-Amz-Date=20210504T183958Z&amp;X-Amz-Expires=604800&amp;X-Amz-SignedHeaders=host&amp;X-Amz-Signature=b2b83d974e7df567940a327cefd2fd3d02829c1cb6d47d28e210548b53686536" TargetMode="External"/><Relationship Id="rId120" Type="http://schemas.openxmlformats.org/officeDocument/2006/relationships/hyperlink" Target="http://production-processed-recordings.s3.amazonaws.com/normalized_audio/76fbbc58ce42a784b88580295bafc347.wav" TargetMode="External"/><Relationship Id="rId358" Type="http://schemas.openxmlformats.org/officeDocument/2006/relationships/hyperlink" Target="http://production-processed-recordings.s3.amazonaws.com/normalized_audio/f52a3fadd6d7574fde7744670a6cbe07.wav" TargetMode="External"/><Relationship Id="rId565" Type="http://schemas.openxmlformats.org/officeDocument/2006/relationships/hyperlink" Target="https://production-processed-recordings.s3.amazonaws.com/11d9e7348961effdd09236f3ef66399b.wav?X-Amz-Algorithm=AWS4-HMAC-SHA256&amp;X-Amz-Credential=AKIATCPXLLJN3FZS7YWQ%2F20210504%2Fus-east-1%2Fs3%2Faws4_request&amp;X-Amz-Date=20210504T183958Z&amp;X-Amz-Expires=604800&amp;X-Amz-SignedHeaders=host&amp;X-Amz-Signature=ac4feca9dc5c5a91256bef3fc9d5be13c30abb16af0137917ae341bff67335f2" TargetMode="External"/><Relationship Id="rId772" Type="http://schemas.openxmlformats.org/officeDocument/2006/relationships/hyperlink" Target="https://production-processed-recordings.s3.amazonaws.com/a69b4d8e3d02c5076a8bd3ba7179f1fb.wav?X-Amz-Algorithm=AWS4-HMAC-SHA256&amp;X-Amz-Credential=AKIATCPXLLJN3FZS7YWQ%2F20210504%2Fus-east-1%2Fs3%2Faws4_request&amp;X-Amz-Date=20210504T183958Z&amp;X-Amz-Expires=604800&amp;X-Amz-SignedHeaders=host&amp;X-Amz-Signature=b92ba3faeb0ce0c1d358e9f93044413a2ff548beb1aed1a224a213866f84b33a" TargetMode="External"/><Relationship Id="rId1195" Type="http://schemas.openxmlformats.org/officeDocument/2006/relationships/hyperlink" Target="https://nc-library-recordings.s3.us-west-1.amazonaws.com/uploads/recording/raw_s3_location/63a7007f-3439-40e7-a2ca-65f07c84a610/bc0f4dcde0754378fd445cec123a24f4.wav?X-Amz-Algorithm=AWS4-HMAC-SHA256&amp;X-Amz-Credential=AKIATCPXLLJN3FZS7YWQ%2F20210504%2Fus-west-1%2Fs3%2Faws4_request&amp;X-Amz-Date=20210504T183959Z&amp;X-Amz-Expires=604800&amp;X-Amz-SignedHeaders=host&amp;X-Amz-Signature=7c27e2b9a9e8f1f3e31388fb85947f633d140c3f1ea7b4c3e45a68c8f3edc7fb" TargetMode="External"/><Relationship Id="rId1209" Type="http://schemas.openxmlformats.org/officeDocument/2006/relationships/hyperlink" Target="https://production-processed-recordings.s3.amazonaws.com/b5b7d0d7fd2440fcec616b858f926828.wav?X-Amz-Algorithm=AWS4-HMAC-SHA256&amp;X-Amz-Credential=AKIATCPXLLJN3FZS7YWQ%2F20210504%2Fus-east-1%2Fs3%2Faws4_request&amp;X-Amz-Date=20210504T183959Z&amp;X-Amz-Expires=604800&amp;X-Amz-SignedHeaders=host&amp;X-Amz-Signature=4475249bfdc3c6172b8cd531d4c3dff34ec518bccc3d00ff2226511d80333ff8" TargetMode="External"/><Relationship Id="rId1416" Type="http://schemas.openxmlformats.org/officeDocument/2006/relationships/hyperlink" Target="http://production-processed-recordings.s3.amazonaws.com/normalized_audio/cb6f33f38ab5f8c69b895666e298da45.wav" TargetMode="External"/><Relationship Id="rId1623" Type="http://schemas.openxmlformats.org/officeDocument/2006/relationships/hyperlink" Target="https://us-nc-photos.s3.us-east-1.amazonaws.com/uploads/user/avatar/339bfd631002bdcabe8e5f1dd979b3f7.jpg" TargetMode="External"/><Relationship Id="rId1830" Type="http://schemas.openxmlformats.org/officeDocument/2006/relationships/hyperlink" Target="http://production-processed-recordings.s3.amazonaws.com/normalized_audio/955b6ebc40300bd2b2095950483a46db.wav" TargetMode="External"/><Relationship Id="rId218" Type="http://schemas.openxmlformats.org/officeDocument/2006/relationships/hyperlink" Target="https://nc-library-recordings.s3.us-west-1.amazonaws.com/uploads/recording/raw_s3_location/85090bfd-f438-4d9c-856c-805d509f4081/fbd627f1bec0be43e89467eae20bea80.wav?X-Amz-Algorithm=AWS4-HMAC-SHA256&amp;X-Amz-Credential=AKIATCPXLLJN3FZS7YWQ%2F20210504%2Fus-west-1%2Fs3%2Faws4_request&amp;X-Amz-Date=20210504T183958Z&amp;X-Amz-Expires=604800&amp;X-Amz-SignedHeaders=host&amp;X-Amz-Signature=2bbe9386d73fb7b88dba8817a32945bc69b274a6e20e533e177adef6887487f3" TargetMode="External"/><Relationship Id="rId425" Type="http://schemas.openxmlformats.org/officeDocument/2006/relationships/hyperlink" Target="http://production-processed-recordings.s3.amazonaws.com/normalized_audio/cbcd11785cdb32a249200cbdbaf493c9.wav" TargetMode="External"/><Relationship Id="rId632" Type="http://schemas.openxmlformats.org/officeDocument/2006/relationships/hyperlink" Target="https://us-nc-photos.s3.us-east-1.amazonaws.com/uploads/user/avatar/1bf425be133c9e5c4fe8eec9ab741df5.jpeg" TargetMode="External"/><Relationship Id="rId1055" Type="http://schemas.openxmlformats.org/officeDocument/2006/relationships/hyperlink" Target="http://production-processed-recordings.s3.amazonaws.com/normalized_audio/427270c7b8f60c9d5f4478a168f306eb.wav" TargetMode="External"/><Relationship Id="rId1262" Type="http://schemas.openxmlformats.org/officeDocument/2006/relationships/hyperlink" Target="https://production-processed-recordings.s3.amazonaws.com/1381f355133f099b41748a8f23bc7a65.wav?X-Amz-Algorithm=AWS4-HMAC-SHA256&amp;X-Amz-Credential=AKIATCPXLLJN3FZS7YWQ%2F20210504%2Fus-east-1%2Fs3%2Faws4_request&amp;X-Amz-Date=20210504T183959Z&amp;X-Amz-Expires=604800&amp;X-Amz-SignedHeaders=host&amp;X-Amz-Signature=bc480720a7efa799d55ba343f6b34bddf4e0ef994e50eadf0b701bbc34d43635" TargetMode="External"/><Relationship Id="rId1928" Type="http://schemas.openxmlformats.org/officeDocument/2006/relationships/hyperlink" Target="http://production-processed-recordings.s3.amazonaws.com/normalized_audio/929e5a00db93a5cf23ec89838a5bb921.wav" TargetMode="External"/><Relationship Id="rId271" Type="http://schemas.openxmlformats.org/officeDocument/2006/relationships/hyperlink" Target="https://production-processed-recordings.s3.amazonaws.com/f612fa56768ccada8d17049cbe16e5ce.wav?X-Amz-Algorithm=AWS4-HMAC-SHA256&amp;X-Amz-Credential=AKIATCPXLLJN3FZS7YWQ%2F20210504%2Fus-east-1%2Fs3%2Faws4_request&amp;X-Amz-Date=20210504T183958Z&amp;X-Amz-Expires=604800&amp;X-Amz-SignedHeaders=host&amp;X-Amz-Signature=3ee96b78d3521e0b242354273585187bfc8670581cdb7dfbe3443dd51bce1c5e" TargetMode="External"/><Relationship Id="rId937" Type="http://schemas.openxmlformats.org/officeDocument/2006/relationships/hyperlink" Target="https://nc-library-recordings.s3.us-west-1.amazonaws.com/uploads/recording/raw_s3_location/dbdfa8f5-7687-48cc-a357-9b9328ae3081/b04f80f0d3587a6481ab54c04c5daa25.wav?X-Amz-Algorithm=AWS4-HMAC-SHA256&amp;X-Amz-Credential=AKIATCPXLLJN3FZS7YWQ%2F20210504%2Fus-west-1%2Fs3%2Faws4_request&amp;X-Amz-Date=20210504T183959Z&amp;X-Amz-Expires=604800&amp;X-Amz-SignedHeaders=host&amp;X-Amz-Signature=0cf2240f030e9275d701099f44684a2cdd90738f5c1db7ffab46c583785497b1" TargetMode="External"/><Relationship Id="rId1122" Type="http://schemas.openxmlformats.org/officeDocument/2006/relationships/hyperlink" Target="https://nc-library-recordings.s3.us-west-1.amazonaws.com/uploads/recording/raw_s3_location/605ee972-3c6d-483f-833d-ee59107cb46c/faed04917e15dcaa48fa45934f5ec1bc.wav?X-Amz-Algorithm=AWS4-HMAC-SHA256&amp;X-Amz-Credential=AKIATCPXLLJN3FZS7YWQ%2F20210504%2Fus-west-1%2Fs3%2Faws4_request&amp;X-Amz-Date=20210504T183959Z&amp;X-Amz-Expires=604800&amp;X-Amz-SignedHeaders=host&amp;X-Amz-Signature=d3c99db2c58575023f12bf177858c366bbf65478f71115320c09f0971a017f63" TargetMode="External"/><Relationship Id="rId1567" Type="http://schemas.openxmlformats.org/officeDocument/2006/relationships/hyperlink" Target="http://production-processed-recordings.s3.amazonaws.com/normalized_audio/84dd2ee63604955a48802e1db00df84b.wav" TargetMode="External"/><Relationship Id="rId1774" Type="http://schemas.openxmlformats.org/officeDocument/2006/relationships/hyperlink" Target="https://production-processed-recordings.s3.amazonaws.com/6512a2a6fb044fef08de9e1c1bbe4fba.wav?X-Amz-Algorithm=AWS4-HMAC-SHA256&amp;X-Amz-Credential=AKIATCPXLLJN3FZS7YWQ%2F20210504%2Fus-east-1%2Fs3%2Faws4_request&amp;X-Amz-Date=20210504T184000Z&amp;X-Amz-Expires=604800&amp;X-Amz-SignedHeaders=host&amp;X-Amz-Signature=0e298b7222565d080244c3016e3a8e9cd271c78c22e970cd513868f7a82dc72c" TargetMode="External"/><Relationship Id="rId66" Type="http://schemas.openxmlformats.org/officeDocument/2006/relationships/hyperlink" Target="https://us-nc-photos.s3.us-east-1.amazonaws.com/uploads/user/avatar/927639b48c90289808537e4eda9f7e2d.jpeg" TargetMode="External"/><Relationship Id="rId131" Type="http://schemas.openxmlformats.org/officeDocument/2006/relationships/hyperlink" Target="https://production-processed-recordings.s3.amazonaws.com/ebe370868d90e044134eaf69ed616dad.wav?X-Amz-Algorithm=AWS4-HMAC-SHA256&amp;X-Amz-Credential=AKIATCPXLLJN3FZS7YWQ%2F20210504%2Fus-east-1%2Fs3%2Faws4_request&amp;X-Amz-Date=20210504T183958Z&amp;X-Amz-Expires=604800&amp;X-Amz-SignedHeaders=host&amp;X-Amz-Signature=cf3722fe90d2a51a89eeeb6d0ad915e5df6f932e0ae98843b150275792adee97" TargetMode="External"/><Relationship Id="rId369" Type="http://schemas.openxmlformats.org/officeDocument/2006/relationships/hyperlink" Target="https://nc-library-recordings.s3.us-west-1.amazonaws.com/uploads/recording/raw_s3_location/70b20f45-7c35-462b-bf1d-d6467bd2e882/d697014070ae1cfeac862365066b0f0f.wav?X-Amz-Algorithm=AWS4-HMAC-SHA256&amp;X-Amz-Credential=AKIATCPXLLJN3FZS7YWQ%2F20210504%2Fus-west-1%2Fs3%2Faws4_request&amp;X-Amz-Date=20210504T183958Z&amp;X-Amz-Expires=604800&amp;X-Amz-SignedHeaders=host&amp;X-Amz-Signature=3e41ec12fc65d6a146d99f3e4581db243382d91c7c09bd3fb194a06b7b95bc2d" TargetMode="External"/><Relationship Id="rId576" Type="http://schemas.openxmlformats.org/officeDocument/2006/relationships/hyperlink" Target="https://us-nc-photos.s3.us-east-1.amazonaws.com/uploads/user/avatar/577d58eb9366fa14f9aa7fd47dbf104d.jpg" TargetMode="External"/><Relationship Id="rId783" Type="http://schemas.openxmlformats.org/officeDocument/2006/relationships/hyperlink" Target="http://production-processed-recordings.s3.amazonaws.com/normalized_audio/6ff241956a799d95c2cb901917899824.wav" TargetMode="External"/><Relationship Id="rId990" Type="http://schemas.openxmlformats.org/officeDocument/2006/relationships/hyperlink" Target="http://production-processed-recordings.s3.amazonaws.com/normalized_audio/65f0a290cbddfd7f0ccabf0ce15fde8d.wav" TargetMode="External"/><Relationship Id="rId1427" Type="http://schemas.openxmlformats.org/officeDocument/2006/relationships/hyperlink" Target="https://nc-library-recordings.s3.us-west-1.amazonaws.com/uploads/recording/raw_s3_location/5c11fc73-0922-4af7-8f22-7139335192ef/eb049ed14f06c4ee4069fe881d516a4c.wav?X-Amz-Algorithm=AWS4-HMAC-SHA256&amp;X-Amz-Credential=AKIATCPXLLJN3FZS7YWQ%2F20210504%2Fus-west-1%2Fs3%2Faws4_request&amp;X-Amz-Date=20210504T183959Z&amp;X-Amz-Expires=604800&amp;X-Amz-SignedHeaders=host&amp;X-Amz-Signature=a120dadc785bb8622df30d81adcd8678b5ed8822024e7a009427c38953a1364c" TargetMode="External"/><Relationship Id="rId1634" Type="http://schemas.openxmlformats.org/officeDocument/2006/relationships/hyperlink" Target="https://production-processed-recordings.s3.amazonaws.com/5c3b52229d7fba4043b7faf5550caad7.wav?X-Amz-Algorithm=AWS4-HMAC-SHA256&amp;X-Amz-Credential=AKIATCPXLLJN3FZS7YWQ%2F20210504%2Fus-east-1%2Fs3%2Faws4_request&amp;X-Amz-Date=20210504T184000Z&amp;X-Amz-Expires=604800&amp;X-Amz-SignedHeaders=host&amp;X-Amz-Signature=4aa78a3a2f3a34ca7917d8ef9741ff8e467be5e09a4c597800c7df3f13f4a2c6" TargetMode="External"/><Relationship Id="rId1841" Type="http://schemas.openxmlformats.org/officeDocument/2006/relationships/hyperlink" Target="https://nc-library-recordings.s3.us-west-1.amazonaws.com/uploads/recording/raw_s3_location/b9c43329-4df8-459c-a57c-d75808bdcbb0/8a6ca06f4e035e98b796e941bbb0b7cd.wav?X-Amz-Algorithm=AWS4-HMAC-SHA256&amp;X-Amz-Credential=AKIATCPXLLJN3FZS7YWQ%2F20210504%2Fus-west-1%2Fs3%2Faws4_request&amp;X-Amz-Date=20210504T184000Z&amp;X-Amz-Expires=604800&amp;X-Amz-SignedHeaders=host&amp;X-Amz-Signature=1b9dd75028abae8a721cb6e7ab3e0274c8f394a397002d50bccb0e13196c736d" TargetMode="External"/><Relationship Id="rId229" Type="http://schemas.openxmlformats.org/officeDocument/2006/relationships/hyperlink" Target="http://production-processed-recordings.s3.amazonaws.com/normalized_audio/dbaefc48f0ac885918c901cbe0cf94b8.wav" TargetMode="External"/><Relationship Id="rId436" Type="http://schemas.openxmlformats.org/officeDocument/2006/relationships/hyperlink" Target="https://production-processed-recordings.s3.amazonaws.com/d2b7ca9858839aa2e1b91fe2d4cfa333.wav?X-Amz-Algorithm=AWS4-HMAC-SHA256&amp;X-Amz-Credential=AKIATCPXLLJN3FZS7YWQ%2F20210504%2Fus-east-1%2Fs3%2Faws4_request&amp;X-Amz-Date=20210504T183958Z&amp;X-Amz-Expires=604800&amp;X-Amz-SignedHeaders=host&amp;X-Amz-Signature=7458c55c405eeb0580f940a3b1fe3b3d440d13955b0c95e304db4c770e4b0c83" TargetMode="External"/><Relationship Id="rId643" Type="http://schemas.openxmlformats.org/officeDocument/2006/relationships/hyperlink" Target="http://production-processed-recordings.s3.amazonaws.com/normalized_audio/3046746639659fc8e00117dcbd5b5dfe.wav" TargetMode="External"/><Relationship Id="rId1066" Type="http://schemas.openxmlformats.org/officeDocument/2006/relationships/hyperlink" Target="https://nc-library-recordings.s3.us-west-1.amazonaws.com/uploads/recording/raw_s3_location/72c1521e-bf13-42d6-96ed-716be7659913/b83c11d333c2d08608d9b0acf07c6dc7.wav?X-Amz-Algorithm=AWS4-HMAC-SHA256&amp;X-Amz-Credential=AKIATCPXLLJN3FZS7YWQ%2F20210504%2Fus-west-1%2Fs3%2Faws4_request&amp;X-Amz-Date=20210504T183959Z&amp;X-Amz-Expires=604800&amp;X-Amz-SignedHeaders=host&amp;X-Amz-Signature=7bf47c1cd59168f7379b125952bc2068dffd94720a00ae3c9a9f3ce6b7f18686" TargetMode="External"/><Relationship Id="rId1273" Type="http://schemas.openxmlformats.org/officeDocument/2006/relationships/hyperlink" Target="http://production-processed-recordings.s3.amazonaws.com/normalized_audio/a99f3e50095a29c1400ee0cd114207b7.wav" TargetMode="External"/><Relationship Id="rId1480" Type="http://schemas.openxmlformats.org/officeDocument/2006/relationships/hyperlink" Target="https://production-processed-recordings.s3.amazonaws.com/120a97a8230baa0ed899e60b95931380.wav?X-Amz-Algorithm=AWS4-HMAC-SHA256&amp;X-Amz-Credential=AKIATCPXLLJN3FZS7YWQ%2F20210504%2Fus-east-1%2Fs3%2Faws4_request&amp;X-Amz-Date=20210504T184000Z&amp;X-Amz-Expires=604800&amp;X-Amz-SignedHeaders=host&amp;X-Amz-Signature=06673190172e4cb572921a9333114169fb1cb6842e823a15b5191e69d427897a" TargetMode="External"/><Relationship Id="rId850" Type="http://schemas.openxmlformats.org/officeDocument/2006/relationships/hyperlink" Target="https://production-processed-recordings.s3.amazonaws.com/eefa0bc79f644775eb7cec2ec5785b5b.wav?X-Amz-Algorithm=AWS4-HMAC-SHA256&amp;X-Amz-Credential=AKIATCPXLLJN3FZS7YWQ%2F20210504%2Fus-east-1%2Fs3%2Faws4_request&amp;X-Amz-Date=20210504T183959Z&amp;X-Amz-Expires=604800&amp;X-Amz-SignedHeaders=host&amp;X-Amz-Signature=d828fabc4af7cf701d5d1a4ac3e78c768294d529ae4129280345a60f3c25ee7e" TargetMode="External"/><Relationship Id="rId948" Type="http://schemas.openxmlformats.org/officeDocument/2006/relationships/hyperlink" Target="https://production-processed-recordings.s3.amazonaws.com/2f577eec36e5b89b709d86add6cd181c.wav?X-Amz-Algorithm=AWS4-HMAC-SHA256&amp;X-Amz-Credential=AKIATCPXLLJN3FZS7YWQ%2F20210504%2Fus-east-1%2Fs3%2Faws4_request&amp;X-Amz-Date=20210504T183959Z&amp;X-Amz-Expires=604800&amp;X-Amz-SignedHeaders=host&amp;X-Amz-Signature=cb04bbe8193d8f616c1d2737cc067a8a559158e5e0ba6cc7d2c0215feff59239" TargetMode="External"/><Relationship Id="rId1133" Type="http://schemas.openxmlformats.org/officeDocument/2006/relationships/hyperlink" Target="https://production-processed-recordings.s3.amazonaws.com/1893af2a8303e1b3b498267359dde7a9.wav?X-Amz-Algorithm=AWS4-HMAC-SHA256&amp;X-Amz-Credential=AKIATCPXLLJN3FZS7YWQ%2F20210504%2Fus-east-1%2Fs3%2Faws4_request&amp;X-Amz-Date=20210504T183959Z&amp;X-Amz-Expires=604800&amp;X-Amz-SignedHeaders=host&amp;X-Amz-Signature=80275734d241e56f526b4c6562e97d06500e4bd79e3cf905cf46193bd3c61ac6" TargetMode="External"/><Relationship Id="rId1578" Type="http://schemas.openxmlformats.org/officeDocument/2006/relationships/hyperlink" Target="http://production-processed-recordings.s3.amazonaws.com/normalized_audio/fa08d76366cb2c70f7b6a83065ee7ada.wav" TargetMode="External"/><Relationship Id="rId1701" Type="http://schemas.openxmlformats.org/officeDocument/2006/relationships/hyperlink" Target="https://production-processed-recordings.s3.amazonaws.com/484e656438116cffa50b8fdfdd37e492.wav?X-Amz-Algorithm=AWS4-HMAC-SHA256&amp;X-Amz-Credential=AKIATCPXLLJN3FZS7YWQ%2F20210504%2Fus-east-1%2Fs3%2Faws4_request&amp;X-Amz-Date=20210504T184000Z&amp;X-Amz-Expires=604800&amp;X-Amz-SignedHeaders=host&amp;X-Amz-Signature=c542d3f20f458f0560ad16a87550b00d1292217ea7ac735f16e1cdc0498088d5" TargetMode="External"/><Relationship Id="rId1785" Type="http://schemas.openxmlformats.org/officeDocument/2006/relationships/hyperlink" Target="http://production-processed-recordings.s3.amazonaws.com/normalized_audio/6fa36461d1f9823fa9c63eb5c7ef5b00.wav" TargetMode="External"/><Relationship Id="rId77" Type="http://schemas.openxmlformats.org/officeDocument/2006/relationships/hyperlink" Target="https://production-processed-recordings.s3.amazonaws.com/4df7607c792c7aa18081eaa2ba81b6f5.wav?X-Amz-Algorithm=AWS4-HMAC-SHA256&amp;X-Amz-Credential=AKIATCPXLLJN3FZS7YWQ%2F20210504%2Fus-east-1%2Fs3%2Faws4_request&amp;X-Amz-Date=20210504T183958Z&amp;X-Amz-Expires=604800&amp;X-Amz-SignedHeaders=host&amp;X-Amz-Signature=27f7ae351cf945a7aa0efb6179871d2819caa28e15436a998aab4a408b2a4faa" TargetMode="External"/><Relationship Id="rId282" Type="http://schemas.openxmlformats.org/officeDocument/2006/relationships/hyperlink" Target="http://production-processed-recordings.s3.amazonaws.com/normalized_audio/0e78a061905d78aa03089a628b70bcef.wav" TargetMode="External"/><Relationship Id="rId503" Type="http://schemas.openxmlformats.org/officeDocument/2006/relationships/hyperlink" Target="http://production-processed-recordings.s3.amazonaws.com/normalized_audio/e9e8206a995eb0433fe0a15035657b73.wav" TargetMode="External"/><Relationship Id="rId587" Type="http://schemas.openxmlformats.org/officeDocument/2006/relationships/hyperlink" Target="http://production-processed-recordings.s3.amazonaws.com/normalized_audio/2f119f9782613c9756150734d3d4d3d8.wav" TargetMode="External"/><Relationship Id="rId710" Type="http://schemas.openxmlformats.org/officeDocument/2006/relationships/hyperlink" Target="https://nc-library-recordings.s3.us-west-1.amazonaws.com/uploads/recording/raw_s3_location/5bb71eba-6319-4ebe-832d-a0ece3bbfba3/41c96cf616c4db579d29f662dcf105a6.wav?X-Amz-Algorithm=AWS4-HMAC-SHA256&amp;X-Amz-Credential=AKIATCPXLLJN3FZS7YWQ%2F20210504%2Fus-west-1%2Fs3%2Faws4_request&amp;X-Amz-Date=20210504T183958Z&amp;X-Amz-Expires=604800&amp;X-Amz-SignedHeaders=host&amp;X-Amz-Signature=2e786df02271dc5945a3711ca86c7fb6fda724c1a5c3c557dba0f6e37f46ee12" TargetMode="External"/><Relationship Id="rId808" Type="http://schemas.openxmlformats.org/officeDocument/2006/relationships/hyperlink" Target="https://nc-library-recordings.s3.us-west-1.amazonaws.com/uploads/recording/raw_s3_location/acb43406-600c-4c9c-bf29-78203c8a666d/a8750e3fedd9a1ff7b12868af91f7654.wav?X-Amz-Algorithm=AWS4-HMAC-SHA256&amp;X-Amz-Credential=AKIATCPXLLJN3FZS7YWQ%2F20210504%2Fus-west-1%2Fs3%2Faws4_request&amp;X-Amz-Date=20210504T183959Z&amp;X-Amz-Expires=604800&amp;X-Amz-SignedHeaders=host&amp;X-Amz-Signature=019df24adb79edf6ea0603db3533a0ebfd2b239e29db7d72f94013cbdc3e6de8" TargetMode="External"/><Relationship Id="rId1340" Type="http://schemas.openxmlformats.org/officeDocument/2006/relationships/hyperlink" Target="https://nc-library-recordings.s3.us-west-1.amazonaws.com/uploads/recording/raw_s3_location/70319042-ba58-48b1-8e10-f161f758faf4/dbaf697e30ecebdcbeff79085ce64981.wav?X-Amz-Algorithm=AWS4-HMAC-SHA256&amp;X-Amz-Credential=AKIATCPXLLJN3FZS7YWQ%2F20210504%2Fus-west-1%2Fs3%2Faws4_request&amp;X-Amz-Date=20210504T183959Z&amp;X-Amz-Expires=604800&amp;X-Amz-SignedHeaders=host&amp;X-Amz-Signature=d886ef0f02aa4ed5c31787baf997c7aa63aa40c05ae534c41bec1b098b5ecaf8" TargetMode="External"/><Relationship Id="rId1438" Type="http://schemas.openxmlformats.org/officeDocument/2006/relationships/hyperlink" Target="http://production-processed-recordings.s3.amazonaws.com/normalized_audio/8b68c66172edde315f6aa0237e845174.wav" TargetMode="External"/><Relationship Id="rId1645" Type="http://schemas.openxmlformats.org/officeDocument/2006/relationships/hyperlink" Target="https://nc-library-recordings.s3.us-west-1.amazonaws.com/uploads/recording/raw_s3_location/62f6dfe9-858c-430b-8241-73f1550f1198/885f206deee65b154a2b0e55617f6be2.wav?X-Amz-Algorithm=AWS4-HMAC-SHA256&amp;X-Amz-Credential=AKIATCPXLLJN3FZS7YWQ%2F20210504%2Fus-west-1%2Fs3%2Faws4_request&amp;X-Amz-Date=20210504T184000Z&amp;X-Amz-Expires=604800&amp;X-Amz-SignedHeaders=host&amp;X-Amz-Signature=d6f6f2765482cd086d3cd408bc97dcfe6a12d62fb7e920f2ff3c568ce793992d" TargetMode="External"/><Relationship Id="rId8" Type="http://schemas.openxmlformats.org/officeDocument/2006/relationships/hyperlink" Target="https://us-nc-photos.s3.us-east-1.amazonaws.com/uploads/user/avatar/1483f37d2fc175892e1f8dbe2c992ece.jpg" TargetMode="External"/><Relationship Id="rId142" Type="http://schemas.openxmlformats.org/officeDocument/2006/relationships/hyperlink" Target="https://nc-library-recordings.s3.us-west-1.amazonaws.com/uploads/recording/raw_s3_location/8d08e2ba-33aa-4c54-b6a6-2220a0db14cb/63dce5bc89ecb289e762a96e83db3657.wav?X-Amz-Algorithm=AWS4-HMAC-SHA256&amp;X-Amz-Credential=AKIATCPXLLJN3FZS7YWQ%2F20210504%2Fus-west-1%2Fs3%2Faws4_request&amp;X-Amz-Date=20210504T183958Z&amp;X-Amz-Expires=604800&amp;X-Amz-SignedHeaders=host&amp;X-Amz-Signature=99182de70a671f57985e4fbe05f2f994073b7735b3603fd28fa481603bc4846c" TargetMode="External"/><Relationship Id="rId447" Type="http://schemas.openxmlformats.org/officeDocument/2006/relationships/hyperlink" Target="https://nc-library-recordings.s3.us-west-1.amazonaws.com/uploads/recording/raw_s3_location/f6f02532-cb5f-4bab-aa44-2cd26c34423d/14247b775e66971ff0871a217158ddfd.wav?X-Amz-Algorithm=AWS4-HMAC-SHA256&amp;X-Amz-Credential=AKIATCPXLLJN3FZS7YWQ%2F20210504%2Fus-west-1%2Fs3%2Faws4_request&amp;X-Amz-Date=20210504T183958Z&amp;X-Amz-Expires=604800&amp;X-Amz-SignedHeaders=host&amp;X-Amz-Signature=25938ba80b2a71885d61f9a3350741a2e3a16096faf2faa59ddf3ebdca9c39e5" TargetMode="External"/><Relationship Id="rId794" Type="http://schemas.openxmlformats.org/officeDocument/2006/relationships/hyperlink" Target="https://nc-library-recordings.s3.us-west-1.amazonaws.com/uploads/recording/raw_s3_location/a62a260a-f33f-49cc-962e-ce406de5399a/6ec5a54923d07ecc6569243a28d4d1b8.wav?X-Amz-Algorithm=AWS4-HMAC-SHA256&amp;X-Amz-Credential=AKIATCPXLLJN3FZS7YWQ%2F20210504%2Fus-west-1%2Fs3%2Faws4_request&amp;X-Amz-Date=20210504T183958Z&amp;X-Amz-Expires=604800&amp;X-Amz-SignedHeaders=host&amp;X-Amz-Signature=6ddf59d636ccd631635336f0d470895dc327b2fdbf18b8296916ab8a19ed9390" TargetMode="External"/><Relationship Id="rId1077" Type="http://schemas.openxmlformats.org/officeDocument/2006/relationships/hyperlink" Target="http://production-processed-recordings.s3.amazonaws.com/normalized_audio/aeaee5e1b5123f0c9c4799930f707616.wav" TargetMode="External"/><Relationship Id="rId1200" Type="http://schemas.openxmlformats.org/officeDocument/2006/relationships/hyperlink" Target="https://production-processed-recordings.s3.amazonaws.com/d2a34024722d2213c1d90d0ad24c1d21.wav?X-Amz-Algorithm=AWS4-HMAC-SHA256&amp;X-Amz-Credential=AKIATCPXLLJN3FZS7YWQ%2F20210504%2Fus-east-1%2Fs3%2Faws4_request&amp;X-Amz-Date=20210504T183959Z&amp;X-Amz-Expires=604800&amp;X-Amz-SignedHeaders=host&amp;X-Amz-Signature=b5304ea44e7644217c5a436c91d9f8d11da70343ef4adf1bb5186680b6dd2134" TargetMode="External"/><Relationship Id="rId1852" Type="http://schemas.openxmlformats.org/officeDocument/2006/relationships/hyperlink" Target="https://us-nc-photos.s3.us-east-1.amazonaws.com/uploads/user/avatar/b6d4cd188beecb727346b03a24938bbc.png" TargetMode="External"/><Relationship Id="rId654" Type="http://schemas.openxmlformats.org/officeDocument/2006/relationships/hyperlink" Target="https://production-processed-recordings.s3.amazonaws.com/c2d696847038811a5dd0039417375a1e.wav?X-Amz-Algorithm=AWS4-HMAC-SHA256&amp;X-Amz-Credential=AKIATCPXLLJN3FZS7YWQ%2F20210504%2Fus-east-1%2Fs3%2Faws4_request&amp;X-Amz-Date=20210504T183958Z&amp;X-Amz-Expires=604800&amp;X-Amz-SignedHeaders=host&amp;X-Amz-Signature=0a67e9b374f2cfa1ee5173d5db4c8a6e0e2abd215d750e54ffea0f77cc6cbc24" TargetMode="External"/><Relationship Id="rId861" Type="http://schemas.openxmlformats.org/officeDocument/2006/relationships/hyperlink" Target="https://nc-library-recordings.s3.us-west-1.amazonaws.com/uploads/recording/raw_s3_location/8bd61c68-e630-4d25-a9ef-d89d26a80845/c013af45c907c27e9bb76a43104006e4.wav?X-Amz-Algorithm=AWS4-HMAC-SHA256&amp;X-Amz-Credential=AKIATCPXLLJN3FZS7YWQ%2F20210504%2Fus-west-1%2Fs3%2Faws4_request&amp;X-Amz-Date=20210504T183959Z&amp;X-Amz-Expires=604800&amp;X-Amz-SignedHeaders=host&amp;X-Amz-Signature=e9cb27cb8be9f670221f8beb17caaa311395b30747b09fcfcad324b2d1a38600" TargetMode="External"/><Relationship Id="rId959" Type="http://schemas.openxmlformats.org/officeDocument/2006/relationships/hyperlink" Target="https://production-processed-recordings.s3.amazonaws.com/acbf46300e6ff122ccb746716387180f.wav?X-Amz-Algorithm=AWS4-HMAC-SHA256&amp;X-Amz-Credential=AKIATCPXLLJN3FZS7YWQ%2F20210504%2Fus-east-1%2Fs3%2Faws4_request&amp;X-Amz-Date=20210504T183959Z&amp;X-Amz-Expires=604800&amp;X-Amz-SignedHeaders=host&amp;X-Amz-Signature=2b25d3ed98bc3a22fc25d30a4060199c271f7e6e35dbfe3abcddbb95034449b1" TargetMode="External"/><Relationship Id="rId1284" Type="http://schemas.openxmlformats.org/officeDocument/2006/relationships/hyperlink" Target="https://production-processed-recordings.s3.amazonaws.com/334aab324f3b47b302e3ddc80ffb85cb.wav?X-Amz-Algorithm=AWS4-HMAC-SHA256&amp;X-Amz-Credential=AKIATCPXLLJN3FZS7YWQ%2F20210504%2Fus-east-1%2Fs3%2Faws4_request&amp;X-Amz-Date=20210504T183959Z&amp;X-Amz-Expires=604800&amp;X-Amz-SignedHeaders=host&amp;X-Amz-Signature=6cd3b0b8059734fd924a9015decc72a6ef14c13d34ba35e44dd09fcfe32d63f4" TargetMode="External"/><Relationship Id="rId1491" Type="http://schemas.openxmlformats.org/officeDocument/2006/relationships/hyperlink" Target="https://nc-library-recordings.s3.us-west-1.amazonaws.com/uploads/recording/raw_s3_location/913aec81-1a99-4d03-a414-b79282b45c4f/e70c468a615dda8b53b3d5ad13955671.wav?X-Amz-Algorithm=AWS4-HMAC-SHA256&amp;X-Amz-Credential=AKIATCPXLLJN3FZS7YWQ%2F20210504%2Fus-west-1%2Fs3%2Faws4_request&amp;X-Amz-Date=20210504T184000Z&amp;X-Amz-Expires=604800&amp;X-Amz-SignedHeaders=host&amp;X-Amz-Signature=37f06a79118674dcfea9f2c4e1dd3e736e9a29f16e3768e5350951333c49f83c" TargetMode="External"/><Relationship Id="rId1505" Type="http://schemas.openxmlformats.org/officeDocument/2006/relationships/hyperlink" Target="https://production-processed-recordings.s3.amazonaws.com/f23b2e273a1ce944116bd0d5a8929a03.wav?X-Amz-Algorithm=AWS4-HMAC-SHA256&amp;X-Amz-Credential=AKIATCPXLLJN3FZS7YWQ%2F20210504%2Fus-east-1%2Fs3%2Faws4_request&amp;X-Amz-Date=20210504T184000Z&amp;X-Amz-Expires=604800&amp;X-Amz-SignedHeaders=host&amp;X-Amz-Signature=1ce0fc3c97b90e7daf941aa996dbf96616d9fdbc5634e72663c36a43775271d4" TargetMode="External"/><Relationship Id="rId1589" Type="http://schemas.openxmlformats.org/officeDocument/2006/relationships/hyperlink" Target="https://production-processed-recordings.s3.amazonaws.com/674a99ed9f272262971d62e2157f6b5a.wav?X-Amz-Algorithm=AWS4-HMAC-SHA256&amp;X-Amz-Credential=AKIATCPXLLJN3FZS7YWQ%2F20210504%2Fus-east-1%2Fs3%2Faws4_request&amp;X-Amz-Date=20210504T184000Z&amp;X-Amz-Expires=604800&amp;X-Amz-SignedHeaders=host&amp;X-Amz-Signature=086ea2a3519c1763304bb8e346e887369ff541401e70d334868447cd941693d6" TargetMode="External"/><Relationship Id="rId1712" Type="http://schemas.openxmlformats.org/officeDocument/2006/relationships/hyperlink" Target="https://nc-library-recordings.s3.us-west-1.amazonaws.com/uploads/recording/raw_s3_location/225bc54a-eeea-4f08-b41e-dccfbc10cf78/dc2d2942a0a1dbc15f7dd4835e309a88.wav?X-Amz-Algorithm=AWS4-HMAC-SHA256&amp;X-Amz-Credential=AKIATCPXLLJN3FZS7YWQ%2F20210504%2Fus-west-1%2Fs3%2Faws4_request&amp;X-Amz-Date=20210504T184000Z&amp;X-Amz-Expires=604800&amp;X-Amz-SignedHeaders=host&amp;X-Amz-Signature=1fb132cbea986cef788d17f12b4d9fe8e9de91ae1412bc178df35d888bdb6d1b" TargetMode="External"/><Relationship Id="rId293" Type="http://schemas.openxmlformats.org/officeDocument/2006/relationships/hyperlink" Target="https://nc-library-recordings.s3.us-west-1.amazonaws.com/uploads/recording/raw_s3_location/7b0faee6-e7ce-40e5-b00d-13532a5dc3a8/aaa6849c901b843b7bfb17715c316880.wav?X-Amz-Algorithm=AWS4-HMAC-SHA256&amp;X-Amz-Credential=AKIATCPXLLJN3FZS7YWQ%2F20210504%2Fus-west-1%2Fs3%2Faws4_request&amp;X-Amz-Date=20210504T183958Z&amp;X-Amz-Expires=604800&amp;X-Amz-SignedHeaders=host&amp;X-Amz-Signature=57de9d8933a54b09ef463820852927935ad2dab56fa432976e467754d464a745" TargetMode="External"/><Relationship Id="rId307" Type="http://schemas.openxmlformats.org/officeDocument/2006/relationships/hyperlink" Target="http://production-processed-recordings.s3.amazonaws.com/normalized_audio/545a55af942b9b100d7e087847bab83a.wav" TargetMode="External"/><Relationship Id="rId514" Type="http://schemas.openxmlformats.org/officeDocument/2006/relationships/hyperlink" Target="https://production-processed-recordings.s3.amazonaws.com/b58b707e7f9d01cebd26fdc574355f98.wav?X-Amz-Algorithm=AWS4-HMAC-SHA256&amp;X-Amz-Credential=AKIATCPXLLJN3FZS7YWQ%2F20210504%2Fus-east-1%2Fs3%2Faws4_request&amp;X-Amz-Date=20210504T183958Z&amp;X-Amz-Expires=604800&amp;X-Amz-SignedHeaders=host&amp;X-Amz-Signature=195c798851db6127da820d84ee790abbbbbf44373a0b372bf2823210305b671c" TargetMode="External"/><Relationship Id="rId721" Type="http://schemas.openxmlformats.org/officeDocument/2006/relationships/hyperlink" Target="http://production-processed-recordings.s3.amazonaws.com/normalized_audio/f44811f44ff971588aeed48bc32acbf5.wav" TargetMode="External"/><Relationship Id="rId1144" Type="http://schemas.openxmlformats.org/officeDocument/2006/relationships/hyperlink" Target="http://production-processed-recordings.s3.amazonaws.com/normalized_audio/184a447804bc557eb823b7e4271069c4.wav" TargetMode="External"/><Relationship Id="rId1351" Type="http://schemas.openxmlformats.org/officeDocument/2006/relationships/hyperlink" Target="https://production-processed-recordings.s3.amazonaws.com/e893e6dbec0ab6006b428f6238977d52.wav?X-Amz-Algorithm=AWS4-HMAC-SHA256&amp;X-Amz-Credential=AKIATCPXLLJN3FZS7YWQ%2F20210504%2Fus-east-1%2Fs3%2Faws4_request&amp;X-Amz-Date=20210504T183959Z&amp;X-Amz-Expires=604800&amp;X-Amz-SignedHeaders=host&amp;X-Amz-Signature=4fceaa34c243ce743aed932bbec9307c5c4b6d033201858d17599bf39f95e410" TargetMode="External"/><Relationship Id="rId1449" Type="http://schemas.openxmlformats.org/officeDocument/2006/relationships/hyperlink" Target="https://nc-library-recordings.s3.us-west-1.amazonaws.com/uploads/recording/raw_s3_location/04b768da-70d7-4ab9-a2af-1d8eef23e22a/f4ffcc352f87963e7f381b388d92b09f.wav?X-Amz-Algorithm=AWS4-HMAC-SHA256&amp;X-Amz-Credential=AKIATCPXLLJN3FZS7YWQ%2F20210504%2Fus-west-1%2Fs3%2Faws4_request&amp;X-Amz-Date=20210504T183959Z&amp;X-Amz-Expires=604800&amp;X-Amz-SignedHeaders=host&amp;X-Amz-Signature=6c8704d8049b1c97221fb63d2332d22b953d3ee53dbc0663b954fecd73f156c8" TargetMode="External"/><Relationship Id="rId1796" Type="http://schemas.openxmlformats.org/officeDocument/2006/relationships/hyperlink" Target="https://production-processed-recordings.s3.amazonaws.com/66b8e2482d6c891e5f408ce05100bab7.wav?X-Amz-Algorithm=AWS4-HMAC-SHA256&amp;X-Amz-Credential=AKIATCPXLLJN3FZS7YWQ%2F20210504%2Fus-east-1%2Fs3%2Faws4_request&amp;X-Amz-Date=20210504T184000Z&amp;X-Amz-Expires=604800&amp;X-Amz-SignedHeaders=host&amp;X-Amz-Signature=e70c88ceef863196a5dd911915007acdc8e8a5c9f6dc1f3cc6f3dfd3a070f27a" TargetMode="External"/><Relationship Id="rId88" Type="http://schemas.openxmlformats.org/officeDocument/2006/relationships/hyperlink" Target="https://nc-library-recordings.s3.us-west-1.amazonaws.com/uploads/recording/raw_s3_location/50356987-945f-41e3-ae95-95edb5d34844/7a9117bec188e1bc11fd97d31a1c988e.wav?X-Amz-Algorithm=AWS4-HMAC-SHA256&amp;X-Amz-Credential=AKIATCPXLLJN3FZS7YWQ%2F20210504%2Fus-west-1%2Fs3%2Faws4_request&amp;X-Amz-Date=20210504T183958Z&amp;X-Amz-Expires=604800&amp;X-Amz-SignedHeaders=host&amp;X-Amz-Signature=32a7e2369660b8bf63a6b663baf0b4df25488c0675beca2220aa79493f43973b" TargetMode="External"/><Relationship Id="rId153" Type="http://schemas.openxmlformats.org/officeDocument/2006/relationships/hyperlink" Target="http://production-processed-recordings.s3.amazonaws.com/normalized_audio/f0d1349a8c291523efa1414da51efed9.wav" TargetMode="External"/><Relationship Id="rId360" Type="http://schemas.openxmlformats.org/officeDocument/2006/relationships/hyperlink" Target="https://nc-library-recordings.s3.us-west-1.amazonaws.com/uploads/recording/raw_s3_location/090ed59b-4165-497a-b3a5-192c007ceb06/f52a3fadd6d7574fde7744670a6cbe07.wav?X-Amz-Algorithm=AWS4-HMAC-SHA256&amp;X-Amz-Credential=AKIATCPXLLJN3FZS7YWQ%2F20210504%2Fus-west-1%2Fs3%2Faws4_request&amp;X-Amz-Date=20210504T183958Z&amp;X-Amz-Expires=604800&amp;X-Amz-SignedHeaders=host&amp;X-Amz-Signature=feb9c82cd6ac721d0f672d5a125bb839b2aa7f49f39097c616e8570fd3dc4d0b" TargetMode="External"/><Relationship Id="rId598" Type="http://schemas.openxmlformats.org/officeDocument/2006/relationships/hyperlink" Target="https://production-processed-recordings.s3.amazonaws.com/7ca71416b5050e159cd1108e112eea99.wav?X-Amz-Algorithm=AWS4-HMAC-SHA256&amp;X-Amz-Credential=AKIATCPXLLJN3FZS7YWQ%2F20210504%2Fus-east-1%2Fs3%2Faws4_request&amp;X-Amz-Date=20210504T183958Z&amp;X-Amz-Expires=604800&amp;X-Amz-SignedHeaders=host&amp;X-Amz-Signature=3017dd968867a87b3a4a7320c91b2cfe72d3f7aba05b5fc82b08b59a754076a5" TargetMode="External"/><Relationship Id="rId819" Type="http://schemas.openxmlformats.org/officeDocument/2006/relationships/hyperlink" Target="https://production-processed-recordings.s3.amazonaws.com/08e9752fa6171fb791b13f520d5952c7.wav?X-Amz-Algorithm=AWS4-HMAC-SHA256&amp;X-Amz-Credential=AKIATCPXLLJN3FZS7YWQ%2F20210504%2Fus-east-1%2Fs3%2Faws4_request&amp;X-Amz-Date=20210504T183959Z&amp;X-Amz-Expires=604800&amp;X-Amz-SignedHeaders=host&amp;X-Amz-Signature=d9230c1c16fd6703d4128b7be0e3b299ec8b6f35289ae841ba6d1aeec78d65ad" TargetMode="External"/><Relationship Id="rId1004" Type="http://schemas.openxmlformats.org/officeDocument/2006/relationships/hyperlink" Target="https://production-processed-recordings.s3.amazonaws.com/71d07e537bb86e3d9f7720599e6ee453.wav?X-Amz-Algorithm=AWS4-HMAC-SHA256&amp;X-Amz-Credential=AKIATCPXLLJN3FZS7YWQ%2F20210504%2Fus-east-1%2Fs3%2Faws4_request&amp;X-Amz-Date=20210504T183959Z&amp;X-Amz-Expires=604800&amp;X-Amz-SignedHeaders=host&amp;X-Amz-Signature=85f3e92cb7468af36465d924e1407c8acf840c765efb4f1b7f8566a9aed2c3cb" TargetMode="External"/><Relationship Id="rId1211" Type="http://schemas.openxmlformats.org/officeDocument/2006/relationships/hyperlink" Target="https://us-nc-photos.s3.us-east-1.amazonaws.com/uploads/user/avatar/fa0154d113f9079156401655a492d213.jpeg" TargetMode="External"/><Relationship Id="rId1656" Type="http://schemas.openxmlformats.org/officeDocument/2006/relationships/hyperlink" Target="https://nc-library-recordings.s3.us-west-1.amazonaws.com/uploads/recording/raw_s3_location/f694958c-6fe6-4210-8cc7-d27ef9d59d03/131cc711d9c3656d832d499405836983.wav?X-Amz-Algorithm=AWS4-HMAC-SHA256&amp;X-Amz-Credential=AKIATCPXLLJN3FZS7YWQ%2F20210504%2Fus-west-1%2Fs3%2Faws4_request&amp;X-Amz-Date=20210504T184000Z&amp;X-Amz-Expires=604800&amp;X-Amz-SignedHeaders=host&amp;X-Amz-Signature=18b9004082eba0928d50cc13d36ffc9f085782a947aecf7161d86482c2e83c04" TargetMode="External"/><Relationship Id="rId1863" Type="http://schemas.openxmlformats.org/officeDocument/2006/relationships/hyperlink" Target="https://production-processed-recordings.s3.amazonaws.com/d30fdb8d1ba113e9efbef7bdf288c0eb.wav?X-Amz-Algorithm=AWS4-HMAC-SHA256&amp;X-Amz-Credential=AKIATCPXLLJN3FZS7YWQ%2F20210504%2Fus-east-1%2Fs3%2Faws4_request&amp;X-Amz-Date=20210504T184000Z&amp;X-Amz-Expires=604800&amp;X-Amz-SignedHeaders=host&amp;X-Amz-Signature=518727521d8a943fddd0cc507fba0b14adbade2160d948a44f9c602175066306" TargetMode="External"/><Relationship Id="rId220" Type="http://schemas.openxmlformats.org/officeDocument/2006/relationships/hyperlink" Target="https://production-processed-recordings.s3.amazonaws.com/9a3ca99a84ae0f84a0ec811977f46ccc.wav?X-Amz-Algorithm=AWS4-HMAC-SHA256&amp;X-Amz-Credential=AKIATCPXLLJN3FZS7YWQ%2F20210504%2Fus-east-1%2Fs3%2Faws4_request&amp;X-Amz-Date=20210504T183958Z&amp;X-Amz-Expires=604800&amp;X-Amz-SignedHeaders=host&amp;X-Amz-Signature=d5786152428664b1bb97898052e46d56b384b3b23b3d7657bcd54e3ba19a5348" TargetMode="External"/><Relationship Id="rId458" Type="http://schemas.openxmlformats.org/officeDocument/2006/relationships/hyperlink" Target="http://production-processed-recordings.s3.amazonaws.com/normalized_audio/e1f50a09d3524d625e91ec85bb1a6c92.wav" TargetMode="External"/><Relationship Id="rId665" Type="http://schemas.openxmlformats.org/officeDocument/2006/relationships/hyperlink" Target="http://production-processed-recordings.s3.amazonaws.com/normalized_audio/fe0047a64cb93d78ea72ddd7f5dcc553.wav" TargetMode="External"/><Relationship Id="rId872" Type="http://schemas.openxmlformats.org/officeDocument/2006/relationships/hyperlink" Target="https://production-processed-recordings.s3.amazonaws.com/8bdf7aad184a8d447fe2c3881c4f7d57.wav?X-Amz-Algorithm=AWS4-HMAC-SHA256&amp;X-Amz-Credential=AKIATCPXLLJN3FZS7YWQ%2F20210504%2Fus-east-1%2Fs3%2Faws4_request&amp;X-Amz-Date=20210504T183959Z&amp;X-Amz-Expires=604800&amp;X-Amz-SignedHeaders=host&amp;X-Amz-Signature=0c40ef19bdd6f012b61c984e76896eef1df2edf08ceb152311618b2004bc6e2d" TargetMode="External"/><Relationship Id="rId1088" Type="http://schemas.openxmlformats.org/officeDocument/2006/relationships/hyperlink" Target="https://production-processed-recordings.s3.amazonaws.com/41f07a20b9cd205e37454e742172f691.wav?X-Amz-Algorithm=AWS4-HMAC-SHA256&amp;X-Amz-Credential=AKIATCPXLLJN3FZS7YWQ%2F20210504%2Fus-east-1%2Fs3%2Faws4_request&amp;X-Amz-Date=20210504T183959Z&amp;X-Amz-Expires=604800&amp;X-Amz-SignedHeaders=host&amp;X-Amz-Signature=4fdc9b64ca657fcbd89bf0d8ea0a77d9e6d7a6765990d1960329e3a46946aeda" TargetMode="External"/><Relationship Id="rId1295" Type="http://schemas.openxmlformats.org/officeDocument/2006/relationships/hyperlink" Target="http://production-processed-recordings.s3.amazonaws.com/normalized_audio/2ec340ea6a8cb0c99182088c7236d015.wav" TargetMode="External"/><Relationship Id="rId1309" Type="http://schemas.openxmlformats.org/officeDocument/2006/relationships/hyperlink" Target="http://production-processed-recordings.s3.amazonaws.com/normalized_audio/0175d1869c1450c597fbb70d186e55e8.wav" TargetMode="External"/><Relationship Id="rId1516" Type="http://schemas.openxmlformats.org/officeDocument/2006/relationships/hyperlink" Target="https://nc-library-recordings.s3.us-west-1.amazonaws.com/uploads/recording/raw_s3_location/748a457c-19bb-4a61-8de7-4b6218410f81/916516131e5f5f3f655bf63bb2dde095.wav?X-Amz-Algorithm=AWS4-HMAC-SHA256&amp;X-Amz-Credential=AKIATCPXLLJN3FZS7YWQ%2F20210504%2Fus-west-1%2Fs3%2Faws4_request&amp;X-Amz-Date=20210504T184000Z&amp;X-Amz-Expires=604800&amp;X-Amz-SignedHeaders=host&amp;X-Amz-Signature=a07dda10988437a220b8f134655ec5239871aa1357a91ae777a57bbf7872c978" TargetMode="External"/><Relationship Id="rId1723" Type="http://schemas.openxmlformats.org/officeDocument/2006/relationships/hyperlink" Target="https://nc-library-recordings.s3.us-west-1.amazonaws.com/uploads/recording/raw_s3_location/6bd8d5bd-f7c8-4d59-a3a9-99ce3f0edb99/b231e41467144a057e1fe449c8e60fae.wav?X-Amz-Algorithm=AWS4-HMAC-SHA256&amp;X-Amz-Credential=AKIATCPXLLJN3FZS7YWQ%2F20210504%2Fus-west-1%2Fs3%2Faws4_request&amp;X-Amz-Date=20210504T184000Z&amp;X-Amz-Expires=604800&amp;X-Amz-SignedHeaders=host&amp;X-Amz-Signature=8769dc41dda408c32a6ccabece5857d9241a3b6614e526a081386101855bc8cb" TargetMode="External"/><Relationship Id="rId1930" Type="http://schemas.openxmlformats.org/officeDocument/2006/relationships/hyperlink" Target="https://nc-library-recordings.s3.us-west-1.amazonaws.com/uploads/recording/raw_s3_location/f458ade9-9f5d-48e1-ba4a-16f3abab9aa8/929e5a00db93a5cf23ec89838a5bb921.wav?X-Amz-Algorithm=AWS4-HMAC-SHA256&amp;X-Amz-Credential=AKIATCPXLLJN3FZS7YWQ%2F20210504%2Fus-west-1%2Fs3%2Faws4_request&amp;X-Amz-Date=20210504T184000Z&amp;X-Amz-Expires=604800&amp;X-Amz-SignedHeaders=host&amp;X-Amz-Signature=ee43c7b3e6cf772cced7b69c87f32d566e84ba7ef007ffad46c0d433ed1de8d6" TargetMode="External"/><Relationship Id="rId15" Type="http://schemas.openxmlformats.org/officeDocument/2006/relationships/hyperlink" Target="https://nc-library-recordings.s3.us-west-1.amazonaws.com/uploads/recording/raw_s3_location/68dd8cff-eee0-4330-bc6d-1d5c0a4d61a7/a03148a4d302ec2cfb10dbb0dc250e1b.wav?X-Amz-Algorithm=AWS4-HMAC-SHA256&amp;X-Amz-Credential=AKIATCPXLLJN3FZS7YWQ%2F20210504%2Fus-west-1%2Fs3%2Faws4_request&amp;X-Amz-Date=20210504T183957Z&amp;X-Amz-Expires=604800&amp;X-Amz-SignedHeaders=host&amp;X-Amz-Signature=20e17de2a71618fd10e437baf1e2f938c6079aff87ceaf82db9e07b1ccedbd07" TargetMode="External"/><Relationship Id="rId318" Type="http://schemas.openxmlformats.org/officeDocument/2006/relationships/hyperlink" Target="https://production-processed-recordings.s3.amazonaws.com/11b03167f87e27b4ab014e464cdbb3bf.wav?X-Amz-Algorithm=AWS4-HMAC-SHA256&amp;X-Amz-Credential=AKIATCPXLLJN3FZS7YWQ%2F20210504%2Fus-east-1%2Fs3%2Faws4_request&amp;X-Amz-Date=20210504T183958Z&amp;X-Amz-Expires=604800&amp;X-Amz-SignedHeaders=host&amp;X-Amz-Signature=9f0841b4471d6a9f1ee1e455f88b77b3724e357f5df5a10388c201915b1956bb" TargetMode="External"/><Relationship Id="rId525" Type="http://schemas.openxmlformats.org/officeDocument/2006/relationships/hyperlink" Target="https://nc-library-recordings.s3.us-west-1.amazonaws.com/uploads/recording/raw_s3_location/d95cf544-7791-4c33-a17a-3e1e06e0422d/bb989cde6c21acc3f771cc8feec947ba.wav?X-Amz-Algorithm=AWS4-HMAC-SHA256&amp;X-Amz-Credential=AKIATCPXLLJN3FZS7YWQ%2F20210504%2Fus-west-1%2Fs3%2Faws4_request&amp;X-Amz-Date=20210504T183958Z&amp;X-Amz-Expires=604800&amp;X-Amz-SignedHeaders=host&amp;X-Amz-Signature=1fad502c3c5c7a9a7a18dd37b9d7e5bd770d456a8d3802c1aa75b838eaa26189" TargetMode="External"/><Relationship Id="rId732" Type="http://schemas.openxmlformats.org/officeDocument/2006/relationships/hyperlink" Target="https://nc-library-recordings.s3.us-west-1.amazonaws.com/uploads/recording/raw_s3_location/a893e467-2fb5-4914-8809-7d27a89384d9/5cad1af65c9d86ab91eec57e9f67c973.wav?X-Amz-Algorithm=AWS4-HMAC-SHA256&amp;X-Amz-Credential=AKIATCPXLLJN3FZS7YWQ%2F20210504%2Fus-west-1%2Fs3%2Faws4_request&amp;X-Amz-Date=20210504T183958Z&amp;X-Amz-Expires=604800&amp;X-Amz-SignedHeaders=host&amp;X-Amz-Signature=e0afe1828b1074fb4579a52738c878d63c895796a6aab676ddfcf6160cfbd12f" TargetMode="External"/><Relationship Id="rId1155" Type="http://schemas.openxmlformats.org/officeDocument/2006/relationships/hyperlink" Target="https://production-processed-recordings.s3.amazonaws.com/e007a60b3dbfcc46d5bf17567cbe4373.wav?X-Amz-Algorithm=AWS4-HMAC-SHA256&amp;X-Amz-Credential=AKIATCPXLLJN3FZS7YWQ%2F20210504%2Fus-east-1%2Fs3%2Faws4_request&amp;X-Amz-Date=20210504T183959Z&amp;X-Amz-Expires=604800&amp;X-Amz-SignedHeaders=host&amp;X-Amz-Signature=93206d49a2d9008f065b15de4f3811729a7e69598ce1c9ca6e41d535abc31969" TargetMode="External"/><Relationship Id="rId1362" Type="http://schemas.openxmlformats.org/officeDocument/2006/relationships/hyperlink" Target="https://nc-library-recordings.s3.us-west-1.amazonaws.com/uploads/recording/raw_s3_location/f1e7b6b9-d84e-483c-965a-9ec199c04f9f/53eb863c4801bb70032a09f4dab2446e.wav?X-Amz-Algorithm=AWS4-HMAC-SHA256&amp;X-Amz-Credential=AKIATCPXLLJN3FZS7YWQ%2F20210504%2Fus-west-1%2Fs3%2Faws4_request&amp;X-Amz-Date=20210504T183959Z&amp;X-Amz-Expires=604800&amp;X-Amz-SignedHeaders=host&amp;X-Amz-Signature=ab6c0e45c6f8992e9cead73b8af168c6ea59728092be343e8200b3ad9cabe9b4" TargetMode="External"/><Relationship Id="rId99" Type="http://schemas.openxmlformats.org/officeDocument/2006/relationships/hyperlink" Target="http://production-processed-recordings.s3.amazonaws.com/normalized_audio/71848b9ebd8176d3eeccecca161b1896.wav" TargetMode="External"/><Relationship Id="rId164" Type="http://schemas.openxmlformats.org/officeDocument/2006/relationships/hyperlink" Target="https://production-processed-recordings.s3.amazonaws.com/71ec54b4c3b423bf9d652a97464a3754.wav?X-Amz-Algorithm=AWS4-HMAC-SHA256&amp;X-Amz-Credential=AKIATCPXLLJN3FZS7YWQ%2F20210504%2Fus-east-1%2Fs3%2Faws4_request&amp;X-Amz-Date=20210504T183958Z&amp;X-Amz-Expires=604800&amp;X-Amz-SignedHeaders=host&amp;X-Amz-Signature=669adfc2851ed4cedebc1cab128bf113499f4ba0d6364fa728c66f07612bcb35" TargetMode="External"/><Relationship Id="rId371" Type="http://schemas.openxmlformats.org/officeDocument/2006/relationships/hyperlink" Target="https://production-processed-recordings.s3.amazonaws.com/2dd863b943f88556feee41df6c497175.wav?X-Amz-Algorithm=AWS4-HMAC-SHA256&amp;X-Amz-Credential=AKIATCPXLLJN3FZS7YWQ%2F20210504%2Fus-east-1%2Fs3%2Faws4_request&amp;X-Amz-Date=20210504T183958Z&amp;X-Amz-Expires=604800&amp;X-Amz-SignedHeaders=host&amp;X-Amz-Signature=9ca1c0dd7f30a31e2a3d1da8d59aebc673c3830a453ab438b3b58fa0b1816f3c" TargetMode="External"/><Relationship Id="rId1015" Type="http://schemas.openxmlformats.org/officeDocument/2006/relationships/hyperlink" Target="https://nc-library-recordings.s3.us-west-1.amazonaws.com/uploads/recording/raw_s3_location/80f65e41-2fc0-4796-b990-60d11e3ac7a3/ccfd619d492e420f15f9d52b0543c8b1.wav?X-Amz-Algorithm=AWS4-HMAC-SHA256&amp;X-Amz-Credential=AKIATCPXLLJN3FZS7YWQ%2F20210504%2Fus-west-1%2Fs3%2Faws4_request&amp;X-Amz-Date=20210504T183959Z&amp;X-Amz-Expires=604800&amp;X-Amz-SignedHeaders=host&amp;X-Amz-Signature=8876f17293574d37daf45a288c25aebed9d5814a4b0c18598a4f70357a943013" TargetMode="External"/><Relationship Id="rId1222" Type="http://schemas.openxmlformats.org/officeDocument/2006/relationships/hyperlink" Target="https://us-nc-photos.s3.us-east-1.amazonaws.com/uploads/user/avatar/f17bd74a444ecb64353835b1c17d78cb.jpg" TargetMode="External"/><Relationship Id="rId1667" Type="http://schemas.openxmlformats.org/officeDocument/2006/relationships/hyperlink" Target="http://production-processed-recordings.s3.amazonaws.com/normalized_audio/f0af61175b1dcada6f54954e7d49219d.wav" TargetMode="External"/><Relationship Id="rId1874" Type="http://schemas.openxmlformats.org/officeDocument/2006/relationships/hyperlink" Target="https://nc-library-recordings.s3.us-west-1.amazonaws.com/uploads/recording/raw_s3_location/fcbd7f4c-3da0-4bb3-b714-76d9c5b070e6/4278e9cfbcf148a55606ba329102c4ed.wav?X-Amz-Algorithm=AWS4-HMAC-SHA256&amp;X-Amz-Credential=AKIATCPXLLJN3FZS7YWQ%2F20210504%2Fus-west-1%2Fs3%2Faws4_request&amp;X-Amz-Date=20210504T184000Z&amp;X-Amz-Expires=604800&amp;X-Amz-SignedHeaders=host&amp;X-Amz-Signature=2fbd8b62841e869f9547c4c0a8fb0c460de056f277b4ba0de0f5d8fccb51ac45" TargetMode="External"/><Relationship Id="rId469" Type="http://schemas.openxmlformats.org/officeDocument/2006/relationships/hyperlink" Target="https://production-processed-recordings.s3.amazonaws.com/17675f457fc765ff73b9968d77114f55.wav?X-Amz-Algorithm=AWS4-HMAC-SHA256&amp;X-Amz-Credential=AKIATCPXLLJN3FZS7YWQ%2F20210504%2Fus-east-1%2Fs3%2Faws4_request&amp;X-Amz-Date=20210504T183958Z&amp;X-Amz-Expires=604800&amp;X-Amz-SignedHeaders=host&amp;X-Amz-Signature=2f5b80127794618f22c7376bbcb5f4c46447fab14269d1dd8536cf4da8568427" TargetMode="External"/><Relationship Id="rId676" Type="http://schemas.openxmlformats.org/officeDocument/2006/relationships/hyperlink" Target="https://nc-library-recordings.s3.us-west-1.amazonaws.com/uploads/recording/raw_s3_location/f3345846-827c-4459-a198-083598d4e834/cc5b2f7c13db91dff6da4f5dd896c09d.wav?X-Amz-Algorithm=AWS4-HMAC-SHA256&amp;X-Amz-Credential=AKIATCPXLLJN3FZS7YWQ%2F20210504%2Fus-west-1%2Fs3%2Faws4_request&amp;X-Amz-Date=20210504T183958Z&amp;X-Amz-Expires=604800&amp;X-Amz-SignedHeaders=host&amp;X-Amz-Signature=94bb5f9295281435743f7e317aa3a65988b8fef546a5545dcdc53ac562e0bcb8" TargetMode="External"/><Relationship Id="rId883" Type="http://schemas.openxmlformats.org/officeDocument/2006/relationships/hyperlink" Target="https://production-processed-recordings.s3.amazonaws.com/47ce06a11ce9e71af5ad35688aa8f401.wav?X-Amz-Algorithm=AWS4-HMAC-SHA256&amp;X-Amz-Credential=AKIATCPXLLJN3FZS7YWQ%2F20210504%2Fus-east-1%2Fs3%2Faws4_request&amp;X-Amz-Date=20210504T183959Z&amp;X-Amz-Expires=604800&amp;X-Amz-SignedHeaders=host&amp;X-Amz-Signature=9e58cc4863070ea571f331cbe4f702c2cb67bc325ad488bd302b073925e00940" TargetMode="External"/><Relationship Id="rId1099" Type="http://schemas.openxmlformats.org/officeDocument/2006/relationships/hyperlink" Target="https://nc-library-recordings.s3.us-west-1.amazonaws.com/uploads/recording/raw_s3_location/a5e1cd37-3569-49dd-8354-78eaab7d2bb0/c399a63a9ca26c8723c98100e405eb45.wav?X-Amz-Algorithm=AWS4-HMAC-SHA256&amp;X-Amz-Credential=AKIATCPXLLJN3FZS7YWQ%2F20210504%2Fus-west-1%2Fs3%2Faws4_request&amp;X-Amz-Date=20210504T183959Z&amp;X-Amz-Expires=604800&amp;X-Amz-SignedHeaders=host&amp;X-Amz-Signature=55fa37ebe84944e9d2c781aac5f760aea6d65eafeda8b9a31646218531146276" TargetMode="External"/><Relationship Id="rId1527" Type="http://schemas.openxmlformats.org/officeDocument/2006/relationships/hyperlink" Target="https://production-processed-recordings.s3.amazonaws.com/2f00e7b1a3b2a583304849103b2ae318.wav?X-Amz-Algorithm=AWS4-HMAC-SHA256&amp;X-Amz-Credential=AKIATCPXLLJN3FZS7YWQ%2F20210504%2Fus-east-1%2Fs3%2Faws4_request&amp;X-Amz-Date=20210504T184000Z&amp;X-Amz-Expires=604800&amp;X-Amz-SignedHeaders=host&amp;X-Amz-Signature=074ec378ede63f8f45f27d6d0dd919a60567b006461a4996276ec86e790d27fd" TargetMode="External"/><Relationship Id="rId1734" Type="http://schemas.openxmlformats.org/officeDocument/2006/relationships/hyperlink" Target="http://production-processed-recordings.s3.amazonaws.com/normalized_audio/0312662fe4eed4f8b9ac9339f1ea5c6a.wav" TargetMode="External"/><Relationship Id="rId26" Type="http://schemas.openxmlformats.org/officeDocument/2006/relationships/hyperlink" Target="https://production-processed-recordings.s3.amazonaws.com/f8d2ed6c852d7e0abd2aaa1a09387123.wav?X-Amz-Algorithm=AWS4-HMAC-SHA256&amp;X-Amz-Credential=AKIATCPXLLJN3FZS7YWQ%2F20210504%2Fus-east-1%2Fs3%2Faws4_request&amp;X-Amz-Date=20210504T183957Z&amp;X-Amz-Expires=604800&amp;X-Amz-SignedHeaders=host&amp;X-Amz-Signature=720492cfe504bbbd9a7d754d61041a10fcee136e6bbc3ba2ae68debc44c93896" TargetMode="External"/><Relationship Id="rId231" Type="http://schemas.openxmlformats.org/officeDocument/2006/relationships/hyperlink" Target="https://nc-library-recordings.s3.us-west-1.amazonaws.com/uploads/recording/raw_s3_location/4b0e7547-fb12-48fa-bbb2-3f4d15e73398/dbaefc48f0ac885918c901cbe0cf94b8.wav?X-Amz-Algorithm=AWS4-HMAC-SHA256&amp;X-Amz-Credential=AKIATCPXLLJN3FZS7YWQ%2F20210504%2Fus-west-1%2Fs3%2Faws4_request&amp;X-Amz-Date=20210504T183958Z&amp;X-Amz-Expires=604800&amp;X-Amz-SignedHeaders=host&amp;X-Amz-Signature=55dfe75676e58934706c2d05eee3f59d9b3db7fc09aa6c385a7c1316bd78036e" TargetMode="External"/><Relationship Id="rId329" Type="http://schemas.openxmlformats.org/officeDocument/2006/relationships/hyperlink" Target="https://production-processed-recordings.s3.amazonaws.com/5613f7c7f2a809a3e765974280711f23.wav?X-Amz-Algorithm=AWS4-HMAC-SHA256&amp;X-Amz-Credential=AKIATCPXLLJN3FZS7YWQ%2F20210504%2Fus-east-1%2Fs3%2Faws4_request&amp;X-Amz-Date=20210504T183958Z&amp;X-Amz-Expires=604800&amp;X-Amz-SignedHeaders=host&amp;X-Amz-Signature=4932872d71115cba283cedf847bdc3a4549f5dc219edebcf5a9d50c3dbf3bd29" TargetMode="External"/><Relationship Id="rId536" Type="http://schemas.openxmlformats.org/officeDocument/2006/relationships/hyperlink" Target="https://production-processed-recordings.s3.amazonaws.com/4b98cbdf79205fb61d87ed80d83ade1b.wav?X-Amz-Algorithm=AWS4-HMAC-SHA256&amp;X-Amz-Credential=AKIATCPXLLJN3FZS7YWQ%2F20210504%2Fus-east-1%2Fs3%2Faws4_request&amp;X-Amz-Date=20210504T183958Z&amp;X-Amz-Expires=604800&amp;X-Amz-SignedHeaders=host&amp;X-Amz-Signature=a42586cc42157c89c03284f9366a7e5b13e653d4b0770f52f2b59f8bdb88e84b" TargetMode="External"/><Relationship Id="rId1166" Type="http://schemas.openxmlformats.org/officeDocument/2006/relationships/hyperlink" Target="https://nc-library-recordings.s3.us-west-1.amazonaws.com/uploads/recording/raw_s3_location/58e30f0b-a6ba-43a0-9b46-d14b4737ac66/1e1e5bc04f200a02d7da714e9ff7c2fe.wav?X-Amz-Algorithm=AWS4-HMAC-SHA256&amp;X-Amz-Credential=AKIATCPXLLJN3FZS7YWQ%2F20210504%2Fus-west-1%2Fs3%2Faws4_request&amp;X-Amz-Date=20210504T183959Z&amp;X-Amz-Expires=604800&amp;X-Amz-SignedHeaders=host&amp;X-Amz-Signature=e604a58f671889e2ab7c9078395fe4950815d5eeaa2f26f8b22c3b857cb6aa5e" TargetMode="External"/><Relationship Id="rId1373" Type="http://schemas.openxmlformats.org/officeDocument/2006/relationships/hyperlink" Target="https://production-processed-recordings.s3.amazonaws.com/5f8051ea01c91140060d82dde37767e3.wav?X-Amz-Algorithm=AWS4-HMAC-SHA256&amp;X-Amz-Credential=AKIATCPXLLJN3FZS7YWQ%2F20210504%2Fus-east-1%2Fs3%2Faws4_request&amp;X-Amz-Date=20210504T183959Z&amp;X-Amz-Expires=604800&amp;X-Amz-SignedHeaders=host&amp;X-Amz-Signature=bdffa377d1d89231bf738450b1c060302785cc89cbe106cd4d8f812d9c251426" TargetMode="External"/><Relationship Id="rId175" Type="http://schemas.openxmlformats.org/officeDocument/2006/relationships/hyperlink" Target="https://production-processed-recordings.s3.amazonaws.com/41da443eb4b9beae50538ea7cbfd8b81.wav?X-Amz-Algorithm=AWS4-HMAC-SHA256&amp;X-Amz-Credential=AKIATCPXLLJN3FZS7YWQ%2F20210504%2Fus-east-1%2Fs3%2Faws4_request&amp;X-Amz-Date=20210504T183958Z&amp;X-Amz-Expires=604800&amp;X-Amz-SignedHeaders=host&amp;X-Amz-Signature=7e9049c4a42635b6f64340d20d0c7deb06d7adf254027afc783b926d9467f0aa" TargetMode="External"/><Relationship Id="rId743" Type="http://schemas.openxmlformats.org/officeDocument/2006/relationships/hyperlink" Target="http://production-processed-recordings.s3.amazonaws.com/normalized_audio/37328079a6dd535f195fb74b1e42ac89.wav" TargetMode="External"/><Relationship Id="rId950" Type="http://schemas.openxmlformats.org/officeDocument/2006/relationships/hyperlink" Target="https://us-nc-photos.s3.us-east-1.amazonaws.com/uploads/user/avatar/47099d74fd963d8b3bca648b87a933d8.jpeg" TargetMode="External"/><Relationship Id="rId1026" Type="http://schemas.openxmlformats.org/officeDocument/2006/relationships/hyperlink" Target="https://nc-library-recordings.s3.us-west-1.amazonaws.com/uploads/recording/raw_s3_location/8ea80c52-f627-4ad4-ade9-0e3ef3c76888/1949cf7237a3945bd11ae7191838f0f8.wav?X-Amz-Algorithm=AWS4-HMAC-SHA256&amp;X-Amz-Credential=AKIATCPXLLJN3FZS7YWQ%2F20210504%2Fus-west-1%2Fs3%2Faws4_request&amp;X-Amz-Date=20210504T183959Z&amp;X-Amz-Expires=604800&amp;X-Amz-SignedHeaders=host&amp;X-Amz-Signature=1aca72980e7b049898debedc4eca2117e80639aa09c53221f6b74da85ed72c31" TargetMode="External"/><Relationship Id="rId1580" Type="http://schemas.openxmlformats.org/officeDocument/2006/relationships/hyperlink" Target="https://nc-library-recordings.s3.us-west-1.amazonaws.com/uploads/recording/raw_s3_location/79ebdef0-d24e-4503-af8e-42438d617752/fa08d76366cb2c70f7b6a83065ee7ada.wav?X-Amz-Algorithm=AWS4-HMAC-SHA256&amp;X-Amz-Credential=AKIATCPXLLJN3FZS7YWQ%2F20210504%2Fus-west-1%2Fs3%2Faws4_request&amp;X-Amz-Date=20210504T184000Z&amp;X-Amz-Expires=604800&amp;X-Amz-SignedHeaders=host&amp;X-Amz-Signature=20146f1fa31263a463e53415580477731117cafaeeae26d33739760ff3625d7b" TargetMode="External"/><Relationship Id="rId1678" Type="http://schemas.openxmlformats.org/officeDocument/2006/relationships/hyperlink" Target="https://production-processed-recordings.s3.amazonaws.com/ad8da48860804f0f8cd511a46be9cd88.wav?X-Amz-Algorithm=AWS4-HMAC-SHA256&amp;X-Amz-Credential=AKIATCPXLLJN3FZS7YWQ%2F20210504%2Fus-east-1%2Fs3%2Faws4_request&amp;X-Amz-Date=20210504T184000Z&amp;X-Amz-Expires=604800&amp;X-Amz-SignedHeaders=host&amp;X-Amz-Signature=490f23c6486c1c3e8e1f18e7bff7cf5bc09213aebdbc86619056e61fcac3148a" TargetMode="External"/><Relationship Id="rId1801" Type="http://schemas.openxmlformats.org/officeDocument/2006/relationships/hyperlink" Target="https://nc-library-recordings.s3.us-west-1.amazonaws.com/uploads/recording/raw_s3_location/83c10b18-97a0-46db-b9f8-ae82fa43369c/a0fadab729aeb1a99c8eba28e742bebd.wav?X-Amz-Algorithm=AWS4-HMAC-SHA256&amp;X-Amz-Credential=AKIATCPXLLJN3FZS7YWQ%2F20210504%2Fus-west-1%2Fs3%2Faws4_request&amp;X-Amz-Date=20210504T184000Z&amp;X-Amz-Expires=604800&amp;X-Amz-SignedHeaders=host&amp;X-Amz-Signature=2350649fc9beec471930d2215f464500ba71018201ff1a3c5a365ccdc18f49c2" TargetMode="External"/><Relationship Id="rId1885" Type="http://schemas.openxmlformats.org/officeDocument/2006/relationships/hyperlink" Target="https://production-processed-recordings.s3.amazonaws.com/b67dfb66fa649753cb1699e6b7248934.wav?X-Amz-Algorithm=AWS4-HMAC-SHA256&amp;X-Amz-Credential=AKIATCPXLLJN3FZS7YWQ%2F20210504%2Fus-east-1%2Fs3%2Faws4_request&amp;X-Amz-Date=20210504T184000Z&amp;X-Amz-Expires=604800&amp;X-Amz-SignedHeaders=host&amp;X-Amz-Signature=cb7a74c0a5a1e26ae5fc9f0b2d0cf3e712bd58e8ea20b4053fb1cabe4202a2a0" TargetMode="External"/><Relationship Id="rId382" Type="http://schemas.openxmlformats.org/officeDocument/2006/relationships/hyperlink" Target="http://production-processed-recordings.s3.amazonaws.com/normalized_audio/1eca0dc57fab416b4a6756d94e88a47f.wav" TargetMode="External"/><Relationship Id="rId603" Type="http://schemas.openxmlformats.org/officeDocument/2006/relationships/hyperlink" Target="http://production-processed-recordings.s3.amazonaws.com/normalized_audio/5a1bef3e321cf49968ab47bdee3b2fed.wav" TargetMode="External"/><Relationship Id="rId687" Type="http://schemas.openxmlformats.org/officeDocument/2006/relationships/hyperlink" Target="https://us-nc-photos.s3.us-east-1.amazonaws.com/uploads/user/avatar/a71ae3e5251ceb46fa0038f215c4741a.jpg" TargetMode="External"/><Relationship Id="rId810" Type="http://schemas.openxmlformats.org/officeDocument/2006/relationships/hyperlink" Target="https://production-processed-recordings.s3.amazonaws.com/71f02b9d4a8107f9e226980753f0e101.wav?X-Amz-Algorithm=AWS4-HMAC-SHA256&amp;X-Amz-Credential=AKIATCPXLLJN3FZS7YWQ%2F20210504%2Fus-east-1%2Fs3%2Faws4_request&amp;X-Amz-Date=20210504T183959Z&amp;X-Amz-Expires=604800&amp;X-Amz-SignedHeaders=host&amp;X-Amz-Signature=5f375e381100cea9ce7994e25eb0d605991cb041169f0f8cd1df99c1e7f5f0a0" TargetMode="External"/><Relationship Id="rId908" Type="http://schemas.openxmlformats.org/officeDocument/2006/relationships/hyperlink" Target="http://production-processed-recordings.s3.amazonaws.com/normalized_audio/9cc1916575433ab2149d82b4efc16fda.wav" TargetMode="External"/><Relationship Id="rId1233" Type="http://schemas.openxmlformats.org/officeDocument/2006/relationships/hyperlink" Target="https://production-processed-recordings.s3.amazonaws.com/e756dbdb4dcb2918ff0df1c673193cd3.wav?X-Amz-Algorithm=AWS4-HMAC-SHA256&amp;X-Amz-Credential=AKIATCPXLLJN3FZS7YWQ%2F20210504%2Fus-east-1%2Fs3%2Faws4_request&amp;X-Amz-Date=20210504T183959Z&amp;X-Amz-Expires=604800&amp;X-Amz-SignedHeaders=host&amp;X-Amz-Signature=1bb1e727cddbda80d428ffbadd82f02d1b224bfa6c579aad9e7bf785f53912f8" TargetMode="External"/><Relationship Id="rId1440" Type="http://schemas.openxmlformats.org/officeDocument/2006/relationships/hyperlink" Target="https://nc-library-recordings.s3.us-west-1.amazonaws.com/uploads/recording/raw_s3_location/6a892144-8f52-43f4-a8fb-9d7fbd244332/8b68c66172edde315f6aa0237e845174.wav?X-Amz-Algorithm=AWS4-HMAC-SHA256&amp;X-Amz-Credential=AKIATCPXLLJN3FZS7YWQ%2F20210504%2Fus-west-1%2Fs3%2Faws4_request&amp;X-Amz-Date=20210504T183959Z&amp;X-Amz-Expires=604800&amp;X-Amz-SignedHeaders=host&amp;X-Amz-Signature=aa7cdb2ec829cae51734679c5c85c25db665c45505cb14b9acc885ab1bb83b42" TargetMode="External"/><Relationship Id="rId1538" Type="http://schemas.openxmlformats.org/officeDocument/2006/relationships/hyperlink" Target="https://production-processed-recordings.s3.amazonaws.com/38ba57b699d0953ea340890a657d8d44.wav?X-Amz-Algorithm=AWS4-HMAC-SHA256&amp;X-Amz-Credential=AKIATCPXLLJN3FZS7YWQ%2F20210504%2Fus-east-1%2Fs3%2Faws4_request&amp;X-Amz-Date=20210504T184000Z&amp;X-Amz-Expires=604800&amp;X-Amz-SignedHeaders=host&amp;X-Amz-Signature=71b1c1cafefd4c7987d148444dae165f89c22d5e8a4684e211ed72cce8239675" TargetMode="External"/><Relationship Id="rId242" Type="http://schemas.openxmlformats.org/officeDocument/2006/relationships/hyperlink" Target="https://production-processed-recordings.s3.amazonaws.com/7a6efc3d38dfdb5bbd6d7018e68a8a55.wav?X-Amz-Algorithm=AWS4-HMAC-SHA256&amp;X-Amz-Credential=AKIATCPXLLJN3FZS7YWQ%2F20210504%2Fus-east-1%2Fs3%2Faws4_request&amp;X-Amz-Date=20210504T183958Z&amp;X-Amz-Expires=604800&amp;X-Amz-SignedHeaders=host&amp;X-Amz-Signature=153fb983e2335bd4d5ac18a5b598cee456dd40fa96f93aad88498dd131a2400b" TargetMode="External"/><Relationship Id="rId894" Type="http://schemas.openxmlformats.org/officeDocument/2006/relationships/hyperlink" Target="https://us-nc-photos.s3.us-east-1.amazonaws.com/uploads/user/avatar/a0e772eaa06f5f16ac66553ded69d96f.jpg" TargetMode="External"/><Relationship Id="rId1177" Type="http://schemas.openxmlformats.org/officeDocument/2006/relationships/hyperlink" Target="http://production-processed-recordings.s3.amazonaws.com/normalized_audio/87023ce93cf506bdec70a675a2901bfd.wav" TargetMode="External"/><Relationship Id="rId1300" Type="http://schemas.openxmlformats.org/officeDocument/2006/relationships/hyperlink" Target="https://nc-library-recordings.s3.us-west-1.amazonaws.com/uploads/recording/raw_s3_location/4354adef-d811-4f32-abcc-94a52aa339f4/d7839de0122fd992f67d9397bc798a20.wav?X-Amz-Algorithm=AWS4-HMAC-SHA256&amp;X-Amz-Credential=AKIATCPXLLJN3FZS7YWQ%2F20210504%2Fus-west-1%2Fs3%2Faws4_request&amp;X-Amz-Date=20210504T183959Z&amp;X-Amz-Expires=604800&amp;X-Amz-SignedHeaders=host&amp;X-Amz-Signature=33861cb4ef86c7004828ffe4670d8583967a45538bd6c24e30e25d38f43de3bc" TargetMode="External"/><Relationship Id="rId1745" Type="http://schemas.openxmlformats.org/officeDocument/2006/relationships/hyperlink" Target="https://production-processed-recordings.s3.amazonaws.com/3cb9ea379b39c212974c968f73203922.wav?X-Amz-Algorithm=AWS4-HMAC-SHA256&amp;X-Amz-Credential=AKIATCPXLLJN3FZS7YWQ%2F20210504%2Fus-east-1%2Fs3%2Faws4_request&amp;X-Amz-Date=20210504T184000Z&amp;X-Amz-Expires=604800&amp;X-Amz-SignedHeaders=host&amp;X-Amz-Signature=fd85a227f21e60077dfb4094f8f9f2cc820362e98d532083d7f2e160595410bc" TargetMode="External"/><Relationship Id="rId37" Type="http://schemas.openxmlformats.org/officeDocument/2006/relationships/hyperlink" Target="https://nc-library-recordings.s3.us-west-1.amazonaws.com/uploads/recording/raw_s3_location/6a80a9e8-b539-4712-9841-7eae292eeb39/a192d1c8d7ae42cbabe681a60b373fcf.wav?X-Amz-Algorithm=AWS4-HMAC-SHA256&amp;X-Amz-Credential=AKIATCPXLLJN3FZS7YWQ%2F20210504%2Fus-west-1%2Fs3%2Faws4_request&amp;X-Amz-Date=20210504T183957Z&amp;X-Amz-Expires=604800&amp;X-Amz-SignedHeaders=host&amp;X-Amz-Signature=577088d5dea36fea2fab2de0002015a32a87b3c30bd9a4caf4b0dfd8fffb2e30" TargetMode="External"/><Relationship Id="rId102" Type="http://schemas.openxmlformats.org/officeDocument/2006/relationships/hyperlink" Target="http://production-processed-recordings.s3.amazonaws.com/normalized_audio/582976b883016125e485ba69a85e5f1a.wav" TargetMode="External"/><Relationship Id="rId547" Type="http://schemas.openxmlformats.org/officeDocument/2006/relationships/hyperlink" Target="http://production-processed-recordings.s3.amazonaws.com/normalized_audio/0b0448f90e9213edc493f3ab54bca65b.wav" TargetMode="External"/><Relationship Id="rId754" Type="http://schemas.openxmlformats.org/officeDocument/2006/relationships/hyperlink" Target="https://nc-library-recordings.s3.us-west-1.amazonaws.com/uploads/recording/raw_s3_location/9cf3eabb-ddcc-481d-a4a1-76c1dcaaf997/ddb172521d277d63befdbb17aea29250.wav?X-Amz-Algorithm=AWS4-HMAC-SHA256&amp;X-Amz-Credential=AKIATCPXLLJN3FZS7YWQ%2F20210504%2Fus-west-1%2Fs3%2Faws4_request&amp;X-Amz-Date=20210504T183958Z&amp;X-Amz-Expires=604800&amp;X-Amz-SignedHeaders=host&amp;X-Amz-Signature=5f54c386176fc8c4b3f8d3c87169744ee00ce8fc84810a39d30de1cb78f6f259" TargetMode="External"/><Relationship Id="rId961" Type="http://schemas.openxmlformats.org/officeDocument/2006/relationships/hyperlink" Target="http://production-processed-recordings.s3.amazonaws.com/normalized_audio/aec0aed9f02c5f613419eb6cfca73fae.wav" TargetMode="External"/><Relationship Id="rId1384" Type="http://schemas.openxmlformats.org/officeDocument/2006/relationships/hyperlink" Target="https://production-processed-recordings.s3.amazonaws.com/06a8c65f16d3b530f4d492dd95e3f008.wav?X-Amz-Algorithm=AWS4-HMAC-SHA256&amp;X-Amz-Credential=AKIATCPXLLJN3FZS7YWQ%2F20210504%2Fus-east-1%2Fs3%2Faws4_request&amp;X-Amz-Date=20210504T183959Z&amp;X-Amz-Expires=604800&amp;X-Amz-SignedHeaders=host&amp;X-Amz-Signature=224af3a881c8ed89b7efad00ecf2754dbd0a1e2d85554a0b12c0334b2161fca0" TargetMode="External"/><Relationship Id="rId1591" Type="http://schemas.openxmlformats.org/officeDocument/2006/relationships/hyperlink" Target="http://production-processed-recordings.s3.amazonaws.com/normalized_audio/2cb99c9da466438bfe99024dfaf28283.wav" TargetMode="External"/><Relationship Id="rId1605" Type="http://schemas.openxmlformats.org/officeDocument/2006/relationships/hyperlink" Target="https://production-processed-recordings.s3.amazonaws.com/de10a9c218324a4297836d4e45a10b41.wav?X-Amz-Algorithm=AWS4-HMAC-SHA256&amp;X-Amz-Credential=AKIATCPXLLJN3FZS7YWQ%2F20210504%2Fus-east-1%2Fs3%2Faws4_request&amp;X-Amz-Date=20210504T184000Z&amp;X-Amz-Expires=604800&amp;X-Amz-SignedHeaders=host&amp;X-Amz-Signature=262928c92b280e63a60d97721b3cf4f753828ca331206e5f66aa952ac9da51bf" TargetMode="External"/><Relationship Id="rId1689" Type="http://schemas.openxmlformats.org/officeDocument/2006/relationships/hyperlink" Target="https://us-nc-photos.s3.us-east-1.amazonaws.com/uploads/user/avatar/0a7679a877570f53340859e02a40f235.jpeg" TargetMode="External"/><Relationship Id="rId1812" Type="http://schemas.openxmlformats.org/officeDocument/2006/relationships/hyperlink" Target="https://production-processed-recordings.s3.amazonaws.com/bc33722bd33d382a9283f28cbf31dcd0.wav?X-Amz-Algorithm=AWS4-HMAC-SHA256&amp;X-Amz-Credential=AKIATCPXLLJN3FZS7YWQ%2F20210504%2Fus-east-1%2Fs3%2Faws4_request&amp;X-Amz-Date=20210504T184000Z&amp;X-Amz-Expires=604800&amp;X-Amz-SignedHeaders=host&amp;X-Amz-Signature=884b29d3202547b0a78908d9a3c49356a34594f14bbb869f9062e0e2c4dc9240" TargetMode="External"/><Relationship Id="rId90" Type="http://schemas.openxmlformats.org/officeDocument/2006/relationships/hyperlink" Target="http://production-processed-recordings.s3.amazonaws.com/normalized_audio/2a8fc8e8959d7717ea26dbf8f67fc55c.wav" TargetMode="External"/><Relationship Id="rId186" Type="http://schemas.openxmlformats.org/officeDocument/2006/relationships/hyperlink" Target="http://production-processed-recordings.s3.amazonaws.com/normalized_audio/35cace84a1f9e0a7edefc8e2401639e4.wav" TargetMode="External"/><Relationship Id="rId393" Type="http://schemas.openxmlformats.org/officeDocument/2006/relationships/hyperlink" Target="https://nc-library-recordings.s3.us-west-1.amazonaws.com/uploads/recording/raw_s3_location/e8ec94f0-8e00-447c-ae5f-5dddcc7e8c51/e5856c2ad1bad025e7a4a0470619361d.wav?X-Amz-Algorithm=AWS4-HMAC-SHA256&amp;X-Amz-Credential=AKIATCPXLLJN3FZS7YWQ%2F20210504%2Fus-west-1%2Fs3%2Faws4_request&amp;X-Amz-Date=20210504T183958Z&amp;X-Amz-Expires=604800&amp;X-Amz-SignedHeaders=host&amp;X-Amz-Signature=f89a5c28115906e9da0fe20c9655533823477f18383375fc2f2d267e862c6d83" TargetMode="External"/><Relationship Id="rId407" Type="http://schemas.openxmlformats.org/officeDocument/2006/relationships/hyperlink" Target="https://us-nc-photos.s3.us-east-1.amazonaws.com/uploads/user/avatar/83ba5d40a56a38ff84ebbaa7e626d3ef.jpg" TargetMode="External"/><Relationship Id="rId614" Type="http://schemas.openxmlformats.org/officeDocument/2006/relationships/hyperlink" Target="https://us-nc-photos.s3.us-east-1.amazonaws.com/uploads/user/avatar/f3c63a149f3fb1201d749f416e44b820.jpeg" TargetMode="External"/><Relationship Id="rId821" Type="http://schemas.openxmlformats.org/officeDocument/2006/relationships/hyperlink" Target="http://production-processed-recordings.s3.amazonaws.com/normalized_audio/aa2d13cd06036ed42fc75869c36d9130.wav" TargetMode="External"/><Relationship Id="rId1037" Type="http://schemas.openxmlformats.org/officeDocument/2006/relationships/hyperlink" Target="http://production-processed-recordings.s3.amazonaws.com/normalized_audio/32bd089b7ffebea14eaab843fd667128.wav" TargetMode="External"/><Relationship Id="rId1244" Type="http://schemas.openxmlformats.org/officeDocument/2006/relationships/hyperlink" Target="http://production-processed-recordings.s3.amazonaws.com/normalized_audio/c9dc27b3b7f27d1422ba51e7dbc4386c.wav" TargetMode="External"/><Relationship Id="rId1451" Type="http://schemas.openxmlformats.org/officeDocument/2006/relationships/hyperlink" Target="http://production-processed-recordings.s3.amazonaws.com/normalized_audio/d84a28cc605c97f5ea99aa2e5d71fa54.wav" TargetMode="External"/><Relationship Id="rId1896" Type="http://schemas.openxmlformats.org/officeDocument/2006/relationships/hyperlink" Target="http://production-processed-recordings.s3.amazonaws.com/normalized_audio/991a8cbbddeae7e0deec5145e308bca0.wav" TargetMode="External"/><Relationship Id="rId253" Type="http://schemas.openxmlformats.org/officeDocument/2006/relationships/hyperlink" Target="https://nc-library-recordings.s3.us-west-1.amazonaws.com/uploads/recording/raw_s3_location/2bbc31e0-b24a-4cb8-8501-f44441be5a12/d5ef31b6ed0aad518b4c29df6266a08a.wav?X-Amz-Algorithm=AWS4-HMAC-SHA256&amp;X-Amz-Credential=AKIATCPXLLJN3FZS7YWQ%2F20210504%2Fus-west-1%2Fs3%2Faws4_request&amp;X-Amz-Date=20210504T183958Z&amp;X-Amz-Expires=604800&amp;X-Amz-SignedHeaders=host&amp;X-Amz-Signature=fe0016b3587f113124b8b302977253554fa7700fe3173d8d33622c0f5e11061f" TargetMode="External"/><Relationship Id="rId460" Type="http://schemas.openxmlformats.org/officeDocument/2006/relationships/hyperlink" Target="https://nc-library-recordings.s3.us-west-1.amazonaws.com/uploads/recording/raw_s3_location/01f384cf-cc68-4554-b8fb-02993916d1da/e1f50a09d3524d625e91ec85bb1a6c92.wav?X-Amz-Algorithm=AWS4-HMAC-SHA256&amp;X-Amz-Credential=AKIATCPXLLJN3FZS7YWQ%2F20210504%2Fus-west-1%2Fs3%2Faws4_request&amp;X-Amz-Date=20210504T183958Z&amp;X-Amz-Expires=604800&amp;X-Amz-SignedHeaders=host&amp;X-Amz-Signature=8b7fefea8ed11289959de3fc3e22b01447486e0aefae94295f95e5bf659b86b6" TargetMode="External"/><Relationship Id="rId698" Type="http://schemas.openxmlformats.org/officeDocument/2006/relationships/hyperlink" Target="https://nc-library-recordings.s3.us-west-1.amazonaws.com/uploads/recording/raw_s3_location/ed3537b4-31b6-4618-9395-562a27085883/80f90ad9fd701c08915074df12cb5c2c.wav?X-Amz-Algorithm=AWS4-HMAC-SHA256&amp;X-Amz-Credential=AKIATCPXLLJN3FZS7YWQ%2F20210504%2Fus-west-1%2Fs3%2Faws4_request&amp;X-Amz-Date=20210504T183958Z&amp;X-Amz-Expires=604800&amp;X-Amz-SignedHeaders=host&amp;X-Amz-Signature=e3cd189df344c50502960887ed22fcb876304621600f9b4ff089c164f2b4551a" TargetMode="External"/><Relationship Id="rId919" Type="http://schemas.openxmlformats.org/officeDocument/2006/relationships/hyperlink" Target="http://production-processed-recordings.s3.amazonaws.com/normalized_audio/dd0644800014a0367d8a6a7f5264b671.wav" TargetMode="External"/><Relationship Id="rId1090" Type="http://schemas.openxmlformats.org/officeDocument/2006/relationships/hyperlink" Target="https://us-nc-photos.s3.us-east-1.amazonaws.com/uploads/user/avatar/ffd11f7f69f6fba133892126a5e531c2.jpeg" TargetMode="External"/><Relationship Id="rId1104" Type="http://schemas.openxmlformats.org/officeDocument/2006/relationships/hyperlink" Target="https://us-nc-photos.s3.us-east-1.amazonaws.com/uploads/user/avatar/594ac061eee026777d80d20341d8a52c.jpg" TargetMode="External"/><Relationship Id="rId1311" Type="http://schemas.openxmlformats.org/officeDocument/2006/relationships/hyperlink" Target="https://nc-library-recordings.s3.us-west-1.amazonaws.com/uploads/recording/raw_s3_location/1c13cf0c-fa6f-464f-a457-d9a04d97a3d7/0175d1869c1450c597fbb70d186e55e8.wav?X-Amz-Algorithm=AWS4-HMAC-SHA256&amp;X-Amz-Credential=AKIATCPXLLJN3FZS7YWQ%2F20210504%2Fus-west-1%2Fs3%2Faws4_request&amp;X-Amz-Date=20210504T183959Z&amp;X-Amz-Expires=604800&amp;X-Amz-SignedHeaders=host&amp;X-Amz-Signature=b745355ff5ab07cb281a3ff0b0a963d4094756e255bf30640f7559e1447c23ad" TargetMode="External"/><Relationship Id="rId1549" Type="http://schemas.openxmlformats.org/officeDocument/2006/relationships/hyperlink" Target="http://production-processed-recordings.s3.amazonaws.com/normalized_audio/49fc73eb9aaf6d4702e0610301be84f6.wav" TargetMode="External"/><Relationship Id="rId1756" Type="http://schemas.openxmlformats.org/officeDocument/2006/relationships/hyperlink" Target="https://nc-library-recordings.s3.us-west-1.amazonaws.com/uploads/recording/raw_s3_location/c088865a-a173-472d-8f8f-230d468a6079/a58420cca668f9c1fa7cf617a7677a72.wav?X-Amz-Algorithm=AWS4-HMAC-SHA256&amp;X-Amz-Credential=AKIATCPXLLJN3FZS7YWQ%2F20210504%2Fus-west-1%2Fs3%2Faws4_request&amp;X-Amz-Date=20210504T184000Z&amp;X-Amz-Expires=604800&amp;X-Amz-SignedHeaders=host&amp;X-Amz-Signature=9470ba9eac93c266e0e09a088ebddf7da06464420310c7b2898e4fa465434293" TargetMode="External"/><Relationship Id="rId48" Type="http://schemas.openxmlformats.org/officeDocument/2006/relationships/hyperlink" Target="https://us-nc-photos.s3.us-east-1.amazonaws.com/uploads/user/avatar/446b6b95fafbe789e472b596a402bf70.jpg" TargetMode="External"/><Relationship Id="rId113" Type="http://schemas.openxmlformats.org/officeDocument/2006/relationships/hyperlink" Target="https://production-processed-recordings.s3.amazonaws.com/3a26eaf94901b83f6ef79dfcd16857fd.wav?X-Amz-Algorithm=AWS4-HMAC-SHA256&amp;X-Amz-Credential=AKIATCPXLLJN3FZS7YWQ%2F20210504%2Fus-east-1%2Fs3%2Faws4_request&amp;X-Amz-Date=20210504T183958Z&amp;X-Amz-Expires=604800&amp;X-Amz-SignedHeaders=host&amp;X-Amz-Signature=045c296e3fe0036afaec8d6cbc75ebcf46d2bbb2216591b4b71e79c9feb293fc" TargetMode="External"/><Relationship Id="rId320" Type="http://schemas.openxmlformats.org/officeDocument/2006/relationships/hyperlink" Target="http://production-processed-recordings.s3.amazonaws.com/normalized_audio/012a61bb7412b0ffb3c2e290ae549832.wav" TargetMode="External"/><Relationship Id="rId558" Type="http://schemas.openxmlformats.org/officeDocument/2006/relationships/hyperlink" Target="https://production-processed-recordings.s3.amazonaws.com/dc0c2cb6b9494cec69739083030d70db.wav?X-Amz-Algorithm=AWS4-HMAC-SHA256&amp;X-Amz-Credential=AKIATCPXLLJN3FZS7YWQ%2F20210504%2Fus-east-1%2Fs3%2Faws4_request&amp;X-Amz-Date=20210504T183958Z&amp;X-Amz-Expires=604800&amp;X-Amz-SignedHeaders=host&amp;X-Amz-Signature=ed70e6e5c7a6f8aec8e1efc3db6e1869467d34feff8aa1257b579faab601ed94" TargetMode="External"/><Relationship Id="rId765" Type="http://schemas.openxmlformats.org/officeDocument/2006/relationships/hyperlink" Target="https://production-processed-recordings.s3.amazonaws.com/49e6c97be5fc9c7b7708e97e8ea088d2.wav?X-Amz-Algorithm=AWS4-HMAC-SHA256&amp;X-Amz-Credential=AKIATCPXLLJN3FZS7YWQ%2F20210504%2Fus-east-1%2Fs3%2Faws4_request&amp;X-Amz-Date=20210504T183958Z&amp;X-Amz-Expires=604800&amp;X-Amz-SignedHeaders=host&amp;X-Amz-Signature=9582ee4dfdc8ec43a18bcf9e8549127867d8121553d70a15457032dbc107fded" TargetMode="External"/><Relationship Id="rId972" Type="http://schemas.openxmlformats.org/officeDocument/2006/relationships/hyperlink" Target="http://production-processed-recordings.s3.amazonaws.com/normalized_audio/df217a55543970aad7b6dd611385cdb7.wav" TargetMode="External"/><Relationship Id="rId1188" Type="http://schemas.openxmlformats.org/officeDocument/2006/relationships/hyperlink" Target="https://nc-library-recordings.s3.us-west-1.amazonaws.com/uploads/recording/raw_s3_location/88b90fb3-008e-4e69-9786-31b3639f2f33/faacf91d0fc9b7cfe74cc52aaa628c97.wav?X-Amz-Algorithm=AWS4-HMAC-SHA256&amp;X-Amz-Credential=AKIATCPXLLJN3FZS7YWQ%2F20210504%2Fus-west-1%2Fs3%2Faws4_request&amp;X-Amz-Date=20210504T183959Z&amp;X-Amz-Expires=604800&amp;X-Amz-SignedHeaders=host&amp;X-Amz-Signature=753bfab666c96ff44d89c363aedc52c42d9747a59736739109d1bcc5ddfcfe42" TargetMode="External"/><Relationship Id="rId1395" Type="http://schemas.openxmlformats.org/officeDocument/2006/relationships/hyperlink" Target="https://nc-library-recordings.s3.us-west-1.amazonaws.com/uploads/recording/raw_s3_location/f2e75bad-90cc-4ddf-90ef-3aad448c0992/7cfa01e36111cbc6e8ee265cdf5325da.wav?X-Amz-Algorithm=AWS4-HMAC-SHA256&amp;X-Amz-Credential=AKIATCPXLLJN3FZS7YWQ%2F20210504%2Fus-west-1%2Fs3%2Faws4_request&amp;X-Amz-Date=20210504T183959Z&amp;X-Amz-Expires=604800&amp;X-Amz-SignedHeaders=host&amp;X-Amz-Signature=04c769987cd251d1c9fc717b3453656028b98a68ebf3bf1c517b4411e63b7319" TargetMode="External"/><Relationship Id="rId1409" Type="http://schemas.openxmlformats.org/officeDocument/2006/relationships/hyperlink" Target="https://nc-library-recordings.s3.us-west-1.amazonaws.com/uploads/recording/raw_s3_location/34b31c97-cf05-4cfe-ab96-873b67e604c3/2ed88e500d40934c0db5436360fe1f79.wav?X-Amz-Algorithm=AWS4-HMAC-SHA256&amp;X-Amz-Credential=AKIATCPXLLJN3FZS7YWQ%2F20210504%2Fus-west-1%2Fs3%2Faws4_request&amp;X-Amz-Date=20210504T183959Z&amp;X-Amz-Expires=604800&amp;X-Amz-SignedHeaders=host&amp;X-Amz-Signature=6333fb32c512dc1018edb2215db1b978adcaf456b7b811f65f376d8b5b8adb68" TargetMode="External"/><Relationship Id="rId1616" Type="http://schemas.openxmlformats.org/officeDocument/2006/relationships/hyperlink" Target="http://production-processed-recordings.s3.amazonaws.com/normalized_audio/10a17652f356d2ba8bd3a0c5831db822.wav" TargetMode="External"/><Relationship Id="rId1823" Type="http://schemas.openxmlformats.org/officeDocument/2006/relationships/hyperlink" Target="http://production-processed-recordings.s3.amazonaws.com/normalized_audio/da95a453fbd5bb6faacaac5ed91efd5a.wav" TargetMode="External"/><Relationship Id="rId197" Type="http://schemas.openxmlformats.org/officeDocument/2006/relationships/hyperlink" Target="https://production-processed-recordings.s3.amazonaws.com/fffdd6269e68931e446ec9f6354cffc3.wav?X-Amz-Algorithm=AWS4-HMAC-SHA256&amp;X-Amz-Credential=AKIATCPXLLJN3FZS7YWQ%2F20210504%2Fus-east-1%2Fs3%2Faws4_request&amp;X-Amz-Date=20210504T183958Z&amp;X-Amz-Expires=604800&amp;X-Amz-SignedHeaders=host&amp;X-Amz-Signature=3e633bde0ff51fb325c559dee1d0052958be37f84dda1f3e553070533502f9bc" TargetMode="External"/><Relationship Id="rId418" Type="http://schemas.openxmlformats.org/officeDocument/2006/relationships/hyperlink" Target="http://production-processed-recordings.s3.amazonaws.com/normalized_audio/38f1fa3aaca6d2eae3fa1a3eb699e859.wav" TargetMode="External"/><Relationship Id="rId625" Type="http://schemas.openxmlformats.org/officeDocument/2006/relationships/hyperlink" Target="https://us-nc-photos.s3.us-east-1.amazonaws.com/uploads/user/avatar/00c6bfaa86bf9704485a51e5a849a486.jpg" TargetMode="External"/><Relationship Id="rId832" Type="http://schemas.openxmlformats.org/officeDocument/2006/relationships/hyperlink" Target="https://production-processed-recordings.s3.amazonaws.com/b25933c9c5adffa52d3190cc618efac4.wav?X-Amz-Algorithm=AWS4-HMAC-SHA256&amp;X-Amz-Credential=AKIATCPXLLJN3FZS7YWQ%2F20210504%2Fus-east-1%2Fs3%2Faws4_request&amp;X-Amz-Date=20210504T183959Z&amp;X-Amz-Expires=604800&amp;X-Amz-SignedHeaders=host&amp;X-Amz-Signature=d67474b32e10c0829c29834710b34010f6c735857fd0854d553278d39ac99f4f" TargetMode="External"/><Relationship Id="rId1048" Type="http://schemas.openxmlformats.org/officeDocument/2006/relationships/hyperlink" Target="https://nc-library-recordings.s3.us-west-1.amazonaws.com/uploads/recording/raw_s3_location/86e2ed3a-389d-4058-9bdb-89388af0d5d9/094ad4df05fbd602cb82bdae462a7dec.wav?X-Amz-Algorithm=AWS4-HMAC-SHA256&amp;X-Amz-Credential=AKIATCPXLLJN3FZS7YWQ%2F20210504%2Fus-west-1%2Fs3%2Faws4_request&amp;X-Amz-Date=20210504T183959Z&amp;X-Amz-Expires=604800&amp;X-Amz-SignedHeaders=host&amp;X-Amz-Signature=de610b579681bf629e46f2ebdc800d9271bf99bd70cb7dcb3e4ec2c39db9d946" TargetMode="External"/><Relationship Id="rId1255" Type="http://schemas.openxmlformats.org/officeDocument/2006/relationships/hyperlink" Target="https://production-processed-recordings.s3.amazonaws.com/b3e558f9d7bf89c1f8076af519784b8f.wav?X-Amz-Algorithm=AWS4-HMAC-SHA256&amp;X-Amz-Credential=AKIATCPXLLJN3FZS7YWQ%2F20210504%2Fus-east-1%2Fs3%2Faws4_request&amp;X-Amz-Date=20210504T183959Z&amp;X-Amz-Expires=604800&amp;X-Amz-SignedHeaders=host&amp;X-Amz-Signature=75e3cc4f9654265dc595ab2dae325ea663601e7cb0f70af5673d0df272966094" TargetMode="External"/><Relationship Id="rId1462" Type="http://schemas.openxmlformats.org/officeDocument/2006/relationships/hyperlink" Target="https://nc-library-recordings.s3.us-west-1.amazonaws.com/uploads/recording/raw_s3_location/6c869d9d-6384-4b11-9269-8526983b91bc/08fb5b0f22297ecd6435b24443739aee.wav?X-Amz-Algorithm=AWS4-HMAC-SHA256&amp;X-Amz-Credential=AKIATCPXLLJN3FZS7YWQ%2F20210504%2Fus-west-1%2Fs3%2Faws4_request&amp;X-Amz-Date=20210504T184000Z&amp;X-Amz-Expires=604800&amp;X-Amz-SignedHeaders=host&amp;X-Amz-Signature=2d7428f8b72b20464c1e31ec1bf02d12eb67bc6c4e659689d48aa8f007a7d470" TargetMode="External"/><Relationship Id="rId264" Type="http://schemas.openxmlformats.org/officeDocument/2006/relationships/hyperlink" Target="https://production-processed-recordings.s3.amazonaws.com/46a40ad8bd41d6d852edefe9d1b6e3cd.wav?X-Amz-Algorithm=AWS4-HMAC-SHA256&amp;X-Amz-Credential=AKIATCPXLLJN3FZS7YWQ%2F20210504%2Fus-east-1%2Fs3%2Faws4_request&amp;X-Amz-Date=20210504T183958Z&amp;X-Amz-Expires=604800&amp;X-Amz-SignedHeaders=host&amp;X-Amz-Signature=bf24ae097c61fe551a4d78aa2b7029708e9ade2e6782bb57a889ec2551c9a6cb" TargetMode="External"/><Relationship Id="rId471" Type="http://schemas.openxmlformats.org/officeDocument/2006/relationships/hyperlink" Target="http://production-processed-recordings.s3.amazonaws.com/normalized_audio/cc0ba42db8b947fe5821a81f47731ec5.wav" TargetMode="External"/><Relationship Id="rId1115" Type="http://schemas.openxmlformats.org/officeDocument/2006/relationships/hyperlink" Target="https://us-nc-photos.s3.us-east-1.amazonaws.com/uploads/user/avatar/5ed414c3cb9349ed82ad671c855fed50.jpg" TargetMode="External"/><Relationship Id="rId1322" Type="http://schemas.openxmlformats.org/officeDocument/2006/relationships/hyperlink" Target="https://nc-library-recordings.s3.us-west-1.amazonaws.com/uploads/recording/raw_s3_location/780f8e23-fb4f-45b0-9e83-871e5a607d32/4b454b110425958a0cbe2d78f72292d8.wav?X-Amz-Algorithm=AWS4-HMAC-SHA256&amp;X-Amz-Credential=AKIATCPXLLJN3FZS7YWQ%2F20210504%2Fus-west-1%2Fs3%2Faws4_request&amp;X-Amz-Date=20210504T183959Z&amp;X-Amz-Expires=604800&amp;X-Amz-SignedHeaders=host&amp;X-Amz-Signature=42ca2188ef2bbdd243c8e6604587a6372502f18efbf14fdf09289cc78095beea" TargetMode="External"/><Relationship Id="rId1767" Type="http://schemas.openxmlformats.org/officeDocument/2006/relationships/hyperlink" Target="https://production-processed-recordings.s3.amazonaws.com/d9f1cd56d824986e330c1e09329d8dcb.wav?X-Amz-Algorithm=AWS4-HMAC-SHA256&amp;X-Amz-Credential=AKIATCPXLLJN3FZS7YWQ%2F20210504%2Fus-east-1%2Fs3%2Faws4_request&amp;X-Amz-Date=20210504T184000Z&amp;X-Amz-Expires=604800&amp;X-Amz-SignedHeaders=host&amp;X-Amz-Signature=200aa01bc004787d409ab1bdb78863db2387019bf1afc6827fd91e49868e3030" TargetMode="External"/><Relationship Id="rId59" Type="http://schemas.openxmlformats.org/officeDocument/2006/relationships/hyperlink" Target="https://us-nc-photos.s3.us-east-1.amazonaws.com/uploads/user/avatar/65b76e2fc5781f9de99ea176b2aba837.jpg" TargetMode="External"/><Relationship Id="rId124" Type="http://schemas.openxmlformats.org/officeDocument/2006/relationships/hyperlink" Target="https://production-processed-recordings.s3.amazonaws.com/e8333616cf3cd539e01ba8126808a5be.wav?X-Amz-Algorithm=AWS4-HMAC-SHA256&amp;X-Amz-Credential=AKIATCPXLLJN3FZS7YWQ%2F20210504%2Fus-east-1%2Fs3%2Faws4_request&amp;X-Amz-Date=20210504T183958Z&amp;X-Amz-Expires=604800&amp;X-Amz-SignedHeaders=host&amp;X-Amz-Signature=f99264489a77ad02577ed85bdf299b778e7e1e5d39b2b92f086f65fd24fb41c4" TargetMode="External"/><Relationship Id="rId569" Type="http://schemas.openxmlformats.org/officeDocument/2006/relationships/hyperlink" Target="https://nc-library-recordings.s3.us-west-1.amazonaws.com/uploads/recording/raw_s3_location/f591ed3b-cb22-4d32-8d43-f47ab74b4faf/59eed8bc8130905d69949eddc9d5a64e.wav?X-Amz-Algorithm=AWS4-HMAC-SHA256&amp;X-Amz-Credential=AKIATCPXLLJN3FZS7YWQ%2F20210504%2Fus-west-1%2Fs3%2Faws4_request&amp;X-Amz-Date=20210504T183958Z&amp;X-Amz-Expires=604800&amp;X-Amz-SignedHeaders=host&amp;X-Amz-Signature=63d57525ab885582555f20b3d3c729299acefbd94b8694c086d5bb902693885d" TargetMode="External"/><Relationship Id="rId776" Type="http://schemas.openxmlformats.org/officeDocument/2006/relationships/hyperlink" Target="https://nc-library-recordings.s3.us-west-1.amazonaws.com/uploads/recording/raw_s3_location/476d7f8c-32e3-4752-a120-9d73084070ad/8e0334b8ce545fa2627d95cf21ec2381.wav?X-Amz-Algorithm=AWS4-HMAC-SHA256&amp;X-Amz-Credential=AKIATCPXLLJN3FZS7YWQ%2F20210504%2Fus-west-1%2Fs3%2Faws4_request&amp;X-Amz-Date=20210504T183958Z&amp;X-Amz-Expires=604800&amp;X-Amz-SignedHeaders=host&amp;X-Amz-Signature=9092a080ef7b4eea31e60e6471b54c854aa4f62ffd6c2ae02906102b39835d37" TargetMode="External"/><Relationship Id="rId983" Type="http://schemas.openxmlformats.org/officeDocument/2006/relationships/hyperlink" Target="https://nc-library-recordings.s3.us-west-1.amazonaws.com/uploads/recording/raw_s3_location/d08b0368-b38a-40a3-ad41-7e28e7fd2a06/e90ba73cbdb79d5b06cb557948f73eee.wav?X-Amz-Algorithm=AWS4-HMAC-SHA256&amp;X-Amz-Credential=AKIATCPXLLJN3FZS7YWQ%2F20210504%2Fus-west-1%2Fs3%2Faws4_request&amp;X-Amz-Date=20210504T183959Z&amp;X-Amz-Expires=604800&amp;X-Amz-SignedHeaders=host&amp;X-Amz-Signature=51797ee6b38096ce7c91957907ea9984a61b2cf9280d7b60581bfb99b6bf1b84" TargetMode="External"/><Relationship Id="rId1199" Type="http://schemas.openxmlformats.org/officeDocument/2006/relationships/hyperlink" Target="http://production-processed-recordings.s3.amazonaws.com/normalized_audio/d2a34024722d2213c1d90d0ad24c1d21.wav" TargetMode="External"/><Relationship Id="rId1627" Type="http://schemas.openxmlformats.org/officeDocument/2006/relationships/hyperlink" Target="http://production-processed-recordings.s3.amazonaws.com/normalized_audio/bbf7e109b8d16878566f86a407fd2476.wav" TargetMode="External"/><Relationship Id="rId1834" Type="http://schemas.openxmlformats.org/officeDocument/2006/relationships/hyperlink" Target="https://production-processed-recordings.s3.amazonaws.com/8b3b5510023dce8d91b487c1cac98718.wav?X-Amz-Algorithm=AWS4-HMAC-SHA256&amp;X-Amz-Credential=AKIATCPXLLJN3FZS7YWQ%2F20210504%2Fus-east-1%2Fs3%2Faws4_request&amp;X-Amz-Date=20210504T184000Z&amp;X-Amz-Expires=604800&amp;X-Amz-SignedHeaders=host&amp;X-Amz-Signature=bf22f4bafa9bccb1afeed46a9a1cd74e7a7bec742310f954a838ca284f4d3c2d" TargetMode="External"/><Relationship Id="rId331" Type="http://schemas.openxmlformats.org/officeDocument/2006/relationships/hyperlink" Target="https://us-nc-photos.s3.us-east-1.amazonaws.com/uploads/user/avatar/8de51ce9103742f4e08b6e732e989040.jpg" TargetMode="External"/><Relationship Id="rId429" Type="http://schemas.openxmlformats.org/officeDocument/2006/relationships/hyperlink" Target="https://production-processed-recordings.s3.amazonaws.com/13ea8fcc1cd1eae78026c19e1f5305fe.wav?X-Amz-Algorithm=AWS4-HMAC-SHA256&amp;X-Amz-Credential=AKIATCPXLLJN3FZS7YWQ%2F20210504%2Fus-east-1%2Fs3%2Faws4_request&amp;X-Amz-Date=20210504T183958Z&amp;X-Amz-Expires=604800&amp;X-Amz-SignedHeaders=host&amp;X-Amz-Signature=80e1622f479c1fc1e6320ab5b0052181ce0c0a4c666c0b1fdbae48ae93acf57b" TargetMode="External"/><Relationship Id="rId636" Type="http://schemas.openxmlformats.org/officeDocument/2006/relationships/hyperlink" Target="http://production-processed-recordings.s3.amazonaws.com/normalized_audio/f33a257345bb2361e053eacb8e656138.wav" TargetMode="External"/><Relationship Id="rId1059" Type="http://schemas.openxmlformats.org/officeDocument/2006/relationships/hyperlink" Target="https://production-processed-recordings.s3.amazonaws.com/9ea322092b95f58ae4dc45d621a437aa.wav?X-Amz-Algorithm=AWS4-HMAC-SHA256&amp;X-Amz-Credential=AKIATCPXLLJN3FZS7YWQ%2F20210504%2Fus-east-1%2Fs3%2Faws4_request&amp;X-Amz-Date=20210504T183959Z&amp;X-Amz-Expires=604800&amp;X-Amz-SignedHeaders=host&amp;X-Amz-Signature=5087e971d9cdda7b6f3af03ee73acb40c67cd8ad1c1e86d363e1bca7d85dc71a" TargetMode="External"/><Relationship Id="rId1266" Type="http://schemas.openxmlformats.org/officeDocument/2006/relationships/hyperlink" Target="https://nc-library-recordings.s3.us-west-1.amazonaws.com/uploads/recording/raw_s3_location/2dbd9a56-8c5b-41ed-949e-279f18047fe7/d4d973443ef7f2db0d86c9bc576e8f5f.wav?X-Amz-Algorithm=AWS4-HMAC-SHA256&amp;X-Amz-Credential=AKIATCPXLLJN3FZS7YWQ%2F20210504%2Fus-west-1%2Fs3%2Faws4_request&amp;X-Amz-Date=20210504T183959Z&amp;X-Amz-Expires=604800&amp;X-Amz-SignedHeaders=host&amp;X-Amz-Signature=17171b7c10c5bf699177a8f21c4e64ee8485ceef0d20cf650cc7103eb18e1adc" TargetMode="External"/><Relationship Id="rId1473" Type="http://schemas.openxmlformats.org/officeDocument/2006/relationships/hyperlink" Target="http://production-processed-recordings.s3.amazonaws.com/normalized_audio/efadd924a09931d0e24e0fabe7f830b9.wav" TargetMode="External"/><Relationship Id="rId843" Type="http://schemas.openxmlformats.org/officeDocument/2006/relationships/hyperlink" Target="http://production-processed-recordings.s3.amazonaws.com/normalized_audio/263b7bf3d99e491ff90e5663a6ff4a3c.wav" TargetMode="External"/><Relationship Id="rId1126" Type="http://schemas.openxmlformats.org/officeDocument/2006/relationships/hyperlink" Target="http://production-processed-recordings.s3.amazonaws.com/normalized_audio/a16428b183db3fe4ca8dab10a7ab2554.wav" TargetMode="External"/><Relationship Id="rId1680" Type="http://schemas.openxmlformats.org/officeDocument/2006/relationships/hyperlink" Target="http://production-processed-recordings.s3.amazonaws.com/normalized_audio/4864cb3ba47a99ccc62e00b8c6965061.wav" TargetMode="External"/><Relationship Id="rId1778" Type="http://schemas.openxmlformats.org/officeDocument/2006/relationships/hyperlink" Target="https://nc-library-recordings.s3.us-west-1.amazonaws.com/uploads/recording/raw_s3_location/50e87a0b-42a2-4316-9f79-a05b1a99e1f2/4ce26f592c503ba195290564dc2ede3d.wav?X-Amz-Algorithm=AWS4-HMAC-SHA256&amp;X-Amz-Credential=AKIATCPXLLJN3FZS7YWQ%2F20210504%2Fus-west-1%2Fs3%2Faws4_request&amp;X-Amz-Date=20210504T184000Z&amp;X-Amz-Expires=604800&amp;X-Amz-SignedHeaders=host&amp;X-Amz-Signature=ccd5787a59ec2ba677099b7624d29c434840e077deb4d06fe917d6559ee180ac" TargetMode="External"/><Relationship Id="rId1901" Type="http://schemas.openxmlformats.org/officeDocument/2006/relationships/hyperlink" Target="https://nc-library-recordings.s3.us-west-1.amazonaws.com/uploads/recording/raw_s3_location/752f8587-8ca0-4880-a0c8-338aa2f4da61/324d3de454e6978cd44ab0548dc8c28d.wav?X-Amz-Algorithm=AWS4-HMAC-SHA256&amp;X-Amz-Credential=AKIATCPXLLJN3FZS7YWQ%2F20210504%2Fus-west-1%2Fs3%2Faws4_request&amp;X-Amz-Date=20210504T184000Z&amp;X-Amz-Expires=604800&amp;X-Amz-SignedHeaders=host&amp;X-Amz-Signature=236bce3c4927875c56f4bcb5b91b1f720f9b63abee6b08402f0081b04999897f" TargetMode="External"/><Relationship Id="rId275" Type="http://schemas.openxmlformats.org/officeDocument/2006/relationships/hyperlink" Target="https://nc-library-recordings.s3.us-west-1.amazonaws.com/uploads/recording/raw_s3_location/83a756c0-4655-4435-b936-651838c03162/49184bc33287b536e599d13bfb86818c.wav?X-Amz-Algorithm=AWS4-HMAC-SHA256&amp;X-Amz-Credential=AKIATCPXLLJN3FZS7YWQ%2F20210504%2Fus-west-1%2Fs3%2Faws4_request&amp;X-Amz-Date=20210504T183958Z&amp;X-Amz-Expires=604800&amp;X-Amz-SignedHeaders=host&amp;X-Amz-Signature=c5f3f6b641e7afa31db2d3238ca7f8bb8f4cf22a7991bbba9a8ce1c2b85656f1" TargetMode="External"/><Relationship Id="rId482" Type="http://schemas.openxmlformats.org/officeDocument/2006/relationships/hyperlink" Target="https://production-processed-recordings.s3.amazonaws.com/6940fce7814174ae65fd29e8d112f9a6.wav?X-Amz-Algorithm=AWS4-HMAC-SHA256&amp;X-Amz-Credential=AKIATCPXLLJN3FZS7YWQ%2F20210504%2Fus-east-1%2Fs3%2Faws4_request&amp;X-Amz-Date=20210504T183958Z&amp;X-Amz-Expires=604800&amp;X-Amz-SignedHeaders=host&amp;X-Amz-Signature=0e75ce40599a1b496a7e1bd62ade202c95a1bac8d5bfc042ad7e86d6f0c1bad3" TargetMode="External"/><Relationship Id="rId703" Type="http://schemas.openxmlformats.org/officeDocument/2006/relationships/hyperlink" Target="https://production-processed-recordings.s3.amazonaws.com/3bf8a8b02b117deaf499acb529db0a4d.wav?X-Amz-Algorithm=AWS4-HMAC-SHA256&amp;X-Amz-Credential=AKIATCPXLLJN3FZS7YWQ%2F20210504%2Fus-east-1%2Fs3%2Faws4_request&amp;X-Amz-Date=20210504T183958Z&amp;X-Amz-Expires=604800&amp;X-Amz-SignedHeaders=host&amp;X-Amz-Signature=a7e366c28e5f55cde8d54edddc5086347531a09244868b8b685bd346e718032c" TargetMode="External"/><Relationship Id="rId910" Type="http://schemas.openxmlformats.org/officeDocument/2006/relationships/hyperlink" Target="https://nc-library-recordings.s3.us-west-1.amazonaws.com/uploads/recording/raw_s3_location/6eb34e79-ee77-4cee-84d0-7c577208a8e9/9cc1916575433ab2149d82b4efc16fda.wav?X-Amz-Algorithm=AWS4-HMAC-SHA256&amp;X-Amz-Credential=AKIATCPXLLJN3FZS7YWQ%2F20210504%2Fus-west-1%2Fs3%2Faws4_request&amp;X-Amz-Date=20210504T183959Z&amp;X-Amz-Expires=604800&amp;X-Amz-SignedHeaders=host&amp;X-Amz-Signature=a0facc63bc784cb4cb46b4d97ba87f1233898ca724cbed5f641120fb2fa7c557" TargetMode="External"/><Relationship Id="rId1333" Type="http://schemas.openxmlformats.org/officeDocument/2006/relationships/hyperlink" Target="https://nc-library-recordings.s3.us-west-1.amazonaws.com/uploads/recording/raw_s3_location/5c93f313-cfd8-41f5-8d0f-5567d92da52d/6449994ae115dcb2635c1c6c36817c41.wav?X-Amz-Algorithm=AWS4-HMAC-SHA256&amp;X-Amz-Credential=AKIATCPXLLJN3FZS7YWQ%2F20210504%2Fus-west-1%2Fs3%2Faws4_request&amp;X-Amz-Date=20210504T183959Z&amp;X-Amz-Expires=604800&amp;X-Amz-SignedHeaders=host&amp;X-Amz-Signature=4d9ec2767c560ef862e119ec58a986120859d4acc1cf4ef04c7f4be2240f822f" TargetMode="External"/><Relationship Id="rId1540" Type="http://schemas.openxmlformats.org/officeDocument/2006/relationships/hyperlink" Target="http://production-processed-recordings.s3.amazonaws.com/normalized_audio/37b1d092cf6d2dc66122a1e2da28e44e.wav" TargetMode="External"/><Relationship Id="rId1638" Type="http://schemas.openxmlformats.org/officeDocument/2006/relationships/hyperlink" Target="https://production-processed-recordings.s3.amazonaws.com/b11e0305b37fb0129c67287363a34160.wav?X-Amz-Algorithm=AWS4-HMAC-SHA256&amp;X-Amz-Credential=AKIATCPXLLJN3FZS7YWQ%2F20210504%2Fus-east-1%2Fs3%2Faws4_request&amp;X-Amz-Date=20210504T184000Z&amp;X-Amz-Expires=604800&amp;X-Amz-SignedHeaders=host&amp;X-Amz-Signature=5457a876c63e9e29184f1dc1a03e46c187f56b1c2b48982430201a1d13d7db40" TargetMode="External"/><Relationship Id="rId135" Type="http://schemas.openxmlformats.org/officeDocument/2006/relationships/hyperlink" Target="https://production-processed-recordings.s3.amazonaws.com/9ba9bc1dc311de8fd37df621310ab4f7.wav?X-Amz-Algorithm=AWS4-HMAC-SHA256&amp;X-Amz-Credential=AKIATCPXLLJN3FZS7YWQ%2F20210504%2Fus-east-1%2Fs3%2Faws4_request&amp;X-Amz-Date=20210504T183958Z&amp;X-Amz-Expires=604800&amp;X-Amz-SignedHeaders=host&amp;X-Amz-Signature=c8d2770a5cde033b1be98f423c3c48ead619bfe799632acfda165b980a017a3b" TargetMode="External"/><Relationship Id="rId342" Type="http://schemas.openxmlformats.org/officeDocument/2006/relationships/hyperlink" Target="https://production-processed-recordings.s3.amazonaws.com/7f8b7f68d6498103966f099f1abfd81d.wav?X-Amz-Algorithm=AWS4-HMAC-SHA256&amp;X-Amz-Credential=AKIATCPXLLJN3FZS7YWQ%2F20210504%2Fus-east-1%2Fs3%2Faws4_request&amp;X-Amz-Date=20210504T183958Z&amp;X-Amz-Expires=604800&amp;X-Amz-SignedHeaders=host&amp;X-Amz-Signature=4f34e43b27231c6fb8c3250c6fecabfbd10b880ab35c277e3ea6f5872824111f" TargetMode="External"/><Relationship Id="rId787" Type="http://schemas.openxmlformats.org/officeDocument/2006/relationships/hyperlink" Target="https://production-processed-recordings.s3.amazonaws.com/256e06fc52fb4bf20aea2ad945bb35f3.wav?X-Amz-Algorithm=AWS4-HMAC-SHA256&amp;X-Amz-Credential=AKIATCPXLLJN3FZS7YWQ%2F20210504%2Fus-east-1%2Fs3%2Faws4_request&amp;X-Amz-Date=20210504T183958Z&amp;X-Amz-Expires=604800&amp;X-Amz-SignedHeaders=host&amp;X-Amz-Signature=28e8e883afe3f207d9cbb297e18316b60e1a2df9e65cd390d17a0ec0a1935ce3" TargetMode="External"/><Relationship Id="rId994" Type="http://schemas.openxmlformats.org/officeDocument/2006/relationships/hyperlink" Target="https://production-processed-recordings.s3.amazonaws.com/49ba4c6c029fc0ce6c60b2a73e304dd9.wav?X-Amz-Algorithm=AWS4-HMAC-SHA256&amp;X-Amz-Credential=AKIATCPXLLJN3FZS7YWQ%2F20210504%2Fus-east-1%2Fs3%2Faws4_request&amp;X-Amz-Date=20210504T183959Z&amp;X-Amz-Expires=604800&amp;X-Amz-SignedHeaders=host&amp;X-Amz-Signature=e15ed6ca79ae05dfa0bb1a50c01ab32b4b0c4c6df3c09bcfc00e8ad8df87ef82" TargetMode="External"/><Relationship Id="rId1400" Type="http://schemas.openxmlformats.org/officeDocument/2006/relationships/hyperlink" Target="https://production-processed-recordings.s3.amazonaws.com/aa8d2c4e106ab4e51ae52370f72c2dbe.wav?X-Amz-Algorithm=AWS4-HMAC-SHA256&amp;X-Amz-Credential=AKIATCPXLLJN3FZS7YWQ%2F20210504%2Fus-east-1%2Fs3%2Faws4_request&amp;X-Amz-Date=20210504T183959Z&amp;X-Amz-Expires=604800&amp;X-Amz-SignedHeaders=host&amp;X-Amz-Signature=f2d717b4b90e2b2fe624a71b960a93a2e19c21ee773ec51bbf808996cbe628f9" TargetMode="External"/><Relationship Id="rId1845" Type="http://schemas.openxmlformats.org/officeDocument/2006/relationships/hyperlink" Target="http://production-processed-recordings.s3.amazonaws.com/normalized_audio/5f97845d36a205c801678c0c1a906fb8.wav" TargetMode="External"/><Relationship Id="rId202" Type="http://schemas.openxmlformats.org/officeDocument/2006/relationships/hyperlink" Target="https://nc-library-recordings.s3.us-west-1.amazonaws.com/uploads/recording/raw_s3_location/64ca93d2-c5c7-42f8-815c-cf8d6dada077/60371d98e1eddd69dc0b02cdcd9d7fa8.wav?X-Amz-Algorithm=AWS4-HMAC-SHA256&amp;X-Amz-Credential=AKIATCPXLLJN3FZS7YWQ%2F20210504%2Fus-west-1%2Fs3%2Faws4_request&amp;X-Amz-Date=20210504T183958Z&amp;X-Amz-Expires=604800&amp;X-Amz-SignedHeaders=host&amp;X-Amz-Signature=c5875c55efbebc73296a17be83faabd62b3c395b5c3886bdace11ee064dede9b" TargetMode="External"/><Relationship Id="rId647" Type="http://schemas.openxmlformats.org/officeDocument/2006/relationships/hyperlink" Target="https://production-processed-recordings.s3.amazonaws.com/8ac1117bd38cc43543550684c9d98bdd.wav?X-Amz-Algorithm=AWS4-HMAC-SHA256&amp;X-Amz-Credential=AKIATCPXLLJN3FZS7YWQ%2F20210504%2Fus-east-1%2Fs3%2Faws4_request&amp;X-Amz-Date=20210504T183958Z&amp;X-Amz-Expires=604800&amp;X-Amz-SignedHeaders=host&amp;X-Amz-Signature=a4190c52ff0a0f781af9b568e6b11554fcf5cd9044f74a4727281ae9e8981249" TargetMode="External"/><Relationship Id="rId854" Type="http://schemas.openxmlformats.org/officeDocument/2006/relationships/hyperlink" Target="https://production-processed-recordings.s3.amazonaws.com/f43ee7cf0a6a1eddc47fb1e2dc2b9188.wav?X-Amz-Algorithm=AWS4-HMAC-SHA256&amp;X-Amz-Credential=AKIATCPXLLJN3FZS7YWQ%2F20210504%2Fus-east-1%2Fs3%2Faws4_request&amp;X-Amz-Date=20210504T183959Z&amp;X-Amz-Expires=604800&amp;X-Amz-SignedHeaders=host&amp;X-Amz-Signature=e9594bf480b1ce6e6c26c3aa006abf3a67c903a1d183cdf705db09a7a52200d7" TargetMode="External"/><Relationship Id="rId1277" Type="http://schemas.openxmlformats.org/officeDocument/2006/relationships/hyperlink" Target="https://production-processed-recordings.s3.amazonaws.com/aa517979c509f956b91e5917b73e1a52.wav?X-Amz-Algorithm=AWS4-HMAC-SHA256&amp;X-Amz-Credential=AKIATCPXLLJN3FZS7YWQ%2F20210504%2Fus-east-1%2Fs3%2Faws4_request&amp;X-Amz-Date=20210504T183959Z&amp;X-Amz-Expires=604800&amp;X-Amz-SignedHeaders=host&amp;X-Amz-Signature=9ea726a05cf0cf3ef31bba761cc24ddd75b4d76159132ebfc07b6d47704b548b" TargetMode="External"/><Relationship Id="rId1484" Type="http://schemas.openxmlformats.org/officeDocument/2006/relationships/hyperlink" Target="https://nc-library-recordings.s3.us-west-1.amazonaws.com/uploads/recording/raw_s3_location/558d9c54-213d-45e7-a6bd-ca0996d9d8d9/068b5d6e288ac6eb8a3dd82db7492ae1.wav?X-Amz-Algorithm=AWS4-HMAC-SHA256&amp;X-Amz-Credential=AKIATCPXLLJN3FZS7YWQ%2F20210504%2Fus-west-1%2Fs3%2Faws4_request&amp;X-Amz-Date=20210504T184000Z&amp;X-Amz-Expires=604800&amp;X-Amz-SignedHeaders=host&amp;X-Amz-Signature=17cb7ee0bdda7a8a5f31bcdab608eb67434c8b39ad5fa0d28423a309dd9e9448" TargetMode="External"/><Relationship Id="rId1691" Type="http://schemas.openxmlformats.org/officeDocument/2006/relationships/hyperlink" Target="https://production-processed-recordings.s3.amazonaws.com/0842e876f60748bc0ec774625710f6b0.wav?X-Amz-Algorithm=AWS4-HMAC-SHA256&amp;X-Amz-Credential=AKIATCPXLLJN3FZS7YWQ%2F20210504%2Fus-east-1%2Fs3%2Faws4_request&amp;X-Amz-Date=20210504T184000Z&amp;X-Amz-Expires=604800&amp;X-Amz-SignedHeaders=host&amp;X-Amz-Signature=a682144d64851c16b54acdf12460554b20b2827906496f00d8e51253e00c4a5f" TargetMode="External"/><Relationship Id="rId1705" Type="http://schemas.openxmlformats.org/officeDocument/2006/relationships/hyperlink" Target="https://nc-library-recordings.s3.us-west-1.amazonaws.com/uploads/recording/raw_s3_location/4771be76-eb04-4f99-8a4d-b3c930ec9982/12466b3f9d60ab648847c801f81ee193.wav?X-Amz-Algorithm=AWS4-HMAC-SHA256&amp;X-Amz-Credential=AKIATCPXLLJN3FZS7YWQ%2F20210504%2Fus-west-1%2Fs3%2Faws4_request&amp;X-Amz-Date=20210504T184000Z&amp;X-Amz-Expires=604800&amp;X-Amz-SignedHeaders=host&amp;X-Amz-Signature=92a6cf2fc2163cb7dca8f9c50c5707b2581a2c75fca9ba5f64defd7254b7a224" TargetMode="External"/><Relationship Id="rId1912" Type="http://schemas.openxmlformats.org/officeDocument/2006/relationships/hyperlink" Target="https://production-processed-recordings.s3.amazonaws.com/196df9cdd5164a7229ec30986ffc5e05.wav?X-Amz-Algorithm=AWS4-HMAC-SHA256&amp;X-Amz-Credential=AKIATCPXLLJN3FZS7YWQ%2F20210504%2Fus-east-1%2Fs3%2Faws4_request&amp;X-Amz-Date=20210504T184000Z&amp;X-Amz-Expires=604800&amp;X-Amz-SignedHeaders=host&amp;X-Amz-Signature=b78498196e4e41a12359e56e4f274880fd19582f3af015d04bd4f622717fb313" TargetMode="External"/><Relationship Id="rId286" Type="http://schemas.openxmlformats.org/officeDocument/2006/relationships/hyperlink" Target="https://production-processed-recordings.s3.amazonaws.com/0f88cd9c79c43a85ed43afbf7c1f657a.wav?X-Amz-Algorithm=AWS4-HMAC-SHA256&amp;X-Amz-Credential=AKIATCPXLLJN3FZS7YWQ%2F20210504%2Fus-east-1%2Fs3%2Faws4_request&amp;X-Amz-Date=20210504T183958Z&amp;X-Amz-Expires=604800&amp;X-Amz-SignedHeaders=host&amp;X-Amz-Signature=e2431947e6caf18c537461fed5e35185ef75cc73ca92756f18dc98b1308072e8" TargetMode="External"/><Relationship Id="rId493" Type="http://schemas.openxmlformats.org/officeDocument/2006/relationships/hyperlink" Target="https://production-processed-recordings.s3.amazonaws.com/0cc3ed3c4d6265793e4f443f73509cde.wav?X-Amz-Algorithm=AWS4-HMAC-SHA256&amp;X-Amz-Credential=AKIATCPXLLJN3FZS7YWQ%2F20210504%2Fus-east-1%2Fs3%2Faws4_request&amp;X-Amz-Date=20210504T183958Z&amp;X-Amz-Expires=604800&amp;X-Amz-SignedHeaders=host&amp;X-Amz-Signature=60b34d6b43a317d3e4e5835e4a01fa4012201c5e2b220bd5a1f8f4614dfb799b" TargetMode="External"/><Relationship Id="rId507" Type="http://schemas.openxmlformats.org/officeDocument/2006/relationships/hyperlink" Target="http://production-processed-recordings.s3.amazonaws.com/normalized_audio/fcc24b7f4e43b5b25b0aaa00133848ee.wav" TargetMode="External"/><Relationship Id="rId714" Type="http://schemas.openxmlformats.org/officeDocument/2006/relationships/hyperlink" Target="http://production-processed-recordings.s3.amazonaws.com/normalized_audio/9177a1d151c41b05fc9955b8b904e106.wav" TargetMode="External"/><Relationship Id="rId921" Type="http://schemas.openxmlformats.org/officeDocument/2006/relationships/hyperlink" Target="https://nc-library-recordings.s3.us-west-1.amazonaws.com/uploads/recording/raw_s3_location/db9df28d-e80e-4f77-b01c-63b4b8ddde4a/dd0644800014a0367d8a6a7f5264b671.wav?X-Amz-Algorithm=AWS4-HMAC-SHA256&amp;X-Amz-Credential=AKIATCPXLLJN3FZS7YWQ%2F20210504%2Fus-west-1%2Fs3%2Faws4_request&amp;X-Amz-Date=20210504T183959Z&amp;X-Amz-Expires=604800&amp;X-Amz-SignedHeaders=host&amp;X-Amz-Signature=9f4a55261961752ee03422e0b30e569fa0186475d20246d89910aa7658ef6cd4" TargetMode="External"/><Relationship Id="rId1137" Type="http://schemas.openxmlformats.org/officeDocument/2006/relationships/hyperlink" Target="https://nc-library-recordings.s3.us-west-1.amazonaws.com/uploads/recording/raw_s3_location/b8bc10ee-f12c-436c-bf8f-7f8be7d83aec/a99e45633a8204ed8263144879297917.wav?X-Amz-Algorithm=AWS4-HMAC-SHA256&amp;X-Amz-Credential=AKIATCPXLLJN3FZS7YWQ%2F20210504%2Fus-west-1%2Fs3%2Faws4_request&amp;X-Amz-Date=20210504T183959Z&amp;X-Amz-Expires=604800&amp;X-Amz-SignedHeaders=host&amp;X-Amz-Signature=09970e5f0a7dd7ba2c5bed1f41c62a2bf224df4b6650168a88519741fc9c7528" TargetMode="External"/><Relationship Id="rId1344" Type="http://schemas.openxmlformats.org/officeDocument/2006/relationships/hyperlink" Target="http://production-processed-recordings.s3.amazonaws.com/normalized_audio/6b786c797c79408b392604cf48248d13.wav" TargetMode="External"/><Relationship Id="rId1551" Type="http://schemas.openxmlformats.org/officeDocument/2006/relationships/hyperlink" Target="https://nc-library-recordings.s3.us-west-1.amazonaws.com/uploads/recording/raw_s3_location/2006b538-5c49-45dd-97ef-289df2e72628/49fc73eb9aaf6d4702e0610301be84f6.wav?X-Amz-Algorithm=AWS4-HMAC-SHA256&amp;X-Amz-Credential=AKIATCPXLLJN3FZS7YWQ%2F20210504%2Fus-west-1%2Fs3%2Faws4_request&amp;X-Amz-Date=20210504T184000Z&amp;X-Amz-Expires=604800&amp;X-Amz-SignedHeaders=host&amp;X-Amz-Signature=769fba3b8cabf33f4e47708b9d72ce5772ad4eb54e20b5c1d5c81467663e0fc9" TargetMode="External"/><Relationship Id="rId1789" Type="http://schemas.openxmlformats.org/officeDocument/2006/relationships/hyperlink" Target="https://production-processed-recordings.s3.amazonaws.com/dec7e5d09f49f1a5917ae4002ccdd52f.wav?X-Amz-Algorithm=AWS4-HMAC-SHA256&amp;X-Amz-Credential=AKIATCPXLLJN3FZS7YWQ%2F20210504%2Fus-east-1%2Fs3%2Faws4_request&amp;X-Amz-Date=20210504T184000Z&amp;X-Amz-Expires=604800&amp;X-Amz-SignedHeaders=host&amp;X-Amz-Signature=0ba672cfb50ab8265a16627e3f042df42a505dc24ce01a408b4595af82f2945f" TargetMode="External"/><Relationship Id="rId50" Type="http://schemas.openxmlformats.org/officeDocument/2006/relationships/hyperlink" Target="https://production-processed-recordings.s3.amazonaws.com/38ba377072523d782f915817cb8f6704.wav?X-Amz-Algorithm=AWS4-HMAC-SHA256&amp;X-Amz-Credential=AKIATCPXLLJN3FZS7YWQ%2F20210504%2Fus-east-1%2Fs3%2Faws4_request&amp;X-Amz-Date=20210504T183957Z&amp;X-Amz-Expires=604800&amp;X-Amz-SignedHeaders=host&amp;X-Amz-Signature=2441812c11ef8c087b1d72c4e7ec21b7c58a007533e79bc78f0f23f3192c317b" TargetMode="External"/><Relationship Id="rId146" Type="http://schemas.openxmlformats.org/officeDocument/2006/relationships/hyperlink" Target="http://production-processed-recordings.s3.amazonaws.com/normalized_audio/1ffd183ad5cd665d990c68075e7fb941.wav" TargetMode="External"/><Relationship Id="rId353" Type="http://schemas.openxmlformats.org/officeDocument/2006/relationships/hyperlink" Target="https://nc-library-recordings.s3.us-west-1.amazonaws.com/uploads/recording/raw_s3_location/06368c9d-a1f9-4298-a467-9cd96c157291/d6a5e73724b69f10f44f7654cf44ce8e.wav?X-Amz-Algorithm=AWS4-HMAC-SHA256&amp;X-Amz-Credential=AKIATCPXLLJN3FZS7YWQ%2F20210504%2Fus-west-1%2Fs3%2Faws4_request&amp;X-Amz-Date=20210504T183958Z&amp;X-Amz-Expires=604800&amp;X-Amz-SignedHeaders=host&amp;X-Amz-Signature=39c23e98a1ec305185ae718a20d09936b914d89c6e8f729354cf8e2df93cab29" TargetMode="External"/><Relationship Id="rId560" Type="http://schemas.openxmlformats.org/officeDocument/2006/relationships/hyperlink" Target="https://us-nc-photos.s3.us-east-1.amazonaws.com/uploads/user/avatar/ef9522c748694230d614e58f48e0106b.jpg" TargetMode="External"/><Relationship Id="rId798" Type="http://schemas.openxmlformats.org/officeDocument/2006/relationships/hyperlink" Target="https://us-nc-photos.s3.us-east-1.amazonaws.com/uploads/user/avatar/3fd48c1b2daa05e0e776cd4e1f5b243c.jpg" TargetMode="External"/><Relationship Id="rId1190" Type="http://schemas.openxmlformats.org/officeDocument/2006/relationships/hyperlink" Target="https://production-processed-recordings.s3.amazonaws.com/c74d1ac55f749a3340082abd6d354d25.wav?X-Amz-Algorithm=AWS4-HMAC-SHA256&amp;X-Amz-Credential=AKIATCPXLLJN3FZS7YWQ%2F20210504%2Fus-east-1%2Fs3%2Faws4_request&amp;X-Amz-Date=20210504T183959Z&amp;X-Amz-Expires=604800&amp;X-Amz-SignedHeaders=host&amp;X-Amz-Signature=00515e8ab4e6b965f34a76636ec35f1d18592bd3f86e51bf479c82ac75f76861" TargetMode="External"/><Relationship Id="rId1204" Type="http://schemas.openxmlformats.org/officeDocument/2006/relationships/hyperlink" Target="https://nc-library-recordings.s3.us-west-1.amazonaws.com/uploads/recording/raw_s3_location/58dc9ac2-6d48-4009-b93b-df7b3cd57437/7cc8975759294d8e37d9f4423616afad.wav?X-Amz-Algorithm=AWS4-HMAC-SHA256&amp;X-Amz-Credential=AKIATCPXLLJN3FZS7YWQ%2F20210504%2Fus-west-1%2Fs3%2Faws4_request&amp;X-Amz-Date=20210504T183959Z&amp;X-Amz-Expires=604800&amp;X-Amz-SignedHeaders=host&amp;X-Amz-Signature=2316f8c63bef126be034dbf7f33b34b4bdcd71d9f24ae61107ed75f01f7811bc" TargetMode="External"/><Relationship Id="rId1411" Type="http://schemas.openxmlformats.org/officeDocument/2006/relationships/hyperlink" Target="https://production-processed-recordings.s3.amazonaws.com/0cae39a0f501a51c4511aa8834583884.wav?X-Amz-Algorithm=AWS4-HMAC-SHA256&amp;X-Amz-Credential=AKIATCPXLLJN3FZS7YWQ%2F20210504%2Fus-east-1%2Fs3%2Faws4_request&amp;X-Amz-Date=20210504T183959Z&amp;X-Amz-Expires=604800&amp;X-Amz-SignedHeaders=host&amp;X-Amz-Signature=871e0df07dc73717deb87ee891d39e8efd0fbc81d6ca2e6854c315e8149b79a4" TargetMode="External"/><Relationship Id="rId1649" Type="http://schemas.openxmlformats.org/officeDocument/2006/relationships/hyperlink" Target="https://nc-library-recordings.s3.us-west-1.amazonaws.com/uploads/recording/raw_s3_location/8985b302-3345-49e4-b359-32a29b259e9b/5acb1739374f71ba49642faef4374093.wav?X-Amz-Algorithm=AWS4-HMAC-SHA256&amp;X-Amz-Credential=AKIATCPXLLJN3FZS7YWQ%2F20210504%2Fus-west-1%2Fs3%2Faws4_request&amp;X-Amz-Date=20210504T184000Z&amp;X-Amz-Expires=604800&amp;X-Amz-SignedHeaders=host&amp;X-Amz-Signature=a64865366c6ae4891f63aef8d61eff8905bb64ca6bd580f444c6adec04e2a787" TargetMode="External"/><Relationship Id="rId1856" Type="http://schemas.openxmlformats.org/officeDocument/2006/relationships/hyperlink" Target="http://production-processed-recordings.s3.amazonaws.com/normalized_audio/9bdc79fc7df5f3e4bd64b4731771b651.wav" TargetMode="External"/><Relationship Id="rId213" Type="http://schemas.openxmlformats.org/officeDocument/2006/relationships/hyperlink" Target="http://production-processed-recordings.s3.amazonaws.com/normalized_audio/f5126836870e55657539d0158d1e0cbf.wav" TargetMode="External"/><Relationship Id="rId420" Type="http://schemas.openxmlformats.org/officeDocument/2006/relationships/hyperlink" Target="https://nc-library-recordings.s3.us-west-1.amazonaws.com/uploads/recording/raw_s3_location/8d8af733-1eb9-4697-a51e-153503043df2/38f1fa3aaca6d2eae3fa1a3eb699e859.wav?X-Amz-Algorithm=AWS4-HMAC-SHA256&amp;X-Amz-Credential=AKIATCPXLLJN3FZS7YWQ%2F20210504%2Fus-west-1%2Fs3%2Faws4_request&amp;X-Amz-Date=20210504T183958Z&amp;X-Amz-Expires=604800&amp;X-Amz-SignedHeaders=host&amp;X-Amz-Signature=4753a908385aa8aa05a1849041382c9381641b25c9109b83bcb3a1bf99a67b24" TargetMode="External"/><Relationship Id="rId658" Type="http://schemas.openxmlformats.org/officeDocument/2006/relationships/hyperlink" Target="https://nc-library-recordings.s3.us-west-1.amazonaws.com/uploads/recording/raw_s3_location/faf80f86-fd22-47b4-8764-1079c8a267e6/18bb365b525ce2df4c7edc8849113080.wav?X-Amz-Algorithm=AWS4-HMAC-SHA256&amp;X-Amz-Credential=AKIATCPXLLJN3FZS7YWQ%2F20210504%2Fus-west-1%2Fs3%2Faws4_request&amp;X-Amz-Date=20210504T183958Z&amp;X-Amz-Expires=604800&amp;X-Amz-SignedHeaders=host&amp;X-Amz-Signature=fb7b908d810e061cfc38404856b15c910a2961c2476f509239b30f27de422cb3" TargetMode="External"/><Relationship Id="rId865" Type="http://schemas.openxmlformats.org/officeDocument/2006/relationships/hyperlink" Target="http://production-processed-recordings.s3.amazonaws.com/normalized_audio/d2e38216cd4cb7a3b14b2cd12ec0377b.wav" TargetMode="External"/><Relationship Id="rId1050" Type="http://schemas.openxmlformats.org/officeDocument/2006/relationships/hyperlink" Target="https://production-processed-recordings.s3.amazonaws.com/f72ec2d0c12c6068d78a31cd8c922ac0.wav?X-Amz-Algorithm=AWS4-HMAC-SHA256&amp;X-Amz-Credential=AKIATCPXLLJN3FZS7YWQ%2F20210504%2Fus-east-1%2Fs3%2Faws4_request&amp;X-Amz-Date=20210504T183959Z&amp;X-Amz-Expires=604800&amp;X-Amz-SignedHeaders=host&amp;X-Amz-Signature=07f8e762528fb8779ca2282ad8f83a05a46168b148192bdf8148c987ebef96c0" TargetMode="External"/><Relationship Id="rId1288" Type="http://schemas.openxmlformats.org/officeDocument/2006/relationships/hyperlink" Target="https://nc-library-recordings.s3.us-west-1.amazonaws.com/uploads/recording/raw_s3_location/2e19f7f0-0ec4-46c1-bc93-a3d2931d46af/45f0c8f6d421ae45d3f288ac4b4c20e4.wav?X-Amz-Algorithm=AWS4-HMAC-SHA256&amp;X-Amz-Credential=AKIATCPXLLJN3FZS7YWQ%2F20210504%2Fus-west-1%2Fs3%2Faws4_request&amp;X-Amz-Date=20210504T183959Z&amp;X-Amz-Expires=604800&amp;X-Amz-SignedHeaders=host&amp;X-Amz-Signature=cc28af3117f91b9348c09061c28b8dac5c84d5db913e2e83f83d4412d1890444" TargetMode="External"/><Relationship Id="rId1495" Type="http://schemas.openxmlformats.org/officeDocument/2006/relationships/hyperlink" Target="http://production-processed-recordings.s3.amazonaws.com/normalized_audio/faed6915a78b3768ab4f96cd21f7a21b.wav" TargetMode="External"/><Relationship Id="rId1509" Type="http://schemas.openxmlformats.org/officeDocument/2006/relationships/hyperlink" Target="https://nc-library-recordings.s3.us-west-1.amazonaws.com/uploads/recording/raw_s3_location/18c312d8-c20d-4aa1-8b24-1fd198a1455a/a09c5c03fc06ea5b5dff1ea0efe34fec.wav?X-Amz-Algorithm=AWS4-HMAC-SHA256&amp;X-Amz-Credential=AKIATCPXLLJN3FZS7YWQ%2F20210504%2Fus-west-1%2Fs3%2Faws4_request&amp;X-Amz-Date=20210504T184000Z&amp;X-Amz-Expires=604800&amp;X-Amz-SignedHeaders=host&amp;X-Amz-Signature=532ef4d7468f3e691c854014f96655e6cfb44c34898ad31deaaad4cf7263eff8" TargetMode="External"/><Relationship Id="rId1716" Type="http://schemas.openxmlformats.org/officeDocument/2006/relationships/hyperlink" Target="https://nc-library-recordings.s3.us-west-1.amazonaws.com/uploads/recording/raw_s3_location/8e3cc764-cf22-44e2-a34e-5d9fcc1d21ca/4abe9e27e75a99337736b06386e41018.wav?X-Amz-Algorithm=AWS4-HMAC-SHA256&amp;X-Amz-Credential=AKIATCPXLLJN3FZS7YWQ%2F20210504%2Fus-west-1%2Fs3%2Faws4_request&amp;X-Amz-Date=20210504T184000Z&amp;X-Amz-Expires=604800&amp;X-Amz-SignedHeaders=host&amp;X-Amz-Signature=f79044c6ebe319e1d271f4c6d13306d9636e454c3365efc3e7a66be702723335" TargetMode="External"/><Relationship Id="rId1923" Type="http://schemas.openxmlformats.org/officeDocument/2006/relationships/hyperlink" Target="https://nc-library-recordings.s3.us-west-1.amazonaws.com/uploads/recording/raw_s3_location/af2b9f82-26cd-4a99-b881-4b87d6e2076b/815f95102a91a416f22de99e7e0d9c90.wav?X-Amz-Algorithm=AWS4-HMAC-SHA256&amp;X-Amz-Credential=AKIATCPXLLJN3FZS7YWQ%2F20210504%2Fus-west-1%2Fs3%2Faws4_request&amp;X-Amz-Date=20210504T184000Z&amp;X-Amz-Expires=604800&amp;X-Amz-SignedHeaders=host&amp;X-Amz-Signature=4eb800e8f492339c41b0dde1c83557670b38bf3f73802ffcc0893ced959c23c6" TargetMode="External"/><Relationship Id="rId297" Type="http://schemas.openxmlformats.org/officeDocument/2006/relationships/hyperlink" Target="http://production-processed-recordings.s3.amazonaws.com/normalized_audio/6297e6723786648d95a0742319d074f5.wav" TargetMode="External"/><Relationship Id="rId518" Type="http://schemas.openxmlformats.org/officeDocument/2006/relationships/hyperlink" Target="https://nc-library-recordings.s3.us-west-1.amazonaws.com/uploads/recording/raw_s3_location/5c1e3266-83d5-4e15-b2f6-27e68fd96123/2836b5789108f15694799bc06ddcae27.wav?X-Amz-Algorithm=AWS4-HMAC-SHA256&amp;X-Amz-Credential=AKIATCPXLLJN3FZS7YWQ%2F20210504%2Fus-west-1%2Fs3%2Faws4_request&amp;X-Amz-Date=20210504T183958Z&amp;X-Amz-Expires=604800&amp;X-Amz-SignedHeaders=host&amp;X-Amz-Signature=1aba24559119ecc478d0d718d361d54923eb02f6a52c2005edef1a2bb754690c" TargetMode="External"/><Relationship Id="rId725" Type="http://schemas.openxmlformats.org/officeDocument/2006/relationships/hyperlink" Target="https://production-processed-recordings.s3.amazonaws.com/8d2ae1385a4f1c118debc79d565c64d1.wav?X-Amz-Algorithm=AWS4-HMAC-SHA256&amp;X-Amz-Credential=AKIATCPXLLJN3FZS7YWQ%2F20210504%2Fus-east-1%2Fs3%2Faws4_request&amp;X-Amz-Date=20210504T183958Z&amp;X-Amz-Expires=604800&amp;X-Amz-SignedHeaders=host&amp;X-Amz-Signature=1f512859d4fff5de432a58422e82a050dd9678aa42bcf113736151c34a327bcc" TargetMode="External"/><Relationship Id="rId932" Type="http://schemas.openxmlformats.org/officeDocument/2006/relationships/hyperlink" Target="http://production-processed-recordings.s3.amazonaws.com/normalized_audio/f74fbb45d96dd855c89fe635a5f2c4f2.wav" TargetMode="External"/><Relationship Id="rId1148" Type="http://schemas.openxmlformats.org/officeDocument/2006/relationships/hyperlink" Target="https://production-processed-recordings.s3.amazonaws.com/521121fea7f37469874df1785fd11d3b.wav?X-Amz-Algorithm=AWS4-HMAC-SHA256&amp;X-Amz-Credential=AKIATCPXLLJN3FZS7YWQ%2F20210504%2Fus-east-1%2Fs3%2Faws4_request&amp;X-Amz-Date=20210504T183959Z&amp;X-Amz-Expires=604800&amp;X-Amz-SignedHeaders=host&amp;X-Amz-Signature=685b89368341e52d03f99457ffbfaeeaa8e5824d8f11688f42b63b5198ab53c7" TargetMode="External"/><Relationship Id="rId1355" Type="http://schemas.openxmlformats.org/officeDocument/2006/relationships/hyperlink" Target="https://nc-library-recordings.s3.us-west-1.amazonaws.com/uploads/recording/raw_s3_location/89b4d700-2bf8-413e-929a-38681b20be64/94fab8375c2973ef7f231d10d218f908.wav?X-Amz-Algorithm=AWS4-HMAC-SHA256&amp;X-Amz-Credential=AKIATCPXLLJN3FZS7YWQ%2F20210504%2Fus-west-1%2Fs3%2Faws4_request&amp;X-Amz-Date=20210504T183959Z&amp;X-Amz-Expires=604800&amp;X-Amz-SignedHeaders=host&amp;X-Amz-Signature=3f64ef71f9130ed4938c2339d7ebff7217ca695c0a1e608219f3db7a7ef7ffaa" TargetMode="External"/><Relationship Id="rId1562" Type="http://schemas.openxmlformats.org/officeDocument/2006/relationships/hyperlink" Target="https://production-processed-recordings.s3.amazonaws.com/8667a862df14f22b1ea77753969377da.wav?X-Amz-Algorithm=AWS4-HMAC-SHA256&amp;X-Amz-Credential=AKIATCPXLLJN3FZS7YWQ%2F20210504%2Fus-east-1%2Fs3%2Faws4_request&amp;X-Amz-Date=20210504T184000Z&amp;X-Amz-Expires=604800&amp;X-Amz-SignedHeaders=host&amp;X-Amz-Signature=0739e0fe1f5163d460fa6a4eeeae0775364ff33e7985ca78bed20926dcf6486b" TargetMode="External"/><Relationship Id="rId157" Type="http://schemas.openxmlformats.org/officeDocument/2006/relationships/hyperlink" Target="http://production-processed-recordings.s3.amazonaws.com/normalized_audio/c753e01c985f6492a9e002c903dab7c3.wav" TargetMode="External"/><Relationship Id="rId364" Type="http://schemas.openxmlformats.org/officeDocument/2006/relationships/hyperlink" Target="http://production-processed-recordings.s3.amazonaws.com/normalized_audio/10ed191c7ab81d3bbe9c8f64d52b5675.wav" TargetMode="External"/><Relationship Id="rId1008" Type="http://schemas.openxmlformats.org/officeDocument/2006/relationships/hyperlink" Target="https://nc-library-recordings.s3.us-west-1.amazonaws.com/uploads/recording/raw_s3_location/bc658498-b5dc-4526-b4c3-fc86ff42757e/ba94ba9a9ef075e1c5a4db69e1f7e751.wav?X-Amz-Algorithm=AWS4-HMAC-SHA256&amp;X-Amz-Credential=AKIATCPXLLJN3FZS7YWQ%2F20210504%2Fus-west-1%2Fs3%2Faws4_request&amp;X-Amz-Date=20210504T183959Z&amp;X-Amz-Expires=604800&amp;X-Amz-SignedHeaders=host&amp;X-Amz-Signature=d63f7489c9e3e7669cfe862c9d6b7e6732f703c80af0b555099fd5e68ab2d92e" TargetMode="External"/><Relationship Id="rId1215" Type="http://schemas.openxmlformats.org/officeDocument/2006/relationships/hyperlink" Target="http://production-processed-recordings.s3.amazonaws.com/normalized_audio/2dca91448bac6bff3fad3e25c62d0ba9.wav" TargetMode="External"/><Relationship Id="rId1422" Type="http://schemas.openxmlformats.org/officeDocument/2006/relationships/hyperlink" Target="http://production-processed-recordings.s3.amazonaws.com/normalized_audio/8b7480b658340a07f6520a6bbf25662f.wav" TargetMode="External"/><Relationship Id="rId1867" Type="http://schemas.openxmlformats.org/officeDocument/2006/relationships/hyperlink" Target="https://nc-library-recordings.s3.us-west-1.amazonaws.com/uploads/recording/raw_s3_location/9ec8b396-a818-473c-b091-b7ec56157c23/c6e3c8c3ec15b4f5b2b4d1f029d066d0.wav?X-Amz-Algorithm=AWS4-HMAC-SHA256&amp;X-Amz-Credential=AKIATCPXLLJN3FZS7YWQ%2F20210504%2Fus-west-1%2Fs3%2Faws4_request&amp;X-Amz-Date=20210504T184000Z&amp;X-Amz-Expires=604800&amp;X-Amz-SignedHeaders=host&amp;X-Amz-Signature=7e0aaf7e55dbbe5064041c238047fef100d2e601260e2d71c758bce8c0b3f621" TargetMode="External"/><Relationship Id="rId61" Type="http://schemas.openxmlformats.org/officeDocument/2006/relationships/hyperlink" Target="https://production-processed-recordings.s3.amazonaws.com/c483c572974caa58b9c83e05788cf16f.wav?X-Amz-Algorithm=AWS4-HMAC-SHA256&amp;X-Amz-Credential=AKIATCPXLLJN3FZS7YWQ%2F20210504%2Fus-east-1%2Fs3%2Faws4_request&amp;X-Amz-Date=20210504T183958Z&amp;X-Amz-Expires=604800&amp;X-Amz-SignedHeaders=host&amp;X-Amz-Signature=2fc1ff4440bab528057d0e95a0de062d669f2c976b3918f3899292754d86c72c" TargetMode="External"/><Relationship Id="rId571" Type="http://schemas.openxmlformats.org/officeDocument/2006/relationships/hyperlink" Target="https://production-processed-recordings.s3.amazonaws.com/dd682254afa1797d42219bce8b9148fb.wav?X-Amz-Algorithm=AWS4-HMAC-SHA256&amp;X-Amz-Credential=AKIATCPXLLJN3FZS7YWQ%2F20210504%2Fus-east-1%2Fs3%2Faws4_request&amp;X-Amz-Date=20210504T183958Z&amp;X-Amz-Expires=604800&amp;X-Amz-SignedHeaders=host&amp;X-Amz-Signature=64dae1798881df3cba5d56775b349b9037a45a655d217d9a8d3f5a9f7ad09172" TargetMode="External"/><Relationship Id="rId669" Type="http://schemas.openxmlformats.org/officeDocument/2006/relationships/hyperlink" Target="https://production-processed-recordings.s3.amazonaws.com/cd60bea3f5751be787f05be0124f1436.wav?X-Amz-Algorithm=AWS4-HMAC-SHA256&amp;X-Amz-Credential=AKIATCPXLLJN3FZS7YWQ%2F20210504%2Fus-east-1%2Fs3%2Faws4_request&amp;X-Amz-Date=20210504T183958Z&amp;X-Amz-Expires=604800&amp;X-Amz-SignedHeaders=host&amp;X-Amz-Signature=bdd82c4c6beb82910f8112f239ce398b79b2e6a02fb36c28de6ed7d7dc4fea98" TargetMode="External"/><Relationship Id="rId876" Type="http://schemas.openxmlformats.org/officeDocument/2006/relationships/hyperlink" Target="https://production-processed-recordings.s3.amazonaws.com/40c00d4aff129b7bd8bd050d418c82d3.wav?X-Amz-Algorithm=AWS4-HMAC-SHA256&amp;X-Amz-Credential=AKIATCPXLLJN3FZS7YWQ%2F20210504%2Fus-east-1%2Fs3%2Faws4_request&amp;X-Amz-Date=20210504T183959Z&amp;X-Amz-Expires=604800&amp;X-Amz-SignedHeaders=host&amp;X-Amz-Signature=f3489293fc0e34d6f763456d3188bcc400f6d8babe7b25f00e4eeb1c724a47d0" TargetMode="External"/><Relationship Id="rId1299" Type="http://schemas.openxmlformats.org/officeDocument/2006/relationships/hyperlink" Target="https://production-processed-recordings.s3.amazonaws.com/d7839de0122fd992f67d9397bc798a20.wav?X-Amz-Algorithm=AWS4-HMAC-SHA256&amp;X-Amz-Credential=AKIATCPXLLJN3FZS7YWQ%2F20210504%2Fus-east-1%2Fs3%2Faws4_request&amp;X-Amz-Date=20210504T183959Z&amp;X-Amz-Expires=604800&amp;X-Amz-SignedHeaders=host&amp;X-Amz-Signature=e253270857710d131240d11af99aa9650357b5695058d85cda807bbf7a3d871f" TargetMode="External"/><Relationship Id="rId1727" Type="http://schemas.openxmlformats.org/officeDocument/2006/relationships/hyperlink" Target="http://production-processed-recordings.s3.amazonaws.com/normalized_audio/e3d334043c24ed20cb3a2b179a578ac7.wav" TargetMode="External"/><Relationship Id="rId19" Type="http://schemas.openxmlformats.org/officeDocument/2006/relationships/hyperlink" Target="http://production-processed-recordings.s3.amazonaws.com/normalized_audio/3546abf3cc784f9cb15335f91d0ace6a.wav" TargetMode="External"/><Relationship Id="rId224" Type="http://schemas.openxmlformats.org/officeDocument/2006/relationships/hyperlink" Target="https://nc-library-recordings.s3.us-west-1.amazonaws.com/uploads/recording/raw_s3_location/b294b9fa-d4dd-474d-992d-25c2bd70d590/cc5460e0fc146815fc063a3c0a1cc7b7.wav?X-Amz-Algorithm=AWS4-HMAC-SHA256&amp;X-Amz-Credential=AKIATCPXLLJN3FZS7YWQ%2F20210504%2Fus-west-1%2Fs3%2Faws4_request&amp;X-Amz-Date=20210504T183958Z&amp;X-Amz-Expires=604800&amp;X-Amz-SignedHeaders=host&amp;X-Amz-Signature=fc30cb7ea6b27f309c279eedbc3ea2aa78f8a375c651d0f9c7a29e71d100368c" TargetMode="External"/><Relationship Id="rId431" Type="http://schemas.openxmlformats.org/officeDocument/2006/relationships/hyperlink" Target="http://production-processed-recordings.s3.amazonaws.com/normalized_audio/e77dea100695c636ef8acbe6299e1b78.wav" TargetMode="External"/><Relationship Id="rId529" Type="http://schemas.openxmlformats.org/officeDocument/2006/relationships/hyperlink" Target="http://production-processed-recordings.s3.amazonaws.com/normalized_audio/ef1bf5009bac386f297d64912708a47c.wav" TargetMode="External"/><Relationship Id="rId736" Type="http://schemas.openxmlformats.org/officeDocument/2006/relationships/hyperlink" Target="http://production-processed-recordings.s3.amazonaws.com/normalized_audio/d351e9f3edccf762003fc6bb9f4de497.wav" TargetMode="External"/><Relationship Id="rId1061" Type="http://schemas.openxmlformats.org/officeDocument/2006/relationships/hyperlink" Target="http://production-processed-recordings.s3.amazonaws.com/normalized_audio/49be8d0bb6269fb616404137c29699f3.wav" TargetMode="External"/><Relationship Id="rId1159" Type="http://schemas.openxmlformats.org/officeDocument/2006/relationships/hyperlink" Target="https://nc-library-recordings.s3.us-west-1.amazonaws.com/uploads/recording/raw_s3_location/f5f47b41-76c5-4bff-9091-bb394194fe7d/dc16511653548cbe9436e0dc9fc109fd.wav?X-Amz-Algorithm=AWS4-HMAC-SHA256&amp;X-Amz-Credential=AKIATCPXLLJN3FZS7YWQ%2F20210504%2Fus-west-1%2Fs3%2Faws4_request&amp;X-Amz-Date=20210504T183959Z&amp;X-Amz-Expires=604800&amp;X-Amz-SignedHeaders=host&amp;X-Amz-Signature=062f2de8ca9f6df8a279c8571b9d319f46862e6d7a5b729d40591202602df564" TargetMode="External"/><Relationship Id="rId1366" Type="http://schemas.openxmlformats.org/officeDocument/2006/relationships/hyperlink" Target="http://production-processed-recordings.s3.amazonaws.com/normalized_audio/fdaa8ebefdc99e894fdf1f1612e9f9db.wav" TargetMode="External"/><Relationship Id="rId168" Type="http://schemas.openxmlformats.org/officeDocument/2006/relationships/hyperlink" Target="https://nc-library-recordings.s3.us-west-1.amazonaws.com/uploads/recording/raw_s3_location/24571d43-e42e-40bb-8f91-7cd686de5295/67bafabb6ed1a3fb4ca9500a70bcb25c.wav?X-Amz-Algorithm=AWS4-HMAC-SHA256&amp;X-Amz-Credential=AKIATCPXLLJN3FZS7YWQ%2F20210504%2Fus-west-1%2Fs3%2Faws4_request&amp;X-Amz-Date=20210504T183958Z&amp;X-Amz-Expires=604800&amp;X-Amz-SignedHeaders=host&amp;X-Amz-Signature=4453deeda9b836057ed3b76f4a00514217c6410b5e3996b757ec86b147be0ab3" TargetMode="External"/><Relationship Id="rId943" Type="http://schemas.openxmlformats.org/officeDocument/2006/relationships/hyperlink" Target="https://nc-library-recordings.s3.us-west-1.amazonaws.com/uploads/recording/raw_s3_location/cd1fe5ef-dd80-4ea1-b280-0a8be4acfe07/79b74b1e70e83d7c4760ae968d2d2cca.wav?X-Amz-Algorithm=AWS4-HMAC-SHA256&amp;X-Amz-Credential=AKIATCPXLLJN3FZS7YWQ%2F20210504%2Fus-west-1%2Fs3%2Faws4_request&amp;X-Amz-Date=20210504T183959Z&amp;X-Amz-Expires=604800&amp;X-Amz-SignedHeaders=host&amp;X-Amz-Signature=a9b919e193bbc9cb80f7026fc65f634edb57313d5ebdd8ea881bab6c1726cfa0" TargetMode="External"/><Relationship Id="rId1019" Type="http://schemas.openxmlformats.org/officeDocument/2006/relationships/hyperlink" Target="https://production-processed-recordings.s3.amazonaws.com/dbb101ea797444c0bc3695ef60adbc97.wav?X-Amz-Algorithm=AWS4-HMAC-SHA256&amp;X-Amz-Credential=AKIATCPXLLJN3FZS7YWQ%2F20210504%2Fus-east-1%2Fs3%2Faws4_request&amp;X-Amz-Date=20210504T183959Z&amp;X-Amz-Expires=604800&amp;X-Amz-SignedHeaders=host&amp;X-Amz-Signature=bc69efe7f72744c92db74cb290962b643dcc3ba69b7eeecc80e3691cd0c224dd" TargetMode="External"/><Relationship Id="rId1573" Type="http://schemas.openxmlformats.org/officeDocument/2006/relationships/hyperlink" Target="https://nc-library-recordings.s3.us-west-1.amazonaws.com/uploads/recording/raw_s3_location/1f825a04-b0a5-4baa-a357-32f3ab417590/fbbdb9f991b23166b18f58c2221dcbda.wav?X-Amz-Algorithm=AWS4-HMAC-SHA256&amp;X-Amz-Credential=AKIATCPXLLJN3FZS7YWQ%2F20210504%2Fus-west-1%2Fs3%2Faws4_request&amp;X-Amz-Date=20210504T184000Z&amp;X-Amz-Expires=604800&amp;X-Amz-SignedHeaders=host&amp;X-Amz-Signature=a9f305130be13e93fa89c5d48dea1954958e66d407a29612af19229ebc0749f2" TargetMode="External"/><Relationship Id="rId1780" Type="http://schemas.openxmlformats.org/officeDocument/2006/relationships/hyperlink" Target="https://production-processed-recordings.s3.amazonaws.com/a7c4b7f4d7087551d03b7f0be59003d3.wav?X-Amz-Algorithm=AWS4-HMAC-SHA256&amp;X-Amz-Credential=AKIATCPXLLJN3FZS7YWQ%2F20210504%2Fus-east-1%2Fs3%2Faws4_request&amp;X-Amz-Date=20210504T184000Z&amp;X-Amz-Expires=604800&amp;X-Amz-SignedHeaders=host&amp;X-Amz-Signature=4386b6d616151d62297f905039fb9b37c0b8e1c16075542e1be56b48a4f746a8" TargetMode="External"/><Relationship Id="rId1878" Type="http://schemas.openxmlformats.org/officeDocument/2006/relationships/hyperlink" Target="http://production-processed-recordings.s3.amazonaws.com/normalized_audio/5af26ede1060341cd9b7efe01062219d.wav" TargetMode="External"/><Relationship Id="rId72" Type="http://schemas.openxmlformats.org/officeDocument/2006/relationships/hyperlink" Target="https://nc-library-recordings.s3.us-west-1.amazonaws.com/uploads/recording/raw_s3_location/213f89a0-d1a6-4a8d-af81-8ca170c4176c/37227a4e3d114c74e9e59e05802bf3b2.wav?X-Amz-Algorithm=AWS4-HMAC-SHA256&amp;X-Amz-Credential=AKIATCPXLLJN3FZS7YWQ%2F20210504%2Fus-west-1%2Fs3%2Faws4_request&amp;X-Amz-Date=20210504T183958Z&amp;X-Amz-Expires=604800&amp;X-Amz-SignedHeaders=host&amp;X-Amz-Signature=9c0487a08ec0723b6e675ffc51f59a6f63d29120d57019d64b9681cdfc92a284" TargetMode="External"/><Relationship Id="rId375" Type="http://schemas.openxmlformats.org/officeDocument/2006/relationships/hyperlink" Target="https://nc-library-recordings.s3.us-west-1.amazonaws.com/uploads/recording/raw_s3_location/3302ae83-0c95-4043-b375-1e7816b35b8c/84f54806c048808065efe1cb6f4c1f02.wav?X-Amz-Algorithm=AWS4-HMAC-SHA256&amp;X-Amz-Credential=AKIATCPXLLJN3FZS7YWQ%2F20210504%2Fus-west-1%2Fs3%2Faws4_request&amp;X-Amz-Date=20210504T183958Z&amp;X-Amz-Expires=604800&amp;X-Amz-SignedHeaders=host&amp;X-Amz-Signature=95c2b28cf46c8ab9663f9b4dd698896f707192301a8ad508c7f115514cedfb84" TargetMode="External"/><Relationship Id="rId582" Type="http://schemas.openxmlformats.org/officeDocument/2006/relationships/hyperlink" Target="https://production-processed-recordings.s3.amazonaws.com/2c48c07bb92e63cd9b7c55ab3f5d6995.wav?X-Amz-Algorithm=AWS4-HMAC-SHA256&amp;X-Amz-Credential=AKIATCPXLLJN3FZS7YWQ%2F20210504%2Fus-east-1%2Fs3%2Faws4_request&amp;X-Amz-Date=20210504T183958Z&amp;X-Amz-Expires=604800&amp;X-Amz-SignedHeaders=host&amp;X-Amz-Signature=1e5278b514c21f37f26467a52986714dea364c1c690f56bb66531d90e168f061" TargetMode="External"/><Relationship Id="rId803" Type="http://schemas.openxmlformats.org/officeDocument/2006/relationships/hyperlink" Target="http://production-processed-recordings.s3.amazonaws.com/normalized_audio/02b1eb82030f9078ca0659c0f0e83d73.wav" TargetMode="External"/><Relationship Id="rId1226" Type="http://schemas.openxmlformats.org/officeDocument/2006/relationships/hyperlink" Target="http://production-processed-recordings.s3.amazonaws.com/normalized_audio/ef121e1685bf73a05eb813323f719db0.wav" TargetMode="External"/><Relationship Id="rId1433" Type="http://schemas.openxmlformats.org/officeDocument/2006/relationships/hyperlink" Target="https://production-processed-recordings.s3.amazonaws.com/966a42024bb272360357f4416bcb63a6.wav?X-Amz-Algorithm=AWS4-HMAC-SHA256&amp;X-Amz-Credential=AKIATCPXLLJN3FZS7YWQ%2F20210504%2Fus-east-1%2Fs3%2Faws4_request&amp;X-Amz-Date=20210504T183959Z&amp;X-Amz-Expires=604800&amp;X-Amz-SignedHeaders=host&amp;X-Amz-Signature=deb968a36a06d22d72dd985aeaa58a55b875eb956896432aa83f974e9692c625" TargetMode="External"/><Relationship Id="rId1640" Type="http://schemas.openxmlformats.org/officeDocument/2006/relationships/hyperlink" Target="http://production-processed-recordings.s3.amazonaws.com/normalized_audio/8aac806c6baee4cf4dc2f3e4397dd33a.wav" TargetMode="External"/><Relationship Id="rId1738" Type="http://schemas.openxmlformats.org/officeDocument/2006/relationships/hyperlink" Target="http://production-processed-recordings.s3.amazonaws.com/normalized_audio/5e6bd2e7cdf0f5a4669fa1118d3036ad.wav" TargetMode="External"/><Relationship Id="rId3" Type="http://schemas.openxmlformats.org/officeDocument/2006/relationships/hyperlink" Target="https://nc-library-recordings.s3.us-west-1.amazonaws.com/uploads/recording/raw_s3_location/395cb062-fe8d-4425-a2b5-eeeaa5483406/fabcb7f75b012b975159d947292e6b45.wav?X-Amz-Algorithm=AWS4-HMAC-SHA256&amp;X-Amz-Credential=AKIATCPXLLJN3FZS7YWQ%2F20210504%2Fus-west-1%2Fs3%2Faws4_request&amp;X-Amz-Date=20210504T183957Z&amp;X-Amz-Expires=604800&amp;X-Amz-SignedHeaders=host&amp;X-Amz-Signature=560fd3b43c573dbd37068954c07b3d6aa29cfd9e7e38618cd7e41680fe583664" TargetMode="External"/><Relationship Id="rId235" Type="http://schemas.openxmlformats.org/officeDocument/2006/relationships/hyperlink" Target="http://production-processed-recordings.s3.amazonaws.com/normalized_audio/bd1fdaf5c1bd0a9d16abc3173eb7b770.wav" TargetMode="External"/><Relationship Id="rId442" Type="http://schemas.openxmlformats.org/officeDocument/2006/relationships/hyperlink" Target="http://production-processed-recordings.s3.amazonaws.com/normalized_audio/94a8bec2fea7a4025638a70f587b060d.wav" TargetMode="External"/><Relationship Id="rId887" Type="http://schemas.openxmlformats.org/officeDocument/2006/relationships/hyperlink" Target="https://nc-library-recordings.s3.us-west-1.amazonaws.com/uploads/recording/raw_s3_location/a07ada92-7f1d-4dfd-8b66-a944d3cfd9c6/edec960a10f994d1aaac8f4b67b041e0.wav?X-Amz-Algorithm=AWS4-HMAC-SHA256&amp;X-Amz-Credential=AKIATCPXLLJN3FZS7YWQ%2F20210504%2Fus-west-1%2Fs3%2Faws4_request&amp;X-Amz-Date=20210504T183959Z&amp;X-Amz-Expires=604800&amp;X-Amz-SignedHeaders=host&amp;X-Amz-Signature=a083936a9793e9e2752bf46d460164a9f7159b63f865494df0c1a7b0fccca81b" TargetMode="External"/><Relationship Id="rId1072" Type="http://schemas.openxmlformats.org/officeDocument/2006/relationships/hyperlink" Target="https://nc-library-recordings.s3.us-west-1.amazonaws.com/uploads/recording/raw_s3_location/3dd7409c-054f-4fa9-a299-1220b4e3f9a8/9fa6bce2678eec509c1bc302fa24b460.wav?X-Amz-Algorithm=AWS4-HMAC-SHA256&amp;X-Amz-Credential=AKIATCPXLLJN3FZS7YWQ%2F20210504%2Fus-west-1%2Fs3%2Faws4_request&amp;X-Amz-Date=20210504T183959Z&amp;X-Amz-Expires=604800&amp;X-Amz-SignedHeaders=host&amp;X-Amz-Signature=854f32e7be02524d728e60a8edb5271780a62aa5bfdf5c13f7f9acc5f8c64c8e" TargetMode="External"/><Relationship Id="rId1500" Type="http://schemas.openxmlformats.org/officeDocument/2006/relationships/hyperlink" Target="https://nc-library-recordings.s3.us-west-1.amazonaws.com/uploads/recording/raw_s3_location/ab18570d-25fe-45d4-af62-318aa1bccd65/9d1f4e8a900ea58c2fa7b79b0d27fb70.wav?X-Amz-Algorithm=AWS4-HMAC-SHA256&amp;X-Amz-Credential=AKIATCPXLLJN3FZS7YWQ%2F20210504%2Fus-west-1%2Fs3%2Faws4_request&amp;X-Amz-Date=20210504T184000Z&amp;X-Amz-Expires=604800&amp;X-Amz-SignedHeaders=host&amp;X-Amz-Signature=37aefd81a5a59847be33837deb4669f6f47924e77a1d12044727d9209025c1d5" TargetMode="External"/><Relationship Id="rId302" Type="http://schemas.openxmlformats.org/officeDocument/2006/relationships/hyperlink" Target="https://nc-library-recordings.s3.us-west-1.amazonaws.com/uploads/recording/raw_s3_location/0d69eb2e-36cc-400f-906e-205a730f46c9/fa6499fd805e18083ec1b99a732d17dc.wav?X-Amz-Algorithm=AWS4-HMAC-SHA256&amp;X-Amz-Credential=AKIATCPXLLJN3FZS7YWQ%2F20210504%2Fus-west-1%2Fs3%2Faws4_request&amp;X-Amz-Date=20210504T183958Z&amp;X-Amz-Expires=604800&amp;X-Amz-SignedHeaders=host&amp;X-Amz-Signature=694952936a01a286a8e363d5a03acc2ff3272a73201177b085c5b41bd06d7e34" TargetMode="External"/><Relationship Id="rId747" Type="http://schemas.openxmlformats.org/officeDocument/2006/relationships/hyperlink" Target="https://production-processed-recordings.s3.amazonaws.com/9e9f368287a25355cb3b446dc9545cf1.wav?X-Amz-Algorithm=AWS4-HMAC-SHA256&amp;X-Amz-Credential=AKIATCPXLLJN3FZS7YWQ%2F20210504%2Fus-east-1%2Fs3%2Faws4_request&amp;X-Amz-Date=20210504T183958Z&amp;X-Amz-Expires=604800&amp;X-Amz-SignedHeaders=host&amp;X-Amz-Signature=ead5dc0cb7a6c5a426266856f2898f4f0ad8d159515a16732e69de06f79e676e" TargetMode="External"/><Relationship Id="rId954" Type="http://schemas.openxmlformats.org/officeDocument/2006/relationships/hyperlink" Target="https://us-nc-photos.s3.us-east-1.amazonaws.com/uploads/user/avatar/e05cb26c6bc54708a1370360b84ddfa4.jpeg" TargetMode="External"/><Relationship Id="rId1377" Type="http://schemas.openxmlformats.org/officeDocument/2006/relationships/hyperlink" Target="https://production-processed-recordings.s3.amazonaws.com/0cefd7ae1ce9ba60fe1a2f6156620045.wav?X-Amz-Algorithm=AWS4-HMAC-SHA256&amp;X-Amz-Credential=AKIATCPXLLJN3FZS7YWQ%2F20210504%2Fus-east-1%2Fs3%2Faws4_request&amp;X-Amz-Date=20210504T183959Z&amp;X-Amz-Expires=604800&amp;X-Amz-SignedHeaders=host&amp;X-Amz-Signature=1320e4d5839d9dc831e3c90dd47be6470f1d4b7ad90d34d606dbfd4694a78f54" TargetMode="External"/><Relationship Id="rId1584" Type="http://schemas.openxmlformats.org/officeDocument/2006/relationships/hyperlink" Target="https://nc-library-recordings.s3.us-west-1.amazonaws.com/uploads/recording/raw_s3_location/a732c387-b0d9-4fe9-9f61-5433eebccf97/786625730b6ddb9ba2e5b59a9feaad73.wav?X-Amz-Algorithm=AWS4-HMAC-SHA256&amp;X-Amz-Credential=AKIATCPXLLJN3FZS7YWQ%2F20210504%2Fus-west-1%2Fs3%2Faws4_request&amp;X-Amz-Date=20210504T184000Z&amp;X-Amz-Expires=604800&amp;X-Amz-SignedHeaders=host&amp;X-Amz-Signature=629dc4278cfeb0b59ed085a38bc6d2906d80efc510ea9489b0dfbe330400e17e" TargetMode="External"/><Relationship Id="rId1791" Type="http://schemas.openxmlformats.org/officeDocument/2006/relationships/hyperlink" Target="http://production-processed-recordings.s3.amazonaws.com/normalized_audio/7b5c9d10d3e47481bc704bfc6cf3b5b6.wav" TargetMode="External"/><Relationship Id="rId1805" Type="http://schemas.openxmlformats.org/officeDocument/2006/relationships/hyperlink" Target="http://production-processed-recordings.s3.amazonaws.com/normalized_audio/6b4d29b30b555853959059b69a8e9281.wav" TargetMode="External"/><Relationship Id="rId83" Type="http://schemas.openxmlformats.org/officeDocument/2006/relationships/hyperlink" Target="https://production-processed-recordings.s3.amazonaws.com/8522e62627399e25e1b8c5074723cf0d.wav?X-Amz-Algorithm=AWS4-HMAC-SHA256&amp;X-Amz-Credential=AKIATCPXLLJN3FZS7YWQ%2F20210504%2Fus-east-1%2Fs3%2Faws4_request&amp;X-Amz-Date=20210504T183958Z&amp;X-Amz-Expires=604800&amp;X-Amz-SignedHeaders=host&amp;X-Amz-Signature=59bb3451f4e1e257af903912b11ad4591e42c8aab34ae719102cff5ec956c2cd" TargetMode="External"/><Relationship Id="rId179" Type="http://schemas.openxmlformats.org/officeDocument/2006/relationships/hyperlink" Target="https://nc-library-recordings.s3.us-west-1.amazonaws.com/uploads/recording/raw_s3_location/7e1101e7-41f8-40de-8008-09d8b10be29b/ba69efa7d1b90adfb718ca568ed87301.wav?X-Amz-Algorithm=AWS4-HMAC-SHA256&amp;X-Amz-Credential=AKIATCPXLLJN3FZS7YWQ%2F20210504%2Fus-west-1%2Fs3%2Faws4_request&amp;X-Amz-Date=20210504T183958Z&amp;X-Amz-Expires=604800&amp;X-Amz-SignedHeaders=host&amp;X-Amz-Signature=12d73c2747ee2760a58e5d46b486680f9b300c9a58f3acc91302054ecf5aa91b" TargetMode="External"/><Relationship Id="rId386" Type="http://schemas.openxmlformats.org/officeDocument/2006/relationships/hyperlink" Target="https://production-processed-recordings.s3.amazonaws.com/275a4a58e43602455cab8df71b024df8.wav?X-Amz-Algorithm=AWS4-HMAC-SHA256&amp;X-Amz-Credential=AKIATCPXLLJN3FZS7YWQ%2F20210504%2Fus-east-1%2Fs3%2Faws4_request&amp;X-Amz-Date=20210504T183958Z&amp;X-Amz-Expires=604800&amp;X-Amz-SignedHeaders=host&amp;X-Amz-Signature=e10c88b7399e4f8fe59f794a6d6a02ec0c9772d04363d70a6b1d236d73e94e37" TargetMode="External"/><Relationship Id="rId593" Type="http://schemas.openxmlformats.org/officeDocument/2006/relationships/hyperlink" Target="http://production-processed-recordings.s3.amazonaws.com/normalized_audio/eba1fab878526e7ee8086f8ef8d433d9.wav" TargetMode="External"/><Relationship Id="rId607" Type="http://schemas.openxmlformats.org/officeDocument/2006/relationships/hyperlink" Target="http://production-processed-recordings.s3.amazonaws.com/normalized_audio/bcbb89d99ef6c2cd1e0a7cc3b375c758.wav" TargetMode="External"/><Relationship Id="rId814" Type="http://schemas.openxmlformats.org/officeDocument/2006/relationships/hyperlink" Target="https://nc-library-recordings.s3.us-west-1.amazonaws.com/uploads/recording/raw_s3_location/88f6b6d7-f373-41f7-8d05-4386da9a4ee7/ce437bdee95d15d5ddf68be0f9d69fd9.wav?X-Amz-Algorithm=AWS4-HMAC-SHA256&amp;X-Amz-Credential=AKIATCPXLLJN3FZS7YWQ%2F20210504%2Fus-west-1%2Fs3%2Faws4_request&amp;X-Amz-Date=20210504T183959Z&amp;X-Amz-Expires=604800&amp;X-Amz-SignedHeaders=host&amp;X-Amz-Signature=e488eed90cf9266434ec62cd9f8aefe648b675032d1ee8bf1bb3da4616c3afaa" TargetMode="External"/><Relationship Id="rId1237" Type="http://schemas.openxmlformats.org/officeDocument/2006/relationships/hyperlink" Target="https://nc-library-recordings.s3.us-west-1.amazonaws.com/uploads/recording/raw_s3_location/17140397-8b4e-4a68-8d4d-710ee35284df/57fd1f22fbe9671ee2520503b0aef6b9.wav?X-Amz-Algorithm=AWS4-HMAC-SHA256&amp;X-Amz-Credential=AKIATCPXLLJN3FZS7YWQ%2F20210504%2Fus-west-1%2Fs3%2Faws4_request&amp;X-Amz-Date=20210504T183959Z&amp;X-Amz-Expires=604800&amp;X-Amz-SignedHeaders=host&amp;X-Amz-Signature=f5bfbba1642fd5e1e6647133d9dc8395977223cb1456f680fb9a467df7b106fb" TargetMode="External"/><Relationship Id="rId1444" Type="http://schemas.openxmlformats.org/officeDocument/2006/relationships/hyperlink" Target="http://production-processed-recordings.s3.amazonaws.com/normalized_audio/57d9dcbe30248620d340c9b6c16005d7.wav" TargetMode="External"/><Relationship Id="rId1651" Type="http://schemas.openxmlformats.org/officeDocument/2006/relationships/hyperlink" Target="http://production-processed-recordings.s3.amazonaws.com/normalized_audio/293771fabebcdbc5e235bb501705f283.wav" TargetMode="External"/><Relationship Id="rId1889" Type="http://schemas.openxmlformats.org/officeDocument/2006/relationships/hyperlink" Target="https://nc-library-recordings.s3.us-west-1.amazonaws.com/uploads/recording/raw_s3_location/829368f2-0e1c-4e3b-a049-c85c27c4d13e/893ad65904120b39a6d51b1f76058e89.wav?X-Amz-Algorithm=AWS4-HMAC-SHA256&amp;X-Amz-Credential=AKIATCPXLLJN3FZS7YWQ%2F20210504%2Fus-west-1%2Fs3%2Faws4_request&amp;X-Amz-Date=20210504T184000Z&amp;X-Amz-Expires=604800&amp;X-Amz-SignedHeaders=host&amp;X-Amz-Signature=9e429fae550d977ecd874d4a5abc5c991bfcb61850ca9310e3ea153f3c8419fc" TargetMode="External"/><Relationship Id="rId246" Type="http://schemas.openxmlformats.org/officeDocument/2006/relationships/hyperlink" Target="https://nc-library-recordings.s3.us-west-1.amazonaws.com/uploads/recording/raw_s3_location/2b336ff0-5faa-4044-beb6-db90a864094e/e454d814a35bffc0cd1afd9419b74d20.wav?X-Amz-Algorithm=AWS4-HMAC-SHA256&amp;X-Amz-Credential=AKIATCPXLLJN3FZS7YWQ%2F20210504%2Fus-west-1%2Fs3%2Faws4_request&amp;X-Amz-Date=20210504T183958Z&amp;X-Amz-Expires=604800&amp;X-Amz-SignedHeaders=host&amp;X-Amz-Signature=0b43546a9d36aa13fb1f7049f4ed38db8985c951dbb58de79c69d823bd4986d4" TargetMode="External"/><Relationship Id="rId453" Type="http://schemas.openxmlformats.org/officeDocument/2006/relationships/hyperlink" Target="https://nc-library-recordings.s3.us-west-1.amazonaws.com/uploads/recording/raw_s3_location/66bfc5e9-6ff5-4dcb-9825-7b352c7be67b/82f5a77589574738f083d180e9d1b1e3.wav?X-Amz-Algorithm=AWS4-HMAC-SHA256&amp;X-Amz-Credential=AKIATCPXLLJN3FZS7YWQ%2F20210504%2Fus-west-1%2Fs3%2Faws4_request&amp;X-Amz-Date=20210504T183958Z&amp;X-Amz-Expires=604800&amp;X-Amz-SignedHeaders=host&amp;X-Amz-Signature=30caff627cacb424206f2909fce6bffed1e97ffad03bda97931ae648364ed829" TargetMode="External"/><Relationship Id="rId660" Type="http://schemas.openxmlformats.org/officeDocument/2006/relationships/hyperlink" Target="https://production-processed-recordings.s3.amazonaws.com/4b4694556439789d23e73c2099343697.wav?X-Amz-Algorithm=AWS4-HMAC-SHA256&amp;X-Amz-Credential=AKIATCPXLLJN3FZS7YWQ%2F20210504%2Fus-east-1%2Fs3%2Faws4_request&amp;X-Amz-Date=20210504T183958Z&amp;X-Amz-Expires=604800&amp;X-Amz-SignedHeaders=host&amp;X-Amz-Signature=ea91d8233b2ad8b7408cd927679517af8778b3e286aee23d63716cfceb08d413" TargetMode="External"/><Relationship Id="rId898" Type="http://schemas.openxmlformats.org/officeDocument/2006/relationships/hyperlink" Target="http://production-processed-recordings.s3.amazonaws.com/normalized_audio/51fdd42cedf55442a17cf913734bc40a.wav" TargetMode="External"/><Relationship Id="rId1083" Type="http://schemas.openxmlformats.org/officeDocument/2006/relationships/hyperlink" Target="https://nc-library-recordings.s3.us-west-1.amazonaws.com/uploads/recording/raw_s3_location/30562cbb-1dbf-48b3-984a-3d366d214a13/bd695c2e5b0fd26f23c30a4753a61199.wav?X-Amz-Algorithm=AWS4-HMAC-SHA256&amp;X-Amz-Credential=AKIATCPXLLJN3FZS7YWQ%2F20210504%2Fus-west-1%2Fs3%2Faws4_request&amp;X-Amz-Date=20210504T183959Z&amp;X-Amz-Expires=604800&amp;X-Amz-SignedHeaders=host&amp;X-Amz-Signature=8241056fa2f6c7043e8034294ad4d18d9435ea9d33e44d42f4fd3408d020ca87" TargetMode="External"/><Relationship Id="rId1290" Type="http://schemas.openxmlformats.org/officeDocument/2006/relationships/hyperlink" Target="https://production-processed-recordings.s3.amazonaws.com/e71622ee64886c052713a5efe13ee1f3.wav?X-Amz-Algorithm=AWS4-HMAC-SHA256&amp;X-Amz-Credential=AKIATCPXLLJN3FZS7YWQ%2F20210504%2Fus-east-1%2Fs3%2Faws4_request&amp;X-Amz-Date=20210504T183959Z&amp;X-Amz-Expires=604800&amp;X-Amz-SignedHeaders=host&amp;X-Amz-Signature=6ebe5f4593f0268f889c30176723b2ec3b35bfccf04ffe5014311de1e05e63ae" TargetMode="External"/><Relationship Id="rId1304" Type="http://schemas.openxmlformats.org/officeDocument/2006/relationships/hyperlink" Target="https://nc-library-recordings.s3.us-west-1.amazonaws.com/uploads/recording/raw_s3_location/e94eacf2-55a4-476e-8301-918d9039ceab/6b84d5871cd3baa6c73341eb7cee436f.wav?X-Amz-Algorithm=AWS4-HMAC-SHA256&amp;X-Amz-Credential=AKIATCPXLLJN3FZS7YWQ%2F20210504%2Fus-west-1%2Fs3%2Faws4_request&amp;X-Amz-Date=20210504T183959Z&amp;X-Amz-Expires=604800&amp;X-Amz-SignedHeaders=host&amp;X-Amz-Signature=07ed9c0061990fa93ec9d92d59c2973569a25dfdff1d1aa05967f6898d23c814" TargetMode="External"/><Relationship Id="rId1511" Type="http://schemas.openxmlformats.org/officeDocument/2006/relationships/hyperlink" Target="https://production-processed-recordings.s3.amazonaws.com/1b5ff6fb09a945d90b8abbf43f51f6b3.wav?X-Amz-Algorithm=AWS4-HMAC-SHA256&amp;X-Amz-Credential=AKIATCPXLLJN3FZS7YWQ%2F20210504%2Fus-east-1%2Fs3%2Faws4_request&amp;X-Amz-Date=20210504T184000Z&amp;X-Amz-Expires=604800&amp;X-Amz-SignedHeaders=host&amp;X-Amz-Signature=de41a6c19d6e6696ba4d0217c87f600b294baeee33445d7c688f1df103500c64" TargetMode="External"/><Relationship Id="rId1749" Type="http://schemas.openxmlformats.org/officeDocument/2006/relationships/hyperlink" Target="https://nc-library-recordings.s3.us-west-1.amazonaws.com/uploads/recording/raw_s3_location/a3e12778-3b34-463a-9f9c-1177f409d2a1/c1fc10c0d3f62227a2f1ae18b7f9cad9.wav?X-Amz-Algorithm=AWS4-HMAC-SHA256&amp;X-Amz-Credential=AKIATCPXLLJN3FZS7YWQ%2F20210504%2Fus-west-1%2Fs3%2Faws4_request&amp;X-Amz-Date=20210504T184000Z&amp;X-Amz-Expires=604800&amp;X-Amz-SignedHeaders=host&amp;X-Amz-Signature=8a0d53188937cebf763f8526fff6e7386f1be94a6d6326428abd6e58d78a518f" TargetMode="External"/><Relationship Id="rId106" Type="http://schemas.openxmlformats.org/officeDocument/2006/relationships/hyperlink" Target="http://production-processed-recordings.s3.amazonaws.com/normalized_audio/4d9818600a578a9a0794e5d060e71acc.wav" TargetMode="External"/><Relationship Id="rId313" Type="http://schemas.openxmlformats.org/officeDocument/2006/relationships/hyperlink" Target="http://production-processed-recordings.s3.amazonaws.com/normalized_audio/3fa5343d13c820642b971cbaf9514ccd.wav" TargetMode="External"/><Relationship Id="rId758" Type="http://schemas.openxmlformats.org/officeDocument/2006/relationships/hyperlink" Target="https://nc-library-recordings.s3.us-west-1.amazonaws.com/uploads/recording/raw_s3_location/54346295-166e-48d4-9f96-7d9ab634201d/d964715acdcafb3b24e2b73126ac6272.wav?X-Amz-Algorithm=AWS4-HMAC-SHA256&amp;X-Amz-Credential=AKIATCPXLLJN3FZS7YWQ%2F20210504%2Fus-west-1%2Fs3%2Faws4_request&amp;X-Amz-Date=20210504T183958Z&amp;X-Amz-Expires=604800&amp;X-Amz-SignedHeaders=host&amp;X-Amz-Signature=7622d3c2389e5fb2fc5f7b5e18049c4cf481f4ed8648eef9a21b26db179c71e3" TargetMode="External"/><Relationship Id="rId965" Type="http://schemas.openxmlformats.org/officeDocument/2006/relationships/hyperlink" Target="https://production-processed-recordings.s3.amazonaws.com/ed0919c1fb6d05da29d39e950c8d7770.wav?X-Amz-Algorithm=AWS4-HMAC-SHA256&amp;X-Amz-Credential=AKIATCPXLLJN3FZS7YWQ%2F20210504%2Fus-east-1%2Fs3%2Faws4_request&amp;X-Amz-Date=20210504T183959Z&amp;X-Amz-Expires=604800&amp;X-Amz-SignedHeaders=host&amp;X-Amz-Signature=ff590ccb4255094cc3fe9dc42185b206c8c8bd8da4b7206b3579c1435c5c6514" TargetMode="External"/><Relationship Id="rId1150" Type="http://schemas.openxmlformats.org/officeDocument/2006/relationships/hyperlink" Target="https://us-nc-photos.s3.us-east-1.amazonaws.com/uploads/user/avatar/19a554e39e501830469b4fad1de39d34.jpeg" TargetMode="External"/><Relationship Id="rId1388" Type="http://schemas.openxmlformats.org/officeDocument/2006/relationships/hyperlink" Target="https://nc-library-recordings.s3.us-west-1.amazonaws.com/uploads/recording/raw_s3_location/49b6901a-34fb-4465-bec2-a2724acb77f7/cbc7db4a18bbc93676fabdccf56db066.wav?X-Amz-Algorithm=AWS4-HMAC-SHA256&amp;X-Amz-Credential=AKIATCPXLLJN3FZS7YWQ%2F20210504%2Fus-west-1%2Fs3%2Faws4_request&amp;X-Amz-Date=20210504T183959Z&amp;X-Amz-Expires=604800&amp;X-Amz-SignedHeaders=host&amp;X-Amz-Signature=ec05b74b872fe0b8f3c1ff8eeef103cf7199daedf5e02e54148252327903e526" TargetMode="External"/><Relationship Id="rId1595" Type="http://schemas.openxmlformats.org/officeDocument/2006/relationships/hyperlink" Target="https://production-processed-recordings.s3.amazonaws.com/61120278e76145b69959fa0b70214762.wav?X-Amz-Algorithm=AWS4-HMAC-SHA256&amp;X-Amz-Credential=AKIATCPXLLJN3FZS7YWQ%2F20210504%2Fus-east-1%2Fs3%2Faws4_request&amp;X-Amz-Date=20210504T184000Z&amp;X-Amz-Expires=604800&amp;X-Amz-SignedHeaders=host&amp;X-Amz-Signature=346c550848724155834b87ae7d2351d489532165832a4392e318b9d25308c817" TargetMode="External"/><Relationship Id="rId1609" Type="http://schemas.openxmlformats.org/officeDocument/2006/relationships/hyperlink" Target="https://production-processed-recordings.s3.amazonaws.com/6e204c47093b3df00b7cdd37ce10b967.wav?X-Amz-Algorithm=AWS4-HMAC-SHA256&amp;X-Amz-Credential=AKIATCPXLLJN3FZS7YWQ%2F20210504%2Fus-east-1%2Fs3%2Faws4_request&amp;X-Amz-Date=20210504T184000Z&amp;X-Amz-Expires=604800&amp;X-Amz-SignedHeaders=host&amp;X-Amz-Signature=89823b78c18ee01daad478759bcfcaf6768a351e4902ce4d1d1cb14e2e9123ae" TargetMode="External"/><Relationship Id="rId1816" Type="http://schemas.openxmlformats.org/officeDocument/2006/relationships/hyperlink" Target="https://nc-library-recordings.s3.us-west-1.amazonaws.com/uploads/recording/raw_s3_location/515a4f4f-7db1-4970-b62e-e156fe8602ac/f13d0860c38731abfd2d07fe9b3979d8.wav?X-Amz-Algorithm=AWS4-HMAC-SHA256&amp;X-Amz-Credential=AKIATCPXLLJN3FZS7YWQ%2F20210504%2Fus-west-1%2Fs3%2Faws4_request&amp;X-Amz-Date=20210504T184000Z&amp;X-Amz-Expires=604800&amp;X-Amz-SignedHeaders=host&amp;X-Amz-Signature=1e16d5d8579a5bf551e13affc532e157fba858b60d89816b82aed7ec485df290" TargetMode="External"/><Relationship Id="rId10" Type="http://schemas.openxmlformats.org/officeDocument/2006/relationships/hyperlink" Target="https://production-processed-recordings.s3.amazonaws.com/1c172ab0922e8ccc75fc021b39a4c45d.wav?X-Amz-Algorithm=AWS4-HMAC-SHA256&amp;X-Amz-Credential=AKIATCPXLLJN3FZS7YWQ%2F20210504%2Fus-east-1%2Fs3%2Faws4_request&amp;X-Amz-Date=20210504T183957Z&amp;X-Amz-Expires=604800&amp;X-Amz-SignedHeaders=host&amp;X-Amz-Signature=2005d8b7cec9f4181ef44f256348044c8565ed2e6357249087c6c93d6ea9a5e5" TargetMode="External"/><Relationship Id="rId94" Type="http://schemas.openxmlformats.org/officeDocument/2006/relationships/hyperlink" Target="https://production-processed-recordings.s3.amazonaws.com/ea6d5c8fd9b0db32f5ff28e88c1ccfe7.wav?X-Amz-Algorithm=AWS4-HMAC-SHA256&amp;X-Amz-Credential=AKIATCPXLLJN3FZS7YWQ%2F20210504%2Fus-east-1%2Fs3%2Faws4_request&amp;X-Amz-Date=20210504T183958Z&amp;X-Amz-Expires=604800&amp;X-Amz-SignedHeaders=host&amp;X-Amz-Signature=7ff76c02c7a0a6669bef5b900dbacd888d50c8ebf37a22afa9b37aa6174cec11" TargetMode="External"/><Relationship Id="rId397" Type="http://schemas.openxmlformats.org/officeDocument/2006/relationships/hyperlink" Target="https://nc-library-recordings.s3.us-west-1.amazonaws.com/uploads/recording/raw_s3_location/b3c93bfa-af27-4276-872e-577c2d3faa59/8b08db7ca472d0279422ce45a170edbf.wav?X-Amz-Algorithm=AWS4-HMAC-SHA256&amp;X-Amz-Credential=AKIATCPXLLJN3FZS7YWQ%2F20210504%2Fus-west-1%2Fs3%2Faws4_request&amp;X-Amz-Date=20210504T183958Z&amp;X-Amz-Expires=604800&amp;X-Amz-SignedHeaders=host&amp;X-Amz-Signature=0c982e4c56ba87e4a7ca58dd5021c699d0cdf8db56b676b03c789dfa717356f9" TargetMode="External"/><Relationship Id="rId520" Type="http://schemas.openxmlformats.org/officeDocument/2006/relationships/hyperlink" Target="https://production-processed-recordings.s3.amazonaws.com/458027df9dfa49cc7e874e3c641161de.wav?X-Amz-Algorithm=AWS4-HMAC-SHA256&amp;X-Amz-Credential=AKIATCPXLLJN3FZS7YWQ%2F20210504%2Fus-east-1%2Fs3%2Faws4_request&amp;X-Amz-Date=20210504T183958Z&amp;X-Amz-Expires=604800&amp;X-Amz-SignedHeaders=host&amp;X-Amz-Signature=4e55d26daf74f0155a1fdde73211333e21104ba1443b6fee101091ed88847176" TargetMode="External"/><Relationship Id="rId618" Type="http://schemas.openxmlformats.org/officeDocument/2006/relationships/hyperlink" Target="http://production-processed-recordings.s3.amazonaws.com/normalized_audio/e65e67eec46d4fa251e84efdbd0ddc7a.wav" TargetMode="External"/><Relationship Id="rId825" Type="http://schemas.openxmlformats.org/officeDocument/2006/relationships/hyperlink" Target="https://production-processed-recordings.s3.amazonaws.com/1d0b136e6e7196b73c09596a40719807.wav?X-Amz-Algorithm=AWS4-HMAC-SHA256&amp;X-Amz-Credential=AKIATCPXLLJN3FZS7YWQ%2F20210504%2Fus-east-1%2Fs3%2Faws4_request&amp;X-Amz-Date=20210504T183959Z&amp;X-Amz-Expires=604800&amp;X-Amz-SignedHeaders=host&amp;X-Amz-Signature=31fcbba1e82197908511ce204518ab0c90ed14a85063a6b029d19a8455f1e882" TargetMode="External"/><Relationship Id="rId1248" Type="http://schemas.openxmlformats.org/officeDocument/2006/relationships/hyperlink" Target="https://production-processed-recordings.s3.amazonaws.com/ec533504c9e894c0fac08669931f1808.wav?X-Amz-Algorithm=AWS4-HMAC-SHA256&amp;X-Amz-Credential=AKIATCPXLLJN3FZS7YWQ%2F20210504%2Fus-east-1%2Fs3%2Faws4_request&amp;X-Amz-Date=20210504T183959Z&amp;X-Amz-Expires=604800&amp;X-Amz-SignedHeaders=host&amp;X-Amz-Signature=ad080fc84657dca09bda1ca2fd65e1229c79afc2c428dd57aaa7d771b3283fd2" TargetMode="External"/><Relationship Id="rId1455" Type="http://schemas.openxmlformats.org/officeDocument/2006/relationships/hyperlink" Target="https://production-processed-recordings.s3.amazonaws.com/ced557248c5d9e792feb57e94b595e85.wav?X-Amz-Algorithm=AWS4-HMAC-SHA256&amp;X-Amz-Credential=AKIATCPXLLJN3FZS7YWQ%2F20210504%2Fus-east-1%2Fs3%2Faws4_request&amp;X-Amz-Date=20210504T184000Z&amp;X-Amz-Expires=604800&amp;X-Amz-SignedHeaders=host&amp;X-Amz-Signature=1dc683223aa5c5938bc73ebfa391f84954015a0a70aa91bfe2cf66805eac1ba8" TargetMode="External"/><Relationship Id="rId1662" Type="http://schemas.openxmlformats.org/officeDocument/2006/relationships/hyperlink" Target="https://production-processed-recordings.s3.amazonaws.com/f323dc20f37530275074552aa8d1f2c3.wav?X-Amz-Algorithm=AWS4-HMAC-SHA256&amp;X-Amz-Credential=AKIATCPXLLJN3FZS7YWQ%2F20210504%2Fus-east-1%2Fs3%2Faws4_request&amp;X-Amz-Date=20210504T184000Z&amp;X-Amz-Expires=604800&amp;X-Amz-SignedHeaders=host&amp;X-Amz-Signature=765afef42b6d26a877eafe7f4dee451acbeee26b0f18d18faade3763d72282cf" TargetMode="External"/><Relationship Id="rId257" Type="http://schemas.openxmlformats.org/officeDocument/2006/relationships/hyperlink" Target="http://production-processed-recordings.s3.amazonaws.com/normalized_audio/b1b6a1e60cc1cff0e5823904fe6064dc.wav" TargetMode="External"/><Relationship Id="rId464" Type="http://schemas.openxmlformats.org/officeDocument/2006/relationships/hyperlink" Target="http://production-processed-recordings.s3.amazonaws.com/normalized_audio/95d0ab7879de2cd9c6813f84f4cae69d.wav" TargetMode="External"/><Relationship Id="rId1010" Type="http://schemas.openxmlformats.org/officeDocument/2006/relationships/hyperlink" Target="http://production-processed-recordings.s3.amazonaws.com/normalized_audio/995dddc266f260ffac739814f49ec501.wav" TargetMode="External"/><Relationship Id="rId1094" Type="http://schemas.openxmlformats.org/officeDocument/2006/relationships/hyperlink" Target="http://production-processed-recordings.s3.amazonaws.com/normalized_audio/888edafba0a9ecb350b3e2ab17254e08.wav" TargetMode="External"/><Relationship Id="rId1108" Type="http://schemas.openxmlformats.org/officeDocument/2006/relationships/hyperlink" Target="https://us-nc-photos.s3.us-east-1.amazonaws.com/uploads/user/avatar/ab04b53e946758dbb6f62e17da8c7246.jpeg" TargetMode="External"/><Relationship Id="rId1315" Type="http://schemas.openxmlformats.org/officeDocument/2006/relationships/hyperlink" Target="https://nc-library-recordings.s3.us-west-1.amazonaws.com/uploads/recording/raw_s3_location/5ca78b3e-1e06-496e-8212-654627156bf6/934cfcea4c3ff88f8aa0ef431c56eda8.wav?X-Amz-Algorithm=AWS4-HMAC-SHA256&amp;X-Amz-Credential=AKIATCPXLLJN3FZS7YWQ%2F20210504%2Fus-west-1%2Fs3%2Faws4_request&amp;X-Amz-Date=20210504T183959Z&amp;X-Amz-Expires=604800&amp;X-Amz-SignedHeaders=host&amp;X-Amz-Signature=510082971de82933d6f4195cf172c52828812d41f2eaab1a8d2c3efb8d55ffa2" TargetMode="External"/><Relationship Id="rId117" Type="http://schemas.openxmlformats.org/officeDocument/2006/relationships/hyperlink" Target="https://production-processed-recordings.s3.amazonaws.com/8c3c39c9e3948985ef1d4c9a1d831664.wav?X-Amz-Algorithm=AWS4-HMAC-SHA256&amp;X-Amz-Credential=AKIATCPXLLJN3FZS7YWQ%2F20210504%2Fus-east-1%2Fs3%2Faws4_request&amp;X-Amz-Date=20210504T183958Z&amp;X-Amz-Expires=604800&amp;X-Amz-SignedHeaders=host&amp;X-Amz-Signature=5622be38dfc14e6c9c221335aafbccfeb4639f9c9df8be4e8407f2363f90c87b" TargetMode="External"/><Relationship Id="rId671" Type="http://schemas.openxmlformats.org/officeDocument/2006/relationships/hyperlink" Target="http://production-processed-recordings.s3.amazonaws.com/normalized_audio/d9c0d5465d2e0e4ba98d28bd3383a4d9.wav" TargetMode="External"/><Relationship Id="rId769" Type="http://schemas.openxmlformats.org/officeDocument/2006/relationships/hyperlink" Target="https://nc-library-recordings.s3.us-west-1.amazonaws.com/uploads/recording/raw_s3_location/bb131ed8-0dcf-43e7-8036-cb9476c949c7/9424cd8b83fc840d80bc8c9e7e59aea6.wav?X-Amz-Algorithm=AWS4-HMAC-SHA256&amp;X-Amz-Credential=AKIATCPXLLJN3FZS7YWQ%2F20210504%2Fus-west-1%2Fs3%2Faws4_request&amp;X-Amz-Date=20210504T183958Z&amp;X-Amz-Expires=604800&amp;X-Amz-SignedHeaders=host&amp;X-Amz-Signature=d78c4f7f9ec03ed165092ec7d62fe863590bff96fec455629b406f789f519be2" TargetMode="External"/><Relationship Id="rId976" Type="http://schemas.openxmlformats.org/officeDocument/2006/relationships/hyperlink" Target="https://production-processed-recordings.s3.amazonaws.com/c5fcdd33f6b13dff616927e96b313451.wav?X-Amz-Algorithm=AWS4-HMAC-SHA256&amp;X-Amz-Credential=AKIATCPXLLJN3FZS7YWQ%2F20210504%2Fus-east-1%2Fs3%2Faws4_request&amp;X-Amz-Date=20210504T183959Z&amp;X-Amz-Expires=604800&amp;X-Amz-SignedHeaders=host&amp;X-Amz-Signature=43d256159541f516703688161b8e761790455afb1d0c61b20f9e3b706172db6a" TargetMode="External"/><Relationship Id="rId1399" Type="http://schemas.openxmlformats.org/officeDocument/2006/relationships/hyperlink" Target="http://production-processed-recordings.s3.amazonaws.com/normalized_audio/aa8d2c4e106ab4e51ae52370f72c2dbe.wav" TargetMode="External"/><Relationship Id="rId324" Type="http://schemas.openxmlformats.org/officeDocument/2006/relationships/hyperlink" Target="http://production-processed-recordings.s3.amazonaws.com/normalized_audio/ba8b35e91f5f77fae2bac9caedddc5fd.wav" TargetMode="External"/><Relationship Id="rId531" Type="http://schemas.openxmlformats.org/officeDocument/2006/relationships/hyperlink" Target="https://nc-library-recordings.s3.us-west-1.amazonaws.com/uploads/recording/raw_s3_location/624def07-9f1b-4667-ae49-bb35d78746d9/ef1bf5009bac386f297d64912708a47c.wav?X-Amz-Algorithm=AWS4-HMAC-SHA256&amp;X-Amz-Credential=AKIATCPXLLJN3FZS7YWQ%2F20210504%2Fus-west-1%2Fs3%2Faws4_request&amp;X-Amz-Date=20210504T183958Z&amp;X-Amz-Expires=604800&amp;X-Amz-SignedHeaders=host&amp;X-Amz-Signature=31974dceefb47f77ad089b9cfbe9b13e4bf189f08bb2c88af5d1d0bfd8f12205" TargetMode="External"/><Relationship Id="rId629" Type="http://schemas.openxmlformats.org/officeDocument/2006/relationships/hyperlink" Target="http://production-processed-recordings.s3.amazonaws.com/normalized_audio/8c684b5cf275a12f2c7ba50ef1e42a29.wav" TargetMode="External"/><Relationship Id="rId1161" Type="http://schemas.openxmlformats.org/officeDocument/2006/relationships/hyperlink" Target="http://production-processed-recordings.s3.amazonaws.com/normalized_audio/a9b027e30c161fcc5c9564752c85cfdc.wav" TargetMode="External"/><Relationship Id="rId1259" Type="http://schemas.openxmlformats.org/officeDocument/2006/relationships/hyperlink" Target="https://nc-library-recordings.s3.us-west-1.amazonaws.com/uploads/recording/raw_s3_location/c439389b-c534-496a-b959-283e34bddd56/5467dbf426535d9c4dfde00c2d55bb35.wav?X-Amz-Algorithm=AWS4-HMAC-SHA256&amp;X-Amz-Credential=AKIATCPXLLJN3FZS7YWQ%2F20210504%2Fus-west-1%2Fs3%2Faws4_request&amp;X-Amz-Date=20210504T183959Z&amp;X-Amz-Expires=604800&amp;X-Amz-SignedHeaders=host&amp;X-Amz-Signature=22d1418ccc610029ab1c66ec69d669c3f04d3c6d676be8fca30f59ef7596d8a9" TargetMode="External"/><Relationship Id="rId1466" Type="http://schemas.openxmlformats.org/officeDocument/2006/relationships/hyperlink" Target="https://nc-library-recordings.s3.us-west-1.amazonaws.com/uploads/recording/raw_s3_location/4b063ff9-9408-4e46-a755-b6820a5c7010/59d9d09b6cff57561074093510eef34b.wav?X-Amz-Algorithm=AWS4-HMAC-SHA256&amp;X-Amz-Credential=AKIATCPXLLJN3FZS7YWQ%2F20210504%2Fus-west-1%2Fs3%2Faws4_request&amp;X-Amz-Date=20210504T184000Z&amp;X-Amz-Expires=604800&amp;X-Amz-SignedHeaders=host&amp;X-Amz-Signature=40cbb6edf788475563fe669153cd02359c463397e1d403a9cb776b14edd55cb5" TargetMode="External"/><Relationship Id="rId836" Type="http://schemas.openxmlformats.org/officeDocument/2006/relationships/hyperlink" Target="https://nc-library-recordings.s3.us-west-1.amazonaws.com/uploads/recording/raw_s3_location/682d0492-8826-4e47-84c5-515d1e55b077/e20786f57aad595bdf8827fed50d76e2.wav?X-Amz-Algorithm=AWS4-HMAC-SHA256&amp;X-Amz-Credential=AKIATCPXLLJN3FZS7YWQ%2F20210504%2Fus-west-1%2Fs3%2Faws4_request&amp;X-Amz-Date=20210504T183959Z&amp;X-Amz-Expires=604800&amp;X-Amz-SignedHeaders=host&amp;X-Amz-Signature=8cd91a70cf24eecbadb9665bd07de9ca2214224019c8b28ebb09a438a854a1aa" TargetMode="External"/><Relationship Id="rId1021" Type="http://schemas.openxmlformats.org/officeDocument/2006/relationships/hyperlink" Target="http://production-processed-recordings.s3.amazonaws.com/normalized_audio/99a77c47ac7e591f7cfae392be29d2be.wav" TargetMode="External"/><Relationship Id="rId1119" Type="http://schemas.openxmlformats.org/officeDocument/2006/relationships/hyperlink" Target="https://us-nc-photos.s3.us-east-1.amazonaws.com/uploads/user/avatar/0028f0b4c68c4e76ace3c147b633857c.jpeg" TargetMode="External"/><Relationship Id="rId1673" Type="http://schemas.openxmlformats.org/officeDocument/2006/relationships/hyperlink" Target="https://nc-library-recordings.s3.us-west-1.amazonaws.com/uploads/recording/raw_s3_location/c02197ca-4879-4dcd-be2e-4724dcf6b0dd/3de23dd9b87326bebd9a3f964b043285.wav?X-Amz-Algorithm=AWS4-HMAC-SHA256&amp;X-Amz-Credential=AKIATCPXLLJN3FZS7YWQ%2F20210504%2Fus-west-1%2Fs3%2Faws4_request&amp;X-Amz-Date=20210504T184000Z&amp;X-Amz-Expires=604800&amp;X-Amz-SignedHeaders=host&amp;X-Amz-Signature=098c209468fd2b808add2c994fccae7b7b6d0934ac1fced857ab5d9b1a4d206b" TargetMode="External"/><Relationship Id="rId1880" Type="http://schemas.openxmlformats.org/officeDocument/2006/relationships/hyperlink" Target="https://nc-library-recordings.s3.us-west-1.amazonaws.com/uploads/recording/raw_s3_location/2c39899b-d9f9-4ad2-8224-51edf3cbccc3/5af26ede1060341cd9b7efe01062219d.wav?X-Amz-Algorithm=AWS4-HMAC-SHA256&amp;X-Amz-Credential=AKIATCPXLLJN3FZS7YWQ%2F20210504%2Fus-west-1%2Fs3%2Faws4_request&amp;X-Amz-Date=20210504T184000Z&amp;X-Amz-Expires=604800&amp;X-Amz-SignedHeaders=host&amp;X-Amz-Signature=b12abf38accfa4b7527895bb304ae5833cb07dcf5d7ff2b66ccdceafeda0ca8d" TargetMode="External"/><Relationship Id="rId903" Type="http://schemas.openxmlformats.org/officeDocument/2006/relationships/hyperlink" Target="https://nc-library-recordings.s3.us-west-1.amazonaws.com/uploads/recording/raw_s3_location/faf04c55-3c95-4277-99e7-a1a46df05c18/47575f459f387c84ca32d292a55c7980.wav?X-Amz-Algorithm=AWS4-HMAC-SHA256&amp;X-Amz-Credential=AKIATCPXLLJN3FZS7YWQ%2F20210504%2Fus-west-1%2Fs3%2Faws4_request&amp;X-Amz-Date=20210504T183959Z&amp;X-Amz-Expires=604800&amp;X-Amz-SignedHeaders=host&amp;X-Amz-Signature=ad0dbabb61555fb3a8c23d9c4a2e53cd3376960686fad86ac838fbac3c885abe" TargetMode="External"/><Relationship Id="rId1326" Type="http://schemas.openxmlformats.org/officeDocument/2006/relationships/hyperlink" Target="https://us-nc-photos.s3.us-east-1.amazonaws.com/uploads/user/avatar/d210042fa0983a4bbb83b5b26027f0b0.jpg" TargetMode="External"/><Relationship Id="rId1533" Type="http://schemas.openxmlformats.org/officeDocument/2006/relationships/hyperlink" Target="http://production-processed-recordings.s3.amazonaws.com/normalized_audio/0a2764256f2bf1d481e5d273ad640526.wav" TargetMode="External"/><Relationship Id="rId1740" Type="http://schemas.openxmlformats.org/officeDocument/2006/relationships/hyperlink" Target="https://nc-library-recordings.s3.us-west-1.amazonaws.com/uploads/recording/raw_s3_location/ff13b7b3-2a63-4a8d-9e19-112e03bebed7/5e6bd2e7cdf0f5a4669fa1118d3036ad.wav?X-Amz-Algorithm=AWS4-HMAC-SHA256&amp;X-Amz-Credential=AKIATCPXLLJN3FZS7YWQ%2F20210504%2Fus-west-1%2Fs3%2Faws4_request&amp;X-Amz-Date=20210504T184000Z&amp;X-Amz-Expires=604800&amp;X-Amz-SignedHeaders=host&amp;X-Amz-Signature=2543b8188c3708045fca7d5ef2b440b033cd451eac3dbcc737c694f69972dc48" TargetMode="External"/><Relationship Id="rId32" Type="http://schemas.openxmlformats.org/officeDocument/2006/relationships/hyperlink" Target="http://production-processed-recordings.s3.amazonaws.com/normalized_audio/6569458ca921caab856454dff1a27e9b.wav" TargetMode="External"/><Relationship Id="rId1600" Type="http://schemas.openxmlformats.org/officeDocument/2006/relationships/hyperlink" Target="https://us-nc-photos.s3.us-east-1.amazonaws.com/uploads/user/avatar/58cabe7e4e9fb9983b3ef44c26b5feeb.jpg" TargetMode="External"/><Relationship Id="rId1838" Type="http://schemas.openxmlformats.org/officeDocument/2006/relationships/hyperlink" Target="https://nc-library-recordings.s3.us-west-1.amazonaws.com/uploads/recording/raw_s3_location/1a5d68d5-9b8e-4ee3-8e73-48cfdbeaee2c/3b8c1b06c546107810115b0c695c2c59.wav?X-Amz-Algorithm=AWS4-HMAC-SHA256&amp;X-Amz-Credential=AKIATCPXLLJN3FZS7YWQ%2F20210504%2Fus-west-1%2Fs3%2Faws4_request&amp;X-Amz-Date=20210504T184000Z&amp;X-Amz-Expires=604800&amp;X-Amz-SignedHeaders=host&amp;X-Amz-Signature=5f683517596adf2289bd10d3d71e0852d4910f9fbf65630f1d57816438a77a3c" TargetMode="External"/><Relationship Id="rId181" Type="http://schemas.openxmlformats.org/officeDocument/2006/relationships/hyperlink" Target="https://production-processed-recordings.s3.amazonaws.com/a81bfab0de2177e65ce0b84cf8ff0330.wav?X-Amz-Algorithm=AWS4-HMAC-SHA256&amp;X-Amz-Credential=AKIATCPXLLJN3FZS7YWQ%2F20210504%2Fus-east-1%2Fs3%2Faws4_request&amp;X-Amz-Date=20210504T183958Z&amp;X-Amz-Expires=604800&amp;X-Amz-SignedHeaders=host&amp;X-Amz-Signature=5afc7755884422e1454ca8d87ddc95c0b01fb01aa148b6bc40df9062a23f426c" TargetMode="External"/><Relationship Id="rId1905" Type="http://schemas.openxmlformats.org/officeDocument/2006/relationships/hyperlink" Target="http://production-processed-recordings.s3.amazonaws.com/normalized_audio/4d9bd2cf9f7e57663dda1365da30dcfa.wav" TargetMode="External"/><Relationship Id="rId279" Type="http://schemas.openxmlformats.org/officeDocument/2006/relationships/hyperlink" Target="http://production-processed-recordings.s3.amazonaws.com/normalized_audio/7a780a3b6e68722f964b9ca50992e9a2.wav" TargetMode="External"/><Relationship Id="rId486" Type="http://schemas.openxmlformats.org/officeDocument/2006/relationships/hyperlink" Target="https://production-processed-recordings.s3.amazonaws.com/54cb34eb3c59ae781d64c026a0875a0b.wav?X-Amz-Algorithm=AWS4-HMAC-SHA256&amp;X-Amz-Credential=AKIATCPXLLJN3FZS7YWQ%2F20210504%2Fus-east-1%2Fs3%2Faws4_request&amp;X-Amz-Date=20210504T183958Z&amp;X-Amz-Expires=604800&amp;X-Amz-SignedHeaders=host&amp;X-Amz-Signature=4d509b3fec942e522ee5479c8dd4d0c2e56047bb1e520cac713fad0660ace1bf" TargetMode="External"/><Relationship Id="rId693" Type="http://schemas.openxmlformats.org/officeDocument/2006/relationships/hyperlink" Target="https://production-processed-recordings.s3.amazonaws.com/074bcb7e06c830963efa26057367a13f.wav?X-Amz-Algorithm=AWS4-HMAC-SHA256&amp;X-Amz-Credential=AKIATCPXLLJN3FZS7YWQ%2F20210504%2Fus-east-1%2Fs3%2Faws4_request&amp;X-Amz-Date=20210504T183958Z&amp;X-Amz-Expires=604800&amp;X-Amz-SignedHeaders=host&amp;X-Amz-Signature=8d8c45e1f54e4d7bbe00a7c689700b3a880f94579d0d15cf6f52327e5ed8e147" TargetMode="External"/><Relationship Id="rId139" Type="http://schemas.openxmlformats.org/officeDocument/2006/relationships/hyperlink" Target="https://nc-library-recordings.s3.us-west-1.amazonaws.com/uploads/recording/raw_s3_location/34cdcc32-38ab-4265-aaf9-4bc15c9959b8/20484161d5852ff2f547843dc5783bcb.wav?X-Amz-Algorithm=AWS4-HMAC-SHA256&amp;X-Amz-Credential=AKIATCPXLLJN3FZS7YWQ%2F20210504%2Fus-west-1%2Fs3%2Faws4_request&amp;X-Amz-Date=20210504T183958Z&amp;X-Amz-Expires=604800&amp;X-Amz-SignedHeaders=host&amp;X-Amz-Signature=4af4d1603b146c5212c5d88e93308a9a9742d10193d1539d546e852a7f6aa20d" TargetMode="External"/><Relationship Id="rId346" Type="http://schemas.openxmlformats.org/officeDocument/2006/relationships/hyperlink" Target="https://nc-library-recordings.s3.us-west-1.amazonaws.com/uploads/recording/raw_s3_location/f16b3b9f-3243-40ab-8b2c-83b89d096bba/727640720ccf31976dcb4822caeef1a8.wav?X-Amz-Algorithm=AWS4-HMAC-SHA256&amp;X-Amz-Credential=AKIATCPXLLJN3FZS7YWQ%2F20210504%2Fus-west-1%2Fs3%2Faws4_request&amp;X-Amz-Date=20210504T183958Z&amp;X-Amz-Expires=604800&amp;X-Amz-SignedHeaders=host&amp;X-Amz-Signature=099dadd98556284c1093b68fee70e00752da4a151511f1e42fd6bd8f3b5fb957" TargetMode="External"/><Relationship Id="rId553" Type="http://schemas.openxmlformats.org/officeDocument/2006/relationships/hyperlink" Target="https://us-nc-photos.s3.us-east-1.amazonaws.com/uploads/user/avatar/0efe9303f912e954b9d880a95e0e97d8.jpg" TargetMode="External"/><Relationship Id="rId760" Type="http://schemas.openxmlformats.org/officeDocument/2006/relationships/hyperlink" Target="http://production-processed-recordings.s3.amazonaws.com/normalized_audio/67ffc38ca242ccbcdb48e182d5e59ab5.wav" TargetMode="External"/><Relationship Id="rId998" Type="http://schemas.openxmlformats.org/officeDocument/2006/relationships/hyperlink" Target="https://nc-library-recordings.s3.us-west-1.amazonaws.com/uploads/recording/raw_s3_location/c8e20e06-3a27-4d21-bfac-9eca9cd42f03/06b8cdeddd68aca4b47a1ec8728b30e3.wav?X-Amz-Algorithm=AWS4-HMAC-SHA256&amp;X-Amz-Credential=AKIATCPXLLJN3FZS7YWQ%2F20210504%2Fus-west-1%2Fs3%2Faws4_request&amp;X-Amz-Date=20210504T183959Z&amp;X-Amz-Expires=604800&amp;X-Amz-SignedHeaders=host&amp;X-Amz-Signature=037374b0bb46efaaf39c2fede6d1a86117f812af4565b37ac7b1ade1475638a9" TargetMode="External"/><Relationship Id="rId1183" Type="http://schemas.openxmlformats.org/officeDocument/2006/relationships/hyperlink" Target="http://production-processed-recordings.s3.amazonaws.com/normalized_audio/f766a3337602caedb04ac28a96ea03cb.wav" TargetMode="External"/><Relationship Id="rId1390" Type="http://schemas.openxmlformats.org/officeDocument/2006/relationships/hyperlink" Target="https://production-processed-recordings.s3.amazonaws.com/6cac0b17713b193f406261130e7f206c.wav?X-Amz-Algorithm=AWS4-HMAC-SHA256&amp;X-Amz-Credential=AKIATCPXLLJN3FZS7YWQ%2F20210504%2Fus-east-1%2Fs3%2Faws4_request&amp;X-Amz-Date=20210504T183959Z&amp;X-Amz-Expires=604800&amp;X-Amz-SignedHeaders=host&amp;X-Amz-Signature=4fe185b69602be403d26e1f8934a8058b1f17f7b7fe9628de2bec1bdae1150ea" TargetMode="External"/><Relationship Id="rId206" Type="http://schemas.openxmlformats.org/officeDocument/2006/relationships/hyperlink" Target="http://production-processed-recordings.s3.amazonaws.com/normalized_audio/939bb0c57f91ae5541f064e97c427018.wav" TargetMode="External"/><Relationship Id="rId413" Type="http://schemas.openxmlformats.org/officeDocument/2006/relationships/hyperlink" Target="https://production-processed-recordings.s3.amazonaws.com/dc1fea8ecc5fc6192a7c7c63fbedb799.wav?X-Amz-Algorithm=AWS4-HMAC-SHA256&amp;X-Amz-Credential=AKIATCPXLLJN3FZS7YWQ%2F20210504%2Fus-east-1%2Fs3%2Faws4_request&amp;X-Amz-Date=20210504T183958Z&amp;X-Amz-Expires=604800&amp;X-Amz-SignedHeaders=host&amp;X-Amz-Signature=63f889e573aafedb3c024638307808cc1f54905c995c5dfaf6896d97585fa37d" TargetMode="External"/><Relationship Id="rId858" Type="http://schemas.openxmlformats.org/officeDocument/2006/relationships/hyperlink" Target="https://nc-library-recordings.s3.us-west-1.amazonaws.com/uploads/recording/raw_s3_location/b2ea69c2-61b7-4c9b-b4f6-5f96a0a524c4/3e75905e5b147160811f1d7c63af549e.wav?X-Amz-Algorithm=AWS4-HMAC-SHA256&amp;X-Amz-Credential=AKIATCPXLLJN3FZS7YWQ%2F20210504%2Fus-west-1%2Fs3%2Faws4_request&amp;X-Amz-Date=20210504T183959Z&amp;X-Amz-Expires=604800&amp;X-Amz-SignedHeaders=host&amp;X-Amz-Signature=f2e6ddaf9b6fdc052bf0c0daeb4e5f4400f79c10f424ffb42c6d14234eff8443" TargetMode="External"/><Relationship Id="rId1043" Type="http://schemas.openxmlformats.org/officeDocument/2006/relationships/hyperlink" Target="http://production-processed-recordings.s3.amazonaws.com/normalized_audio/285f47ea3c66e9408f9d991364cc4113.wav" TargetMode="External"/><Relationship Id="rId1488" Type="http://schemas.openxmlformats.org/officeDocument/2006/relationships/hyperlink" Target="https://nc-library-recordings.s3.us-west-1.amazonaws.com/uploads/recording/raw_s3_location/d3f67406-2eca-46f8-8a14-1c49561e7906/b841992ca58213cb33f1afe1eb411308.wav?X-Amz-Algorithm=AWS4-HMAC-SHA256&amp;X-Amz-Credential=AKIATCPXLLJN3FZS7YWQ%2F20210504%2Fus-west-1%2Fs3%2Faws4_request&amp;X-Amz-Date=20210504T184000Z&amp;X-Amz-Expires=604800&amp;X-Amz-SignedHeaders=host&amp;X-Amz-Signature=d49c37b81850bfc1ee6af7594237814b6ec1600d797953c5e4d0b25474e39c12" TargetMode="External"/><Relationship Id="rId1695" Type="http://schemas.openxmlformats.org/officeDocument/2006/relationships/hyperlink" Target="https://production-processed-recordings.s3.amazonaws.com/7ca790c0490aca6e261331faefcfead1.wav?X-Amz-Algorithm=AWS4-HMAC-SHA256&amp;X-Amz-Credential=AKIATCPXLLJN3FZS7YWQ%2F20210504%2Fus-east-1%2Fs3%2Faws4_request&amp;X-Amz-Date=20210504T184000Z&amp;X-Amz-Expires=604800&amp;X-Amz-SignedHeaders=host&amp;X-Amz-Signature=b6847088d351c8c08564b2b31286209fa570e6be27f245f01feec31b56c4a3f2" TargetMode="External"/><Relationship Id="rId620" Type="http://schemas.openxmlformats.org/officeDocument/2006/relationships/hyperlink" Target="https://nc-library-recordings.s3.us-west-1.amazonaws.com/uploads/recording/raw_s3_location/9c418de6-0aea-4cde-83b6-d98695e0297f/e65e67eec46d4fa251e84efdbd0ddc7a.wav?X-Amz-Algorithm=AWS4-HMAC-SHA256&amp;X-Amz-Credential=AKIATCPXLLJN3FZS7YWQ%2F20210504%2Fus-west-1%2Fs3%2Faws4_request&amp;X-Amz-Date=20210504T183958Z&amp;X-Amz-Expires=604800&amp;X-Amz-SignedHeaders=host&amp;X-Amz-Signature=2d8db5f14c5b8e661e8653df2093b43254de499861b167f0e5c38be73a8e7850" TargetMode="External"/><Relationship Id="rId718" Type="http://schemas.openxmlformats.org/officeDocument/2006/relationships/hyperlink" Target="https://production-processed-recordings.s3.amazonaws.com/5dc94b569c76c4185569923708a4d4a7.wav?X-Amz-Algorithm=AWS4-HMAC-SHA256&amp;X-Amz-Credential=AKIATCPXLLJN3FZS7YWQ%2F20210504%2Fus-east-1%2Fs3%2Faws4_request&amp;X-Amz-Date=20210504T183958Z&amp;X-Amz-Expires=604800&amp;X-Amz-SignedHeaders=host&amp;X-Amz-Signature=fb707e9fd3c376e119c5048e60591f6f89b112a410c77cbce70599ca4182c668" TargetMode="External"/><Relationship Id="rId925" Type="http://schemas.openxmlformats.org/officeDocument/2006/relationships/hyperlink" Target="http://production-processed-recordings.s3.amazonaws.com/normalized_audio/ec251eb715a059700d7c8c1825a307b6.wav" TargetMode="External"/><Relationship Id="rId1250" Type="http://schemas.openxmlformats.org/officeDocument/2006/relationships/hyperlink" Target="https://us-nc-photos.s3.us-east-1.amazonaws.com/uploads/user/avatar/4d1bc2a829a815b40072f02047975456.png" TargetMode="External"/><Relationship Id="rId1348" Type="http://schemas.openxmlformats.org/officeDocument/2006/relationships/hyperlink" Target="https://production-processed-recordings.s3.amazonaws.com/c314915d16493030e1f964463e15347b.wav?X-Amz-Algorithm=AWS4-HMAC-SHA256&amp;X-Amz-Credential=AKIATCPXLLJN3FZS7YWQ%2F20210504%2Fus-east-1%2Fs3%2Faws4_request&amp;X-Amz-Date=20210504T183959Z&amp;X-Amz-Expires=604800&amp;X-Amz-SignedHeaders=host&amp;X-Amz-Signature=42b189ab160faa44e974126fd4d82a2766a89e49262d986d1f3d8fe3be3c3b9d" TargetMode="External"/><Relationship Id="rId1555" Type="http://schemas.openxmlformats.org/officeDocument/2006/relationships/hyperlink" Target="http://production-processed-recordings.s3.amazonaws.com/normalized_audio/7155e9343436192a353b4463b5aec386.wav" TargetMode="External"/><Relationship Id="rId1762" Type="http://schemas.openxmlformats.org/officeDocument/2006/relationships/hyperlink" Target="https://nc-library-recordings.s3.us-west-1.amazonaws.com/uploads/recording/raw_s3_location/205ff86d-39bd-425d-8c25-adaa1f7adfe9/a8544c55b57308e2983f8576cd8ca104.wav?X-Amz-Algorithm=AWS4-HMAC-SHA256&amp;X-Amz-Credential=AKIATCPXLLJN3FZS7YWQ%2F20210504%2Fus-west-1%2Fs3%2Faws4_request&amp;X-Amz-Date=20210504T184000Z&amp;X-Amz-Expires=604800&amp;X-Amz-SignedHeaders=host&amp;X-Amz-Signature=33d5729554955d73ccff316e416bd5766b7b6a976328c4a30ca08a1937dededa" TargetMode="External"/><Relationship Id="rId1110" Type="http://schemas.openxmlformats.org/officeDocument/2006/relationships/hyperlink" Target="https://production-processed-recordings.s3.amazonaws.com/0666cd25e5abae68781910b6736223b0.wav?X-Amz-Algorithm=AWS4-HMAC-SHA256&amp;X-Amz-Credential=AKIATCPXLLJN3FZS7YWQ%2F20210504%2Fus-east-1%2Fs3%2Faws4_request&amp;X-Amz-Date=20210504T183959Z&amp;X-Amz-Expires=604800&amp;X-Amz-SignedHeaders=host&amp;X-Amz-Signature=51f158c047f6d557ef7bbfe0b3d017b5937ed46dfbd1e2762cc5c5d146144cc6" TargetMode="External"/><Relationship Id="rId1208" Type="http://schemas.openxmlformats.org/officeDocument/2006/relationships/hyperlink" Target="http://production-processed-recordings.s3.amazonaws.com/normalized_audio/b5b7d0d7fd2440fcec616b858f926828.wav" TargetMode="External"/><Relationship Id="rId1415" Type="http://schemas.openxmlformats.org/officeDocument/2006/relationships/hyperlink" Target="https://nc-library-recordings.s3.us-west-1.amazonaws.com/uploads/recording/raw_s3_location/1bc3dca0-d111-45a9-8a4a-96eaccf936ec/af6764d3522afde13436750bb1f4fc5f.wav?X-Amz-Algorithm=AWS4-HMAC-SHA256&amp;X-Amz-Credential=AKIATCPXLLJN3FZS7YWQ%2F20210504%2Fus-west-1%2Fs3%2Faws4_request&amp;X-Amz-Date=20210504T183959Z&amp;X-Amz-Expires=604800&amp;X-Amz-SignedHeaders=host&amp;X-Amz-Signature=4776f86b094f74fcf512a7f664ab45a11e5dddf74fde457a59b25c84628bb4cf" TargetMode="External"/><Relationship Id="rId54" Type="http://schemas.openxmlformats.org/officeDocument/2006/relationships/hyperlink" Target="https://production-processed-recordings.s3.amazonaws.com/d3b756ff4f6d0530c20a4533ed1f1a54.wav?X-Amz-Algorithm=AWS4-HMAC-SHA256&amp;X-Amz-Credential=AKIATCPXLLJN3FZS7YWQ%2F20210504%2Fus-east-1%2Fs3%2Faws4_request&amp;X-Amz-Date=20210504T183958Z&amp;X-Amz-Expires=604800&amp;X-Amz-SignedHeaders=host&amp;X-Amz-Signature=0df014193fd640471fd95c9e16d4d5168fb382e272c015fa3a5484bbacd70361" TargetMode="External"/><Relationship Id="rId1622" Type="http://schemas.openxmlformats.org/officeDocument/2006/relationships/hyperlink" Target="https://nc-library-recordings.s3.us-west-1.amazonaws.com/uploads/recording/raw_s3_location/21c18455-3617-4850-9755-cf6ad150610a/ffb7db0d2ac32a8713799c0a5a4f7adf.wav?X-Amz-Algorithm=AWS4-HMAC-SHA256&amp;X-Amz-Credential=AKIATCPXLLJN3FZS7YWQ%2F20210504%2Fus-west-1%2Fs3%2Faws4_request&amp;X-Amz-Date=20210504T184000Z&amp;X-Amz-Expires=604800&amp;X-Amz-SignedHeaders=host&amp;X-Amz-Signature=265638dcf050fdbd44685f04b107a6cf0a5f3388dbfd5fe8887b02d2bdae040a" TargetMode="External"/><Relationship Id="rId1927" Type="http://schemas.openxmlformats.org/officeDocument/2006/relationships/hyperlink" Target="https://nc-library-recordings.s3.us-west-1.amazonaws.com/uploads/recording/raw_s3_location/e648cbc5-8d04-4b4d-9d2b-d95a8f6cc8c3/6d5d3639ab0e4712b862ca3a08f0be87.wav?X-Amz-Algorithm=AWS4-HMAC-SHA256&amp;X-Amz-Credential=AKIATCPXLLJN3FZS7YWQ%2F20210504%2Fus-west-1%2Fs3%2Faws4_request&amp;X-Amz-Date=20210504T184000Z&amp;X-Amz-Expires=604800&amp;X-Amz-SignedHeaders=host&amp;X-Amz-Signature=d9320135775417d75b7f8fcf66466e30dd7aebdbb28c4269df75d6f9fdfdd212" TargetMode="External"/><Relationship Id="rId270" Type="http://schemas.openxmlformats.org/officeDocument/2006/relationships/hyperlink" Target="http://production-processed-recordings.s3.amazonaws.com/normalized_audio/f612fa56768ccada8d17049cbe16e5ce.wav" TargetMode="External"/><Relationship Id="rId130" Type="http://schemas.openxmlformats.org/officeDocument/2006/relationships/hyperlink" Target="http://production-processed-recordings.s3.amazonaws.com/normalized_audio/ebe370868d90e044134eaf69ed616dad.wav" TargetMode="External"/><Relationship Id="rId368" Type="http://schemas.openxmlformats.org/officeDocument/2006/relationships/hyperlink" Target="https://production-processed-recordings.s3.amazonaws.com/d697014070ae1cfeac862365066b0f0f.wav?X-Amz-Algorithm=AWS4-HMAC-SHA256&amp;X-Amz-Credential=AKIATCPXLLJN3FZS7YWQ%2F20210504%2Fus-east-1%2Fs3%2Faws4_request&amp;X-Amz-Date=20210504T183958Z&amp;X-Amz-Expires=604800&amp;X-Amz-SignedHeaders=host&amp;X-Amz-Signature=36c2aabd7a43e3aa91a080170293ee52c4771ef9eba25b40e9befaf662081d21" TargetMode="External"/><Relationship Id="rId575" Type="http://schemas.openxmlformats.org/officeDocument/2006/relationships/hyperlink" Target="https://nc-library-recordings.s3.us-west-1.amazonaws.com/uploads/recording/raw_s3_location/6263fbf2-797f-4c64-b830-8b412b54cc4e/492c41d75be61d90c65ac531a3559312.wav?X-Amz-Algorithm=AWS4-HMAC-SHA256&amp;X-Amz-Credential=AKIATCPXLLJN3FZS7YWQ%2F20210504%2Fus-west-1%2Fs3%2Faws4_request&amp;X-Amz-Date=20210504T183958Z&amp;X-Amz-Expires=604800&amp;X-Amz-SignedHeaders=host&amp;X-Amz-Signature=527ffe4f946c93b5fa9357fa8f364be232530e2b64095453a4720a0b859e3814" TargetMode="External"/><Relationship Id="rId782" Type="http://schemas.openxmlformats.org/officeDocument/2006/relationships/hyperlink" Target="https://nc-library-recordings.s3.us-west-1.amazonaws.com/uploads/recording/raw_s3_location/0ff78ec2-7144-4d60-961b-5b8ceb8d8263/68108acdbbaebcda3be90ad3c6444c40.wav?X-Amz-Algorithm=AWS4-HMAC-SHA256&amp;X-Amz-Credential=AKIATCPXLLJN3FZS7YWQ%2F20210504%2Fus-west-1%2Fs3%2Faws4_request&amp;X-Amz-Date=20210504T183958Z&amp;X-Amz-Expires=604800&amp;X-Amz-SignedHeaders=host&amp;X-Amz-Signature=635e94492a795a2ad0d2de23e00acc21bc212bbb15d41deaf455846d29047e3a" TargetMode="External"/><Relationship Id="rId228" Type="http://schemas.openxmlformats.org/officeDocument/2006/relationships/hyperlink" Target="https://nc-library-recordings.s3.us-west-1.amazonaws.com/uploads/recording/raw_s3_location/182d843b-4694-4f7e-95b8-7165e75b7368/83076b83010b68c1a44803579e77064a.wav?X-Amz-Algorithm=AWS4-HMAC-SHA256&amp;X-Amz-Credential=AKIATCPXLLJN3FZS7YWQ%2F20210504%2Fus-west-1%2Fs3%2Faws4_request&amp;X-Amz-Date=20210504T183958Z&amp;X-Amz-Expires=604800&amp;X-Amz-SignedHeaders=host&amp;X-Amz-Signature=c447440a8278aa083826f6e7c550bfc255d75c59e1051ffa325ea6fa4c971d8e" TargetMode="External"/><Relationship Id="rId435" Type="http://schemas.openxmlformats.org/officeDocument/2006/relationships/hyperlink" Target="http://production-processed-recordings.s3.amazonaws.com/normalized_audio/d2b7ca9858839aa2e1b91fe2d4cfa333.wav" TargetMode="External"/><Relationship Id="rId642" Type="http://schemas.openxmlformats.org/officeDocument/2006/relationships/hyperlink" Target="https://us-nc-photos.s3.us-east-1.amazonaws.com/uploads/user/avatar/f11dc5ebb2e5071b6d045db609c809ef.jpg" TargetMode="External"/><Relationship Id="rId1065" Type="http://schemas.openxmlformats.org/officeDocument/2006/relationships/hyperlink" Target="https://production-processed-recordings.s3.amazonaws.com/b83c11d333c2d08608d9b0acf07c6dc7.wav?X-Amz-Algorithm=AWS4-HMAC-SHA256&amp;X-Amz-Credential=AKIATCPXLLJN3FZS7YWQ%2F20210504%2Fus-east-1%2Fs3%2Faws4_request&amp;X-Amz-Date=20210504T183959Z&amp;X-Amz-Expires=604800&amp;X-Amz-SignedHeaders=host&amp;X-Amz-Signature=b7e5a69f841fe306bcd8c70ef6378fcfdbcce9ca941b9dfc92e1192ca132efa5" TargetMode="External"/><Relationship Id="rId1272" Type="http://schemas.openxmlformats.org/officeDocument/2006/relationships/hyperlink" Target="https://nc-library-recordings.s3.us-west-1.amazonaws.com/uploads/recording/raw_s3_location/1a0fbdfe-3cbf-4d01-9ec7-79afc0e62f8e/2f26b2f7e320985d0915868d68834fb4.wav?X-Amz-Algorithm=AWS4-HMAC-SHA256&amp;X-Amz-Credential=AKIATCPXLLJN3FZS7YWQ%2F20210504%2Fus-west-1%2Fs3%2Faws4_request&amp;X-Amz-Date=20210504T183959Z&amp;X-Amz-Expires=604800&amp;X-Amz-SignedHeaders=host&amp;X-Amz-Signature=9531e3fe08019ea5730b2453875537b50c2f2f70e687805585fc1a6bd08e53d4" TargetMode="External"/><Relationship Id="rId502" Type="http://schemas.openxmlformats.org/officeDocument/2006/relationships/hyperlink" Target="https://us-nc-photos.s3.us-east-1.amazonaws.com/uploads/user/avatar/28cd4d65db0e169c555c46927e93666f.jpeg" TargetMode="External"/><Relationship Id="rId947" Type="http://schemas.openxmlformats.org/officeDocument/2006/relationships/hyperlink" Target="http://production-processed-recordings.s3.amazonaws.com/normalized_audio/2f577eec36e5b89b709d86add6cd181c.wav" TargetMode="External"/><Relationship Id="rId1132" Type="http://schemas.openxmlformats.org/officeDocument/2006/relationships/hyperlink" Target="http://production-processed-recordings.s3.amazonaws.com/normalized_audio/1893af2a8303e1b3b498267359dde7a9.wav" TargetMode="External"/><Relationship Id="rId1577" Type="http://schemas.openxmlformats.org/officeDocument/2006/relationships/hyperlink" Target="https://us-nc-photos.s3.us-east-1.amazonaws.com/uploads/user/avatar/f8725279e822010a566b949c2e79b036.jpg" TargetMode="External"/><Relationship Id="rId1784" Type="http://schemas.openxmlformats.org/officeDocument/2006/relationships/hyperlink" Target="https://nc-library-recordings.s3.us-west-1.amazonaws.com/uploads/recording/raw_s3_location/61e4c8c6-82ce-47c4-b6ed-cf41d5e215a3/aa01a9ed987836774503a397fedf9983.wav?X-Amz-Algorithm=AWS4-HMAC-SHA256&amp;X-Amz-Credential=AKIATCPXLLJN3FZS7YWQ%2F20210504%2Fus-west-1%2Fs3%2Faws4_request&amp;X-Amz-Date=20210504T184000Z&amp;X-Amz-Expires=604800&amp;X-Amz-SignedHeaders=host&amp;X-Amz-Signature=d0f452d08fa403293b1f2b1b714884cd8b9fc8c1c02ce28b5b631055e5d04bff" TargetMode="External"/><Relationship Id="rId76" Type="http://schemas.openxmlformats.org/officeDocument/2006/relationships/hyperlink" Target="http://production-processed-recordings.s3.amazonaws.com/normalized_audio/4df7607c792c7aa18081eaa2ba81b6f5.wav" TargetMode="External"/><Relationship Id="rId807" Type="http://schemas.openxmlformats.org/officeDocument/2006/relationships/hyperlink" Target="https://production-processed-recordings.s3.amazonaws.com/a8750e3fedd9a1ff7b12868af91f7654.wav?X-Amz-Algorithm=AWS4-HMAC-SHA256&amp;X-Amz-Credential=AKIATCPXLLJN3FZS7YWQ%2F20210504%2Fus-east-1%2Fs3%2Faws4_request&amp;X-Amz-Date=20210504T183959Z&amp;X-Amz-Expires=604800&amp;X-Amz-SignedHeaders=host&amp;X-Amz-Signature=223f574bb82b46b7d5ee72adff40396c8ac05e9ea5df74a445284897a62d0720" TargetMode="External"/><Relationship Id="rId1437" Type="http://schemas.openxmlformats.org/officeDocument/2006/relationships/hyperlink" Target="https://nc-library-recordings.s3.us-west-1.amazonaws.com/uploads/recording/raw_s3_location/2600b90f-8177-42a0-9b6d-bdfae5f20206/b7eb8c62a6af54ca550ae0a6ecd79766.wav?X-Amz-Algorithm=AWS4-HMAC-SHA256&amp;X-Amz-Credential=AKIATCPXLLJN3FZS7YWQ%2F20210504%2Fus-west-1%2Fs3%2Faws4_request&amp;X-Amz-Date=20210504T183959Z&amp;X-Amz-Expires=604800&amp;X-Amz-SignedHeaders=host&amp;X-Amz-Signature=3d196e807dfbcd17fa1799a2e8d12869a2395238df39f0c37c88c3b3b2befdaa" TargetMode="External"/><Relationship Id="rId1644" Type="http://schemas.openxmlformats.org/officeDocument/2006/relationships/hyperlink" Target="https://production-processed-recordings.s3.amazonaws.com/885f206deee65b154a2b0e55617f6be2.wav?X-Amz-Algorithm=AWS4-HMAC-SHA256&amp;X-Amz-Credential=AKIATCPXLLJN3FZS7YWQ%2F20210504%2Fus-east-1%2Fs3%2Faws4_request&amp;X-Amz-Date=20210504T184000Z&amp;X-Amz-Expires=604800&amp;X-Amz-SignedHeaders=host&amp;X-Amz-Signature=899a5d26a79e9e57962d466e176f92ada1ffc5b2b99c849c75554ed8743a77e5" TargetMode="External"/><Relationship Id="rId1851" Type="http://schemas.openxmlformats.org/officeDocument/2006/relationships/hyperlink" Target="https://nc-library-recordings.s3.us-west-1.amazonaws.com/uploads/recording/raw_s3_location/da433bf8-fe11-4d04-963b-c89ae1290c90/1d7cd0ea24c5f7e5e53810bd2fafabd1.wav?X-Amz-Algorithm=AWS4-HMAC-SHA256&amp;X-Amz-Credential=AKIATCPXLLJN3FZS7YWQ%2F20210504%2Fus-west-1%2Fs3%2Faws4_request&amp;X-Amz-Date=20210504T184000Z&amp;X-Amz-Expires=604800&amp;X-Amz-SignedHeaders=host&amp;X-Amz-Signature=81083a976ce1c5970052fa5d4bd8cbfa5e2ecfd2caa46f1b3cd909dba6a193da" TargetMode="External"/><Relationship Id="rId1504" Type="http://schemas.openxmlformats.org/officeDocument/2006/relationships/hyperlink" Target="http://production-processed-recordings.s3.amazonaws.com/normalized_audio/f23b2e273a1ce944116bd0d5a8929a03.wav" TargetMode="External"/><Relationship Id="rId1711" Type="http://schemas.openxmlformats.org/officeDocument/2006/relationships/hyperlink" Target="https://production-processed-recordings.s3.amazonaws.com/dc2d2942a0a1dbc15f7dd4835e309a88.wav?X-Amz-Algorithm=AWS4-HMAC-SHA256&amp;X-Amz-Credential=AKIATCPXLLJN3FZS7YWQ%2F20210504%2Fus-east-1%2Fs3%2Faws4_request&amp;X-Amz-Date=20210504T184000Z&amp;X-Amz-Expires=604800&amp;X-Amz-SignedHeaders=host&amp;X-Amz-Signature=f81a3003caab1b61607837ee7bae435e2b797674641845b8ab522d381580b33a" TargetMode="External"/><Relationship Id="rId292" Type="http://schemas.openxmlformats.org/officeDocument/2006/relationships/hyperlink" Target="https://production-processed-recordings.s3.amazonaws.com/aaa6849c901b843b7bfb17715c316880.wav?X-Amz-Algorithm=AWS4-HMAC-SHA256&amp;X-Amz-Credential=AKIATCPXLLJN3FZS7YWQ%2F20210504%2Fus-east-1%2Fs3%2Faws4_request&amp;X-Amz-Date=20210504T183958Z&amp;X-Amz-Expires=604800&amp;X-Amz-SignedHeaders=host&amp;X-Amz-Signature=de9b043455ceb8ee45ecea24004601bb7df89ebacfeaffdcdcbcc4f40c2cd91b" TargetMode="External"/><Relationship Id="rId1809" Type="http://schemas.openxmlformats.org/officeDocument/2006/relationships/hyperlink" Target="https://production-processed-recordings.s3.amazonaws.com/6e8889b292ce0b370a9b7ca0d9378f05.wav?X-Amz-Algorithm=AWS4-HMAC-SHA256&amp;X-Amz-Credential=AKIATCPXLLJN3FZS7YWQ%2F20210504%2Fus-east-1%2Fs3%2Faws4_request&amp;X-Amz-Date=20210504T184000Z&amp;X-Amz-Expires=604800&amp;X-Amz-SignedHeaders=host&amp;X-Amz-Signature=c5762e8507de903431c747f991fa5551950d203ea5d5b1f19f84477ca173cdf2" TargetMode="External"/><Relationship Id="rId597" Type="http://schemas.openxmlformats.org/officeDocument/2006/relationships/hyperlink" Target="http://production-processed-recordings.s3.amazonaws.com/normalized_audio/7ca71416b5050e159cd1108e112eea99.wav" TargetMode="External"/><Relationship Id="rId152" Type="http://schemas.openxmlformats.org/officeDocument/2006/relationships/hyperlink" Target="https://nc-library-recordings.s3.us-west-1.amazonaws.com/uploads/recording/raw_s3_location/0b5b1b49-a236-45c0-b25e-c8d08d9d8570/bc6c80ad160ad875eacab5472aceaeb4.wav?X-Amz-Algorithm=AWS4-HMAC-SHA256&amp;X-Amz-Credential=AKIATCPXLLJN3FZS7YWQ%2F20210504%2Fus-west-1%2Fs3%2Faws4_request&amp;X-Amz-Date=20210504T183958Z&amp;X-Amz-Expires=604800&amp;X-Amz-SignedHeaders=host&amp;X-Amz-Signature=3f10228a1646f19cd568daa2304270d58f6c4b55511d73740d7730622495230a" TargetMode="External"/><Relationship Id="rId457" Type="http://schemas.openxmlformats.org/officeDocument/2006/relationships/hyperlink" Target="https://nc-library-recordings.s3.us-west-1.amazonaws.com/uploads/recording/raw_s3_location/109a67a3-6a23-44e3-8586-f6c3a51cc11f/dde0bf48db5a7cf1a4019f1138cbabc8.wav?X-Amz-Algorithm=AWS4-HMAC-SHA256&amp;X-Amz-Credential=AKIATCPXLLJN3FZS7YWQ%2F20210504%2Fus-west-1%2Fs3%2Faws4_request&amp;X-Amz-Date=20210504T183958Z&amp;X-Amz-Expires=604800&amp;X-Amz-SignedHeaders=host&amp;X-Amz-Signature=abb55712fa95190a3395d5989c25d7b2a7260ff4e27b0f5d370330a419608044" TargetMode="External"/><Relationship Id="rId1087" Type="http://schemas.openxmlformats.org/officeDocument/2006/relationships/hyperlink" Target="http://production-processed-recordings.s3.amazonaws.com/normalized_audio/41f07a20b9cd205e37454e742172f691.wav" TargetMode="External"/><Relationship Id="rId1294" Type="http://schemas.openxmlformats.org/officeDocument/2006/relationships/hyperlink" Target="https://nc-library-recordings.s3.us-west-1.amazonaws.com/uploads/recording/raw_s3_location/83babbfa-e36d-47a9-a651-e9ce4ae87654/4a2e84c07de05a0972411a2cd35c2bdd.wav?X-Amz-Algorithm=AWS4-HMAC-SHA256&amp;X-Amz-Credential=AKIATCPXLLJN3FZS7YWQ%2F20210504%2Fus-west-1%2Fs3%2Faws4_request&amp;X-Amz-Date=20210504T183959Z&amp;X-Amz-Expires=604800&amp;X-Amz-SignedHeaders=host&amp;X-Amz-Signature=e18383cccdaffdc8393af23532c90c326a80d804d162910b44a0bfacb121ac94" TargetMode="External"/><Relationship Id="rId664" Type="http://schemas.openxmlformats.org/officeDocument/2006/relationships/hyperlink" Target="https://nc-library-recordings.s3.us-west-1.amazonaws.com/uploads/recording/raw_s3_location/1bba65a9-dbb2-4a78-9e95-8b55e0e11c6d/fd002e26325ca5d42a4d57d2f4768021.wav?X-Amz-Algorithm=AWS4-HMAC-SHA256&amp;X-Amz-Credential=AKIATCPXLLJN3FZS7YWQ%2F20210504%2Fus-west-1%2Fs3%2Faws4_request&amp;X-Amz-Date=20210504T183958Z&amp;X-Amz-Expires=604800&amp;X-Amz-SignedHeaders=host&amp;X-Amz-Signature=a1795dddffbb4b8115942d5b21873612b88d0f333f0394c38bc78582cadf8eb0" TargetMode="External"/><Relationship Id="rId871" Type="http://schemas.openxmlformats.org/officeDocument/2006/relationships/hyperlink" Target="http://production-processed-recordings.s3.amazonaws.com/normalized_audio/8bdf7aad184a8d447fe2c3881c4f7d57.wav" TargetMode="External"/><Relationship Id="rId969" Type="http://schemas.openxmlformats.org/officeDocument/2006/relationships/hyperlink" Target="https://production-processed-recordings.s3.amazonaws.com/4875e3692d9a4776e182b2b9102cb969.wav?X-Amz-Algorithm=AWS4-HMAC-SHA256&amp;X-Amz-Credential=AKIATCPXLLJN3FZS7YWQ%2F20210504%2Fus-east-1%2Fs3%2Faws4_request&amp;X-Amz-Date=20210504T183959Z&amp;X-Amz-Expires=604800&amp;X-Amz-SignedHeaders=host&amp;X-Amz-Signature=87fadf6f624f0c89a2b7641e08e062cb1a7bf9741c496210c9237516bf12ae1b" TargetMode="External"/><Relationship Id="rId1599" Type="http://schemas.openxmlformats.org/officeDocument/2006/relationships/hyperlink" Target="https://nc-library-recordings.s3.us-west-1.amazonaws.com/uploads/recording/raw_s3_location/cb555658-c723-4f9f-bebb-83e125a0ba5e/f5866a7a3c7e4b651a414abff003634e.wav?X-Amz-Algorithm=AWS4-HMAC-SHA256&amp;X-Amz-Credential=AKIATCPXLLJN3FZS7YWQ%2F20210504%2Fus-west-1%2Fs3%2Faws4_request&amp;X-Amz-Date=20210504T184000Z&amp;X-Amz-Expires=604800&amp;X-Amz-SignedHeaders=host&amp;X-Amz-Signature=29b0d777deb2417cc91717cfcee96106f814088b8f83fb413a3ccbfb33d099f5" TargetMode="External"/><Relationship Id="rId317" Type="http://schemas.openxmlformats.org/officeDocument/2006/relationships/hyperlink" Target="http://production-processed-recordings.s3.amazonaws.com/normalized_audio/11b03167f87e27b4ab014e464cdbb3bf.wav" TargetMode="External"/><Relationship Id="rId524" Type="http://schemas.openxmlformats.org/officeDocument/2006/relationships/hyperlink" Target="https://production-processed-recordings.s3.amazonaws.com/bb989cde6c21acc3f771cc8feec947ba.wav?X-Amz-Algorithm=AWS4-HMAC-SHA256&amp;X-Amz-Credential=AKIATCPXLLJN3FZS7YWQ%2F20210504%2Fus-east-1%2Fs3%2Faws4_request&amp;X-Amz-Date=20210504T183958Z&amp;X-Amz-Expires=604800&amp;X-Amz-SignedHeaders=host&amp;X-Amz-Signature=f1fe770f13d5942eed8618824667aaa0490cf2bbee82eb66ab01addffaaa4ee3" TargetMode="External"/><Relationship Id="rId731" Type="http://schemas.openxmlformats.org/officeDocument/2006/relationships/hyperlink" Target="https://production-processed-recordings.s3.amazonaws.com/5cad1af65c9d86ab91eec57e9f67c973.wav?X-Amz-Algorithm=AWS4-HMAC-SHA256&amp;X-Amz-Credential=AKIATCPXLLJN3FZS7YWQ%2F20210504%2Fus-east-1%2Fs3%2Faws4_request&amp;X-Amz-Date=20210504T183958Z&amp;X-Amz-Expires=604800&amp;X-Amz-SignedHeaders=host&amp;X-Amz-Signature=310b12d33893812e7cb27dc19b27b13aabed296152340d0ce894978df0600ded" TargetMode="External"/><Relationship Id="rId1154" Type="http://schemas.openxmlformats.org/officeDocument/2006/relationships/hyperlink" Target="http://production-processed-recordings.s3.amazonaws.com/normalized_audio/e007a60b3dbfcc46d5bf17567cbe4373.wav" TargetMode="External"/><Relationship Id="rId1361" Type="http://schemas.openxmlformats.org/officeDocument/2006/relationships/hyperlink" Target="https://production-processed-recordings.s3.amazonaws.com/53eb863c4801bb70032a09f4dab2446e.wav?X-Amz-Algorithm=AWS4-HMAC-SHA256&amp;X-Amz-Credential=AKIATCPXLLJN3FZS7YWQ%2F20210504%2Fus-east-1%2Fs3%2Faws4_request&amp;X-Amz-Date=20210504T183959Z&amp;X-Amz-Expires=604800&amp;X-Amz-SignedHeaders=host&amp;X-Amz-Signature=3765c4f9e26be61a9aa1837822bc2b2a760032b97decc07b9935e362ec18d77e" TargetMode="External"/><Relationship Id="rId1459" Type="http://schemas.openxmlformats.org/officeDocument/2006/relationships/hyperlink" Target="https://nc-library-recordings.s3.us-west-1.amazonaws.com/uploads/recording/raw_s3_location/685cbe2c-2586-4761-821c-f80c1a1f4ee0/3c60a2714f4098675e744d9e711eae12.wav?X-Amz-Algorithm=AWS4-HMAC-SHA256&amp;X-Amz-Credential=AKIATCPXLLJN3FZS7YWQ%2F20210504%2Fus-west-1%2Fs3%2Faws4_request&amp;X-Amz-Date=20210504T184000Z&amp;X-Amz-Expires=604800&amp;X-Amz-SignedHeaders=host&amp;X-Amz-Signature=4386d126f64bf80150177fd9a46d64fb115d7f4b7aac6ca2a5328a17fcaff28d" TargetMode="External"/><Relationship Id="rId98" Type="http://schemas.openxmlformats.org/officeDocument/2006/relationships/hyperlink" Target="https://nc-library-recordings.s3.us-west-1.amazonaws.com/uploads/recording/raw_s3_location/99573d0a-3b3c-495b-acc3-431310d59c3d/ee5914ca1fe4b09b8867aa71c0125d24.wav?X-Amz-Algorithm=AWS4-HMAC-SHA256&amp;X-Amz-Credential=AKIATCPXLLJN3FZS7YWQ%2F20210504%2Fus-west-1%2Fs3%2Faws4_request&amp;X-Amz-Date=20210504T183958Z&amp;X-Amz-Expires=604800&amp;X-Amz-SignedHeaders=host&amp;X-Amz-Signature=da8b2286075c2050121de9529621b5b5267a75f972eaa08818b87afb321ffa19" TargetMode="External"/><Relationship Id="rId829" Type="http://schemas.openxmlformats.org/officeDocument/2006/relationships/hyperlink" Target="https://nc-library-recordings.s3.us-west-1.amazonaws.com/uploads/recording/raw_s3_location/5867909e-d0ee-433c-82a7-d7b719dd072b/823938b1a962d69a469ca8abcf710f62.wav?X-Amz-Algorithm=AWS4-HMAC-SHA256&amp;X-Amz-Credential=AKIATCPXLLJN3FZS7YWQ%2F20210504%2Fus-west-1%2Fs3%2Faws4_request&amp;X-Amz-Date=20210504T183959Z&amp;X-Amz-Expires=604800&amp;X-Amz-SignedHeaders=host&amp;X-Amz-Signature=7558385cf2ed1c239c8d0656bdd18e6da54280817ec6744a3d0adc70cf55545f" TargetMode="External"/><Relationship Id="rId1014" Type="http://schemas.openxmlformats.org/officeDocument/2006/relationships/hyperlink" Target="https://production-processed-recordings.s3.amazonaws.com/ccfd619d492e420f15f9d52b0543c8b1.wav?X-Amz-Algorithm=AWS4-HMAC-SHA256&amp;X-Amz-Credential=AKIATCPXLLJN3FZS7YWQ%2F20210504%2Fus-east-1%2Fs3%2Faws4_request&amp;X-Amz-Date=20210504T183959Z&amp;X-Amz-Expires=604800&amp;X-Amz-SignedHeaders=host&amp;X-Amz-Signature=8eabdb17e3cc057e24149b4ddbd66b90856a9ebc5eb43e92865f3dc5ba9d5bc1" TargetMode="External"/><Relationship Id="rId1221" Type="http://schemas.openxmlformats.org/officeDocument/2006/relationships/hyperlink" Target="https://nc-library-recordings.s3.us-west-1.amazonaws.com/uploads/recording/raw_s3_location/478c1de4-0b65-4a23-b538-746f4edc014e/02abb7425510cea8be3aefbf51d4a9ba.wav?X-Amz-Algorithm=AWS4-HMAC-SHA256&amp;X-Amz-Credential=AKIATCPXLLJN3FZS7YWQ%2F20210504%2Fus-west-1%2Fs3%2Faws4_request&amp;X-Amz-Date=20210504T183959Z&amp;X-Amz-Expires=604800&amp;X-Amz-SignedHeaders=host&amp;X-Amz-Signature=1493611e6e98500b28077f25049b8acab801c8e19bfe03feb4829a48c5cac043" TargetMode="External"/><Relationship Id="rId1666" Type="http://schemas.openxmlformats.org/officeDocument/2006/relationships/hyperlink" Target="https://nc-library-recordings.s3.us-west-1.amazonaws.com/uploads/recording/raw_s3_location/1d738160-eb4c-40e1-b416-929dd6611456/76309480df242a2f2dee1898d1cc175e.wav?X-Amz-Algorithm=AWS4-HMAC-SHA256&amp;X-Amz-Credential=AKIATCPXLLJN3FZS7YWQ%2F20210504%2Fus-west-1%2Fs3%2Faws4_request&amp;X-Amz-Date=20210504T184000Z&amp;X-Amz-Expires=604800&amp;X-Amz-SignedHeaders=host&amp;X-Amz-Signature=05f0d5163d929cfe1402bd26c888ac6a9ab14f28c72cf1379573290abe652cd0" TargetMode="External"/><Relationship Id="rId1873" Type="http://schemas.openxmlformats.org/officeDocument/2006/relationships/hyperlink" Target="https://production-processed-recordings.s3.amazonaws.com/4278e9cfbcf148a55606ba329102c4ed.wav?X-Amz-Algorithm=AWS4-HMAC-SHA256&amp;X-Amz-Credential=AKIATCPXLLJN3FZS7YWQ%2F20210504%2Fus-east-1%2Fs3%2Faws4_request&amp;X-Amz-Date=20210504T184000Z&amp;X-Amz-Expires=604800&amp;X-Amz-SignedHeaders=host&amp;X-Amz-Signature=aa102e47a089cf2d57a3f15ab575537a7326110dce79cae68fe875440dbb6313" TargetMode="External"/><Relationship Id="rId1319" Type="http://schemas.openxmlformats.org/officeDocument/2006/relationships/hyperlink" Target="https://nc-library-recordings.s3.us-west-1.amazonaws.com/uploads/recording/raw_s3_location/2eb0f3d6-cf18-4982-a82b-d32a84f619b9/63320f63bf2ebd52031bfce8e48bfc55.wav?X-Amz-Algorithm=AWS4-HMAC-SHA256&amp;X-Amz-Credential=AKIATCPXLLJN3FZS7YWQ%2F20210504%2Fus-west-1%2Fs3%2Faws4_request&amp;X-Amz-Date=20210504T183959Z&amp;X-Amz-Expires=604800&amp;X-Amz-SignedHeaders=host&amp;X-Amz-Signature=182fea1b3299a0b2f0ca7a617041583e215a613cb4cbe9368a43c511e059a1ec" TargetMode="External"/><Relationship Id="rId1526" Type="http://schemas.openxmlformats.org/officeDocument/2006/relationships/hyperlink" Target="http://production-processed-recordings.s3.amazonaws.com/normalized_audio/2f00e7b1a3b2a583304849103b2ae318.wav" TargetMode="External"/><Relationship Id="rId1733" Type="http://schemas.openxmlformats.org/officeDocument/2006/relationships/hyperlink" Target="https://us-nc-photos.s3.us-east-1.amazonaws.com/uploads/user/avatar/594dee29d9680f6681d76c5245256ad3.jpeg" TargetMode="External"/><Relationship Id="rId25" Type="http://schemas.openxmlformats.org/officeDocument/2006/relationships/hyperlink" Target="http://production-processed-recordings.s3.amazonaws.com/normalized_audio/f8d2ed6c852d7e0abd2aaa1a09387123.wav" TargetMode="External"/><Relationship Id="rId1800" Type="http://schemas.openxmlformats.org/officeDocument/2006/relationships/hyperlink" Target="https://production-processed-recordings.s3.amazonaws.com/a0fadab729aeb1a99c8eba28e742bebd.wav?X-Amz-Algorithm=AWS4-HMAC-SHA256&amp;X-Amz-Credential=AKIATCPXLLJN3FZS7YWQ%2F20210504%2Fus-east-1%2Fs3%2Faws4_request&amp;X-Amz-Date=20210504T184000Z&amp;X-Amz-Expires=604800&amp;X-Amz-SignedHeaders=host&amp;X-Amz-Signature=5943d7c5bc31d057eed308b59349e2591ae8f8e153db998bdd8f969be8e7b6f7" TargetMode="External"/><Relationship Id="rId174" Type="http://schemas.openxmlformats.org/officeDocument/2006/relationships/hyperlink" Target="http://production-processed-recordings.s3.amazonaws.com/normalized_audio/41da443eb4b9beae50538ea7cbfd8b81.wav" TargetMode="External"/><Relationship Id="rId381" Type="http://schemas.openxmlformats.org/officeDocument/2006/relationships/hyperlink" Target="https://nc-library-recordings.s3.us-west-1.amazonaws.com/uploads/recording/raw_s3_location/e2f14c4f-0933-4a48-90bc-250976284638/8fea5d94948de6dcf9df56f2bfd7c196.wav?X-Amz-Algorithm=AWS4-HMAC-SHA256&amp;X-Amz-Credential=AKIATCPXLLJN3FZS7YWQ%2F20210504%2Fus-west-1%2Fs3%2Faws4_request&amp;X-Amz-Date=20210504T183958Z&amp;X-Amz-Expires=604800&amp;X-Amz-SignedHeaders=host&amp;X-Amz-Signature=e18e8e8587f73e5745bf9e2be47544a3174de764b739e7a1befd143a8d8748a7" TargetMode="External"/><Relationship Id="rId241" Type="http://schemas.openxmlformats.org/officeDocument/2006/relationships/hyperlink" Target="http://production-processed-recordings.s3.amazonaws.com/normalized_audio/7a6efc3d38dfdb5bbd6d7018e68a8a55.wav" TargetMode="External"/><Relationship Id="rId479" Type="http://schemas.openxmlformats.org/officeDocument/2006/relationships/hyperlink" Target="https://production-processed-recordings.s3.amazonaws.com/e68c2bf936ab155d5be4299f6fb4abd9.wav?X-Amz-Algorithm=AWS4-HMAC-SHA256&amp;X-Amz-Credential=AKIATCPXLLJN3FZS7YWQ%2F20210504%2Fus-east-1%2Fs3%2Faws4_request&amp;X-Amz-Date=20210504T183958Z&amp;X-Amz-Expires=604800&amp;X-Amz-SignedHeaders=host&amp;X-Amz-Signature=e4a26fd8f9ff223784f013fbbfded3163a6026455de9c9eb8d64c6d3e268e35d" TargetMode="External"/><Relationship Id="rId686" Type="http://schemas.openxmlformats.org/officeDocument/2006/relationships/hyperlink" Target="https://nc-library-recordings.s3.us-west-1.amazonaws.com/uploads/recording/raw_s3_location/cb8b9213-2ebb-4723-a63b-2d45b05f67c5/8f138ca46807b0264fe711f196ae5d5b.wav?X-Amz-Algorithm=AWS4-HMAC-SHA256&amp;X-Amz-Credential=AKIATCPXLLJN3FZS7YWQ%2F20210504%2Fus-west-1%2Fs3%2Faws4_request&amp;X-Amz-Date=20210504T183958Z&amp;X-Amz-Expires=604800&amp;X-Amz-SignedHeaders=host&amp;X-Amz-Signature=3c7160bbdab513b656d5b4b6a6822542c328391c8627b4b2ae4acb2cb3811dcd" TargetMode="External"/><Relationship Id="rId893" Type="http://schemas.openxmlformats.org/officeDocument/2006/relationships/hyperlink" Target="https://nc-library-recordings.s3.us-west-1.amazonaws.com/uploads/recording/raw_s3_location/97d0ffc5-14c1-4f30-8306-254e06180105/01bcfc9d5714712bbbc5b5a7f6790255.wav?X-Amz-Algorithm=AWS4-HMAC-SHA256&amp;X-Amz-Credential=AKIATCPXLLJN3FZS7YWQ%2F20210504%2Fus-west-1%2Fs3%2Faws4_request&amp;X-Amz-Date=20210504T183959Z&amp;X-Amz-Expires=604800&amp;X-Amz-SignedHeaders=host&amp;X-Amz-Signature=bc4a600b92054d0e9ffd19703630133fff28709b5e675a57aec8961df0a28c81" TargetMode="External"/><Relationship Id="rId339" Type="http://schemas.openxmlformats.org/officeDocument/2006/relationships/hyperlink" Target="https://production-processed-recordings.s3.amazonaws.com/f9ce7220583ca782ef7a91e6bbec379f.wav?X-Amz-Algorithm=AWS4-HMAC-SHA256&amp;X-Amz-Credential=AKIATCPXLLJN3FZS7YWQ%2F20210504%2Fus-east-1%2Fs3%2Faws4_request&amp;X-Amz-Date=20210504T183958Z&amp;X-Amz-Expires=604800&amp;X-Amz-SignedHeaders=host&amp;X-Amz-Signature=7737e4790a232b066a2f322b50d546bfca2ac969fc43fd9165815bc097364c16" TargetMode="External"/><Relationship Id="rId546" Type="http://schemas.openxmlformats.org/officeDocument/2006/relationships/hyperlink" Target="https://nc-library-recordings.s3.us-west-1.amazonaws.com/uploads/recording/raw_s3_location/0bd11072-2399-474e-96e0-75f6e862c00f/da511822a5baa7b79a62943b3d7d1703.wav?X-Amz-Algorithm=AWS4-HMAC-SHA256&amp;X-Amz-Credential=AKIATCPXLLJN3FZS7YWQ%2F20210504%2Fus-west-1%2Fs3%2Faws4_request&amp;X-Amz-Date=20210504T183958Z&amp;X-Amz-Expires=604800&amp;X-Amz-SignedHeaders=host&amp;X-Amz-Signature=d0218c59cfb819a23ffba1aa9af897e6730795ea6457e3aa6954b922f3b43604" TargetMode="External"/><Relationship Id="rId753" Type="http://schemas.openxmlformats.org/officeDocument/2006/relationships/hyperlink" Target="https://production-processed-recordings.s3.amazonaws.com/ddb172521d277d63befdbb17aea29250.wav?X-Amz-Algorithm=AWS4-HMAC-SHA256&amp;X-Amz-Credential=AKIATCPXLLJN3FZS7YWQ%2F20210504%2Fus-east-1%2Fs3%2Faws4_request&amp;X-Amz-Date=20210504T183958Z&amp;X-Amz-Expires=604800&amp;X-Amz-SignedHeaders=host&amp;X-Amz-Signature=6dc9ee1e4833f81ce379ebf4fbd0738511580b8636a4d9bc31535950d0fb240b" TargetMode="External"/><Relationship Id="rId1176" Type="http://schemas.openxmlformats.org/officeDocument/2006/relationships/hyperlink" Target="https://nc-library-recordings.s3.us-west-1.amazonaws.com/uploads/recording/raw_s3_location/5cabd106-7dc1-4669-a1e9-602a3b54f65c/b5d2a1cd00ed8dc30b22987b0fcd90ee.wav?X-Amz-Algorithm=AWS4-HMAC-SHA256&amp;X-Amz-Credential=AKIATCPXLLJN3FZS7YWQ%2F20210504%2Fus-west-1%2Fs3%2Faws4_request&amp;X-Amz-Date=20210504T183959Z&amp;X-Amz-Expires=604800&amp;X-Amz-SignedHeaders=host&amp;X-Amz-Signature=db519c072f5670f03127043bc12a05f29f372d825504b9e5001c77610698a47b" TargetMode="External"/><Relationship Id="rId1383" Type="http://schemas.openxmlformats.org/officeDocument/2006/relationships/hyperlink" Target="http://production-processed-recordings.s3.amazonaws.com/normalized_audio/06a8c65f16d3b530f4d492dd95e3f008.wav" TargetMode="External"/><Relationship Id="rId101" Type="http://schemas.openxmlformats.org/officeDocument/2006/relationships/hyperlink" Target="https://nc-library-recordings.s3.us-west-1.amazonaws.com/uploads/recording/raw_s3_location/2b1d42e0-183d-4099-bd63-2a4d59e28621/71848b9ebd8176d3eeccecca161b1896.wav?X-Amz-Algorithm=AWS4-HMAC-SHA256&amp;X-Amz-Credential=AKIATCPXLLJN3FZS7YWQ%2F20210504%2Fus-west-1%2Fs3%2Faws4_request&amp;X-Amz-Date=20210504T183958Z&amp;X-Amz-Expires=604800&amp;X-Amz-SignedHeaders=host&amp;X-Amz-Signature=7c26083a266aeee634df578569c165e33c1c30e0914d7e1545593176806c52e4" TargetMode="External"/><Relationship Id="rId406" Type="http://schemas.openxmlformats.org/officeDocument/2006/relationships/hyperlink" Target="https://nc-library-recordings.s3.us-west-1.amazonaws.com/uploads/recording/raw_s3_location/cd28c960-f605-41c5-83ca-b8a4adb57f65/173bb2961dbf237952e00f2da387af12.wav?X-Amz-Algorithm=AWS4-HMAC-SHA256&amp;X-Amz-Credential=AKIATCPXLLJN3FZS7YWQ%2F20210504%2Fus-west-1%2Fs3%2Faws4_request&amp;X-Amz-Date=20210504T183958Z&amp;X-Amz-Expires=604800&amp;X-Amz-SignedHeaders=host&amp;X-Amz-Signature=c08944c040aca99b9dfee1d59ababa8249a96cb6bfbd6c3b250f0334a27b6993" TargetMode="External"/><Relationship Id="rId960" Type="http://schemas.openxmlformats.org/officeDocument/2006/relationships/hyperlink" Target="https://nc-library-recordings.s3.us-west-1.amazonaws.com/uploads/recording/raw_s3_location/d2c5c58a-1a88-4b08-a990-c3514a1031e8/acbf46300e6ff122ccb746716387180f.wav?X-Amz-Algorithm=AWS4-HMAC-SHA256&amp;X-Amz-Credential=AKIATCPXLLJN3FZS7YWQ%2F20210504%2Fus-west-1%2Fs3%2Faws4_request&amp;X-Amz-Date=20210504T183959Z&amp;X-Amz-Expires=604800&amp;X-Amz-SignedHeaders=host&amp;X-Amz-Signature=aae6ca5cf90d321e2936a192d6a2d6c5e050dca9e87bc2791606ad132d40f76c" TargetMode="External"/><Relationship Id="rId1036" Type="http://schemas.openxmlformats.org/officeDocument/2006/relationships/hyperlink" Target="https://nc-library-recordings.s3.us-west-1.amazonaws.com/uploads/recording/raw_s3_location/a9b0f370-9c9b-43f7-be35-528de6b659ca/06d9c28284ada60b117e6873f18c5e03.wav?X-Amz-Algorithm=AWS4-HMAC-SHA256&amp;X-Amz-Credential=AKIATCPXLLJN3FZS7YWQ%2F20210504%2Fus-west-1%2Fs3%2Faws4_request&amp;X-Amz-Date=20210504T183959Z&amp;X-Amz-Expires=604800&amp;X-Amz-SignedHeaders=host&amp;X-Amz-Signature=0d5f394172b74c300a3ae6247a5790664cf9f7108fbc16556653f4c73307195d" TargetMode="External"/><Relationship Id="rId1243" Type="http://schemas.openxmlformats.org/officeDocument/2006/relationships/hyperlink" Target="https://nc-library-recordings.s3.us-west-1.amazonaws.com/uploads/recording/raw_s3_location/d2c27005-abb6-4133-bae8-df046e8c48a8/20354d7e2be84598b6b12b5ef698347a.wav?X-Amz-Algorithm=AWS4-HMAC-SHA256&amp;X-Amz-Credential=AKIATCPXLLJN3FZS7YWQ%2F20210504%2Fus-west-1%2Fs3%2Faws4_request&amp;X-Amz-Date=20210504T183959Z&amp;X-Amz-Expires=604800&amp;X-Amz-SignedHeaders=host&amp;X-Amz-Signature=7e65cc44e8531a1ee2f0da00fa6ce7a3f23bffa158ab04ff51e18615469c2db0" TargetMode="External"/><Relationship Id="rId1590" Type="http://schemas.openxmlformats.org/officeDocument/2006/relationships/hyperlink" Target="https://nc-library-recordings.s3.us-west-1.amazonaws.com/uploads/recording/raw_s3_location/52fa5900-e7ca-4d5b-8f38-0b2172af1f3b/674a99ed9f272262971d62e2157f6b5a.wav?X-Amz-Algorithm=AWS4-HMAC-SHA256&amp;X-Amz-Credential=AKIATCPXLLJN3FZS7YWQ%2F20210504%2Fus-west-1%2Fs3%2Faws4_request&amp;X-Amz-Date=20210504T184000Z&amp;X-Amz-Expires=604800&amp;X-Amz-SignedHeaders=host&amp;X-Amz-Signature=6893b2ccd67124bcbf5c45cd821f0477086a36386a9b65b5882976e8415510c6" TargetMode="External"/><Relationship Id="rId1688" Type="http://schemas.openxmlformats.org/officeDocument/2006/relationships/hyperlink" Target="https://nc-library-recordings.s3.us-west-1.amazonaws.com/uploads/recording/raw_s3_location/695d2728-bdd9-4e7d-9bce-3aa43f3e4d54/b05e5ab3a607e6c20d0ca471291c9a77.wav?X-Amz-Algorithm=AWS4-HMAC-SHA256&amp;X-Amz-Credential=AKIATCPXLLJN3FZS7YWQ%2F20210504%2Fus-west-1%2Fs3%2Faws4_request&amp;X-Amz-Date=20210504T184000Z&amp;X-Amz-Expires=604800&amp;X-Amz-SignedHeaders=host&amp;X-Amz-Signature=13935cc574feff6119a88509188dc577b28f218bd47483b7b2cd27dd028e6135" TargetMode="External"/><Relationship Id="rId1895" Type="http://schemas.openxmlformats.org/officeDocument/2006/relationships/hyperlink" Target="https://nc-library-recordings.s3.us-west-1.amazonaws.com/uploads/recording/raw_s3_location/3b59a717-08c2-4698-9c2f-a5b7f692b17b/cf47ddacd998d6ce33c77246c8695bac.wav?X-Amz-Algorithm=AWS4-HMAC-SHA256&amp;X-Amz-Credential=AKIATCPXLLJN3FZS7YWQ%2F20210504%2Fus-west-1%2Fs3%2Faws4_request&amp;X-Amz-Date=20210504T184000Z&amp;X-Amz-Expires=604800&amp;X-Amz-SignedHeaders=host&amp;X-Amz-Signature=8d156cf2524656f2a75580de92ec0995987e6a8e0150579f0b83d526c9c7ba40" TargetMode="External"/><Relationship Id="rId613" Type="http://schemas.openxmlformats.org/officeDocument/2006/relationships/hyperlink" Target="https://nc-library-recordings.s3.us-west-1.amazonaws.com/uploads/recording/raw_s3_location/441cfb62-c4ca-44ff-87a8-9b6039fd02f2/09c1e9a8a43053ccc87a3a41752818fa.wav?X-Amz-Algorithm=AWS4-HMAC-SHA256&amp;X-Amz-Credential=AKIATCPXLLJN3FZS7YWQ%2F20210504%2Fus-west-1%2Fs3%2Faws4_request&amp;X-Amz-Date=20210504T183958Z&amp;X-Amz-Expires=604800&amp;X-Amz-SignedHeaders=host&amp;X-Amz-Signature=24efdd7c76e133586bbd295fae32d96b5768035d960ca0abd4b30bd73909e0f9" TargetMode="External"/><Relationship Id="rId820" Type="http://schemas.openxmlformats.org/officeDocument/2006/relationships/hyperlink" Target="https://nc-library-recordings.s3.us-west-1.amazonaws.com/uploads/recording/raw_s3_location/7dd3de0f-3f50-4f0a-9f3f-58642276608b/08e9752fa6171fb791b13f520d5952c7.wav?X-Amz-Algorithm=AWS4-HMAC-SHA256&amp;X-Amz-Credential=AKIATCPXLLJN3FZS7YWQ%2F20210504%2Fus-west-1%2Fs3%2Faws4_request&amp;X-Amz-Date=20210504T183959Z&amp;X-Amz-Expires=604800&amp;X-Amz-SignedHeaders=host&amp;X-Amz-Signature=d6a1792c2144fc5e25270e1f1f5e36378b45bf9049be8bf0d2aecd2792b02536" TargetMode="External"/><Relationship Id="rId918" Type="http://schemas.openxmlformats.org/officeDocument/2006/relationships/hyperlink" Target="https://nc-library-recordings.s3.us-west-1.amazonaws.com/uploads/recording/raw_s3_location/2db501e3-e52d-4660-9e4f-2ed67db3db81/71335bb3e14bdb6db32fa5af3fc0d1f0.wav?X-Amz-Algorithm=AWS4-HMAC-SHA256&amp;X-Amz-Credential=AKIATCPXLLJN3FZS7YWQ%2F20210504%2Fus-west-1%2Fs3%2Faws4_request&amp;X-Amz-Date=20210504T183959Z&amp;X-Amz-Expires=604800&amp;X-Amz-SignedHeaders=host&amp;X-Amz-Signature=159fb75ff5799bb2afb59239201b758defc0060d89ded7ec38d26041db469218" TargetMode="External"/><Relationship Id="rId1450" Type="http://schemas.openxmlformats.org/officeDocument/2006/relationships/hyperlink" Target="https://us-nc-photos.s3.us-east-1.amazonaws.com/uploads/user/avatar/74e3c7fed57622315bbf5cc57bba2a60.jpeg" TargetMode="External"/><Relationship Id="rId1548" Type="http://schemas.openxmlformats.org/officeDocument/2006/relationships/hyperlink" Target="https://nc-library-recordings.s3.us-west-1.amazonaws.com/uploads/recording/raw_s3_location/06e0f4c0-e555-48a6-96df-bb7a6139a371/a7c19da2690c5837cef64fd494b57387.wav?X-Amz-Algorithm=AWS4-HMAC-SHA256&amp;X-Amz-Credential=AKIATCPXLLJN3FZS7YWQ%2F20210504%2Fus-west-1%2Fs3%2Faws4_request&amp;X-Amz-Date=20210504T184000Z&amp;X-Amz-Expires=604800&amp;X-Amz-SignedHeaders=host&amp;X-Amz-Signature=9a3570e047cab19187bfca6e31c0e3e04c15df4fc95187fafaaf284e9bad5b18" TargetMode="External"/><Relationship Id="rId1755" Type="http://schemas.openxmlformats.org/officeDocument/2006/relationships/hyperlink" Target="https://production-processed-recordings.s3.amazonaws.com/a58420cca668f9c1fa7cf617a7677a72.wav?X-Amz-Algorithm=AWS4-HMAC-SHA256&amp;X-Amz-Credential=AKIATCPXLLJN3FZS7YWQ%2F20210504%2Fus-east-1%2Fs3%2Faws4_request&amp;X-Amz-Date=20210504T184000Z&amp;X-Amz-Expires=604800&amp;X-Amz-SignedHeaders=host&amp;X-Amz-Signature=c7e8a497eee7f081bdd6c4dbc10b44292cf7bfc66132d76ffcf7eae3c6f4c9c5" TargetMode="External"/><Relationship Id="rId1103" Type="http://schemas.openxmlformats.org/officeDocument/2006/relationships/hyperlink" Target="https://nc-library-recordings.s3.us-west-1.amazonaws.com/uploads/recording/raw_s3_location/aae1e866-9dae-4427-8ab4-fc47de5169e9/1a39dd298283891dac933909f9c7a8cd.wav?X-Amz-Algorithm=AWS4-HMAC-SHA256&amp;X-Amz-Credential=AKIATCPXLLJN3FZS7YWQ%2F20210504%2Fus-west-1%2Fs3%2Faws4_request&amp;X-Amz-Date=20210504T183959Z&amp;X-Amz-Expires=604800&amp;X-Amz-SignedHeaders=host&amp;X-Amz-Signature=4eb8086250352df1c43e37c974fe39a39bd7c6951ec9e1b9192caaeec861dfff" TargetMode="External"/><Relationship Id="rId1310" Type="http://schemas.openxmlformats.org/officeDocument/2006/relationships/hyperlink" Target="https://production-processed-recordings.s3.amazonaws.com/0175d1869c1450c597fbb70d186e55e8.wav?X-Amz-Algorithm=AWS4-HMAC-SHA256&amp;X-Amz-Credential=AKIATCPXLLJN3FZS7YWQ%2F20210504%2Fus-east-1%2Fs3%2Faws4_request&amp;X-Amz-Date=20210504T183959Z&amp;X-Amz-Expires=604800&amp;X-Amz-SignedHeaders=host&amp;X-Amz-Signature=f7086bf7dde8e43e05d324ff3dcb54fbbe2d4981dbb1d336fc9b5e53f147da02" TargetMode="External"/><Relationship Id="rId1408" Type="http://schemas.openxmlformats.org/officeDocument/2006/relationships/hyperlink" Target="https://production-processed-recordings.s3.amazonaws.com/2ed88e500d40934c0db5436360fe1f79.wav?X-Amz-Algorithm=AWS4-HMAC-SHA256&amp;X-Amz-Credential=AKIATCPXLLJN3FZS7YWQ%2F20210504%2Fus-east-1%2Fs3%2Faws4_request&amp;X-Amz-Date=20210504T183959Z&amp;X-Amz-Expires=604800&amp;X-Amz-SignedHeaders=host&amp;X-Amz-Signature=22099268a09f3e73c64e4e329c5bf0bbddbd6f20d3681da915f2cd3edbd121b1" TargetMode="External"/><Relationship Id="rId47" Type="http://schemas.openxmlformats.org/officeDocument/2006/relationships/hyperlink" Target="https://nc-library-recordings.s3.us-west-1.amazonaws.com/uploads/recording/raw_s3_location/1a9d3f0d-56a6-4f7d-8516-bc9f30fab134/73ac8d58d64944af650dfc9115c544c7.wav?X-Amz-Algorithm=AWS4-HMAC-SHA256&amp;X-Amz-Credential=AKIATCPXLLJN3FZS7YWQ%2F20210504%2Fus-west-1%2Fs3%2Faws4_request&amp;X-Amz-Date=20210504T183957Z&amp;X-Amz-Expires=604800&amp;X-Amz-SignedHeaders=host&amp;X-Amz-Signature=ab24761a8397c8a086b46054b937764c5d61a4ccd704cb1361ede6e70d816e54" TargetMode="External"/><Relationship Id="rId1615" Type="http://schemas.openxmlformats.org/officeDocument/2006/relationships/hyperlink" Target="https://us-nc-photos.s3.us-east-1.amazonaws.com/uploads/user/avatar/e3197d94c454964a0489f4377234746c.jpeg" TargetMode="External"/><Relationship Id="rId1822" Type="http://schemas.openxmlformats.org/officeDocument/2006/relationships/hyperlink" Target="https://nc-library-recordings.s3.us-west-1.amazonaws.com/uploads/recording/raw_s3_location/74d9b081-38b9-4335-af26-c02d0528867f/4e4d09d8d2c45278fa8f6481e59d885a.wav?X-Amz-Algorithm=AWS4-HMAC-SHA256&amp;X-Amz-Credential=AKIATCPXLLJN3FZS7YWQ%2F20210504%2Fus-west-1%2Fs3%2Faws4_request&amp;X-Amz-Date=20210504T184000Z&amp;X-Amz-Expires=604800&amp;X-Amz-SignedHeaders=host&amp;X-Amz-Signature=7d4e4c90a3ea9336d2af405b6d3e8627443813f869ae378b2fe74fc346416cb4" TargetMode="External"/><Relationship Id="rId196" Type="http://schemas.openxmlformats.org/officeDocument/2006/relationships/hyperlink" Target="http://production-processed-recordings.s3.amazonaws.com/normalized_audio/fffdd6269e68931e446ec9f6354cffc3.wav" TargetMode="External"/><Relationship Id="rId263" Type="http://schemas.openxmlformats.org/officeDocument/2006/relationships/hyperlink" Target="http://production-processed-recordings.s3.amazonaws.com/normalized_audio/46a40ad8bd41d6d852edefe9d1b6e3cd.wav" TargetMode="External"/><Relationship Id="rId470" Type="http://schemas.openxmlformats.org/officeDocument/2006/relationships/hyperlink" Target="https://nc-library-recordings.s3.us-west-1.amazonaws.com/uploads/recording/raw_s3_location/1d51fbe1-5b08-4da1-94d5-1b25cfc5cebf/17675f457fc765ff73b9968d77114f55.wav?X-Amz-Algorithm=AWS4-HMAC-SHA256&amp;X-Amz-Credential=AKIATCPXLLJN3FZS7YWQ%2F20210504%2Fus-west-1%2Fs3%2Faws4_request&amp;X-Amz-Date=20210504T183958Z&amp;X-Amz-Expires=604800&amp;X-Amz-SignedHeaders=host&amp;X-Amz-Signature=a50f3a7848f1378c2a711d3a7f5ea18e7cf615a081f7153c56fffffedb2a443d" TargetMode="External"/><Relationship Id="rId123" Type="http://schemas.openxmlformats.org/officeDocument/2006/relationships/hyperlink" Target="http://production-processed-recordings.s3.amazonaws.com/normalized_audio/e8333616cf3cd539e01ba8126808a5be.wav" TargetMode="External"/><Relationship Id="rId330" Type="http://schemas.openxmlformats.org/officeDocument/2006/relationships/hyperlink" Target="https://nc-library-recordings.s3.us-west-1.amazonaws.com/uploads/recording/raw_s3_location/f24b6698-cc72-4948-a4bc-e69301a4a7d0/5613f7c7f2a809a3e765974280711f23.wav?X-Amz-Algorithm=AWS4-HMAC-SHA256&amp;X-Amz-Credential=AKIATCPXLLJN3FZS7YWQ%2F20210504%2Fus-west-1%2Fs3%2Faws4_request&amp;X-Amz-Date=20210504T183958Z&amp;X-Amz-Expires=604800&amp;X-Amz-SignedHeaders=host&amp;X-Amz-Signature=243096101e6022e2e5509c95018cd94b67e77a4cf9f93dc0c6706a552f4b4660" TargetMode="External"/><Relationship Id="rId568" Type="http://schemas.openxmlformats.org/officeDocument/2006/relationships/hyperlink" Target="https://production-processed-recordings.s3.amazonaws.com/59eed8bc8130905d69949eddc9d5a64e.wav?X-Amz-Algorithm=AWS4-HMAC-SHA256&amp;X-Amz-Credential=AKIATCPXLLJN3FZS7YWQ%2F20210504%2Fus-east-1%2Fs3%2Faws4_request&amp;X-Amz-Date=20210504T183958Z&amp;X-Amz-Expires=604800&amp;X-Amz-SignedHeaders=host&amp;X-Amz-Signature=0b2233a691bc2c259e5645f393794eceb795f93f7f6f24e351e8bbcd18717ef9" TargetMode="External"/><Relationship Id="rId775" Type="http://schemas.openxmlformats.org/officeDocument/2006/relationships/hyperlink" Target="https://production-processed-recordings.s3.amazonaws.com/8e0334b8ce545fa2627d95cf21ec2381.wav?X-Amz-Algorithm=AWS4-HMAC-SHA256&amp;X-Amz-Credential=AKIATCPXLLJN3FZS7YWQ%2F20210504%2Fus-east-1%2Fs3%2Faws4_request&amp;X-Amz-Date=20210504T183958Z&amp;X-Amz-Expires=604800&amp;X-Amz-SignedHeaders=host&amp;X-Amz-Signature=61ae93c0b7211d567a01a1421c85adee82b330355b6ec665441b1616138ba709" TargetMode="External"/><Relationship Id="rId982" Type="http://schemas.openxmlformats.org/officeDocument/2006/relationships/hyperlink" Target="https://production-processed-recordings.s3.amazonaws.com/e90ba73cbdb79d5b06cb557948f73eee.wav?X-Amz-Algorithm=AWS4-HMAC-SHA256&amp;X-Amz-Credential=AKIATCPXLLJN3FZS7YWQ%2F20210504%2Fus-east-1%2Fs3%2Faws4_request&amp;X-Amz-Date=20210504T183959Z&amp;X-Amz-Expires=604800&amp;X-Amz-SignedHeaders=host&amp;X-Amz-Signature=28033c30febd41e0e98ad986d76100671aaadb162e5d2627981a2c3ba1ec098d" TargetMode="External"/><Relationship Id="rId1198" Type="http://schemas.openxmlformats.org/officeDocument/2006/relationships/hyperlink" Target="https://nc-library-recordings.s3.us-west-1.amazonaws.com/uploads/recording/raw_s3_location/a0c0b420-5c16-4809-acc0-6aef4722965e/2df443de839e88184bea31e0f135dc10.wav?X-Amz-Algorithm=AWS4-HMAC-SHA256&amp;X-Amz-Credential=AKIATCPXLLJN3FZS7YWQ%2F20210504%2Fus-west-1%2Fs3%2Faws4_request&amp;X-Amz-Date=20210504T183959Z&amp;X-Amz-Expires=604800&amp;X-Amz-SignedHeaders=host&amp;X-Amz-Signature=caf07b674f69532cff14017a1aa2234606f223f9e4aef40b6a0fad6b86b50921" TargetMode="External"/><Relationship Id="rId428" Type="http://schemas.openxmlformats.org/officeDocument/2006/relationships/hyperlink" Target="http://production-processed-recordings.s3.amazonaws.com/normalized_audio/13ea8fcc1cd1eae78026c19e1f5305fe.wav" TargetMode="External"/><Relationship Id="rId635" Type="http://schemas.openxmlformats.org/officeDocument/2006/relationships/hyperlink" Target="https://nc-library-recordings.s3.us-west-1.amazonaws.com/uploads/recording/raw_s3_location/7ac28d0e-b75d-4500-8e07-00f33e1d92d4/ce8a548df2e360e9605c84c2dae5fdec.wav?X-Amz-Algorithm=AWS4-HMAC-SHA256&amp;X-Amz-Credential=AKIATCPXLLJN3FZS7YWQ%2F20210504%2Fus-west-1%2Fs3%2Faws4_request&amp;X-Amz-Date=20210504T183958Z&amp;X-Amz-Expires=604800&amp;X-Amz-SignedHeaders=host&amp;X-Amz-Signature=3c3a02100026dbfd9414a0f50f20e515f0ea8d1a3958a4cc55f580d755e25c0f" TargetMode="External"/><Relationship Id="rId842" Type="http://schemas.openxmlformats.org/officeDocument/2006/relationships/hyperlink" Target="https://nc-library-recordings.s3.us-west-1.amazonaws.com/uploads/recording/raw_s3_location/2b206369-65e5-4ed2-8b25-4cf65a6986ed/afbc9edef24921683639afe2f4d2cccd.wav?X-Amz-Algorithm=AWS4-HMAC-SHA256&amp;X-Amz-Credential=AKIATCPXLLJN3FZS7YWQ%2F20210504%2Fus-west-1%2Fs3%2Faws4_request&amp;X-Amz-Date=20210504T183959Z&amp;X-Amz-Expires=604800&amp;X-Amz-SignedHeaders=host&amp;X-Amz-Signature=1df102164fe765e857553a20cbfffcf587fe003db4d25b2db6fbb5438c1ad902" TargetMode="External"/><Relationship Id="rId1058" Type="http://schemas.openxmlformats.org/officeDocument/2006/relationships/hyperlink" Target="http://production-processed-recordings.s3.amazonaws.com/normalized_audio/9ea322092b95f58ae4dc45d621a437aa.wav" TargetMode="External"/><Relationship Id="rId1265" Type="http://schemas.openxmlformats.org/officeDocument/2006/relationships/hyperlink" Target="https://production-processed-recordings.s3.amazonaws.com/d4d973443ef7f2db0d86c9bc576e8f5f.wav?X-Amz-Algorithm=AWS4-HMAC-SHA256&amp;X-Amz-Credential=AKIATCPXLLJN3FZS7YWQ%2F20210504%2Fus-east-1%2Fs3%2Faws4_request&amp;X-Amz-Date=20210504T183959Z&amp;X-Amz-Expires=604800&amp;X-Amz-SignedHeaders=host&amp;X-Amz-Signature=7091381ebed1bacabfff8851028efcb2ecec62a8d58c61858fb279bfa12b3654" TargetMode="External"/><Relationship Id="rId1472" Type="http://schemas.openxmlformats.org/officeDocument/2006/relationships/hyperlink" Target="https://nc-library-recordings.s3.us-west-1.amazonaws.com/uploads/recording/raw_s3_location/b28e86e8-b0be-4e3a-819d-ddb3dfe1308b/6131dd0db955b8b8e02d07a2cff2a344.wav?X-Amz-Algorithm=AWS4-HMAC-SHA256&amp;X-Amz-Credential=AKIATCPXLLJN3FZS7YWQ%2F20210504%2Fus-west-1%2Fs3%2Faws4_request&amp;X-Amz-Date=20210504T184000Z&amp;X-Amz-Expires=604800&amp;X-Amz-SignedHeaders=host&amp;X-Amz-Signature=12ebf69c8f41f56a6e63d6c4635a90e22bea5b532a9d9a8bcd89deac45380e04" TargetMode="External"/><Relationship Id="rId702" Type="http://schemas.openxmlformats.org/officeDocument/2006/relationships/hyperlink" Target="http://production-processed-recordings.s3.amazonaws.com/normalized_audio/3bf8a8b02b117deaf499acb529db0a4d.wav" TargetMode="External"/><Relationship Id="rId1125" Type="http://schemas.openxmlformats.org/officeDocument/2006/relationships/hyperlink" Target="https://nc-library-recordings.s3.us-west-1.amazonaws.com/uploads/recording/raw_s3_location/6691cbfe-58a7-4cd9-b63f-431687cdb32d/1497d7ef443b1f6e98e2912b0340d197.wav?X-Amz-Algorithm=AWS4-HMAC-SHA256&amp;X-Amz-Credential=AKIATCPXLLJN3FZS7YWQ%2F20210504%2Fus-west-1%2Fs3%2Faws4_request&amp;X-Amz-Date=20210504T183959Z&amp;X-Amz-Expires=604800&amp;X-Amz-SignedHeaders=host&amp;X-Amz-Signature=50a6ad0047ccddd498a48dbc1ca458cf478ff536d9130c6d3230301881b7b9c3" TargetMode="External"/><Relationship Id="rId1332" Type="http://schemas.openxmlformats.org/officeDocument/2006/relationships/hyperlink" Target="https://production-processed-recordings.s3.amazonaws.com/6449994ae115dcb2635c1c6c36817c41.wav?X-Amz-Algorithm=AWS4-HMAC-SHA256&amp;X-Amz-Credential=AKIATCPXLLJN3FZS7YWQ%2F20210504%2Fus-east-1%2Fs3%2Faws4_request&amp;X-Amz-Date=20210504T183959Z&amp;X-Amz-Expires=604800&amp;X-Amz-SignedHeaders=host&amp;X-Amz-Signature=b7a6843ae492efb3941568cc5a52322dcfa039c2b78a85c090d8a4b4f7adccd3" TargetMode="External"/><Relationship Id="rId1777" Type="http://schemas.openxmlformats.org/officeDocument/2006/relationships/hyperlink" Target="https://production-processed-recordings.s3.amazonaws.com/4ce26f592c503ba195290564dc2ede3d.wav?X-Amz-Algorithm=AWS4-HMAC-SHA256&amp;X-Amz-Credential=AKIATCPXLLJN3FZS7YWQ%2F20210504%2Fus-east-1%2Fs3%2Faws4_request&amp;X-Amz-Date=20210504T184000Z&amp;X-Amz-Expires=604800&amp;X-Amz-SignedHeaders=host&amp;X-Amz-Signature=7267ada17f55d68cbbd9c5e8d211561cc5d8fcc026fcfcae1004744e280e03b7" TargetMode="External"/><Relationship Id="rId69" Type="http://schemas.openxmlformats.org/officeDocument/2006/relationships/hyperlink" Target="https://nc-library-recordings.s3.us-west-1.amazonaws.com/uploads/recording/raw_s3_location/32b03098-38cb-4235-a6c7-b015ae57289e/2467e5cd12c856a475bc76e3b145c43b.wav?X-Amz-Algorithm=AWS4-HMAC-SHA256&amp;X-Amz-Credential=AKIATCPXLLJN3FZS7YWQ%2F20210504%2Fus-west-1%2Fs3%2Faws4_request&amp;X-Amz-Date=20210504T183958Z&amp;X-Amz-Expires=604800&amp;X-Amz-SignedHeaders=host&amp;X-Amz-Signature=6b45dcfb150162e0e41fc14fccbe374f305cbd27a8e231d46ea257af8d23976d" TargetMode="External"/><Relationship Id="rId1637" Type="http://schemas.openxmlformats.org/officeDocument/2006/relationships/hyperlink" Target="http://production-processed-recordings.s3.amazonaws.com/normalized_audio/b11e0305b37fb0129c67287363a34160.wav" TargetMode="External"/><Relationship Id="rId1844" Type="http://schemas.openxmlformats.org/officeDocument/2006/relationships/hyperlink" Target="https://nc-library-recordings.s3.us-west-1.amazonaws.com/uploads/recording/raw_s3_location/bd8dbceb-5585-4cac-b37f-1f6a4ae1aa27/40ac8747950ccb753d1be88766a81882.wav?X-Amz-Algorithm=AWS4-HMAC-SHA256&amp;X-Amz-Credential=AKIATCPXLLJN3FZS7YWQ%2F20210504%2Fus-west-1%2Fs3%2Faws4_request&amp;X-Amz-Date=20210504T184000Z&amp;X-Amz-Expires=604800&amp;X-Amz-SignedHeaders=host&amp;X-Amz-Signature=e0b6815e6111d2d36f460ff6c780c742981e12381baf7c52b7246989b8548dfc" TargetMode="External"/><Relationship Id="rId1704" Type="http://schemas.openxmlformats.org/officeDocument/2006/relationships/hyperlink" Target="https://production-processed-recordings.s3.amazonaws.com/12466b3f9d60ab648847c801f81ee193.wav?X-Amz-Algorithm=AWS4-HMAC-SHA256&amp;X-Amz-Credential=AKIATCPXLLJN3FZS7YWQ%2F20210504%2Fus-east-1%2Fs3%2Faws4_request&amp;X-Amz-Date=20210504T184000Z&amp;X-Amz-Expires=604800&amp;X-Amz-SignedHeaders=host&amp;X-Amz-Signature=e89d46e49014e11c80ecb936455f8a1b452ab24cf7e0b88020b45490d10309ed" TargetMode="External"/><Relationship Id="rId285" Type="http://schemas.openxmlformats.org/officeDocument/2006/relationships/hyperlink" Target="http://production-processed-recordings.s3.amazonaws.com/normalized_audio/0f88cd9c79c43a85ed43afbf7c1f657a.wav" TargetMode="External"/><Relationship Id="rId1911" Type="http://schemas.openxmlformats.org/officeDocument/2006/relationships/hyperlink" Target="http://production-processed-recordings.s3.amazonaws.com/normalized_audio/196df9cdd5164a7229ec30986ffc5e05.wav" TargetMode="External"/><Relationship Id="rId492" Type="http://schemas.openxmlformats.org/officeDocument/2006/relationships/hyperlink" Target="http://production-processed-recordings.s3.amazonaws.com/normalized_audio/0cc3ed3c4d6265793e4f443f73509cde.wav" TargetMode="External"/><Relationship Id="rId797" Type="http://schemas.openxmlformats.org/officeDocument/2006/relationships/hyperlink" Target="https://nc-library-recordings.s3.us-west-1.amazonaws.com/uploads/recording/raw_s3_location/e3196640-db72-4a60-96aa-0483d6b43aa1/bb460ba22e0402860bcdf9430dcaeb8c.wav?X-Amz-Algorithm=AWS4-HMAC-SHA256&amp;X-Amz-Credential=AKIATCPXLLJN3FZS7YWQ%2F20210504%2Fus-west-1%2Fs3%2Faws4_request&amp;X-Amz-Date=20210504T183959Z&amp;X-Amz-Expires=604800&amp;X-Amz-SignedHeaders=host&amp;X-Amz-Signature=615679e2b903d767164035b3c6f223aaa90dc753ad066562fde778763b2c08c3" TargetMode="External"/><Relationship Id="rId145" Type="http://schemas.openxmlformats.org/officeDocument/2006/relationships/hyperlink" Target="https://nc-library-recordings.s3.us-west-1.amazonaws.com/uploads/recording/raw_s3_location/5036f7d4-4a05-4f40-bdee-a9e522ec1f5a/512c4a7724fc0da8f7b385d13dd0660a.wav?X-Amz-Algorithm=AWS4-HMAC-SHA256&amp;X-Amz-Credential=AKIATCPXLLJN3FZS7YWQ%2F20210504%2Fus-west-1%2Fs3%2Faws4_request&amp;X-Amz-Date=20210504T183958Z&amp;X-Amz-Expires=604800&amp;X-Amz-SignedHeaders=host&amp;X-Amz-Signature=d6f9efbb2a21d13978a883a1344e47800a333ba8a5dd87cdad00683d64c8f06d" TargetMode="External"/><Relationship Id="rId352" Type="http://schemas.openxmlformats.org/officeDocument/2006/relationships/hyperlink" Target="https://production-processed-recordings.s3.amazonaws.com/d6a5e73724b69f10f44f7654cf44ce8e.wav?X-Amz-Algorithm=AWS4-HMAC-SHA256&amp;X-Amz-Credential=AKIATCPXLLJN3FZS7YWQ%2F20210504%2Fus-east-1%2Fs3%2Faws4_request&amp;X-Amz-Date=20210504T183958Z&amp;X-Amz-Expires=604800&amp;X-Amz-SignedHeaders=host&amp;X-Amz-Signature=e49cbb16a1db036bf10ad68b1c93627009bf74cdf29021a68ecb5b6272165083" TargetMode="External"/><Relationship Id="rId1287" Type="http://schemas.openxmlformats.org/officeDocument/2006/relationships/hyperlink" Target="https://production-processed-recordings.s3.amazonaws.com/45f0c8f6d421ae45d3f288ac4b4c20e4.wav?X-Amz-Algorithm=AWS4-HMAC-SHA256&amp;X-Amz-Credential=AKIATCPXLLJN3FZS7YWQ%2F20210504%2Fus-east-1%2Fs3%2Faws4_request&amp;X-Amz-Date=20210504T183959Z&amp;X-Amz-Expires=604800&amp;X-Amz-SignedHeaders=host&amp;X-Amz-Signature=3f54a3b117f820fce852383ef36b18c2f3b1fae5877e9e19a9aa1fa8d59fe998" TargetMode="External"/><Relationship Id="rId212" Type="http://schemas.openxmlformats.org/officeDocument/2006/relationships/hyperlink" Target="https://us-nc-photos.s3.us-east-1.amazonaws.com/uploads/user/avatar/16587f2b59e40261d6fdc7e478bfa53f.jpg" TargetMode="External"/><Relationship Id="rId657" Type="http://schemas.openxmlformats.org/officeDocument/2006/relationships/hyperlink" Target="https://production-processed-recordings.s3.amazonaws.com/18bb365b525ce2df4c7edc8849113080.wav?X-Amz-Algorithm=AWS4-HMAC-SHA256&amp;X-Amz-Credential=AKIATCPXLLJN3FZS7YWQ%2F20210504%2Fus-east-1%2Fs3%2Faws4_request&amp;X-Amz-Date=20210504T183958Z&amp;X-Amz-Expires=604800&amp;X-Amz-SignedHeaders=host&amp;X-Amz-Signature=ca1f62798d9efd17dbf0ff3e40bfe11eb1f13ea09415d14311e2a6ccd1cd41ab" TargetMode="External"/><Relationship Id="rId864" Type="http://schemas.openxmlformats.org/officeDocument/2006/relationships/hyperlink" Target="https://nc-library-recordings.s3.us-west-1.amazonaws.com/uploads/recording/raw_s3_location/e4875ea6-f880-4a54-a10a-95f4516d7fcd/f331e39acbfe1b1c59ffbd9c9c32ab3f.wav?X-Amz-Algorithm=AWS4-HMAC-SHA256&amp;X-Amz-Credential=AKIATCPXLLJN3FZS7YWQ%2F20210504%2Fus-west-1%2Fs3%2Faws4_request&amp;X-Amz-Date=20210504T183959Z&amp;X-Amz-Expires=604800&amp;X-Amz-SignedHeaders=host&amp;X-Amz-Signature=07806831ec0bbbdc4dc02474a2d801a3e277ae0f4ba1598be145d0552187186f" TargetMode="External"/><Relationship Id="rId1494" Type="http://schemas.openxmlformats.org/officeDocument/2006/relationships/hyperlink" Target="https://nc-library-recordings.s3.us-west-1.amazonaws.com/uploads/recording/raw_s3_location/f6c54435-fd8d-48ca-88ef-52d5dede3afd/83b2571beb9349b2b4d305ac06151a74.wav?X-Amz-Algorithm=AWS4-HMAC-SHA256&amp;X-Amz-Credential=AKIATCPXLLJN3FZS7YWQ%2F20210504%2Fus-west-1%2Fs3%2Faws4_request&amp;X-Amz-Date=20210504T184000Z&amp;X-Amz-Expires=604800&amp;X-Amz-SignedHeaders=host&amp;X-Amz-Signature=656c8aa15538bb00fc86303d173d713d59309b48309d8077f14ea86a6634e35c" TargetMode="External"/><Relationship Id="rId1799" Type="http://schemas.openxmlformats.org/officeDocument/2006/relationships/hyperlink" Target="http://production-processed-recordings.s3.amazonaws.com/normalized_audio/a0fadab729aeb1a99c8eba28e742bebd.wav" TargetMode="External"/><Relationship Id="rId517" Type="http://schemas.openxmlformats.org/officeDocument/2006/relationships/hyperlink" Target="https://production-processed-recordings.s3.amazonaws.com/2836b5789108f15694799bc06ddcae27.wav?X-Amz-Algorithm=AWS4-HMAC-SHA256&amp;X-Amz-Credential=AKIATCPXLLJN3FZS7YWQ%2F20210504%2Fus-east-1%2Fs3%2Faws4_request&amp;X-Amz-Date=20210504T183958Z&amp;X-Amz-Expires=604800&amp;X-Amz-SignedHeaders=host&amp;X-Amz-Signature=ac4b3dbecbc40f2fd2c1b09149962815587f0b6d99820d17250deb27d49c2a72" TargetMode="External"/><Relationship Id="rId724" Type="http://schemas.openxmlformats.org/officeDocument/2006/relationships/hyperlink" Target="http://production-processed-recordings.s3.amazonaws.com/normalized_audio/8d2ae1385a4f1c118debc79d565c64d1.wav" TargetMode="External"/><Relationship Id="rId931" Type="http://schemas.openxmlformats.org/officeDocument/2006/relationships/hyperlink" Target="https://nc-library-recordings.s3.us-west-1.amazonaws.com/uploads/recording/raw_s3_location/e34d8314-07b6-4838-8305-4fb965089651/240c0a4f5328c9fd05320c44e9c4c32d.wav?X-Amz-Algorithm=AWS4-HMAC-SHA256&amp;X-Amz-Credential=AKIATCPXLLJN3FZS7YWQ%2F20210504%2Fus-west-1%2Fs3%2Faws4_request&amp;X-Amz-Date=20210504T183959Z&amp;X-Amz-Expires=604800&amp;X-Amz-SignedHeaders=host&amp;X-Amz-Signature=a571bd27906bf04f75c5cb2ad3a9118ce146374b8e7e001b1395a6308e43ca56" TargetMode="External"/><Relationship Id="rId1147" Type="http://schemas.openxmlformats.org/officeDocument/2006/relationships/hyperlink" Target="http://production-processed-recordings.s3.amazonaws.com/normalized_audio/521121fea7f37469874df1785fd11d3b.wav" TargetMode="External"/><Relationship Id="rId1354" Type="http://schemas.openxmlformats.org/officeDocument/2006/relationships/hyperlink" Target="https://production-processed-recordings.s3.amazonaws.com/94fab8375c2973ef7f231d10d218f908.wav?X-Amz-Algorithm=AWS4-HMAC-SHA256&amp;X-Amz-Credential=AKIATCPXLLJN3FZS7YWQ%2F20210504%2Fus-east-1%2Fs3%2Faws4_request&amp;X-Amz-Date=20210504T183959Z&amp;X-Amz-Expires=604800&amp;X-Amz-SignedHeaders=host&amp;X-Amz-Signature=e86e07f91ed6dbf24d899ed16fb410e48d87bd79ba70399e86ed9e74af4bbc94" TargetMode="External"/><Relationship Id="rId1561" Type="http://schemas.openxmlformats.org/officeDocument/2006/relationships/hyperlink" Target="http://production-processed-recordings.s3.amazonaws.com/normalized_audio/8667a862df14f22b1ea77753969377da.wav" TargetMode="External"/><Relationship Id="rId60" Type="http://schemas.openxmlformats.org/officeDocument/2006/relationships/hyperlink" Target="http://production-processed-recordings.s3.amazonaws.com/normalized_audio/c483c572974caa58b9c83e05788cf16f.wav" TargetMode="External"/><Relationship Id="rId1007" Type="http://schemas.openxmlformats.org/officeDocument/2006/relationships/hyperlink" Target="https://production-processed-recordings.s3.amazonaws.com/ba94ba9a9ef075e1c5a4db69e1f7e751.wav?X-Amz-Algorithm=AWS4-HMAC-SHA256&amp;X-Amz-Credential=AKIATCPXLLJN3FZS7YWQ%2F20210504%2Fus-east-1%2Fs3%2Faws4_request&amp;X-Amz-Date=20210504T183959Z&amp;X-Amz-Expires=604800&amp;X-Amz-SignedHeaders=host&amp;X-Amz-Signature=71f658a8eaa9e986576dbcb63c8476e6ec254a0d8313334c9127eb2df1254042" TargetMode="External"/><Relationship Id="rId1214" Type="http://schemas.openxmlformats.org/officeDocument/2006/relationships/hyperlink" Target="https://nc-library-recordings.s3.us-west-1.amazonaws.com/uploads/recording/raw_s3_location/cd7c05f9-5d71-42c8-a7b7-53126ccc870d/f2010fa763bcd0c7840fd536e4742898.wav?X-Amz-Algorithm=AWS4-HMAC-SHA256&amp;X-Amz-Credential=AKIATCPXLLJN3FZS7YWQ%2F20210504%2Fus-west-1%2Fs3%2Faws4_request&amp;X-Amz-Date=20210504T183959Z&amp;X-Amz-Expires=604800&amp;X-Amz-SignedHeaders=host&amp;X-Amz-Signature=d14238f76e0249ef36764e0b7bba5c70d58b87a3e94cf1ab3d15ef5df18ead11" TargetMode="External"/><Relationship Id="rId1421" Type="http://schemas.openxmlformats.org/officeDocument/2006/relationships/hyperlink" Target="https://nc-library-recordings.s3.us-west-1.amazonaws.com/uploads/recording/raw_s3_location/f6d1aa05-b4e7-4b2b-b6cd-a9068b3f9e9a/883c72f0a998e268c9729be924883de4.wav?X-Amz-Algorithm=AWS4-HMAC-SHA256&amp;X-Amz-Credential=AKIATCPXLLJN3FZS7YWQ%2F20210504%2Fus-west-1%2Fs3%2Faws4_request&amp;X-Amz-Date=20210504T183959Z&amp;X-Amz-Expires=604800&amp;X-Amz-SignedHeaders=host&amp;X-Amz-Signature=648a9c84e2c6252739f64ae3d004ede21c70ea9f1b25ad069a6505005a6bc06c" TargetMode="External"/><Relationship Id="rId1659" Type="http://schemas.openxmlformats.org/officeDocument/2006/relationships/hyperlink" Target="https://nc-library-recordings.s3.us-west-1.amazonaws.com/uploads/recording/raw_s3_location/cb8a33b7-dc1b-436a-8be4-734841f6650f/645d8839774df33e73009d956808c6c5.wav?X-Amz-Algorithm=AWS4-HMAC-SHA256&amp;X-Amz-Credential=AKIATCPXLLJN3FZS7YWQ%2F20210504%2Fus-west-1%2Fs3%2Faws4_request&amp;X-Amz-Date=20210504T184000Z&amp;X-Amz-Expires=604800&amp;X-Amz-SignedHeaders=host&amp;X-Amz-Signature=876dde034b71d7bd850feaba9c1ea89609b4f8f3ae7ff4e9496d58504631767b" TargetMode="External"/><Relationship Id="rId1866" Type="http://schemas.openxmlformats.org/officeDocument/2006/relationships/hyperlink" Target="https://production-processed-recordings.s3.amazonaws.com/c6e3c8c3ec15b4f5b2b4d1f029d066d0.wav?X-Amz-Algorithm=AWS4-HMAC-SHA256&amp;X-Amz-Credential=AKIATCPXLLJN3FZS7YWQ%2F20210504%2Fus-east-1%2Fs3%2Faws4_request&amp;X-Amz-Date=20210504T184000Z&amp;X-Amz-Expires=604800&amp;X-Amz-SignedHeaders=host&amp;X-Amz-Signature=f69370c630f5b0402aac9e88567da0453742aab8eb959addae5fcfcefd82b438" TargetMode="External"/><Relationship Id="rId1519" Type="http://schemas.openxmlformats.org/officeDocument/2006/relationships/hyperlink" Target="https://nc-library-recordings.s3.us-west-1.amazonaws.com/uploads/recording/raw_s3_location/04c62d37-1f04-43b0-8006-da71d1f17c2f/8166ee53feaa657c55fde8e769383415.wav?X-Amz-Algorithm=AWS4-HMAC-SHA256&amp;X-Amz-Credential=AKIATCPXLLJN3FZS7YWQ%2F20210504%2Fus-west-1%2Fs3%2Faws4_request&amp;X-Amz-Date=20210504T184000Z&amp;X-Amz-Expires=604800&amp;X-Amz-SignedHeaders=host&amp;X-Amz-Signature=c5c3effcbe56e141a9d57b104fe4d76baf2fc31fc360a3feeaa210755448641b" TargetMode="External"/><Relationship Id="rId1726" Type="http://schemas.openxmlformats.org/officeDocument/2006/relationships/hyperlink" Target="https://nc-library-recordings.s3.us-west-1.amazonaws.com/uploads/recording/raw_s3_location/f2212de9-c6e9-484a-b330-cf09b4d76b23/f7df00af81beaf6fdd2b817ad3abd632.wav?X-Amz-Algorithm=AWS4-HMAC-SHA256&amp;X-Amz-Credential=AKIATCPXLLJN3FZS7YWQ%2F20210504%2Fus-west-1%2Fs3%2Faws4_request&amp;X-Amz-Date=20210504T184000Z&amp;X-Amz-Expires=604800&amp;X-Amz-SignedHeaders=host&amp;X-Amz-Signature=76e5dd3cfc69db944f8f1a7b706a82ad8ceb2dd53fde4f6311b063f3232660f0" TargetMode="External"/><Relationship Id="rId18" Type="http://schemas.openxmlformats.org/officeDocument/2006/relationships/hyperlink" Target="https://nc-library-recordings.s3.us-west-1.amazonaws.com/uploads/recording/raw_s3_location/3be7234f-c930-4ab6-b293-7b818a78c613/fbaaa21468231074b7027759518b0a12.wav?X-Amz-Algorithm=AWS4-HMAC-SHA256&amp;X-Amz-Credential=AKIATCPXLLJN3FZS7YWQ%2F20210504%2Fus-west-1%2Fs3%2Faws4_request&amp;X-Amz-Date=20210504T183957Z&amp;X-Amz-Expires=604800&amp;X-Amz-SignedHeaders=host&amp;X-Amz-Signature=95e224beec9f315da3a0ab7ece00fb7c1a851b4d354b7789b0294409e0dca22f" TargetMode="External"/><Relationship Id="rId167" Type="http://schemas.openxmlformats.org/officeDocument/2006/relationships/hyperlink" Target="https://production-processed-recordings.s3.amazonaws.com/67bafabb6ed1a3fb4ca9500a70bcb25c.wav?X-Amz-Algorithm=AWS4-HMAC-SHA256&amp;X-Amz-Credential=AKIATCPXLLJN3FZS7YWQ%2F20210504%2Fus-east-1%2Fs3%2Faws4_request&amp;X-Amz-Date=20210504T183958Z&amp;X-Amz-Expires=604800&amp;X-Amz-SignedHeaders=host&amp;X-Amz-Signature=e71cf47ab9e4e413985a6e196e177dd080565eca66714ce83e950bf46d817140" TargetMode="External"/><Relationship Id="rId374" Type="http://schemas.openxmlformats.org/officeDocument/2006/relationships/hyperlink" Target="https://production-processed-recordings.s3.amazonaws.com/84f54806c048808065efe1cb6f4c1f02.wav?X-Amz-Algorithm=AWS4-HMAC-SHA256&amp;X-Amz-Credential=AKIATCPXLLJN3FZS7YWQ%2F20210504%2Fus-east-1%2Fs3%2Faws4_request&amp;X-Amz-Date=20210504T183958Z&amp;X-Amz-Expires=604800&amp;X-Amz-SignedHeaders=host&amp;X-Amz-Signature=67d3ea5e235619015cc757c3a74ef03b99a37137e2200008bee609dbf5e514d4" TargetMode="External"/><Relationship Id="rId581" Type="http://schemas.openxmlformats.org/officeDocument/2006/relationships/hyperlink" Target="http://production-processed-recordings.s3.amazonaws.com/normalized_audio/2c48c07bb92e63cd9b7c55ab3f5d6995.wav" TargetMode="External"/><Relationship Id="rId234" Type="http://schemas.openxmlformats.org/officeDocument/2006/relationships/hyperlink" Target="https://nc-library-recordings.s3.us-west-1.amazonaws.com/uploads/recording/raw_s3_location/7c67b811-f2a9-4638-807b-6b26fb273c1e/732347aa0fa060b31ff1d20390bd85bc.wav?X-Amz-Algorithm=AWS4-HMAC-SHA256&amp;X-Amz-Credential=AKIATCPXLLJN3FZS7YWQ%2F20210504%2Fus-west-1%2Fs3%2Faws4_request&amp;X-Amz-Date=20210504T183958Z&amp;X-Amz-Expires=604800&amp;X-Amz-SignedHeaders=host&amp;X-Amz-Signature=d779059c79aaa38c34914d84700aff087aecbd04b5ec68b701ea5b9c33665829" TargetMode="External"/><Relationship Id="rId679" Type="http://schemas.openxmlformats.org/officeDocument/2006/relationships/hyperlink" Target="https://production-processed-recordings.s3.amazonaws.com/ff810c6dd3e291d4d38be70b221b2fe2.wav?X-Amz-Algorithm=AWS4-HMAC-SHA256&amp;X-Amz-Credential=AKIATCPXLLJN3FZS7YWQ%2F20210504%2Fus-east-1%2Fs3%2Faws4_request&amp;X-Amz-Date=20210504T183958Z&amp;X-Amz-Expires=604800&amp;X-Amz-SignedHeaders=host&amp;X-Amz-Signature=a3997c5deffa33eeb82892665a2e2f84a5f9e27e2cd42fbce23eb4b06ac01a84" TargetMode="External"/><Relationship Id="rId886" Type="http://schemas.openxmlformats.org/officeDocument/2006/relationships/hyperlink" Target="https://production-processed-recordings.s3.amazonaws.com/edec960a10f994d1aaac8f4b67b041e0.wav?X-Amz-Algorithm=AWS4-HMAC-SHA256&amp;X-Amz-Credential=AKIATCPXLLJN3FZS7YWQ%2F20210504%2Fus-east-1%2Fs3%2Faws4_request&amp;X-Amz-Date=20210504T183959Z&amp;X-Amz-Expires=604800&amp;X-Amz-SignedHeaders=host&amp;X-Amz-Signature=a859ac14aa3f627cb9cafc05ae3625887e0028934d28c48047cedbd0b5fc4e6a" TargetMode="External"/><Relationship Id="rId2" Type="http://schemas.openxmlformats.org/officeDocument/2006/relationships/hyperlink" Target="https://production-processed-recordings.s3.amazonaws.com/fabcb7f75b012b975159d947292e6b45.wav?X-Amz-Algorithm=AWS4-HMAC-SHA256&amp;X-Amz-Credential=AKIATCPXLLJN3FZS7YWQ%2F20210504%2Fus-east-1%2Fs3%2Faws4_request&amp;X-Amz-Date=20210504T183957Z&amp;X-Amz-Expires=604800&amp;X-Amz-SignedHeaders=host&amp;X-Amz-Signature=649d99de4d4b70cc25e55bbcc79f2cb35ea01288349a6f649cbe646d5da89ea3" TargetMode="External"/><Relationship Id="rId441" Type="http://schemas.openxmlformats.org/officeDocument/2006/relationships/hyperlink" Target="https://us-nc-photos.s3.us-east-1.amazonaws.com/uploads/user/avatar/aca5c78be8e20c73c1c1a423850c7281.jpg" TargetMode="External"/><Relationship Id="rId539" Type="http://schemas.openxmlformats.org/officeDocument/2006/relationships/hyperlink" Target="https://production-processed-recordings.s3.amazonaws.com/8b0258c19277c7a7d8ec0da5ffb31b7f.wav?X-Amz-Algorithm=AWS4-HMAC-SHA256&amp;X-Amz-Credential=AKIATCPXLLJN3FZS7YWQ%2F20210504%2Fus-east-1%2Fs3%2Faws4_request&amp;X-Amz-Date=20210504T183958Z&amp;X-Amz-Expires=604800&amp;X-Amz-SignedHeaders=host&amp;X-Amz-Signature=899df0ecbb0d29dcd8e7a29d82cc23f12518af226f52617c6e07610beab7f103" TargetMode="External"/><Relationship Id="rId746" Type="http://schemas.openxmlformats.org/officeDocument/2006/relationships/hyperlink" Target="http://production-processed-recordings.s3.amazonaws.com/normalized_audio/9e9f368287a25355cb3b446dc9545cf1.wav" TargetMode="External"/><Relationship Id="rId1071" Type="http://schemas.openxmlformats.org/officeDocument/2006/relationships/hyperlink" Target="https://production-processed-recordings.s3.amazonaws.com/9fa6bce2678eec509c1bc302fa24b460.wav?X-Amz-Algorithm=AWS4-HMAC-SHA256&amp;X-Amz-Credential=AKIATCPXLLJN3FZS7YWQ%2F20210504%2Fus-east-1%2Fs3%2Faws4_request&amp;X-Amz-Date=20210504T183959Z&amp;X-Amz-Expires=604800&amp;X-Amz-SignedHeaders=host&amp;X-Amz-Signature=641a8681aaffbf4a9f2f933a875fe4b3b1eed1ed14f2c279faf251244e12e461" TargetMode="External"/><Relationship Id="rId1169" Type="http://schemas.openxmlformats.org/officeDocument/2006/relationships/hyperlink" Target="https://production-processed-recordings.s3.amazonaws.com/0a76fbc10190d5c0d75135aa2ace3f5e.wav?X-Amz-Algorithm=AWS4-HMAC-SHA256&amp;X-Amz-Credential=AKIATCPXLLJN3FZS7YWQ%2F20210504%2Fus-east-1%2Fs3%2Faws4_request&amp;X-Amz-Date=20210504T183959Z&amp;X-Amz-Expires=604800&amp;X-Amz-SignedHeaders=host&amp;X-Amz-Signature=9e314866930dfc78cd25d45afb14e88ddff1a4f15b589fcb170736da4c16db0b" TargetMode="External"/><Relationship Id="rId1376" Type="http://schemas.openxmlformats.org/officeDocument/2006/relationships/hyperlink" Target="http://production-processed-recordings.s3.amazonaws.com/normalized_audio/0cefd7ae1ce9ba60fe1a2f6156620045.wav" TargetMode="External"/><Relationship Id="rId1583" Type="http://schemas.openxmlformats.org/officeDocument/2006/relationships/hyperlink" Target="https://production-processed-recordings.s3.amazonaws.com/786625730b6ddb9ba2e5b59a9feaad73.wav?X-Amz-Algorithm=AWS4-HMAC-SHA256&amp;X-Amz-Credential=AKIATCPXLLJN3FZS7YWQ%2F20210504%2Fus-east-1%2Fs3%2Faws4_request&amp;X-Amz-Date=20210504T184000Z&amp;X-Amz-Expires=604800&amp;X-Amz-SignedHeaders=host&amp;X-Amz-Signature=68ca750805b1d37d9a15f9876c3a3b9a95fdcb3be1168f7848c7744ef54dd5d2" TargetMode="External"/><Relationship Id="rId301" Type="http://schemas.openxmlformats.org/officeDocument/2006/relationships/hyperlink" Target="https://production-processed-recordings.s3.amazonaws.com/fa6499fd805e18083ec1b99a732d17dc.wav?X-Amz-Algorithm=AWS4-HMAC-SHA256&amp;X-Amz-Credential=AKIATCPXLLJN3FZS7YWQ%2F20210504%2Fus-east-1%2Fs3%2Faws4_request&amp;X-Amz-Date=20210504T183958Z&amp;X-Amz-Expires=604800&amp;X-Amz-SignedHeaders=host&amp;X-Amz-Signature=269de7d2b97b5557adc3a5e5e50e73548c572e8496eb318ce84221cb7363f230" TargetMode="External"/><Relationship Id="rId953" Type="http://schemas.openxmlformats.org/officeDocument/2006/relationships/hyperlink" Target="https://nc-library-recordings.s3.us-west-1.amazonaws.com/uploads/recording/raw_s3_location/4897380c-6152-4b21-8b2d-7fa29b1c1e95/5ef4daa8ee6af0d76fb757763280975f.wav?X-Amz-Algorithm=AWS4-HMAC-SHA256&amp;X-Amz-Credential=AKIATCPXLLJN3FZS7YWQ%2F20210504%2Fus-west-1%2Fs3%2Faws4_request&amp;X-Amz-Date=20210504T183959Z&amp;X-Amz-Expires=604800&amp;X-Amz-SignedHeaders=host&amp;X-Amz-Signature=2b93c23830a38fd0483b9d1d70dc9908c58a0222dda281b13b67b2bd8e9adfc2" TargetMode="External"/><Relationship Id="rId1029" Type="http://schemas.openxmlformats.org/officeDocument/2006/relationships/hyperlink" Target="https://nc-library-recordings.s3.us-west-1.amazonaws.com/uploads/recording/raw_s3_location/bfbb2b5c-1bd0-47d9-b9a6-b7d484157035/2aec3c454f6110fb27b7553d601f2860.wav?X-Amz-Algorithm=AWS4-HMAC-SHA256&amp;X-Amz-Credential=AKIATCPXLLJN3FZS7YWQ%2F20210504%2Fus-west-1%2Fs3%2Faws4_request&amp;X-Amz-Date=20210504T183959Z&amp;X-Amz-Expires=604800&amp;X-Amz-SignedHeaders=host&amp;X-Amz-Signature=cbf3cbec659ebf0d6018a2a98b6d8eb7499111c8b78360ff26c9223f25a64c9b" TargetMode="External"/><Relationship Id="rId1236" Type="http://schemas.openxmlformats.org/officeDocument/2006/relationships/hyperlink" Target="https://production-processed-recordings.s3.amazonaws.com/57fd1f22fbe9671ee2520503b0aef6b9.wav?X-Amz-Algorithm=AWS4-HMAC-SHA256&amp;X-Amz-Credential=AKIATCPXLLJN3FZS7YWQ%2F20210504%2Fus-east-1%2Fs3%2Faws4_request&amp;X-Amz-Date=20210504T183959Z&amp;X-Amz-Expires=604800&amp;X-Amz-SignedHeaders=host&amp;X-Amz-Signature=4fa237f1db74e40deec7da4560438324e122fd5a164e2421026e910a7d4c597f" TargetMode="External"/><Relationship Id="rId1790" Type="http://schemas.openxmlformats.org/officeDocument/2006/relationships/hyperlink" Target="https://nc-library-recordings.s3.us-west-1.amazonaws.com/uploads/recording/raw_s3_location/028d18ab-0088-41e2-9b9d-c0956cf25fe6/dec7e5d09f49f1a5917ae4002ccdd52f.wav?X-Amz-Algorithm=AWS4-HMAC-SHA256&amp;X-Amz-Credential=AKIATCPXLLJN3FZS7YWQ%2F20210504%2Fus-west-1%2Fs3%2Faws4_request&amp;X-Amz-Date=20210504T184000Z&amp;X-Amz-Expires=604800&amp;X-Amz-SignedHeaders=host&amp;X-Amz-Signature=ede1034ec7da3d94dfd63ce29723628f054d33cd74e75876618d8ccc0cad9291" TargetMode="External"/><Relationship Id="rId1888" Type="http://schemas.openxmlformats.org/officeDocument/2006/relationships/hyperlink" Target="https://production-processed-recordings.s3.amazonaws.com/893ad65904120b39a6d51b1f76058e89.wav?X-Amz-Algorithm=AWS4-HMAC-SHA256&amp;X-Amz-Credential=AKIATCPXLLJN3FZS7YWQ%2F20210504%2Fus-east-1%2Fs3%2Faws4_request&amp;X-Amz-Date=20210504T184000Z&amp;X-Amz-Expires=604800&amp;X-Amz-SignedHeaders=host&amp;X-Amz-Signature=c2de3a9d4d6406bfbf79a701259ea4e1b3a5a80b1b3cbcb0cf1b39dfe491b38c" TargetMode="External"/><Relationship Id="rId82" Type="http://schemas.openxmlformats.org/officeDocument/2006/relationships/hyperlink" Target="http://production-processed-recordings.s3.amazonaws.com/normalized_audio/8522e62627399e25e1b8c5074723cf0d.wav" TargetMode="External"/><Relationship Id="rId606" Type="http://schemas.openxmlformats.org/officeDocument/2006/relationships/hyperlink" Target="https://us-nc-photos.s3.us-east-1.amazonaws.com/uploads/user/avatar/804292a21cb207457524587dc871dab5.jpeg" TargetMode="External"/><Relationship Id="rId813" Type="http://schemas.openxmlformats.org/officeDocument/2006/relationships/hyperlink" Target="https://production-processed-recordings.s3.amazonaws.com/ce437bdee95d15d5ddf68be0f9d69fd9.wav?X-Amz-Algorithm=AWS4-HMAC-SHA256&amp;X-Amz-Credential=AKIATCPXLLJN3FZS7YWQ%2F20210504%2Fus-east-1%2Fs3%2Faws4_request&amp;X-Amz-Date=20210504T183959Z&amp;X-Amz-Expires=604800&amp;X-Amz-SignedHeaders=host&amp;X-Amz-Signature=994467922d9c551996fe14ef3f443b15d4e6b1a05cd0f263a524696cfdcb7dcd" TargetMode="External"/><Relationship Id="rId1443" Type="http://schemas.openxmlformats.org/officeDocument/2006/relationships/hyperlink" Target="https://nc-library-recordings.s3.us-west-1.amazonaws.com/uploads/recording/raw_s3_location/05ac1825-3a61-4089-925a-188a27ecc7d7/6b29cfb54efef96e165b48f9cb220a9b.wav?X-Amz-Algorithm=AWS4-HMAC-SHA256&amp;X-Amz-Credential=AKIATCPXLLJN3FZS7YWQ%2F20210504%2Fus-west-1%2Fs3%2Faws4_request&amp;X-Amz-Date=20210504T183959Z&amp;X-Amz-Expires=604800&amp;X-Amz-SignedHeaders=host&amp;X-Amz-Signature=cfe01f1200d89ed71686a2a7e2f2dbe08641b3eb0b8965013d343eb435d161ad" TargetMode="External"/><Relationship Id="rId1650" Type="http://schemas.openxmlformats.org/officeDocument/2006/relationships/hyperlink" Target="https://us-nc-photos.s3.us-east-1.amazonaws.com/uploads/user/avatar/d5c4f92fa7d51b1e759529cf4ba1439e.jpeg" TargetMode="External"/><Relationship Id="rId1748" Type="http://schemas.openxmlformats.org/officeDocument/2006/relationships/hyperlink" Target="https://production-processed-recordings.s3.amazonaws.com/c1fc10c0d3f62227a2f1ae18b7f9cad9.wav?X-Amz-Algorithm=AWS4-HMAC-SHA256&amp;X-Amz-Credential=AKIATCPXLLJN3FZS7YWQ%2F20210504%2Fus-east-1%2Fs3%2Faws4_request&amp;X-Amz-Date=20210504T184000Z&amp;X-Amz-Expires=604800&amp;X-Amz-SignedHeaders=host&amp;X-Amz-Signature=06c3ae7a63b993c6d473b84e47b443a94eba6a9552b05e52977221d42bbad8f6" TargetMode="External"/><Relationship Id="rId1303" Type="http://schemas.openxmlformats.org/officeDocument/2006/relationships/hyperlink" Target="https://production-processed-recordings.s3.amazonaws.com/6b84d5871cd3baa6c73341eb7cee436f.wav?X-Amz-Algorithm=AWS4-HMAC-SHA256&amp;X-Amz-Credential=AKIATCPXLLJN3FZS7YWQ%2F20210504%2Fus-east-1%2Fs3%2Faws4_request&amp;X-Amz-Date=20210504T183959Z&amp;X-Amz-Expires=604800&amp;X-Amz-SignedHeaders=host&amp;X-Amz-Signature=edd8bd4460280d98ffa53a033bff66fda51cee6b9b38e08a2eb224fc3bdb6e71" TargetMode="External"/><Relationship Id="rId1510" Type="http://schemas.openxmlformats.org/officeDocument/2006/relationships/hyperlink" Target="http://production-processed-recordings.s3.amazonaws.com/normalized_audio/1b5ff6fb09a945d90b8abbf43f51f6b3.wav" TargetMode="External"/><Relationship Id="rId1608" Type="http://schemas.openxmlformats.org/officeDocument/2006/relationships/hyperlink" Target="http://production-processed-recordings.s3.amazonaws.com/normalized_audio/6e204c47093b3df00b7cdd37ce10b967.wav" TargetMode="External"/><Relationship Id="rId1815" Type="http://schemas.openxmlformats.org/officeDocument/2006/relationships/hyperlink" Target="https://production-processed-recordings.s3.amazonaws.com/f13d0860c38731abfd2d07fe9b3979d8.wav?X-Amz-Algorithm=AWS4-HMAC-SHA256&amp;X-Amz-Credential=AKIATCPXLLJN3FZS7YWQ%2F20210504%2Fus-east-1%2Fs3%2Faws4_request&amp;X-Amz-Date=20210504T184000Z&amp;X-Amz-Expires=604800&amp;X-Amz-SignedHeaders=host&amp;X-Amz-Signature=8615d93e9c3f1957bf8c1c34b19a6271338ce17379df9d02f5d10cc06a4098f7" TargetMode="External"/><Relationship Id="rId189" Type="http://schemas.openxmlformats.org/officeDocument/2006/relationships/hyperlink" Target="http://production-processed-recordings.s3.amazonaws.com/normalized_audio/838fea40d53851392ce16cfb50a5ea76.wav" TargetMode="External"/><Relationship Id="rId396" Type="http://schemas.openxmlformats.org/officeDocument/2006/relationships/hyperlink" Target="https://production-processed-recordings.s3.amazonaws.com/8b08db7ca472d0279422ce45a170edbf.wav?X-Amz-Algorithm=AWS4-HMAC-SHA256&amp;X-Amz-Credential=AKIATCPXLLJN3FZS7YWQ%2F20210504%2Fus-east-1%2Fs3%2Faws4_request&amp;X-Amz-Date=20210504T183958Z&amp;X-Amz-Expires=604800&amp;X-Amz-SignedHeaders=host&amp;X-Amz-Signature=33db4db3cf4da1d14170cc4551793a8174020702f7d191ff5d52a309c2ad7477" TargetMode="External"/><Relationship Id="rId256" Type="http://schemas.openxmlformats.org/officeDocument/2006/relationships/hyperlink" Target="https://nc-library-recordings.s3.us-west-1.amazonaws.com/uploads/recording/raw_s3_location/196ccadf-e8c9-40f9-9ecb-32e36a493322/f52fbfd9014ceead71a5c4ca353eca31.wav?X-Amz-Algorithm=AWS4-HMAC-SHA256&amp;X-Amz-Credential=AKIATCPXLLJN3FZS7YWQ%2F20210504%2Fus-west-1%2Fs3%2Faws4_request&amp;X-Amz-Date=20210504T183958Z&amp;X-Amz-Expires=604800&amp;X-Amz-SignedHeaders=host&amp;X-Amz-Signature=f1a66097e233fec7916d5cbdcbdb5b146556083ec3fd0192b8af8ac9f3410474" TargetMode="External"/><Relationship Id="rId463" Type="http://schemas.openxmlformats.org/officeDocument/2006/relationships/hyperlink" Target="https://nc-library-recordings.s3.us-west-1.amazonaws.com/uploads/recording/raw_s3_location/913c967b-e57c-4494-953b-883630800225/6b9ca119a87f169a4874f86d465169e6.wav?X-Amz-Algorithm=AWS4-HMAC-SHA256&amp;X-Amz-Credential=AKIATCPXLLJN3FZS7YWQ%2F20210504%2Fus-west-1%2Fs3%2Faws4_request&amp;X-Amz-Date=20210504T183958Z&amp;X-Amz-Expires=604800&amp;X-Amz-SignedHeaders=host&amp;X-Amz-Signature=f1b8458c4249f8e11786b3b06c5eb42bd554ab4a301c623c46e1f1b67682af17" TargetMode="External"/><Relationship Id="rId670" Type="http://schemas.openxmlformats.org/officeDocument/2006/relationships/hyperlink" Target="https://nc-library-recordings.s3.us-west-1.amazonaws.com/uploads/recording/raw_s3_location/ad022be0-f5d5-4989-9a8d-a9d95405c22f/cd60bea3f5751be787f05be0124f1436.wav?X-Amz-Algorithm=AWS4-HMAC-SHA256&amp;X-Amz-Credential=AKIATCPXLLJN3FZS7YWQ%2F20210504%2Fus-west-1%2Fs3%2Faws4_request&amp;X-Amz-Date=20210504T183958Z&amp;X-Amz-Expires=604800&amp;X-Amz-SignedHeaders=host&amp;X-Amz-Signature=f531152c561d082110956cb8d5693e723727cbba75aa790efee45fe61a43b6f6" TargetMode="External"/><Relationship Id="rId1093" Type="http://schemas.openxmlformats.org/officeDocument/2006/relationships/hyperlink" Target="https://nc-library-recordings.s3.us-west-1.amazonaws.com/uploads/recording/raw_s3_location/ffe51a55-a6ae-4a52-9f2f-bd1edee13919/318653c983dc501b5c62f8853c4ea26a.wav?X-Amz-Algorithm=AWS4-HMAC-SHA256&amp;X-Amz-Credential=AKIATCPXLLJN3FZS7YWQ%2F20210504%2Fus-west-1%2Fs3%2Faws4_request&amp;X-Amz-Date=20210504T183959Z&amp;X-Amz-Expires=604800&amp;X-Amz-SignedHeaders=host&amp;X-Amz-Signature=7deab7bb6ec3b34c5f8e2d65863d67a9e7a127767d9a9e37511963685a9c8309" TargetMode="External"/><Relationship Id="rId116" Type="http://schemas.openxmlformats.org/officeDocument/2006/relationships/hyperlink" Target="http://production-processed-recordings.s3.amazonaws.com/normalized_audio/8c3c39c9e3948985ef1d4c9a1d831664.wav" TargetMode="External"/><Relationship Id="rId323" Type="http://schemas.openxmlformats.org/officeDocument/2006/relationships/hyperlink" Target="https://us-nc-photos.s3.us-east-1.amazonaws.com/uploads/user/avatar/5d843ea1181e09da34349529d5212e3b.jpg" TargetMode="External"/><Relationship Id="rId530" Type="http://schemas.openxmlformats.org/officeDocument/2006/relationships/hyperlink" Target="https://production-processed-recordings.s3.amazonaws.com/ef1bf5009bac386f297d64912708a47c.wav?X-Amz-Algorithm=AWS4-HMAC-SHA256&amp;X-Amz-Credential=AKIATCPXLLJN3FZS7YWQ%2F20210504%2Fus-east-1%2Fs3%2Faws4_request&amp;X-Amz-Date=20210504T183958Z&amp;X-Amz-Expires=604800&amp;X-Amz-SignedHeaders=host&amp;X-Amz-Signature=b70b5fa0d3adc6b7a256a83504aa78ca2c266ca5b833180298d22a16a727fb05" TargetMode="External"/><Relationship Id="rId768" Type="http://schemas.openxmlformats.org/officeDocument/2006/relationships/hyperlink" Target="https://production-processed-recordings.s3.amazonaws.com/9424cd8b83fc840d80bc8c9e7e59aea6.wav?X-Amz-Algorithm=AWS4-HMAC-SHA256&amp;X-Amz-Credential=AKIATCPXLLJN3FZS7YWQ%2F20210504%2Fus-east-1%2Fs3%2Faws4_request&amp;X-Amz-Date=20210504T183958Z&amp;X-Amz-Expires=604800&amp;X-Amz-SignedHeaders=host&amp;X-Amz-Signature=e17cf27027c6d27f76ba7162fd5d767bfcc5ebb43b19cdf3572885e71bbec5af" TargetMode="External"/><Relationship Id="rId975" Type="http://schemas.openxmlformats.org/officeDocument/2006/relationships/hyperlink" Target="http://production-processed-recordings.s3.amazonaws.com/normalized_audio/c5fcdd33f6b13dff616927e96b313451.wav" TargetMode="External"/><Relationship Id="rId1160" Type="http://schemas.openxmlformats.org/officeDocument/2006/relationships/hyperlink" Target="https://us-nc-photos.s3.us-east-1.amazonaws.com/uploads/user/avatar/6af769a20761a15f95f9e2235d7c2077.jpeg" TargetMode="External"/><Relationship Id="rId1398" Type="http://schemas.openxmlformats.org/officeDocument/2006/relationships/hyperlink" Target="https://nc-library-recordings.s3.us-west-1.amazonaws.com/uploads/recording/raw_s3_location/f9d0e09c-a803-477e-9cd0-5310c5c60993/bc5ce0e36af434b77558bc756ec003aa.wav?X-Amz-Algorithm=AWS4-HMAC-SHA256&amp;X-Amz-Credential=AKIATCPXLLJN3FZS7YWQ%2F20210504%2Fus-west-1%2Fs3%2Faws4_request&amp;X-Amz-Date=20210504T183959Z&amp;X-Amz-Expires=604800&amp;X-Amz-SignedHeaders=host&amp;X-Amz-Signature=6617051a8f4daf1d385e6854b349f8064806cb7e44303e883639364800f2e3f7" TargetMode="External"/><Relationship Id="rId628" Type="http://schemas.openxmlformats.org/officeDocument/2006/relationships/hyperlink" Target="https://nc-library-recordings.s3.us-west-1.amazonaws.com/uploads/recording/raw_s3_location/d7771d16-6c18-4d56-8d33-bc71fcd88605/facba14bc920b64157c197df633cefb7.wav?X-Amz-Algorithm=AWS4-HMAC-SHA256&amp;X-Amz-Credential=AKIATCPXLLJN3FZS7YWQ%2F20210504%2Fus-west-1%2Fs3%2Faws4_request&amp;X-Amz-Date=20210504T183958Z&amp;X-Amz-Expires=604800&amp;X-Amz-SignedHeaders=host&amp;X-Amz-Signature=331da79fd8182a4be2cfbf6b8a0e637bdf1c3d83c4d0fb90bcdeeac2acecc5db" TargetMode="External"/><Relationship Id="rId835" Type="http://schemas.openxmlformats.org/officeDocument/2006/relationships/hyperlink" Target="https://production-processed-recordings.s3.amazonaws.com/e20786f57aad595bdf8827fed50d76e2.wav?X-Amz-Algorithm=AWS4-HMAC-SHA256&amp;X-Amz-Credential=AKIATCPXLLJN3FZS7YWQ%2F20210504%2Fus-east-1%2Fs3%2Faws4_request&amp;X-Amz-Date=20210504T183959Z&amp;X-Amz-Expires=604800&amp;X-Amz-SignedHeaders=host&amp;X-Amz-Signature=cc73fbf7b9adbdb3fadc2cf8085be329ee743d082bd86c34cb03a1a8c3a27078" TargetMode="External"/><Relationship Id="rId1258" Type="http://schemas.openxmlformats.org/officeDocument/2006/relationships/hyperlink" Target="https://production-processed-recordings.s3.amazonaws.com/5467dbf426535d9c4dfde00c2d55bb35.wav?X-Amz-Algorithm=AWS4-HMAC-SHA256&amp;X-Amz-Credential=AKIATCPXLLJN3FZS7YWQ%2F20210504%2Fus-east-1%2Fs3%2Faws4_request&amp;X-Amz-Date=20210504T183959Z&amp;X-Amz-Expires=604800&amp;X-Amz-SignedHeaders=host&amp;X-Amz-Signature=939d115848269bd27c945ce1e2f341f9d2bb2f2dd5d8e2a7e3b08726cd260ea5" TargetMode="External"/><Relationship Id="rId1465" Type="http://schemas.openxmlformats.org/officeDocument/2006/relationships/hyperlink" Target="https://production-processed-recordings.s3.amazonaws.com/59d9d09b6cff57561074093510eef34b.wav?X-Amz-Algorithm=AWS4-HMAC-SHA256&amp;X-Amz-Credential=AKIATCPXLLJN3FZS7YWQ%2F20210504%2Fus-east-1%2Fs3%2Faws4_request&amp;X-Amz-Date=20210504T184000Z&amp;X-Amz-Expires=604800&amp;X-Amz-SignedHeaders=host&amp;X-Amz-Signature=6c5930fe2e5fc1821f9fab010865151aedffb984d3bf9f8fa72c6eed8b98ef93" TargetMode="External"/><Relationship Id="rId1672" Type="http://schemas.openxmlformats.org/officeDocument/2006/relationships/hyperlink" Target="https://production-processed-recordings.s3.amazonaws.com/3de23dd9b87326bebd9a3f964b043285.wav?X-Amz-Algorithm=AWS4-HMAC-SHA256&amp;X-Amz-Credential=AKIATCPXLLJN3FZS7YWQ%2F20210504%2Fus-east-1%2Fs3%2Faws4_request&amp;X-Amz-Date=20210504T184000Z&amp;X-Amz-Expires=604800&amp;X-Amz-SignedHeaders=host&amp;X-Amz-Signature=e99637a30d33b07b69635fd9af1c119130d7d7edaa27e51ccbc25fbc2481bba4" TargetMode="External"/><Relationship Id="rId1020" Type="http://schemas.openxmlformats.org/officeDocument/2006/relationships/hyperlink" Target="https://nc-library-recordings.s3.us-west-1.amazonaws.com/uploads/recording/raw_s3_location/66fe604a-b3b6-43c8-b1f0-a1d8a52cc2c6/dbb101ea797444c0bc3695ef60adbc97.wav?X-Amz-Algorithm=AWS4-HMAC-SHA256&amp;X-Amz-Credential=AKIATCPXLLJN3FZS7YWQ%2F20210504%2Fus-west-1%2Fs3%2Faws4_request&amp;X-Amz-Date=20210504T183959Z&amp;X-Amz-Expires=604800&amp;X-Amz-SignedHeaders=host&amp;X-Amz-Signature=06ae19f23d8b813feb758ad5b1a59bb7d8bc5120c66ea00914ff297c85b1b7cb" TargetMode="External"/><Relationship Id="rId1118" Type="http://schemas.openxmlformats.org/officeDocument/2006/relationships/hyperlink" Target="https://nc-library-recordings.s3.us-west-1.amazonaws.com/uploads/recording/raw_s3_location/72cb7502-640c-4ecc-abf8-a8b96f340c64/2e3995788fbb5768582223dc790ae77c.wav?X-Amz-Algorithm=AWS4-HMAC-SHA256&amp;X-Amz-Credential=AKIATCPXLLJN3FZS7YWQ%2F20210504%2Fus-west-1%2Fs3%2Faws4_request&amp;X-Amz-Date=20210504T183959Z&amp;X-Amz-Expires=604800&amp;X-Amz-SignedHeaders=host&amp;X-Amz-Signature=a745b5388dd02149990dab68ae7ef644b11424343a6dcdb59b9bfbcbc17a0941" TargetMode="External"/><Relationship Id="rId1325" Type="http://schemas.openxmlformats.org/officeDocument/2006/relationships/hyperlink" Target="https://nc-library-recordings.s3.us-west-1.amazonaws.com/uploads/recording/raw_s3_location/7491124d-00b0-40c1-8348-aabd49577898/f6e1c924d96717a380c9f1337a67b480.wav?X-Amz-Algorithm=AWS4-HMAC-SHA256&amp;X-Amz-Credential=AKIATCPXLLJN3FZS7YWQ%2F20210504%2Fus-west-1%2Fs3%2Faws4_request&amp;X-Amz-Date=20210504T183959Z&amp;X-Amz-Expires=604800&amp;X-Amz-SignedHeaders=host&amp;X-Amz-Signature=5762a3ee0f4fa9e16195ffbdd0ac473dff5a558fca35c63870ffbd5da53b771f" TargetMode="External"/><Relationship Id="rId1532" Type="http://schemas.openxmlformats.org/officeDocument/2006/relationships/hyperlink" Target="https://us-nc-photos.s3.us-east-1.amazonaws.com/uploads/user/avatar/caed97d7a7c877ac015f39b6da2a3567.jpeg" TargetMode="External"/><Relationship Id="rId902" Type="http://schemas.openxmlformats.org/officeDocument/2006/relationships/hyperlink" Target="https://production-processed-recordings.s3.amazonaws.com/47575f459f387c84ca32d292a55c7980.wav?X-Amz-Algorithm=AWS4-HMAC-SHA256&amp;X-Amz-Credential=AKIATCPXLLJN3FZS7YWQ%2F20210504%2Fus-east-1%2Fs3%2Faws4_request&amp;X-Amz-Date=20210504T183959Z&amp;X-Amz-Expires=604800&amp;X-Amz-SignedHeaders=host&amp;X-Amz-Signature=6b60596ba7616a75ec26dc5bcd789026df1f29cfcb7e1f71a406c240feb85897" TargetMode="External"/><Relationship Id="rId1837" Type="http://schemas.openxmlformats.org/officeDocument/2006/relationships/hyperlink" Target="https://production-processed-recordings.s3.amazonaws.com/3b8c1b06c546107810115b0c695c2c59.wav?X-Amz-Algorithm=AWS4-HMAC-SHA256&amp;X-Amz-Credential=AKIATCPXLLJN3FZS7YWQ%2F20210504%2Fus-east-1%2Fs3%2Faws4_request&amp;X-Amz-Date=20210504T184000Z&amp;X-Amz-Expires=604800&amp;X-Amz-SignedHeaders=host&amp;X-Amz-Signature=197cb51b9f25ad02bcaae46193284d701a7156a373b526d930373192764d6dd6" TargetMode="External"/><Relationship Id="rId31" Type="http://schemas.openxmlformats.org/officeDocument/2006/relationships/hyperlink" Target="https://us-nc-photos.s3.us-east-1.amazonaws.com/uploads/user/avatar/a7b40797c97604e2904b6d2d9f36c6a9.jpg" TargetMode="External"/><Relationship Id="rId180" Type="http://schemas.openxmlformats.org/officeDocument/2006/relationships/hyperlink" Target="http://production-processed-recordings.s3.amazonaws.com/normalized_audio/a81bfab0de2177e65ce0b84cf8ff0330.wav" TargetMode="External"/><Relationship Id="rId278" Type="http://schemas.openxmlformats.org/officeDocument/2006/relationships/hyperlink" Target="https://nc-library-recordings.s3.us-west-1.amazonaws.com/uploads/recording/raw_s3_location/74768583-de3b-41b1-be81-2d4dfda5ab95/248e1a5dd69c27ee112657ba3458fb72.wav?X-Amz-Algorithm=AWS4-HMAC-SHA256&amp;X-Amz-Credential=AKIATCPXLLJN3FZS7YWQ%2F20210504%2Fus-west-1%2Fs3%2Faws4_request&amp;X-Amz-Date=20210504T183958Z&amp;X-Amz-Expires=604800&amp;X-Amz-SignedHeaders=host&amp;X-Amz-Signature=73c69325f18da2fe0a287cc1869bac6c7ee8845cb360097de7e7a533977bdf1f" TargetMode="External"/><Relationship Id="rId1904" Type="http://schemas.openxmlformats.org/officeDocument/2006/relationships/hyperlink" Target="https://nc-library-recordings.s3.us-west-1.amazonaws.com/uploads/recording/raw_s3_location/cffa6111-3f92-4db1-a42b-d3c7535020ac/6fd30630cd0294f7c57b76f009eef1f1.wav?X-Amz-Algorithm=AWS4-HMAC-SHA256&amp;X-Amz-Credential=AKIATCPXLLJN3FZS7YWQ%2F20210504%2Fus-west-1%2Fs3%2Faws4_request&amp;X-Amz-Date=20210504T184000Z&amp;X-Amz-Expires=604800&amp;X-Amz-SignedHeaders=host&amp;X-Amz-Signature=593c9a0b5ee72e929558654f17518e3c6d115ddca003cfe7ff8b494ce9654d57" TargetMode="External"/><Relationship Id="rId485" Type="http://schemas.openxmlformats.org/officeDocument/2006/relationships/hyperlink" Target="http://production-processed-recordings.s3.amazonaws.com/normalized_audio/54cb34eb3c59ae781d64c026a0875a0b.wav" TargetMode="External"/><Relationship Id="rId692" Type="http://schemas.openxmlformats.org/officeDocument/2006/relationships/hyperlink" Target="http://production-processed-recordings.s3.amazonaws.com/normalized_audio/074bcb7e06c830963efa26057367a13f.wav" TargetMode="External"/><Relationship Id="rId138" Type="http://schemas.openxmlformats.org/officeDocument/2006/relationships/hyperlink" Target="https://production-processed-recordings.s3.amazonaws.com/20484161d5852ff2f547843dc5783bcb.wav?X-Amz-Algorithm=AWS4-HMAC-SHA256&amp;X-Amz-Credential=AKIATCPXLLJN3FZS7YWQ%2F20210504%2Fus-east-1%2Fs3%2Faws4_request&amp;X-Amz-Date=20210504T183958Z&amp;X-Amz-Expires=604800&amp;X-Amz-SignedHeaders=host&amp;X-Amz-Signature=c8248c96fa1523ca44b037721bcce795a14b334a12deb506bf0b94b0d8ae4d5e" TargetMode="External"/><Relationship Id="rId345" Type="http://schemas.openxmlformats.org/officeDocument/2006/relationships/hyperlink" Target="https://production-processed-recordings.s3.amazonaws.com/727640720ccf31976dcb4822caeef1a8.wav?X-Amz-Algorithm=AWS4-HMAC-SHA256&amp;X-Amz-Credential=AKIATCPXLLJN3FZS7YWQ%2F20210504%2Fus-east-1%2Fs3%2Faws4_request&amp;X-Amz-Date=20210504T183958Z&amp;X-Amz-Expires=604800&amp;X-Amz-SignedHeaders=host&amp;X-Amz-Signature=c70e942faa34a91f21309f8b253d4637d4003b829af8a8805387d47bc3f5169a" TargetMode="External"/><Relationship Id="rId552" Type="http://schemas.openxmlformats.org/officeDocument/2006/relationships/hyperlink" Target="https://nc-library-recordings.s3.us-west-1.amazonaws.com/uploads/recording/raw_s3_location/ecb72979-adcb-47b8-b725-573061c8d03e/381e7ff5c81e19b635bdc15b1d045d74.wav?X-Amz-Algorithm=AWS4-HMAC-SHA256&amp;X-Amz-Credential=AKIATCPXLLJN3FZS7YWQ%2F20210504%2Fus-west-1%2Fs3%2Faws4_request&amp;X-Amz-Date=20210504T183958Z&amp;X-Amz-Expires=604800&amp;X-Amz-SignedHeaders=host&amp;X-Amz-Signature=a086b31cb9b2abe1bbe8a9f307cc846d0b5ae6292c47f506ef91415bfddf1339" TargetMode="External"/><Relationship Id="rId997" Type="http://schemas.openxmlformats.org/officeDocument/2006/relationships/hyperlink" Target="https://production-processed-recordings.s3.amazonaws.com/06b8cdeddd68aca4b47a1ec8728b30e3.wav?X-Amz-Algorithm=AWS4-HMAC-SHA256&amp;X-Amz-Credential=AKIATCPXLLJN3FZS7YWQ%2F20210504%2Fus-east-1%2Fs3%2Faws4_request&amp;X-Amz-Date=20210504T183959Z&amp;X-Amz-Expires=604800&amp;X-Amz-SignedHeaders=host&amp;X-Amz-Signature=3d8c59d65b309990a814f0688854789750a6dcb75f40ce10b66dadffcc141553" TargetMode="External"/><Relationship Id="rId1182" Type="http://schemas.openxmlformats.org/officeDocument/2006/relationships/hyperlink" Target="https://nc-library-recordings.s3.us-west-1.amazonaws.com/uploads/recording/raw_s3_location/521eb094-5213-436f-93a2-bfbfdd46a4a7/8ba719e64dd7ef6845865719df3bef72.wav?X-Amz-Algorithm=AWS4-HMAC-SHA256&amp;X-Amz-Credential=AKIATCPXLLJN3FZS7YWQ%2F20210504%2Fus-west-1%2Fs3%2Faws4_request&amp;X-Amz-Date=20210504T183959Z&amp;X-Amz-Expires=604800&amp;X-Amz-SignedHeaders=host&amp;X-Amz-Signature=e5afd04e64ea73a8778541000b2b84db51a92184054248ff7feffa072f1f90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topLeftCell="K1" workbookViewId="0">
      <selection activeCell="N1" sqref="N1:N1048576"/>
    </sheetView>
  </sheetViews>
  <sheetFormatPr defaultColWidth="12.625" defaultRowHeight="15" customHeight="1"/>
  <cols>
    <col min="1" max="2" width="27.375" customWidth="1"/>
    <col min="3" max="4" width="17.75" customWidth="1"/>
    <col min="5" max="5" width="11.625" customWidth="1"/>
    <col min="6" max="6" width="12.625" customWidth="1"/>
    <col min="7" max="7" width="23.875" customWidth="1"/>
    <col min="8" max="8" width="36.625" customWidth="1"/>
    <col min="9" max="9" width="20.125" customWidth="1"/>
    <col min="10" max="10" width="22" customWidth="1"/>
    <col min="11" max="11" width="36.625" customWidth="1"/>
    <col min="12" max="12" width="20.125" customWidth="1"/>
    <col min="13" max="13" width="8.5" customWidth="1"/>
    <col min="14" max="14" width="92.625" bestFit="1" customWidth="1"/>
    <col min="15" max="28" width="8.5" customWidth="1"/>
  </cols>
  <sheetData>
    <row r="1" spans="1:1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7</v>
      </c>
      <c r="L1" s="2" t="s">
        <v>8</v>
      </c>
      <c r="M1" s="5" t="s">
        <v>10</v>
      </c>
      <c r="N1" s="6" t="s">
        <v>11</v>
      </c>
    </row>
    <row r="2" spans="1:15" ht="15.75">
      <c r="A2" s="7" t="str">
        <f ca="1">IFERROR(__xludf.DUMMYFUNCTION("REGEXREPLACE(REGEXEXTRACT(B2,""(.*)@""),""\."","""")"),"da20648")</f>
        <v>da20648</v>
      </c>
      <c r="B2" s="8" t="s">
        <v>12</v>
      </c>
      <c r="C2" s="9" t="str">
        <f t="shared" ref="C2:C592" si="0">TRIM(D2)&amp;" "&amp;IF(NOT(OR(LEN(E2)=0,ISBLANK(E2))),TRIM(E2)&amp;IF(LEN(TRIM(E2))=1,".","")&amp;" ","")&amp;TRIM(F2)</f>
        <v xml:space="preserve">Abbas Dalia </v>
      </c>
      <c r="D2" s="10" t="s">
        <v>13</v>
      </c>
      <c r="E2" s="10" t="s">
        <v>14</v>
      </c>
      <c r="F2" s="10"/>
      <c r="G2" s="8" t="s">
        <v>15</v>
      </c>
      <c r="H2" s="8" t="s">
        <v>16</v>
      </c>
      <c r="I2" s="8" t="s">
        <v>17</v>
      </c>
      <c r="M2" s="11" t="str">
        <f ca="1">IFERROR(__xludf.DUMMYFUNCTION("IFERROR(IF(ISBLANK(VLOOKUP(LOWER(B2),recordings!$C$2:K1000,7,FALSE)),REGEXREPLACE(VLOOKUP(LOWER(B2),recordings!$C$2:K1000,9,FALSE),""\?.*$"",""""),VLOOKUP(LOWER(B2),recordings!$C$2:K1000,7,FALSE)),"""")"),"http://production-processed-recordings.s3.amazonaws.com/normalized_audio/e9e8206a995eb0433fe0a15035657b73.wav")</f>
        <v>http://production-processed-recordings.s3.amazonaws.com/normalized_audio/e9e8206a995eb0433fe0a15035657b73.wav</v>
      </c>
      <c r="N2" s="8" t="s">
        <v>18</v>
      </c>
      <c r="O2" s="7"/>
    </row>
    <row r="3" spans="1:15" ht="15.75">
      <c r="A3" s="7" t="str">
        <f ca="1">IFERROR(__xludf.DUMMYFUNCTION("REGEXREPLACE(REGEXEXTRACT(B3,""(.*)@""),""\."","""")"),"aaa277929")</f>
        <v>aaa277929</v>
      </c>
      <c r="B3" s="8" t="s">
        <v>19</v>
      </c>
      <c r="C3" s="9" t="str">
        <f t="shared" si="0"/>
        <v>Abdullah Amenah Ahmed</v>
      </c>
      <c r="D3" s="10" t="s">
        <v>20</v>
      </c>
      <c r="E3" s="10" t="s">
        <v>21</v>
      </c>
      <c r="F3" s="10" t="s">
        <v>22</v>
      </c>
      <c r="G3" s="8" t="s">
        <v>15</v>
      </c>
      <c r="H3" s="8" t="s">
        <v>16</v>
      </c>
      <c r="M3" s="11" t="str">
        <f ca="1">IFERROR(__xludf.DUMMYFUNCTION("IFERROR(IF(ISBLANK(VLOOKUP(LOWER(B3),recordings!$C$2:K1000,7,FALSE)),REGEXREPLACE(VLOOKUP(LOWER(B3),recordings!$C$2:K1000,9,FALSE),""\?.*$"",""""),VLOOKUP(LOWER(B3),recordings!$C$2:K1000,7,FALSE)),"""")"),"http://production-processed-recordings.s3.amazonaws.com/normalized_audio/699f1dbe120d30e150114070a23cb9d9.wav")</f>
        <v>http://production-processed-recordings.s3.amazonaws.com/normalized_audio/699f1dbe120d30e150114070a23cb9d9.wav</v>
      </c>
      <c r="N3" s="8" t="s">
        <v>23</v>
      </c>
      <c r="O3" s="7"/>
    </row>
    <row r="4" spans="1:15" ht="15.75">
      <c r="A4" s="7" t="str">
        <f ca="1">IFERROR(__xludf.DUMMYFUNCTION("REGEXREPLACE(REGEXEXTRACT(B4,""(.*)@""),""\."","""")"),"dsa29629")</f>
        <v>dsa29629</v>
      </c>
      <c r="B4" s="12" t="s">
        <v>24</v>
      </c>
      <c r="C4" s="9" t="str">
        <f t="shared" si="0"/>
        <v>Abdullah Deana Shania Saige</v>
      </c>
      <c r="D4" s="10" t="s">
        <v>20</v>
      </c>
      <c r="E4" s="10" t="s">
        <v>25</v>
      </c>
      <c r="F4" s="10" t="s">
        <v>26</v>
      </c>
      <c r="G4" s="8" t="s">
        <v>27</v>
      </c>
      <c r="H4" s="8" t="s">
        <v>28</v>
      </c>
      <c r="I4" s="8" t="s">
        <v>17</v>
      </c>
      <c r="J4" s="8" t="s">
        <v>29</v>
      </c>
      <c r="K4" s="8" t="s">
        <v>30</v>
      </c>
      <c r="M4" s="11" t="str">
        <f ca="1">IFERROR(__xludf.DUMMYFUNCTION("IFERROR(IF(ISBLANK(VLOOKUP(LOWER(B4),recordings!$C$2:K1000,7,FALSE)),REGEXREPLACE(VLOOKUP(LOWER(B4),recordings!$C$2:K1000,9,FALSE),""\?.*$"",""""),VLOOKUP(LOWER(B4),recordings!$C$2:K1000,7,FALSE)),"""")"),"http://production-processed-recordings.s3.amazonaws.com/normalized_audio/b435f99b994cc8e75fd5eef3fb840fb9.wav")</f>
        <v>http://production-processed-recordings.s3.amazonaws.com/normalized_audio/b435f99b994cc8e75fd5eef3fb840fb9.wav</v>
      </c>
      <c r="N4" s="8" t="s">
        <v>31</v>
      </c>
      <c r="O4" s="7"/>
    </row>
    <row r="5" spans="1:15" ht="15.75">
      <c r="A5" s="7" t="str">
        <f ca="1">IFERROR(__xludf.DUMMYFUNCTION("REGEXREPLACE(REGEXEXTRACT(B5,""(.*)@""),""\."","""")"),"sa23235")</f>
        <v>sa23235</v>
      </c>
      <c r="B5" s="8" t="s">
        <v>32</v>
      </c>
      <c r="C5" s="9" t="str">
        <f t="shared" si="0"/>
        <v xml:space="preserve">Abdullah Sara </v>
      </c>
      <c r="D5" s="10" t="s">
        <v>20</v>
      </c>
      <c r="E5" s="10" t="s">
        <v>33</v>
      </c>
      <c r="F5" s="10"/>
      <c r="G5" s="8" t="s">
        <v>15</v>
      </c>
      <c r="H5" s="8" t="s">
        <v>34</v>
      </c>
      <c r="I5" s="8" t="s">
        <v>35</v>
      </c>
      <c r="M5" s="11" t="str">
        <f ca="1">IFERROR(__xludf.DUMMYFUNCTION("IFERROR(IF(ISBLANK(VLOOKUP(LOWER(B5),recordings!$C$2:K1000,7,FALSE)),REGEXREPLACE(VLOOKUP(LOWER(B5),recordings!$C$2:K1000,9,FALSE),""\?.*$"",""""),VLOOKUP(LOWER(B5),recordings!$C$2:K1000,7,FALSE)),"""")"),"http://production-processed-recordings.s3.amazonaws.com/normalized_audio/10a17652f356d2ba8bd3a0c5831db822.wav")</f>
        <v>http://production-processed-recordings.s3.amazonaws.com/normalized_audio/10a17652f356d2ba8bd3a0c5831db822.wav</v>
      </c>
      <c r="N5" s="8" t="s">
        <v>36</v>
      </c>
      <c r="O5" s="7"/>
    </row>
    <row r="6" spans="1:15" ht="15.75">
      <c r="A6" s="7" t="str">
        <f ca="1">IFERROR(__xludf.DUMMYFUNCTION("REGEXREPLACE(REGEXEXTRACT(B6,""(.*)@""),""\."","""")"),"aka22418")</f>
        <v>aka22418</v>
      </c>
      <c r="B6" s="8" t="s">
        <v>37</v>
      </c>
      <c r="C6" s="9" t="str">
        <f t="shared" si="0"/>
        <v>Aber Annetria Kaye</v>
      </c>
      <c r="D6" s="10" t="s">
        <v>38</v>
      </c>
      <c r="E6" s="10" t="s">
        <v>39</v>
      </c>
      <c r="F6" s="10" t="s">
        <v>40</v>
      </c>
      <c r="G6" s="8" t="s">
        <v>27</v>
      </c>
      <c r="H6" s="8" t="s">
        <v>41</v>
      </c>
      <c r="I6" s="8" t="s">
        <v>17</v>
      </c>
      <c r="M6" s="11" t="str">
        <f ca="1">IFERROR(__xludf.DUMMYFUNCTION("IFERROR(IF(ISBLANK(VLOOKUP(LOWER(B6),recordings!$C$2:K1000,7,FALSE)),REGEXREPLACE(VLOOKUP(LOWER(B6),recordings!$C$2:K1000,9,FALSE),""\?.*$"",""""),VLOOKUP(LOWER(B6),recordings!$C$2:K1000,7,FALSE)),"""")"),"http://production-processed-recordings.s3.amazonaws.com/normalized_audio/c41d4f0a27b1e9264dcd7bcadde7a69f.wav")</f>
        <v>http://production-processed-recordings.s3.amazonaws.com/normalized_audio/c41d4f0a27b1e9264dcd7bcadde7a69f.wav</v>
      </c>
      <c r="N6" s="8" t="s">
        <v>42</v>
      </c>
      <c r="O6" s="7"/>
    </row>
    <row r="7" spans="1:15" ht="15.75">
      <c r="A7" s="7" t="str">
        <f ca="1">IFERROR(__xludf.DUMMYFUNCTION("REGEXREPLACE(REGEXEXTRACT(B7,""(.*)@""),""\."","""")"),"ra2619")</f>
        <v>ra2619</v>
      </c>
      <c r="B7" s="8" t="s">
        <v>43</v>
      </c>
      <c r="C7" s="9" t="str">
        <f t="shared" si="0"/>
        <v xml:space="preserve">Abounader Raymond </v>
      </c>
      <c r="D7" s="10" t="s">
        <v>44</v>
      </c>
      <c r="E7" s="10" t="s">
        <v>45</v>
      </c>
      <c r="F7" s="10"/>
      <c r="G7" s="8" t="s">
        <v>15</v>
      </c>
      <c r="H7" s="8" t="s">
        <v>16</v>
      </c>
      <c r="M7" s="11" t="str">
        <f ca="1">IFERROR(__xludf.DUMMYFUNCTION("IFERROR(IF(ISBLANK(VLOOKUP(LOWER(B7),recordings!$C$2:K1000,7,FALSE)),REGEXREPLACE(VLOOKUP(LOWER(B7),recordings!$C$2:K1000,9,FALSE),""\?.*$"",""""),VLOOKUP(LOWER(B7),recordings!$C$2:K1000,7,FALSE)),"""")"),"http://production-processed-recordings.s3.amazonaws.com/normalized_audio/8166ee53feaa657c55fde8e769383415.wav")</f>
        <v>http://production-processed-recordings.s3.amazonaws.com/normalized_audio/8166ee53feaa657c55fde8e769383415.wav</v>
      </c>
      <c r="O7" s="7"/>
    </row>
    <row r="8" spans="1:15" ht="15.75">
      <c r="A8" s="7" t="str">
        <f ca="1">IFERROR(__xludf.DUMMYFUNCTION("REGEXREPLACE(REGEXEXTRACT(B8,""(.*)@""),""\."","""")"),"cadams6154")</f>
        <v>cadams6154</v>
      </c>
      <c r="B8" s="8" t="s">
        <v>46</v>
      </c>
      <c r="C8" s="9" t="str">
        <f t="shared" si="0"/>
        <v>Adams Crystal L</v>
      </c>
      <c r="D8" s="10" t="s">
        <v>47</v>
      </c>
      <c r="E8" s="10" t="s">
        <v>48</v>
      </c>
      <c r="F8" s="10" t="s">
        <v>49</v>
      </c>
      <c r="G8" s="8" t="s">
        <v>27</v>
      </c>
      <c r="H8" s="8" t="s">
        <v>50</v>
      </c>
      <c r="I8" s="8" t="s">
        <v>35</v>
      </c>
      <c r="M8" s="11" t="str">
        <f ca="1">IFERROR(__xludf.DUMMYFUNCTION("IFERROR(IF(ISBLANK(VLOOKUP(LOWER(B8),recordings!$C$2:K1000,7,FALSE)),REGEXREPLACE(VLOOKUP(LOWER(B8),recordings!$C$2:K1000,9,FALSE),""\?.*$"",""""),VLOOKUP(LOWER(B8),recordings!$C$2:K1000,7,FALSE)),"""")"),"http://production-processed-recordings.s3.amazonaws.com/normalized_audio/f9ce7220583ca782ef7a91e6bbec379f.wav")</f>
        <v>http://production-processed-recordings.s3.amazonaws.com/normalized_audio/f9ce7220583ca782ef7a91e6bbec379f.wav</v>
      </c>
      <c r="O8" s="7"/>
    </row>
    <row r="9" spans="1:15" ht="15.75">
      <c r="A9" s="7" t="str">
        <f ca="1">IFERROR(__xludf.DUMMYFUNCTION("REGEXREPLACE(REGEXEXTRACT(B9,""(.*)@""),""\."","""")"),"maa25587")</f>
        <v>maa25587</v>
      </c>
      <c r="B9" s="8" t="s">
        <v>51</v>
      </c>
      <c r="C9" s="9" t="str">
        <f t="shared" si="0"/>
        <v>Adekunle Mohammed Abiodun</v>
      </c>
      <c r="D9" s="10" t="s">
        <v>52</v>
      </c>
      <c r="E9" s="10" t="s">
        <v>53</v>
      </c>
      <c r="F9" s="10" t="s">
        <v>54</v>
      </c>
      <c r="G9" s="8" t="s">
        <v>15</v>
      </c>
      <c r="H9" s="8" t="s">
        <v>16</v>
      </c>
      <c r="M9" s="11" t="str">
        <f ca="1">IFERROR(__xludf.DUMMYFUNCTION("IFERROR(IF(ISBLANK(VLOOKUP(LOWER(B9),recordings!$C$2:K1000,7,FALSE)),REGEXREPLACE(VLOOKUP(LOWER(B9),recordings!$C$2:K1000,9,FALSE),""\?.*$"",""""),VLOOKUP(LOWER(B9),recordings!$C$2:K1000,7,FALSE)),"""")"),"http://production-processed-recordings.s3.amazonaws.com/normalized_audio/57fd1f22fbe9671ee2520503b0aef6b9.wav")</f>
        <v>http://production-processed-recordings.s3.amazonaws.com/normalized_audio/57fd1f22fbe9671ee2520503b0aef6b9.wav</v>
      </c>
      <c r="O9" s="7"/>
    </row>
    <row r="10" spans="1:15" ht="15.75">
      <c r="A10" s="7" t="str">
        <f ca="1">IFERROR(__xludf.DUMMYFUNCTION("REGEXREPLACE(REGEXEXTRACT(B10,""(.*)@""),""\."","""")"),"kna2362")</f>
        <v>kna2362</v>
      </c>
      <c r="B10" s="8" t="s">
        <v>55</v>
      </c>
      <c r="C10" s="9" t="str">
        <f t="shared" si="0"/>
        <v>Adkins Kelsie Nicole</v>
      </c>
      <c r="D10" s="10" t="s">
        <v>56</v>
      </c>
      <c r="E10" s="10" t="s">
        <v>57</v>
      </c>
      <c r="F10" s="10" t="s">
        <v>58</v>
      </c>
      <c r="G10" s="8" t="s">
        <v>15</v>
      </c>
      <c r="H10" s="8" t="s">
        <v>16</v>
      </c>
      <c r="I10" s="8" t="s">
        <v>59</v>
      </c>
      <c r="M10" s="11" t="str">
        <f ca="1">IFERROR(__xludf.DUMMYFUNCTION("IFERROR(IF(ISBLANK(VLOOKUP(LOWER(B10),recordings!$C$2:K1000,7,FALSE)),REGEXREPLACE(VLOOKUP(LOWER(B10),recordings!$C$2:K1000,9,FALSE),""\?.*$"",""""),VLOOKUP(LOWER(B10),recordings!$C$2:K1000,7,FALSE)),"""")"),"http://production-processed-recordings.s3.amazonaws.com/normalized_audio/521121fea7f37469874df1785fd11d3b.wav")</f>
        <v>http://production-processed-recordings.s3.amazonaws.com/normalized_audio/521121fea7f37469874df1785fd11d3b.wav</v>
      </c>
      <c r="N10" s="8" t="s">
        <v>60</v>
      </c>
      <c r="O10" s="7"/>
    </row>
    <row r="11" spans="1:15" ht="15.75">
      <c r="A11" s="7" t="str">
        <f ca="1">IFERROR(__xludf.DUMMYFUNCTION("REGEXREPLACE(REGEXEXTRACT(B11,""(.*)@""),""\."","""")"),"mma28224")</f>
        <v>mma28224</v>
      </c>
      <c r="B11" s="8" t="s">
        <v>61</v>
      </c>
      <c r="C11" s="9" t="str">
        <f t="shared" si="0"/>
        <v>Adldoost Morgan Marzieh</v>
      </c>
      <c r="D11" s="10" t="s">
        <v>62</v>
      </c>
      <c r="E11" s="10" t="s">
        <v>63</v>
      </c>
      <c r="F11" s="10" t="s">
        <v>64</v>
      </c>
      <c r="G11" s="8" t="s">
        <v>15</v>
      </c>
      <c r="H11" s="8" t="s">
        <v>16</v>
      </c>
      <c r="M11" s="11" t="str">
        <f ca="1">IFERROR(__xludf.DUMMYFUNCTION("IFERROR(IF(ISBLANK(VLOOKUP(LOWER(B11),recordings!$C$2:K1000,7,FALSE)),REGEXREPLACE(VLOOKUP(LOWER(B11),recordings!$C$2:K1000,9,FALSE),""\?.*$"",""""),VLOOKUP(LOWER(B11),recordings!$C$2:K1000,7,FALSE)),"""")"),"http://production-processed-recordings.s3.amazonaws.com/normalized_audio/94fab8375c2973ef7f231d10d218f908.wav")</f>
        <v>http://production-processed-recordings.s3.amazonaws.com/normalized_audio/94fab8375c2973ef7f231d10d218f908.wav</v>
      </c>
      <c r="N11" s="8" t="s">
        <v>65</v>
      </c>
      <c r="O11" s="7"/>
    </row>
    <row r="12" spans="1:15" ht="15.75">
      <c r="A12" s="7" t="str">
        <f ca="1">IFERROR(__xludf.DUMMYFUNCTION("REGEXREPLACE(REGEXEXTRACT(B12,""(.*)@""),""\."","""")"),"haa258")</f>
        <v>haa258</v>
      </c>
      <c r="B12" s="8" t="s">
        <v>66</v>
      </c>
      <c r="C12" s="9" t="str">
        <f t="shared" si="0"/>
        <v>Akers Howard Alan</v>
      </c>
      <c r="D12" s="10" t="s">
        <v>67</v>
      </c>
      <c r="E12" s="10" t="s">
        <v>68</v>
      </c>
      <c r="F12" s="10" t="s">
        <v>69</v>
      </c>
      <c r="G12" s="8" t="s">
        <v>15</v>
      </c>
      <c r="H12" s="8" t="s">
        <v>70</v>
      </c>
      <c r="I12" s="8" t="s">
        <v>17</v>
      </c>
      <c r="M12" s="11" t="str">
        <f ca="1">IFERROR(__xludf.DUMMYFUNCTION("IFERROR(IF(ISBLANK(VLOOKUP(LOWER(B12),recordings!$C$2:K1000,7,FALSE)),REGEXREPLACE(VLOOKUP(LOWER(B12),recordings!$C$2:K1000,9,FALSE),""\?.*$"",""""),VLOOKUP(LOWER(B12),recordings!$C$2:K1000,7,FALSE)),"""")"),"http://production-processed-recordings.s3.amazonaws.com/normalized_audio/d351e9f3edccf762003fc6bb9f4de497.wav")</f>
        <v>http://production-processed-recordings.s3.amazonaws.com/normalized_audio/d351e9f3edccf762003fc6bb9f4de497.wav</v>
      </c>
      <c r="O12" s="7"/>
    </row>
    <row r="13" spans="1:15" ht="15.75">
      <c r="A13" s="7" t="str">
        <f ca="1">IFERROR(__xludf.DUMMYFUNCTION("REGEXREPLACE(REGEXEXTRACT(B13,""(.*)@""),""\."","""")"),"ha2795")</f>
        <v>ha2795</v>
      </c>
      <c r="B13" s="8" t="s">
        <v>71</v>
      </c>
      <c r="C13" s="9" t="str">
        <f t="shared" si="0"/>
        <v xml:space="preserve">Algburi Heba </v>
      </c>
      <c r="D13" s="10" t="s">
        <v>72</v>
      </c>
      <c r="E13" s="10" t="s">
        <v>73</v>
      </c>
      <c r="F13" s="10"/>
      <c r="G13" s="8" t="s">
        <v>27</v>
      </c>
      <c r="H13" s="8" t="s">
        <v>74</v>
      </c>
      <c r="I13" s="8" t="s">
        <v>59</v>
      </c>
      <c r="M13" s="11" t="str">
        <f ca="1">IFERROR(__xludf.DUMMYFUNCTION("IFERROR(IF(ISBLANK(VLOOKUP(LOWER(B13),recordings!$C$2:K1000,7,FALSE)),REGEXREPLACE(VLOOKUP(LOWER(B13),recordings!$C$2:K1000,9,FALSE),""\?.*$"",""""),VLOOKUP(LOWER(B13),recordings!$C$2:K1000,7,FALSE)),"""")"),"http://production-processed-recordings.s3.amazonaws.com/normalized_audio/36eb0cc83f2462781c17f4607187f17b.wav")</f>
        <v>http://production-processed-recordings.s3.amazonaws.com/normalized_audio/36eb0cc83f2462781c17f4607187f17b.wav</v>
      </c>
      <c r="O13" s="7"/>
    </row>
    <row r="14" spans="1:15" ht="15.75">
      <c r="A14" s="7" t="str">
        <f ca="1">IFERROR(__xludf.DUMMYFUNCTION("REGEXREPLACE(REGEXEXTRACT(B14,""(.*)@""),""\."","""")"),"adj263")</f>
        <v>adj263</v>
      </c>
      <c r="B14" s="8" t="s">
        <v>75</v>
      </c>
      <c r="C14" s="9" t="str">
        <f t="shared" si="0"/>
        <v>Allen Amber D</v>
      </c>
      <c r="D14" s="10" t="s">
        <v>76</v>
      </c>
      <c r="E14" s="10" t="s">
        <v>77</v>
      </c>
      <c r="F14" s="10" t="s">
        <v>78</v>
      </c>
      <c r="G14" s="8" t="s">
        <v>79</v>
      </c>
      <c r="H14" s="8" t="s">
        <v>80</v>
      </c>
      <c r="I14" s="8" t="s">
        <v>59</v>
      </c>
      <c r="M14" s="11" t="str">
        <f ca="1">IFERROR(__xludf.DUMMYFUNCTION("IFERROR(IF(ISBLANK(VLOOKUP(LOWER(B14),recordings!$C$2:K1000,7,FALSE)),REGEXREPLACE(VLOOKUP(LOWER(B14),recordings!$C$2:K1000,9,FALSE),""\?.*$"",""""),VLOOKUP(LOWER(B14),recordings!$C$2:K1000,7,FALSE)),"""")"),"http://production-processed-recordings.s3.amazonaws.com/normalized_audio/37227a4e3d114c74e9e59e05802bf3b2.wav")</f>
        <v>http://production-processed-recordings.s3.amazonaws.com/normalized_audio/37227a4e3d114c74e9e59e05802bf3b2.wav</v>
      </c>
      <c r="O14" s="7"/>
    </row>
    <row r="15" spans="1:15" ht="15.75">
      <c r="A15" s="7" t="str">
        <f ca="1">IFERROR(__xludf.DUMMYFUNCTION("REGEXREPLACE(REGEXEXTRACT(B15,""(.*)@""),""\."","""")"),"BALLEN6393")</f>
        <v>BALLEN6393</v>
      </c>
      <c r="B15" s="8" t="s">
        <v>81</v>
      </c>
      <c r="C15" s="9" t="str">
        <f t="shared" si="0"/>
        <v>Allen Brian C</v>
      </c>
      <c r="D15" s="10" t="s">
        <v>76</v>
      </c>
      <c r="E15" s="10" t="s">
        <v>82</v>
      </c>
      <c r="F15" s="10" t="s">
        <v>83</v>
      </c>
      <c r="G15" s="8" t="s">
        <v>27</v>
      </c>
      <c r="H15" s="8" t="s">
        <v>84</v>
      </c>
      <c r="I15" s="8" t="s">
        <v>59</v>
      </c>
      <c r="J15" s="8" t="s">
        <v>29</v>
      </c>
      <c r="K15" s="8" t="s">
        <v>85</v>
      </c>
      <c r="M15" s="11" t="str">
        <f ca="1">IFERROR(__xludf.DUMMYFUNCTION("IFERROR(IF(ISBLANK(VLOOKUP(LOWER(B15),recordings!$C$2:K1000,7,FALSE)),REGEXREPLACE(VLOOKUP(LOWER(B15),recordings!$C$2:K1000,9,FALSE),""\?.*$"",""""),VLOOKUP(LOWER(B15),recordings!$C$2:K1000,7,FALSE)),"""")"),"http://production-processed-recordings.s3.amazonaws.com/normalized_audio/b1b6a1e60cc1cff0e5823904fe6064dc.wav")</f>
        <v>http://production-processed-recordings.s3.amazonaws.com/normalized_audio/b1b6a1e60cc1cff0e5823904fe6064dc.wav</v>
      </c>
      <c r="O15" s="7"/>
    </row>
    <row r="16" spans="1:15" ht="15.75">
      <c r="A16" s="7" t="str">
        <f ca="1">IFERROR(__xludf.DUMMYFUNCTION("REGEXREPLACE(REGEXEXTRACT(B16,""(.*)@""),""\."","""")"),"woa210")</f>
        <v>woa210</v>
      </c>
      <c r="B16" s="8" t="s">
        <v>86</v>
      </c>
      <c r="C16" s="9" t="str">
        <f t="shared" si="0"/>
        <v>Allen Willow Olivia</v>
      </c>
      <c r="D16" s="10" t="s">
        <v>76</v>
      </c>
      <c r="E16" s="10" t="s">
        <v>87</v>
      </c>
      <c r="F16" s="10" t="s">
        <v>88</v>
      </c>
      <c r="G16" s="8" t="s">
        <v>15</v>
      </c>
      <c r="H16" s="8" t="s">
        <v>16</v>
      </c>
      <c r="I16" s="8" t="s">
        <v>35</v>
      </c>
      <c r="M16" s="11" t="str">
        <f ca="1">IFERROR(__xludf.DUMMYFUNCTION("IFERROR(IF(ISBLANK(VLOOKUP(LOWER(B16),recordings!$C$2:K1000,7,FALSE)),REGEXREPLACE(VLOOKUP(LOWER(B16),recordings!$C$2:K1000,9,FALSE),""\?.*$"",""""),VLOOKUP(LOWER(B16),recordings!$C$2:K1000,7,FALSE)),"""")"),"http://production-processed-recordings.s3.amazonaws.com/normalized_audio/6fd30630cd0294f7c57b76f009eef1f1.wav")</f>
        <v>http://production-processed-recordings.s3.amazonaws.com/normalized_audio/6fd30630cd0294f7c57b76f009eef1f1.wav</v>
      </c>
      <c r="O16" s="7"/>
    </row>
    <row r="17" spans="1:15" ht="15.75">
      <c r="A17" s="7" t="str">
        <f ca="1">IFERROR(__xludf.DUMMYFUNCTION("REGEXREPLACE(REGEXEXTRACT(B17,""(.*)@""),""\."","""")"),"ama27489")</f>
        <v>ama27489</v>
      </c>
      <c r="B17" s="8" t="s">
        <v>89</v>
      </c>
      <c r="C17" s="9" t="str">
        <f t="shared" si="0"/>
        <v>Alsamaraee Abdullah Mahmood</v>
      </c>
      <c r="D17" s="10" t="s">
        <v>90</v>
      </c>
      <c r="E17" s="10" t="s">
        <v>20</v>
      </c>
      <c r="F17" s="10" t="s">
        <v>91</v>
      </c>
      <c r="G17" s="8" t="s">
        <v>15</v>
      </c>
      <c r="H17" s="8" t="s">
        <v>92</v>
      </c>
      <c r="I17" s="8" t="s">
        <v>59</v>
      </c>
      <c r="M17" s="11" t="str">
        <f ca="1">IFERROR(__xludf.DUMMYFUNCTION("IFERROR(IF(ISBLANK(VLOOKUP(LOWER(B17),recordings!$C$2:K1000,7,FALSE)),REGEXREPLACE(VLOOKUP(LOWER(B17),recordings!$C$2:K1000,9,FALSE),""\?.*$"",""""),VLOOKUP(LOWER(B17),recordings!$C$2:K1000,7,FALSE)),"""")"),"http://production-processed-recordings.s3.amazonaws.com/normalized_audio/c753e01c985f6492a9e002c903dab7c3.wav")</f>
        <v>http://production-processed-recordings.s3.amazonaws.com/normalized_audio/c753e01c985f6492a9e002c903dab7c3.wav</v>
      </c>
      <c r="O17" s="7"/>
    </row>
    <row r="18" spans="1:15" ht="15.75">
      <c r="A18" s="7" t="str">
        <f ca="1">IFERROR(__xludf.DUMMYFUNCTION("REGEXREPLACE(REGEXEXTRACT(B18,""(.*)@""),""\."","""")"),"saa20623")</f>
        <v>saa20623</v>
      </c>
      <c r="B18" s="8" t="s">
        <v>93</v>
      </c>
      <c r="C18" s="9" t="str">
        <f t="shared" si="0"/>
        <v>Alvarado Hernandez Silvia Alejandra</v>
      </c>
      <c r="D18" s="10" t="s">
        <v>94</v>
      </c>
      <c r="E18" s="10" t="s">
        <v>95</v>
      </c>
      <c r="F18" s="10" t="s">
        <v>96</v>
      </c>
      <c r="G18" s="8" t="s">
        <v>27</v>
      </c>
      <c r="H18" s="8" t="s">
        <v>41</v>
      </c>
      <c r="M18" s="11" t="str">
        <f ca="1">IFERROR(__xludf.DUMMYFUNCTION("IFERROR(IF(ISBLANK(VLOOKUP(LOWER(B18),recordings!$C$2:K1000,7,FALSE)),REGEXREPLACE(VLOOKUP(LOWER(B18),recordings!$C$2:K1000,9,FALSE),""\?.*$"",""""),VLOOKUP(LOWER(B18),recordings!$C$2:K1000,7,FALSE)),"""")"),"http://production-processed-recordings.s3.amazonaws.com/normalized_audio/ffb7db0d2ac32a8713799c0a5a4f7adf.wav")</f>
        <v>http://production-processed-recordings.s3.amazonaws.com/normalized_audio/ffb7db0d2ac32a8713799c0a5a4f7adf.wav</v>
      </c>
      <c r="N18" s="8" t="s">
        <v>97</v>
      </c>
      <c r="O18" s="7"/>
    </row>
    <row r="19" spans="1:15" ht="15.75">
      <c r="A19" s="7" t="str">
        <f ca="1">IFERROR(__xludf.DUMMYFUNCTION("REGEXREPLACE(REGEXEXTRACT(B19,""(.*)@""),""\."","""")"),"ssa2463")</f>
        <v>ssa2463</v>
      </c>
      <c r="B19" s="8" t="s">
        <v>98</v>
      </c>
      <c r="C19" s="9" t="str">
        <f t="shared" si="0"/>
        <v>Amick Sallie S</v>
      </c>
      <c r="D19" s="10" t="s">
        <v>99</v>
      </c>
      <c r="E19" s="10" t="s">
        <v>100</v>
      </c>
      <c r="F19" s="10" t="s">
        <v>101</v>
      </c>
      <c r="G19" s="8" t="s">
        <v>15</v>
      </c>
      <c r="H19" s="8" t="s">
        <v>34</v>
      </c>
      <c r="I19" s="8" t="s">
        <v>17</v>
      </c>
      <c r="M19" s="11" t="str">
        <f ca="1">IFERROR(__xludf.DUMMYFUNCTION("IFERROR(IF(ISBLANK(VLOOKUP(LOWER(B19),recordings!$C$2:K1000,7,FALSE)),REGEXREPLACE(VLOOKUP(LOWER(B19),recordings!$C$2:K1000,9,FALSE),""\?.*$"",""""),VLOOKUP(LOWER(B19),recordings!$C$2:K1000,7,FALSE)),"""")"),"http://production-processed-recordings.s3.amazonaws.com/normalized_audio/5e6bd2e7cdf0f5a4669fa1118d3036ad.wav")</f>
        <v>http://production-processed-recordings.s3.amazonaws.com/normalized_audio/5e6bd2e7cdf0f5a4669fa1118d3036ad.wav</v>
      </c>
      <c r="O19" s="7"/>
    </row>
    <row r="20" spans="1:15" ht="15.75">
      <c r="A20" s="7" t="str">
        <f ca="1">IFERROR(__xludf.DUMMYFUNCTION("REGEXREPLACE(REGEXEXTRACT(B20,""(.*)@""),""\."","""")"),"cpa21227")</f>
        <v>cpa21227</v>
      </c>
      <c r="B20" s="8" t="s">
        <v>102</v>
      </c>
      <c r="C20" s="9" t="str">
        <f t="shared" si="0"/>
        <v>Anama Christopher Paul</v>
      </c>
      <c r="D20" s="10" t="s">
        <v>103</v>
      </c>
      <c r="E20" s="10" t="s">
        <v>104</v>
      </c>
      <c r="F20" s="10" t="s">
        <v>105</v>
      </c>
      <c r="G20" s="8" t="s">
        <v>27</v>
      </c>
      <c r="H20" s="8" t="s">
        <v>50</v>
      </c>
      <c r="I20" s="8" t="s">
        <v>17</v>
      </c>
      <c r="M20" s="11" t="str">
        <f ca="1">IFERROR(__xludf.DUMMYFUNCTION("IFERROR(IF(ISBLANK(VLOOKUP(LOWER(B20),recordings!$C$2:K1000,7,FALSE)),REGEXREPLACE(VLOOKUP(LOWER(B20),recordings!$C$2:K1000,9,FALSE),""\?.*$"",""""),VLOOKUP(LOWER(B20),recordings!$C$2:K1000,7,FALSE)),"""")"),"http://production-processed-recordings.s3.amazonaws.com/normalized_audio/0a7a41a39d7ceb11851246a3d7c93bf4.wav")</f>
        <v>http://production-processed-recordings.s3.amazonaws.com/normalized_audio/0a7a41a39d7ceb11851246a3d7c93bf4.wav</v>
      </c>
      <c r="N20" s="8" t="s">
        <v>106</v>
      </c>
      <c r="O20" s="7"/>
    </row>
    <row r="21" spans="1:15" ht="15.75" customHeight="1">
      <c r="A21" s="7" t="str">
        <f ca="1">IFERROR(__xludf.DUMMYFUNCTION("REGEXREPLACE(REGEXEXTRACT(B21,""(.*)@""),""\."","""")"),"bea2855")</f>
        <v>bea2855</v>
      </c>
      <c r="B21" s="8" t="s">
        <v>107</v>
      </c>
      <c r="C21" s="9" t="str">
        <f t="shared" si="0"/>
        <v>Anderson Blake Elliott</v>
      </c>
      <c r="D21" s="10" t="s">
        <v>108</v>
      </c>
      <c r="E21" s="10" t="s">
        <v>109</v>
      </c>
      <c r="F21" s="10" t="s">
        <v>110</v>
      </c>
      <c r="G21" s="8" t="s">
        <v>15</v>
      </c>
      <c r="H21" s="8" t="s">
        <v>16</v>
      </c>
      <c r="I21" s="8" t="s">
        <v>59</v>
      </c>
      <c r="M21" s="11" t="str">
        <f ca="1">IFERROR(__xludf.DUMMYFUNCTION("IFERROR(IF(ISBLANK(VLOOKUP(LOWER(B21),recordings!$C$2:K1000,7,FALSE)),REGEXREPLACE(VLOOKUP(LOWER(B21),recordings!$C$2:K1000,9,FALSE),""\?.*$"",""""),VLOOKUP(LOWER(B21),recordings!$C$2:K1000,7,FALSE)),"""")"),"http://production-processed-recordings.s3.amazonaws.com/normalized_audio/7a780a3b6e68722f964b9ca50992e9a2.wav")</f>
        <v>http://production-processed-recordings.s3.amazonaws.com/normalized_audio/7a780a3b6e68722f964b9ca50992e9a2.wav</v>
      </c>
      <c r="O21" s="7"/>
    </row>
    <row r="22" spans="1:15" ht="15.75" customHeight="1">
      <c r="A22" s="7" t="str">
        <f ca="1">IFERROR(__xludf.DUMMYFUNCTION("REGEXREPLACE(REGEXEXTRACT(B22,""(.*)@""),""\."","""")"),"cca2361")</f>
        <v>cca2361</v>
      </c>
      <c r="B22" s="8" t="s">
        <v>111</v>
      </c>
      <c r="C22" s="9" t="str">
        <f t="shared" si="0"/>
        <v>Anderson Candice Ciarra</v>
      </c>
      <c r="D22" s="10" t="s">
        <v>108</v>
      </c>
      <c r="E22" s="10" t="s">
        <v>112</v>
      </c>
      <c r="F22" s="10" t="s">
        <v>113</v>
      </c>
      <c r="G22" s="8" t="s">
        <v>15</v>
      </c>
      <c r="H22" s="8" t="s">
        <v>16</v>
      </c>
      <c r="I22" s="8" t="s">
        <v>59</v>
      </c>
      <c r="M22" s="11" t="str">
        <f ca="1">IFERROR(__xludf.DUMMYFUNCTION("IFERROR(IF(ISBLANK(VLOOKUP(LOWER(B22),recordings!$C$2:K1000,7,FALSE)),REGEXREPLACE(VLOOKUP(LOWER(B22),recordings!$C$2:K1000,9,FALSE),""\?.*$"",""""),VLOOKUP(LOWER(B22),recordings!$C$2:K1000,7,FALSE)),"""")"),"http://production-processed-recordings.s3.amazonaws.com/normalized_audio/a731e211b18c4ab4ec4c3a9671ee575b.wav")</f>
        <v>http://production-processed-recordings.s3.amazonaws.com/normalized_audio/a731e211b18c4ab4ec4c3a9671ee575b.wav</v>
      </c>
      <c r="O22" s="7"/>
    </row>
    <row r="23" spans="1:15" ht="15.75" customHeight="1">
      <c r="A23" s="7" t="str">
        <f ca="1">IFERROR(__xludf.DUMMYFUNCTION("REGEXREPLACE(REGEXEXTRACT(B23,""(.*)@""),""\."","""")"),"wja2170")</f>
        <v>wja2170</v>
      </c>
      <c r="B23" s="8" t="s">
        <v>114</v>
      </c>
      <c r="C23" s="9" t="str">
        <f t="shared" si="0"/>
        <v>Anderson William John</v>
      </c>
      <c r="D23" s="10" t="s">
        <v>108</v>
      </c>
      <c r="E23" s="10" t="s">
        <v>115</v>
      </c>
      <c r="F23" s="10" t="s">
        <v>116</v>
      </c>
      <c r="G23" s="8" t="s">
        <v>29</v>
      </c>
      <c r="H23" s="8" t="s">
        <v>117</v>
      </c>
      <c r="M23" s="11" t="str">
        <f ca="1">IFERROR(__xludf.DUMMYFUNCTION("IFERROR(IF(ISBLANK(VLOOKUP(LOWER(B23),recordings!$C$2:K1000,7,FALSE)),REGEXREPLACE(VLOOKUP(LOWER(B23),recordings!$C$2:K1000,9,FALSE),""\?.*$"",""""),VLOOKUP(LOWER(B23),recordings!$C$2:K1000,7,FALSE)),"""")"),"http://production-processed-recordings.s3.amazonaws.com/normalized_audio/893ad65904120b39a6d51b1f76058e89.wav")</f>
        <v>http://production-processed-recordings.s3.amazonaws.com/normalized_audio/893ad65904120b39a6d51b1f76058e89.wav</v>
      </c>
      <c r="O23" s="7"/>
    </row>
    <row r="24" spans="1:15" ht="15.75" customHeight="1">
      <c r="A24" s="7" t="str">
        <f ca="1">IFERROR(__xludf.DUMMYFUNCTION("REGEXREPLACE(REGEXEXTRACT(B24,""(.*)@""),""\."","""")"),"cna25273")</f>
        <v>cna25273</v>
      </c>
      <c r="B24" s="8" t="s">
        <v>118</v>
      </c>
      <c r="C24" s="9" t="str">
        <f t="shared" si="0"/>
        <v>Arehart Christa Nicole</v>
      </c>
      <c r="D24" s="10" t="s">
        <v>119</v>
      </c>
      <c r="E24" s="10" t="s">
        <v>120</v>
      </c>
      <c r="F24" s="10" t="s">
        <v>58</v>
      </c>
      <c r="G24" s="8" t="s">
        <v>27</v>
      </c>
      <c r="H24" s="8" t="s">
        <v>74</v>
      </c>
      <c r="I24" s="8" t="s">
        <v>17</v>
      </c>
      <c r="M24" s="11" t="str">
        <f ca="1">IFERROR(__xludf.DUMMYFUNCTION("IFERROR(IF(ISBLANK(VLOOKUP(LOWER(B24),recordings!$C$2:K1000,7,FALSE)),REGEXREPLACE(VLOOKUP(LOWER(B24),recordings!$C$2:K1000,9,FALSE),""\?.*$"",""""),VLOOKUP(LOWER(B24),recordings!$C$2:K1000,7,FALSE)),"""")"),"http://production-processed-recordings.s3.amazonaws.com/normalized_audio/6b9ca119a87f169a4874f86d465169e6.wav")</f>
        <v>http://production-processed-recordings.s3.amazonaws.com/normalized_audio/6b9ca119a87f169a4874f86d465169e6.wav</v>
      </c>
      <c r="O24" s="7"/>
    </row>
    <row r="25" spans="1:15" ht="15.75" customHeight="1">
      <c r="A25" s="7" t="str">
        <f ca="1">IFERROR(__xludf.DUMMYFUNCTION("REGEXREPLACE(REGEXEXTRACT(B25,""(.*)@""),""\."","""")"),"yaa20435")</f>
        <v>yaa20435</v>
      </c>
      <c r="B25" s="8" t="s">
        <v>121</v>
      </c>
      <c r="C25" s="9" t="str">
        <f t="shared" si="0"/>
        <v>Argueta Yanci Arely</v>
      </c>
      <c r="D25" s="10" t="s">
        <v>122</v>
      </c>
      <c r="E25" s="10" t="s">
        <v>123</v>
      </c>
      <c r="F25" s="10" t="s">
        <v>124</v>
      </c>
      <c r="G25" s="8" t="s">
        <v>125</v>
      </c>
      <c r="H25" s="8" t="s">
        <v>126</v>
      </c>
      <c r="I25" s="8" t="s">
        <v>59</v>
      </c>
      <c r="M25" s="11" t="str">
        <f ca="1">IFERROR(__xludf.DUMMYFUNCTION("IFERROR(IF(ISBLANK(VLOOKUP(LOWER(B25),recordings!$C$2:K1000,7,FALSE)),REGEXREPLACE(VLOOKUP(LOWER(B25),recordings!$C$2:K1000,9,FALSE),""\?.*$"",""""),VLOOKUP(LOWER(B25),recordings!$C$2:K1000,7,FALSE)),"""")"),"http://production-processed-recordings.s3.amazonaws.com/normalized_audio/aa12b15fd6d08a7ef8ab91579863ee12.wav")</f>
        <v>http://production-processed-recordings.s3.amazonaws.com/normalized_audio/aa12b15fd6d08a7ef8ab91579863ee12.wav</v>
      </c>
      <c r="O25" s="7"/>
    </row>
    <row r="26" spans="1:15" ht="15.75" customHeight="1">
      <c r="A26" s="7" t="str">
        <f ca="1">IFERROR(__xludf.DUMMYFUNCTION("REGEXREPLACE(REGEXEXTRACT(B26,""(.*)@""),""\."","""")"),"efa2691")</f>
        <v>efa2691</v>
      </c>
      <c r="B26" s="8" t="s">
        <v>127</v>
      </c>
      <c r="C26" s="9" t="str">
        <f t="shared" si="0"/>
        <v>Armstrong Emily Frobom</v>
      </c>
      <c r="D26" s="10" t="s">
        <v>128</v>
      </c>
      <c r="E26" s="10" t="s">
        <v>129</v>
      </c>
      <c r="F26" s="10" t="s">
        <v>130</v>
      </c>
      <c r="G26" s="8" t="s">
        <v>27</v>
      </c>
      <c r="H26" s="8" t="s">
        <v>41</v>
      </c>
      <c r="I26" s="8" t="s">
        <v>17</v>
      </c>
      <c r="M26" s="11" t="str">
        <f ca="1">IFERROR(__xludf.DUMMYFUNCTION("IFERROR(IF(ISBLANK(VLOOKUP(LOWER(B26),recordings!$C$2:K1000,7,FALSE)),REGEXREPLACE(VLOOKUP(LOWER(B26),recordings!$C$2:K1000,9,FALSE),""\?.*$"",""""),VLOOKUP(LOWER(B26),recordings!$C$2:K1000,7,FALSE)),"""")"),"http://production-processed-recordings.s3.amazonaws.com/normalized_audio/52ef21ba7191ca2f6e6dab3c7c06b03d.wav")</f>
        <v>http://production-processed-recordings.s3.amazonaws.com/normalized_audio/52ef21ba7191ca2f6e6dab3c7c06b03d.wav</v>
      </c>
      <c r="N26" s="8" t="s">
        <v>131</v>
      </c>
      <c r="O26" s="7"/>
    </row>
    <row r="27" spans="1:15" ht="15.75" customHeight="1">
      <c r="A27" s="7" t="str">
        <f ca="1">IFERROR(__xludf.DUMMYFUNCTION("REGEXREPLACE(REGEXEXTRACT(B27,""(.*)@""),""\."","""")"),"mfa23234")</f>
        <v>mfa23234</v>
      </c>
      <c r="B27" s="8" t="s">
        <v>132</v>
      </c>
      <c r="C27" s="9" t="str">
        <f t="shared" si="0"/>
        <v>Asif Mehrab Fatima</v>
      </c>
      <c r="D27" s="10" t="s">
        <v>133</v>
      </c>
      <c r="E27" s="10" t="s">
        <v>134</v>
      </c>
      <c r="F27" s="10" t="s">
        <v>135</v>
      </c>
      <c r="G27" s="8" t="s">
        <v>15</v>
      </c>
      <c r="H27" s="8" t="s">
        <v>16</v>
      </c>
      <c r="M27" s="11" t="str">
        <f ca="1">IFERROR(__xludf.DUMMYFUNCTION("IFERROR(IF(ISBLANK(VLOOKUP(LOWER(B27),recordings!$C$2:K1000,7,FALSE)),REGEXREPLACE(VLOOKUP(LOWER(B27),recordings!$C$2:K1000,9,FALSE),""\?.*$"",""""),VLOOKUP(LOWER(B27),recordings!$C$2:K1000,7,FALSE)),"""")"),"http://production-processed-recordings.s3.amazonaws.com/normalized_audio/2ec340ea6a8cb0c99182088c7236d015.wav")</f>
        <v>http://production-processed-recordings.s3.amazonaws.com/normalized_audio/2ec340ea6a8cb0c99182088c7236d015.wav</v>
      </c>
      <c r="O27" s="7"/>
    </row>
    <row r="28" spans="1:15" ht="15.75" customHeight="1">
      <c r="A28" s="7" t="str">
        <f ca="1">IFERROR(__xludf.DUMMYFUNCTION("REGEXREPLACE(REGEXEXTRACT(B28,""(.*)@""),""\."","""")"),"mca2397")</f>
        <v>mca2397</v>
      </c>
      <c r="B28" s="8" t="s">
        <v>136</v>
      </c>
      <c r="C28" s="9" t="str">
        <f t="shared" si="0"/>
        <v>Athey Makiya Cameron</v>
      </c>
      <c r="D28" s="10" t="s">
        <v>137</v>
      </c>
      <c r="E28" s="10" t="s">
        <v>138</v>
      </c>
      <c r="F28" s="10" t="s">
        <v>139</v>
      </c>
      <c r="G28" s="8" t="s">
        <v>15</v>
      </c>
      <c r="H28" s="8" t="s">
        <v>16</v>
      </c>
      <c r="M28" s="11" t="str">
        <f ca="1">IFERROR(__xludf.DUMMYFUNCTION("IFERROR(IF(ISBLANK(VLOOKUP(LOWER(B28),recordings!$C$2:K1000,7,FALSE)),REGEXREPLACE(VLOOKUP(LOWER(B28),recordings!$C$2:K1000,9,FALSE),""\?.*$"",""""),VLOOKUP(LOWER(B28),recordings!$C$2:K1000,7,FALSE)),"""")"),"http://production-processed-recordings.s3.amazonaws.com/normalized_audio/1381f355133f099b41748a8f23bc7a65.wav")</f>
        <v>http://production-processed-recordings.s3.amazonaws.com/normalized_audio/1381f355133f099b41748a8f23bc7a65.wav</v>
      </c>
      <c r="O28" s="7"/>
    </row>
    <row r="29" spans="1:15" ht="15.75" customHeight="1">
      <c r="A29" s="7" t="str">
        <f ca="1">IFERROR(__xludf.DUMMYFUNCTION("REGEXREPLACE(REGEXEXTRACT(B29,""(.*)@""),""\."","""")"),"aca2367")</f>
        <v>aca2367</v>
      </c>
      <c r="B29" s="8" t="s">
        <v>140</v>
      </c>
      <c r="C29" s="9" t="str">
        <f t="shared" si="0"/>
        <v>Athy Aaron Calvin</v>
      </c>
      <c r="D29" s="10" t="s">
        <v>141</v>
      </c>
      <c r="E29" s="10" t="s">
        <v>142</v>
      </c>
      <c r="F29" s="10" t="s">
        <v>143</v>
      </c>
      <c r="G29" s="8" t="s">
        <v>27</v>
      </c>
      <c r="H29" s="8" t="s">
        <v>144</v>
      </c>
      <c r="I29" s="8" t="s">
        <v>59</v>
      </c>
      <c r="J29" s="8" t="s">
        <v>29</v>
      </c>
      <c r="K29" s="8" t="s">
        <v>145</v>
      </c>
      <c r="M29" s="11" t="str">
        <f ca="1">IFERROR(__xludf.DUMMYFUNCTION("IFERROR(IF(ISBLANK(VLOOKUP(LOWER(B29),recordings!$C$2:K1000,7,FALSE)),REGEXREPLACE(VLOOKUP(LOWER(B29),recordings!$C$2:K1000,9,FALSE),""\?.*$"",""""),VLOOKUP(LOWER(B29),recordings!$C$2:K1000,7,FALSE)),"""")"),"http://production-processed-recordings.s3.amazonaws.com/normalized_audio/7a032be83fd9fac71af1d71dabdf731f.wav")</f>
        <v>http://production-processed-recordings.s3.amazonaws.com/normalized_audio/7a032be83fd9fac71af1d71dabdf731f.wav</v>
      </c>
      <c r="O29" s="7"/>
    </row>
    <row r="30" spans="1:15" ht="15.75" customHeight="1">
      <c r="A30" s="7" t="str">
        <f ca="1">IFERROR(__xludf.DUMMYFUNCTION("REGEXREPLACE(REGEXEXTRACT(B30,""(.*)@""),""\."","""")"),"lva2669")</f>
        <v>lva2669</v>
      </c>
      <c r="B30" s="8" t="s">
        <v>146</v>
      </c>
      <c r="C30" s="9" t="str">
        <f t="shared" si="0"/>
        <v>Atkins Lauren Virginia</v>
      </c>
      <c r="D30" s="10" t="s">
        <v>147</v>
      </c>
      <c r="E30" s="10" t="s">
        <v>148</v>
      </c>
      <c r="F30" s="10" t="s">
        <v>149</v>
      </c>
      <c r="G30" s="8" t="s">
        <v>125</v>
      </c>
      <c r="H30" s="8" t="s">
        <v>126</v>
      </c>
      <c r="I30" s="8" t="s">
        <v>35</v>
      </c>
      <c r="M30" s="11" t="str">
        <f ca="1">IFERROR(__xludf.DUMMYFUNCTION("IFERROR(IF(ISBLANK(VLOOKUP(LOWER(B30),recordings!$C$2:K1000,7,FALSE)),REGEXREPLACE(VLOOKUP(LOWER(B30),recordings!$C$2:K1000,9,FALSE),""\?.*$"",""""),VLOOKUP(LOWER(B30),recordings!$C$2:K1000,7,FALSE)),"""")"),"http://production-processed-recordings.s3.amazonaws.com/normalized_audio/dee656c7191c43d7488ccda53e407a79.wav")</f>
        <v>http://production-processed-recordings.s3.amazonaws.com/normalized_audio/dee656c7191c43d7488ccda53e407a79.wav</v>
      </c>
      <c r="O30" s="7"/>
    </row>
    <row r="31" spans="1:15" ht="15.75" customHeight="1">
      <c r="A31" s="7" t="str">
        <f ca="1">IFERROR(__xludf.DUMMYFUNCTION("REGEXREPLACE(REGEXEXTRACT(B31,""(.*)@""),""\."","""")"),"ya2529")</f>
        <v>ya2529</v>
      </c>
      <c r="B31" s="8" t="s">
        <v>150</v>
      </c>
      <c r="C31" s="9" t="str">
        <f t="shared" si="0"/>
        <v xml:space="preserve">Aung Yamin </v>
      </c>
      <c r="D31" s="10" t="s">
        <v>151</v>
      </c>
      <c r="E31" s="10" t="s">
        <v>152</v>
      </c>
      <c r="F31" s="10"/>
      <c r="G31" s="8" t="s">
        <v>15</v>
      </c>
      <c r="H31" s="8" t="s">
        <v>34</v>
      </c>
      <c r="I31" s="8" t="s">
        <v>17</v>
      </c>
      <c r="M31" s="11" t="str">
        <f ca="1">IFERROR(__xludf.DUMMYFUNCTION("IFERROR(IF(ISBLANK(VLOOKUP(LOWER(B31),recordings!$C$2:K1000,7,FALSE)),REGEXREPLACE(VLOOKUP(LOWER(B31),recordings!$C$2:K1000,9,FALSE),""\?.*$"",""""),VLOOKUP(LOWER(B31),recordings!$C$2:K1000,7,FALSE)),"""")"),"http://production-processed-recordings.s3.amazonaws.com/normalized_audio/997ab520ab35fbe6c7d103e93e1880fb.wav")</f>
        <v>http://production-processed-recordings.s3.amazonaws.com/normalized_audio/997ab520ab35fbe6c7d103e93e1880fb.wav</v>
      </c>
      <c r="N31" s="8" t="s">
        <v>153</v>
      </c>
      <c r="O31" s="7"/>
    </row>
    <row r="32" spans="1:15" ht="15.75" customHeight="1">
      <c r="A32" s="7" t="str">
        <f ca="1">IFERROR(__xludf.DUMMYFUNCTION("REGEXREPLACE(REGEXEXTRACT(B32,""(.*)@""),""\."","""")"),"cab21847")</f>
        <v>cab21847</v>
      </c>
      <c r="B32" s="8" t="s">
        <v>154</v>
      </c>
      <c r="C32" s="9" t="str">
        <f t="shared" si="0"/>
        <v>Babcock Craig A</v>
      </c>
      <c r="D32" s="10" t="s">
        <v>155</v>
      </c>
      <c r="E32" s="10" t="s">
        <v>156</v>
      </c>
      <c r="F32" s="10" t="s">
        <v>157</v>
      </c>
      <c r="G32" s="8" t="s">
        <v>27</v>
      </c>
      <c r="H32" s="8" t="s">
        <v>41</v>
      </c>
      <c r="I32" s="8" t="s">
        <v>59</v>
      </c>
      <c r="M32" s="11" t="str">
        <f ca="1">IFERROR(__xludf.DUMMYFUNCTION("IFERROR(IF(ISBLANK(VLOOKUP(LOWER(B32),recordings!$C$2:K1000,7,FALSE)),REGEXREPLACE(VLOOKUP(LOWER(B32),recordings!$C$2:K1000,9,FALSE),""\?.*$"",""""),VLOOKUP(LOWER(B32),recordings!$C$2:K1000,7,FALSE)),"""")"),"http://production-processed-recordings.s3.amazonaws.com/normalized_audio/ba8b35e91f5f77fae2bac9caedddc5fd.wav")</f>
        <v>http://production-processed-recordings.s3.amazonaws.com/normalized_audio/ba8b35e91f5f77fae2bac9caedddc5fd.wav</v>
      </c>
      <c r="N32" s="8" t="s">
        <v>158</v>
      </c>
      <c r="O32" s="7"/>
    </row>
    <row r="33" spans="1:15" ht="15.75" customHeight="1">
      <c r="A33" s="7" t="str">
        <f ca="1">IFERROR(__xludf.DUMMYFUNCTION("REGEXREPLACE(REGEXEXTRACT(B33,""(.*)@""),""\."","""")"),"ans289")</f>
        <v>ans289</v>
      </c>
      <c r="B33" s="8" t="s">
        <v>159</v>
      </c>
      <c r="C33" s="9" t="str">
        <f t="shared" si="0"/>
        <v>Bagley Amanda Nicole</v>
      </c>
      <c r="D33" s="10" t="s">
        <v>160</v>
      </c>
      <c r="E33" s="10" t="s">
        <v>161</v>
      </c>
      <c r="F33" s="10" t="s">
        <v>58</v>
      </c>
      <c r="G33" s="8" t="s">
        <v>15</v>
      </c>
      <c r="H33" s="8" t="s">
        <v>162</v>
      </c>
      <c r="M33" s="11" t="str">
        <f ca="1">IFERROR(__xludf.DUMMYFUNCTION("IFERROR(IF(ISBLANK(VLOOKUP(LOWER(B33),recordings!$C$2:K1000,7,FALSE)),REGEXREPLACE(VLOOKUP(LOWER(B33),recordings!$C$2:K1000,9,FALSE),""\?.*$"",""""),VLOOKUP(LOWER(B33),recordings!$C$2:K1000,7,FALSE)),"""")"),"http://production-processed-recordings.s3.amazonaws.com/normalized_audio/eb8bed17a6d376652b5441df0b82a07c.wav")</f>
        <v>http://production-processed-recordings.s3.amazonaws.com/normalized_audio/eb8bed17a6d376652b5441df0b82a07c.wav</v>
      </c>
      <c r="O33" s="7"/>
    </row>
    <row r="34" spans="1:15" ht="15.75" customHeight="1">
      <c r="A34" s="7" t="str">
        <f ca="1">IFERROR(__xludf.DUMMYFUNCTION("REGEXREPLACE(REGEXEXTRACT(B34,""(.*)@""),""\."","""")"),"cjb22323")</f>
        <v>cjb22323</v>
      </c>
      <c r="B34" s="8" t="s">
        <v>163</v>
      </c>
      <c r="C34" s="9" t="str">
        <f t="shared" si="0"/>
        <v>Baldini Cheyanne Janae</v>
      </c>
      <c r="D34" s="10" t="s">
        <v>164</v>
      </c>
      <c r="E34" s="10" t="s">
        <v>165</v>
      </c>
      <c r="F34" s="10" t="s">
        <v>166</v>
      </c>
      <c r="G34" s="8" t="s">
        <v>15</v>
      </c>
      <c r="H34" s="8" t="s">
        <v>16</v>
      </c>
      <c r="M34" s="11" t="str">
        <f ca="1">IFERROR(__xludf.DUMMYFUNCTION("IFERROR(IF(ISBLANK(VLOOKUP(LOWER(B34),recordings!$C$2:K1000,7,FALSE)),REGEXREPLACE(VLOOKUP(LOWER(B34),recordings!$C$2:K1000,9,FALSE),""\?.*$"",""""),VLOOKUP(LOWER(B34),recordings!$C$2:K1000,7,FALSE)),"""")"),"http://production-processed-recordings.s3.amazonaws.com/normalized_audio/dc1fea8ecc5fc6192a7c7c63fbedb799.wav")</f>
        <v>http://production-processed-recordings.s3.amazonaws.com/normalized_audio/dc1fea8ecc5fc6192a7c7c63fbedb799.wav</v>
      </c>
      <c r="O34" s="7"/>
    </row>
    <row r="35" spans="1:15" ht="15.75" customHeight="1">
      <c r="A35" s="7" t="str">
        <f ca="1">IFERROR(__xludf.DUMMYFUNCTION("REGEXREPLACE(REGEXEXTRACT(B35,""(.*)@""),""\."","""")"),"dnb2201")</f>
        <v>dnb2201</v>
      </c>
      <c r="B35" s="8" t="s">
        <v>167</v>
      </c>
      <c r="C35" s="9" t="str">
        <f t="shared" si="0"/>
        <v>Baldini Dakota Nichole</v>
      </c>
      <c r="D35" s="10" t="s">
        <v>164</v>
      </c>
      <c r="E35" s="10" t="s">
        <v>168</v>
      </c>
      <c r="F35" s="10" t="s">
        <v>169</v>
      </c>
      <c r="G35" s="8" t="s">
        <v>15</v>
      </c>
      <c r="H35" s="8" t="s">
        <v>16</v>
      </c>
      <c r="M35" s="11" t="str">
        <f ca="1">IFERROR(__xludf.DUMMYFUNCTION("IFERROR(IF(ISBLANK(VLOOKUP(LOWER(B35),recordings!$C$2:K1000,7,FALSE)),REGEXREPLACE(VLOOKUP(LOWER(B35),recordings!$C$2:K1000,9,FALSE),""\?.*$"",""""),VLOOKUP(LOWER(B35),recordings!$C$2:K1000,7,FALSE)),"""")"),"http://production-processed-recordings.s3.amazonaws.com/normalized_audio/59eed8bc8130905d69949eddc9d5a64e.wav")</f>
        <v>http://production-processed-recordings.s3.amazonaws.com/normalized_audio/59eed8bc8130905d69949eddc9d5a64e.wav</v>
      </c>
      <c r="O35" s="7"/>
    </row>
    <row r="36" spans="1:15" ht="15.75" customHeight="1">
      <c r="A36" s="7" t="str">
        <f ca="1">IFERROR(__xludf.DUMMYFUNCTION("REGEXREPLACE(REGEXEXTRACT(B36,""(.*)@""),""\."","""")"),"ab27528")</f>
        <v>ab27528</v>
      </c>
      <c r="B36" s="8" t="s">
        <v>170</v>
      </c>
      <c r="C36" s="9" t="str">
        <f t="shared" si="0"/>
        <v xml:space="preserve">Banks Adreanna </v>
      </c>
      <c r="D36" s="10" t="s">
        <v>171</v>
      </c>
      <c r="E36" s="10" t="s">
        <v>172</v>
      </c>
      <c r="F36" s="10"/>
      <c r="G36" s="8" t="s">
        <v>27</v>
      </c>
      <c r="H36" s="8" t="s">
        <v>144</v>
      </c>
      <c r="I36" s="8" t="s">
        <v>17</v>
      </c>
      <c r="J36" s="8" t="s">
        <v>29</v>
      </c>
      <c r="K36" s="8" t="s">
        <v>173</v>
      </c>
      <c r="M36" s="11" t="str">
        <f ca="1">IFERROR(__xludf.DUMMYFUNCTION("IFERROR(IF(ISBLANK(VLOOKUP(LOWER(B36),recordings!$C$2:K1000,7,FALSE)),REGEXREPLACE(VLOOKUP(LOWER(B36),recordings!$C$2:K1000,9,FALSE),""\?.*$"",""""),VLOOKUP(LOWER(B36),recordings!$C$2:K1000,7,FALSE)),"""")"),"http://production-processed-recordings.s3.amazonaws.com/normalized_audio/f8d2ed6c852d7e0abd2aaa1a09387123.wav")</f>
        <v>http://production-processed-recordings.s3.amazonaws.com/normalized_audio/f8d2ed6c852d7e0abd2aaa1a09387123.wav</v>
      </c>
      <c r="O36" s="7"/>
    </row>
    <row r="37" spans="1:15" ht="15.75" customHeight="1">
      <c r="A37" s="7" t="str">
        <f ca="1">IFERROR(__xludf.DUMMYFUNCTION("REGEXREPLACE(REGEXEXTRACT(B37,""(.*)@""),""\."","""")"),"sab2443")</f>
        <v>sab2443</v>
      </c>
      <c r="B37" s="8" t="s">
        <v>174</v>
      </c>
      <c r="C37" s="9" t="str">
        <f t="shared" si="0"/>
        <v>Banks Samuel Arthur</v>
      </c>
      <c r="D37" s="10" t="s">
        <v>171</v>
      </c>
      <c r="E37" s="10" t="s">
        <v>175</v>
      </c>
      <c r="F37" s="10" t="s">
        <v>176</v>
      </c>
      <c r="G37" s="8" t="s">
        <v>15</v>
      </c>
      <c r="H37" s="8" t="s">
        <v>16</v>
      </c>
      <c r="I37" s="8" t="s">
        <v>17</v>
      </c>
      <c r="M37" s="11" t="str">
        <f ca="1">IFERROR(__xludf.DUMMYFUNCTION("IFERROR(IF(ISBLANK(VLOOKUP(LOWER(B37),recordings!$C$2:K1000,7,FALSE)),REGEXREPLACE(VLOOKUP(LOWER(B37),recordings!$C$2:K1000,9,FALSE),""\?.*$"",""""),VLOOKUP(LOWER(B37),recordings!$C$2:K1000,7,FALSE)),"""")"),"http://production-processed-recordings.s3.amazonaws.com/normalized_audio/bbf7e109b8d16878566f86a407fd2476.wav")</f>
        <v>http://production-processed-recordings.s3.amazonaws.com/normalized_audio/bbf7e109b8d16878566f86a407fd2476.wav</v>
      </c>
      <c r="O37" s="7"/>
    </row>
    <row r="38" spans="1:15" ht="15.75" customHeight="1">
      <c r="A38" s="7" t="str">
        <f ca="1">IFERROR(__xludf.DUMMYFUNCTION("REGEXREPLACE(REGEXEXTRACT(B38,""(.*)@""),""\."","""")"),"kab27611")</f>
        <v>kab27611</v>
      </c>
      <c r="B38" s="8" t="s">
        <v>177</v>
      </c>
      <c r="C38" s="9" t="str">
        <f t="shared" si="0"/>
        <v>Banning Kahlil Alicia</v>
      </c>
      <c r="D38" s="10" t="s">
        <v>178</v>
      </c>
      <c r="E38" s="10" t="s">
        <v>179</v>
      </c>
      <c r="F38" s="10" t="s">
        <v>180</v>
      </c>
      <c r="G38" s="8" t="s">
        <v>15</v>
      </c>
      <c r="H38" s="8" t="s">
        <v>34</v>
      </c>
      <c r="M38" s="11" t="str">
        <f ca="1">IFERROR(__xludf.DUMMYFUNCTION("IFERROR(IF(ISBLANK(VLOOKUP(LOWER(B38),recordings!$C$2:K1000,7,FALSE)),REGEXREPLACE(VLOOKUP(LOWER(B38),recordings!$C$2:K1000,9,FALSE),""\?.*$"",""""),VLOOKUP(LOWER(B38),recordings!$C$2:K1000,7,FALSE)),"""")"),"http://production-processed-recordings.s3.amazonaws.com/normalized_audio/b83c11d333c2d08608d9b0acf07c6dc7.wav")</f>
        <v>http://production-processed-recordings.s3.amazonaws.com/normalized_audio/b83c11d333c2d08608d9b0acf07c6dc7.wav</v>
      </c>
      <c r="O38" s="7"/>
    </row>
    <row r="39" spans="1:15" ht="15.75" customHeight="1">
      <c r="A39" s="7" t="str">
        <f ca="1">IFERROR(__xludf.DUMMYFUNCTION("REGEXREPLACE(REGEXEXTRACT(B39,""(.*)@""),""\."","""")"),"rbarbour8519")</f>
        <v>rbarbour8519</v>
      </c>
      <c r="B39" s="8" t="s">
        <v>181</v>
      </c>
      <c r="C39" s="9" t="str">
        <f t="shared" si="0"/>
        <v>Barbour Rosonya Denise</v>
      </c>
      <c r="D39" s="10" t="s">
        <v>182</v>
      </c>
      <c r="E39" s="10" t="s">
        <v>183</v>
      </c>
      <c r="F39" s="10" t="s">
        <v>184</v>
      </c>
      <c r="G39" s="8" t="s">
        <v>15</v>
      </c>
      <c r="H39" s="8" t="s">
        <v>16</v>
      </c>
      <c r="I39" s="8" t="s">
        <v>59</v>
      </c>
      <c r="M39" s="11" t="str">
        <f ca="1">IFERROR(__xludf.DUMMYFUNCTION("IFERROR(IF(ISBLANK(VLOOKUP(LOWER(B39),recordings!$C$2:K1000,7,FALSE)),REGEXREPLACE(VLOOKUP(LOWER(B39),recordings!$C$2:K1000,9,FALSE),""\?.*$"",""""),VLOOKUP(LOWER(B39),recordings!$C$2:K1000,7,FALSE)),"""")"),"http://production-processed-recordings.s3.amazonaws.com/normalized_audio/38ba57b699d0953ea340890a657d8d44.wav")</f>
        <v>http://production-processed-recordings.s3.amazonaws.com/normalized_audio/38ba57b699d0953ea340890a657d8d44.wav</v>
      </c>
      <c r="O39" s="7"/>
    </row>
    <row r="40" spans="1:15" ht="15.75" customHeight="1">
      <c r="A40" s="7" t="str">
        <f ca="1">IFERROR(__xludf.DUMMYFUNCTION("REGEXREPLACE(REGEXEXTRACT(B40,""(.*)@""),""\."","""")"),"arh2442")</f>
        <v>arh2442</v>
      </c>
      <c r="B40" s="8" t="s">
        <v>185</v>
      </c>
      <c r="C40" s="9" t="str">
        <f t="shared" si="0"/>
        <v>Barden Amanda Rose</v>
      </c>
      <c r="D40" s="10" t="s">
        <v>186</v>
      </c>
      <c r="E40" s="10" t="s">
        <v>161</v>
      </c>
      <c r="F40" s="10" t="s">
        <v>187</v>
      </c>
      <c r="G40" s="8" t="s">
        <v>27</v>
      </c>
      <c r="H40" s="8" t="s">
        <v>188</v>
      </c>
      <c r="I40" s="8" t="s">
        <v>59</v>
      </c>
      <c r="M40" s="11" t="str">
        <f ca="1">IFERROR(__xludf.DUMMYFUNCTION("IFERROR(IF(ISBLANK(VLOOKUP(LOWER(B40),recordings!$C$2:K1000,7,FALSE)),REGEXREPLACE(VLOOKUP(LOWER(B40),recordings!$C$2:K1000,9,FALSE),""\?.*$"",""""),VLOOKUP(LOWER(B40),recordings!$C$2:K1000,7,FALSE)),"""")"),"http://production-processed-recordings.s3.amazonaws.com/normalized_audio/f5126836870e55657539d0158d1e0cbf.wav")</f>
        <v>http://production-processed-recordings.s3.amazonaws.com/normalized_audio/f5126836870e55657539d0158d1e0cbf.wav</v>
      </c>
      <c r="O40" s="7"/>
    </row>
    <row r="41" spans="1:15" ht="15.75" customHeight="1">
      <c r="A41" s="7" t="str">
        <f ca="1">IFERROR(__xludf.DUMMYFUNCTION("REGEXREPLACE(REGEXEXTRACT(B41,""(.*)@""),""\."","""")"),"knf6")</f>
        <v>knf6</v>
      </c>
      <c r="B41" s="8" t="s">
        <v>189</v>
      </c>
      <c r="C41" s="9" t="str">
        <f t="shared" si="0"/>
        <v>Barlow Kimberly Noel</v>
      </c>
      <c r="D41" s="10" t="s">
        <v>190</v>
      </c>
      <c r="E41" s="10" t="s">
        <v>191</v>
      </c>
      <c r="F41" s="10" t="s">
        <v>192</v>
      </c>
      <c r="G41" s="8" t="s">
        <v>27</v>
      </c>
      <c r="H41" s="8" t="s">
        <v>41</v>
      </c>
      <c r="M41" s="11" t="str">
        <f ca="1">IFERROR(__xludf.DUMMYFUNCTION("IFERROR(IF(ISBLANK(VLOOKUP(LOWER(B41),recordings!$C$2:K1000,7,FALSE)),REGEXREPLACE(VLOOKUP(LOWER(B41),recordings!$C$2:K1000,9,FALSE),""\?.*$"",""""),VLOOKUP(LOWER(B41),recordings!$C$2:K1000,7,FALSE)),"""")"),"http://production-processed-recordings.s3.amazonaws.com/normalized_audio/e007a60b3dbfcc46d5bf17567cbe4373.wav")</f>
        <v>http://production-processed-recordings.s3.amazonaws.com/normalized_audio/e007a60b3dbfcc46d5bf17567cbe4373.wav</v>
      </c>
      <c r="O41" s="7"/>
    </row>
    <row r="42" spans="1:15" ht="15.75" customHeight="1">
      <c r="A42" s="7" t="str">
        <f ca="1">IFERROR(__xludf.DUMMYFUNCTION("REGEXREPLACE(REGEXEXTRACT(B42,""(.*)@""),""\."","""")"),"dab202689")</f>
        <v>dab202689</v>
      </c>
      <c r="B42" s="8" t="s">
        <v>193</v>
      </c>
      <c r="C42" s="9" t="str">
        <f t="shared" si="0"/>
        <v>Barr Dominique Alexander</v>
      </c>
      <c r="D42" s="10" t="s">
        <v>194</v>
      </c>
      <c r="E42" s="10" t="s">
        <v>195</v>
      </c>
      <c r="F42" s="10" t="s">
        <v>196</v>
      </c>
      <c r="G42" s="8" t="s">
        <v>125</v>
      </c>
      <c r="H42" s="8" t="s">
        <v>126</v>
      </c>
      <c r="I42" s="8" t="s">
        <v>59</v>
      </c>
      <c r="M42" s="11" t="str">
        <f ca="1">IFERROR(__xludf.DUMMYFUNCTION("IFERROR(IF(ISBLANK(VLOOKUP(LOWER(B42),recordings!$C$2:K1000,7,FALSE)),REGEXREPLACE(VLOOKUP(LOWER(B42),recordings!$C$2:K1000,9,FALSE),""\?.*$"",""""),VLOOKUP(LOWER(B42),recordings!$C$2:K1000,7,FALSE)),"""")"),"http://production-processed-recordings.s3.amazonaws.com/normalized_audio/fcc24b7f4e43b5b25b0aaa00133848ee.wav")</f>
        <v>http://production-processed-recordings.s3.amazonaws.com/normalized_audio/fcc24b7f4e43b5b25b0aaa00133848ee.wav</v>
      </c>
      <c r="O42" s="7"/>
    </row>
    <row r="43" spans="1:15" ht="15.75" customHeight="1">
      <c r="A43" s="7" t="str">
        <f ca="1">IFERROR(__xludf.DUMMYFUNCTION("REGEXREPLACE(REGEXEXTRACT(B43,""(.*)@""),""\."","""")"),"hbg259")</f>
        <v>hbg259</v>
      </c>
      <c r="B43" s="8" t="s">
        <v>197</v>
      </c>
      <c r="C43" s="9" t="str">
        <f t="shared" si="0"/>
        <v xml:space="preserve">Barron Hailey </v>
      </c>
      <c r="D43" s="10" t="s">
        <v>198</v>
      </c>
      <c r="E43" s="10" t="s">
        <v>199</v>
      </c>
      <c r="F43" s="10"/>
      <c r="G43" s="8" t="s">
        <v>27</v>
      </c>
      <c r="H43" s="8" t="s">
        <v>41</v>
      </c>
      <c r="I43" s="8" t="s">
        <v>17</v>
      </c>
      <c r="M43" s="11" t="str">
        <f ca="1">IFERROR(__xludf.DUMMYFUNCTION("IFERROR(IF(ISBLANK(VLOOKUP(LOWER(B43),recordings!$C$2:K1000,7,FALSE)),REGEXREPLACE(VLOOKUP(LOWER(B43),recordings!$C$2:K1000,9,FALSE),""\?.*$"",""""),VLOOKUP(LOWER(B43),recordings!$C$2:K1000,7,FALSE)),"""")"),"http://production-processed-recordings.s3.amazonaws.com/normalized_audio/9e9f368287a25355cb3b446dc9545cf1.wav")</f>
        <v>http://production-processed-recordings.s3.amazonaws.com/normalized_audio/9e9f368287a25355cb3b446dc9545cf1.wav</v>
      </c>
      <c r="O43" s="7"/>
    </row>
    <row r="44" spans="1:15" ht="15.75" customHeight="1">
      <c r="A44" s="7" t="str">
        <f ca="1">IFERROR(__xludf.DUMMYFUNCTION("REGEXREPLACE(REGEXEXTRACT(B44,""(.*)@""),""\."","""")"),"jtb20816")</f>
        <v>jtb20816</v>
      </c>
      <c r="B44" s="8" t="s">
        <v>200</v>
      </c>
      <c r="C44" s="9" t="str">
        <f t="shared" si="0"/>
        <v>Bartee Jalonda Tiera</v>
      </c>
      <c r="D44" s="10" t="s">
        <v>201</v>
      </c>
      <c r="E44" s="10" t="s">
        <v>202</v>
      </c>
      <c r="F44" s="10" t="s">
        <v>203</v>
      </c>
      <c r="G44" s="8" t="s">
        <v>27</v>
      </c>
      <c r="H44" s="8" t="s">
        <v>41</v>
      </c>
      <c r="M44" s="11" t="str">
        <f ca="1">IFERROR(__xludf.DUMMYFUNCTION("IFERROR(IF(ISBLANK(VLOOKUP(LOWER(B44),recordings!$C$2:K1000,7,FALSE)),REGEXREPLACE(VLOOKUP(LOWER(B44),recordings!$C$2:K1000,9,FALSE),""\?.*$"",""""),VLOOKUP(LOWER(B44),recordings!$C$2:K1000,7,FALSE)),"""")"),"http://production-processed-recordings.s3.amazonaws.com/normalized_audio/094ad4df05fbd602cb82bdae462a7dec.wav")</f>
        <v>http://production-processed-recordings.s3.amazonaws.com/normalized_audio/094ad4df05fbd602cb82bdae462a7dec.wav</v>
      </c>
      <c r="O44" s="7"/>
    </row>
    <row r="45" spans="1:15" ht="15.75" customHeight="1">
      <c r="A45" s="7" t="str">
        <f ca="1">IFERROR(__xludf.DUMMYFUNCTION("REGEXREPLACE(REGEXEXTRACT(B45,""(.*)@""),""\."","""")"),"wjb2146")</f>
        <v>wjb2146</v>
      </c>
      <c r="B45" s="8" t="s">
        <v>204</v>
      </c>
      <c r="C45" s="9" t="str">
        <f t="shared" si="0"/>
        <v>Basener Wesley James</v>
      </c>
      <c r="D45" s="10" t="s">
        <v>205</v>
      </c>
      <c r="E45" s="10" t="s">
        <v>206</v>
      </c>
      <c r="F45" s="10" t="s">
        <v>207</v>
      </c>
      <c r="G45" s="8" t="s">
        <v>15</v>
      </c>
      <c r="H45" s="8" t="s">
        <v>70</v>
      </c>
      <c r="I45" s="8" t="s">
        <v>17</v>
      </c>
      <c r="M45" s="11" t="str">
        <f ca="1">IFERROR(__xludf.DUMMYFUNCTION("IFERROR(IF(ISBLANK(VLOOKUP(LOWER(B45),recordings!$C$2:K1000,7,FALSE)),REGEXREPLACE(VLOOKUP(LOWER(B45),recordings!$C$2:K1000,9,FALSE),""\?.*$"",""""),VLOOKUP(LOWER(B45),recordings!$C$2:K1000,7,FALSE)),"""")"),"http://production-processed-recordings.s3.amazonaws.com/normalized_audio/38e26dd1b7f82770a607cbc31387080a.wav")</f>
        <v>http://production-processed-recordings.s3.amazonaws.com/normalized_audio/38e26dd1b7f82770a607cbc31387080a.wav</v>
      </c>
      <c r="O45" s="7"/>
    </row>
    <row r="46" spans="1:15" ht="15.75" customHeight="1">
      <c r="A46" s="7" t="str">
        <f ca="1">IFERROR(__xludf.DUMMYFUNCTION("REGEXREPLACE(REGEXEXTRACT(B46,""(.*)@""),""\."","""")"),"cb240717")</f>
        <v>cb240717</v>
      </c>
      <c r="B46" s="8" t="s">
        <v>208</v>
      </c>
      <c r="C46" s="9" t="str">
        <f t="shared" si="0"/>
        <v xml:space="preserve">Bateman Christina </v>
      </c>
      <c r="D46" s="10" t="s">
        <v>209</v>
      </c>
      <c r="E46" s="10" t="s">
        <v>210</v>
      </c>
      <c r="F46" s="10"/>
      <c r="G46" s="8" t="s">
        <v>15</v>
      </c>
      <c r="H46" s="8" t="s">
        <v>16</v>
      </c>
      <c r="I46" s="8" t="s">
        <v>17</v>
      </c>
      <c r="M46" s="11" t="str">
        <f ca="1">IFERROR(__xludf.DUMMYFUNCTION("IFERROR(IF(ISBLANK(VLOOKUP(LOWER(B46),recordings!$C$2:K1000,7,FALSE)),REGEXREPLACE(VLOOKUP(LOWER(B46),recordings!$C$2:K1000,9,FALSE),""\?.*$"",""""),VLOOKUP(LOWER(B46),recordings!$C$2:K1000,7,FALSE)),"""")"),"http://production-processed-recordings.s3.amazonaws.com/normalized_audio/aa5d614fb8512a855cfc47ffdc6b9f6d.wav")</f>
        <v>http://production-processed-recordings.s3.amazonaws.com/normalized_audio/aa5d614fb8512a855cfc47ffdc6b9f6d.wav</v>
      </c>
      <c r="N46" s="8" t="s">
        <v>211</v>
      </c>
      <c r="O46" s="7"/>
    </row>
    <row r="47" spans="1:15" ht="15.75" customHeight="1">
      <c r="A47" s="7" t="str">
        <f ca="1">IFERROR(__xludf.DUMMYFUNCTION("REGEXREPLACE(REGEXEXTRACT(B47,""(.*)@""),""\."","""")"),"sbayliss8091")</f>
        <v>sbayliss8091</v>
      </c>
      <c r="B47" s="8" t="s">
        <v>212</v>
      </c>
      <c r="C47" s="9" t="str">
        <f t="shared" si="0"/>
        <v>Bayliss Shaun Daniel</v>
      </c>
      <c r="D47" s="10" t="s">
        <v>213</v>
      </c>
      <c r="E47" s="10" t="s">
        <v>214</v>
      </c>
      <c r="F47" s="10" t="s">
        <v>215</v>
      </c>
      <c r="G47" s="8" t="s">
        <v>27</v>
      </c>
      <c r="H47" s="8" t="s">
        <v>74</v>
      </c>
      <c r="I47" s="8" t="s">
        <v>17</v>
      </c>
      <c r="M47" s="11" t="str">
        <f ca="1">IFERROR(__xludf.DUMMYFUNCTION("IFERROR(IF(ISBLANK(VLOOKUP(LOWER(B47),recordings!$C$2:K1000,7,FALSE)),REGEXREPLACE(VLOOKUP(LOWER(B47),recordings!$C$2:K1000,9,FALSE),""\?.*$"",""""),VLOOKUP(LOWER(B47),recordings!$C$2:K1000,7,FALSE)),"""")"),"http://production-processed-recordings.s3.amazonaws.com/normalized_audio/b11e0305b37fb0129c67287363a34160.wav")</f>
        <v>http://production-processed-recordings.s3.amazonaws.com/normalized_audio/b11e0305b37fb0129c67287363a34160.wav</v>
      </c>
      <c r="O47" s="7"/>
    </row>
    <row r="48" spans="1:15" ht="15.75" customHeight="1">
      <c r="A48" s="7" t="str">
        <f ca="1">IFERROR(__xludf.DUMMYFUNCTION("REGEXREPLACE(REGEXEXTRACT(B48,""(.*)@""),""\."","""")"),"bab2489")</f>
        <v>bab2489</v>
      </c>
      <c r="B48" s="8" t="s">
        <v>216</v>
      </c>
      <c r="C48" s="9" t="str">
        <f t="shared" si="0"/>
        <v>Beere Brianna Arlene</v>
      </c>
      <c r="D48" s="10" t="s">
        <v>217</v>
      </c>
      <c r="E48" s="10" t="s">
        <v>218</v>
      </c>
      <c r="F48" s="10" t="s">
        <v>219</v>
      </c>
      <c r="G48" s="8" t="s">
        <v>15</v>
      </c>
      <c r="H48" s="8" t="s">
        <v>34</v>
      </c>
      <c r="M48" s="11" t="str">
        <f ca="1">IFERROR(__xludf.DUMMYFUNCTION("IFERROR(IF(ISBLANK(VLOOKUP(LOWER(B48),recordings!$C$2:K1000,7,FALSE)),REGEXREPLACE(VLOOKUP(LOWER(B48),recordings!$C$2:K1000,9,FALSE),""\?.*$"",""""),VLOOKUP(LOWER(B48),recordings!$C$2:K1000,7,FALSE)),"""")"),"http://production-processed-recordings.s3.amazonaws.com/normalized_audio/2246ee1a848ec2f1b0730d079bec9b5b.wav")</f>
        <v>http://production-processed-recordings.s3.amazonaws.com/normalized_audio/2246ee1a848ec2f1b0730d079bec9b5b.wav</v>
      </c>
      <c r="O48" s="7"/>
    </row>
    <row r="49" spans="1:15" ht="15.75" customHeight="1">
      <c r="A49" s="7" t="str">
        <f ca="1">IFERROR(__xludf.DUMMYFUNCTION("REGEXREPLACE(REGEXEXTRACT(B49,""(.*)@""),""\."","""")"),"reb2367")</f>
        <v>reb2367</v>
      </c>
      <c r="B49" s="8" t="s">
        <v>220</v>
      </c>
      <c r="C49" s="9" t="str">
        <f t="shared" si="0"/>
        <v>Bergland Reade Emerson</v>
      </c>
      <c r="D49" s="10" t="s">
        <v>221</v>
      </c>
      <c r="E49" s="10" t="s">
        <v>222</v>
      </c>
      <c r="F49" s="10" t="s">
        <v>223</v>
      </c>
      <c r="G49" s="8" t="s">
        <v>15</v>
      </c>
      <c r="H49" s="8" t="s">
        <v>16</v>
      </c>
      <c r="I49" s="8" t="s">
        <v>17</v>
      </c>
      <c r="M49" s="11" t="str">
        <f ca="1">IFERROR(__xludf.DUMMYFUNCTION("IFERROR(IF(ISBLANK(VLOOKUP(LOWER(B49),recordings!$C$2:K1000,7,FALSE)),REGEXREPLACE(VLOOKUP(LOWER(B49),recordings!$C$2:K1000,9,FALSE),""\?.*$"",""""),VLOOKUP(LOWER(B49),recordings!$C$2:K1000,7,FALSE)),"""")"),"http://production-processed-recordings.s3.amazonaws.com/normalized_audio/8667a862df14f22b1ea77753969377da.wav")</f>
        <v>http://production-processed-recordings.s3.amazonaws.com/normalized_audio/8667a862df14f22b1ea77753969377da.wav</v>
      </c>
      <c r="O49" s="7"/>
    </row>
    <row r="50" spans="1:15" ht="15.75" customHeight="1">
      <c r="A50" s="7" t="str">
        <f ca="1">IFERROR(__xludf.DUMMYFUNCTION("REGEXREPLACE(REGEXEXTRACT(B50,""(.*)@""),""\."","""")"),"alb27536")</f>
        <v>alb27536</v>
      </c>
      <c r="B50" s="8" t="s">
        <v>224</v>
      </c>
      <c r="C50" s="9" t="str">
        <f t="shared" si="0"/>
        <v>Bickers Abigail Lee</v>
      </c>
      <c r="D50" s="10" t="s">
        <v>225</v>
      </c>
      <c r="E50" s="10" t="s">
        <v>226</v>
      </c>
      <c r="F50" s="10" t="s">
        <v>227</v>
      </c>
      <c r="G50" s="8" t="s">
        <v>15</v>
      </c>
      <c r="H50" s="8" t="s">
        <v>34</v>
      </c>
      <c r="M50" s="11" t="str">
        <f ca="1">IFERROR(__xludf.DUMMYFUNCTION("IFERROR(IF(ISBLANK(VLOOKUP(LOWER(B50),recordings!$C$2:K1000,7,FALSE)),REGEXREPLACE(VLOOKUP(LOWER(B50),recordings!$C$2:K1000,9,FALSE),""\?.*$"",""""),VLOOKUP(LOWER(B50),recordings!$C$2:K1000,7,FALSE)),"""")"),"http://production-processed-recordings.s3.amazonaws.com/normalized_audio/20484161d5852ff2f547843dc5783bcb.wav")</f>
        <v>http://production-processed-recordings.s3.amazonaws.com/normalized_audio/20484161d5852ff2f547843dc5783bcb.wav</v>
      </c>
      <c r="O50" s="7"/>
    </row>
    <row r="51" spans="1:15" ht="15.75" customHeight="1">
      <c r="A51" s="7" t="str">
        <f ca="1">IFERROR(__xludf.DUMMYFUNCTION("REGEXREPLACE(REGEXEXTRACT(B51,""(.*)@""),""\."","""")"),"alb22325")</f>
        <v>alb22325</v>
      </c>
      <c r="B51" s="8" t="s">
        <v>228</v>
      </c>
      <c r="C51" s="9" t="str">
        <f t="shared" si="0"/>
        <v>Bigler Annalise Lorree</v>
      </c>
      <c r="D51" s="10" t="s">
        <v>229</v>
      </c>
      <c r="E51" s="10" t="s">
        <v>230</v>
      </c>
      <c r="F51" s="10" t="s">
        <v>231</v>
      </c>
      <c r="G51" s="8" t="s">
        <v>15</v>
      </c>
      <c r="H51" s="8" t="s">
        <v>16</v>
      </c>
      <c r="I51" s="8" t="s">
        <v>35</v>
      </c>
      <c r="M51" s="11" t="str">
        <f ca="1">IFERROR(__xludf.DUMMYFUNCTION("IFERROR(IF(ISBLANK(VLOOKUP(LOWER(B51),recordings!$C$2:K1000,7,FALSE)),REGEXREPLACE(VLOOKUP(LOWER(B51),recordings!$C$2:K1000,9,FALSE),""\?.*$"",""""),VLOOKUP(LOWER(B51),recordings!$C$2:K1000,7,FALSE)),"""")"),"http://production-processed-recordings.s3.amazonaws.com/normalized_audio/9ba9bc1dc311de8fd37df621310ab4f7.wav")</f>
        <v>http://production-processed-recordings.s3.amazonaws.com/normalized_audio/9ba9bc1dc311de8fd37df621310ab4f7.wav</v>
      </c>
      <c r="O51" s="7"/>
    </row>
    <row r="52" spans="1:15" ht="15.75" customHeight="1">
      <c r="A52" s="7" t="str">
        <f ca="1">IFERROR(__xludf.DUMMYFUNCTION("REGEXREPLACE(REGEXEXTRACT(B52,""(.*)@""),""\."","""")"),"kmb2522")</f>
        <v>kmb2522</v>
      </c>
      <c r="B52" s="8" t="s">
        <v>232</v>
      </c>
      <c r="C52" s="9" t="str">
        <f t="shared" si="0"/>
        <v>Bishop Kelly Michelle</v>
      </c>
      <c r="D52" s="10" t="s">
        <v>233</v>
      </c>
      <c r="E52" s="10" t="s">
        <v>234</v>
      </c>
      <c r="F52" s="10" t="s">
        <v>235</v>
      </c>
      <c r="G52" s="8" t="s">
        <v>79</v>
      </c>
      <c r="H52" s="8" t="s">
        <v>236</v>
      </c>
      <c r="M52" s="11" t="str">
        <f ca="1">IFERROR(__xludf.DUMMYFUNCTION("IFERROR(IF(ISBLANK(VLOOKUP(LOWER(B52),recordings!$C$2:K1000,7,FALSE)),REGEXREPLACE(VLOOKUP(LOWER(B52),recordings!$C$2:K1000,9,FALSE),""\?.*$"",""""),VLOOKUP(LOWER(B52),recordings!$C$2:K1000,7,FALSE)),"""")"),"http://production-processed-recordings.s3.amazonaws.com/normalized_audio/a99e45633a8204ed8263144879297917.wav")</f>
        <v>http://production-processed-recordings.s3.amazonaws.com/normalized_audio/a99e45633a8204ed8263144879297917.wav</v>
      </c>
      <c r="O52" s="7"/>
    </row>
    <row r="53" spans="1:15" ht="15.75" customHeight="1">
      <c r="A53" s="7" t="str">
        <f ca="1">IFERROR(__xludf.DUMMYFUNCTION("REGEXREPLACE(REGEXEXTRACT(B53,""(.*)@""),""\."","""")"),"rlb21724")</f>
        <v>rlb21724</v>
      </c>
      <c r="B53" s="8" t="s">
        <v>237</v>
      </c>
      <c r="C53" s="9" t="str">
        <f t="shared" si="0"/>
        <v>Bishop Ronee LeeAnn</v>
      </c>
      <c r="D53" s="10" t="s">
        <v>233</v>
      </c>
      <c r="E53" s="10" t="s">
        <v>238</v>
      </c>
      <c r="F53" s="10" t="s">
        <v>239</v>
      </c>
      <c r="G53" s="8" t="s">
        <v>27</v>
      </c>
      <c r="H53" s="8" t="s">
        <v>84</v>
      </c>
      <c r="I53" s="8" t="s">
        <v>59</v>
      </c>
      <c r="J53" s="8" t="s">
        <v>29</v>
      </c>
      <c r="K53" s="8" t="s">
        <v>240</v>
      </c>
      <c r="M53" s="11" t="str">
        <f ca="1">IFERROR(__xludf.DUMMYFUNCTION("IFERROR(IF(ISBLANK(VLOOKUP(LOWER(B53),recordings!$C$2:K1000,7,FALSE)),REGEXREPLACE(VLOOKUP(LOWER(B53),recordings!$C$2:K1000,9,FALSE),""\?.*$"",""""),VLOOKUP(LOWER(B53),recordings!$C$2:K1000,7,FALSE)),"""")"),"http://production-processed-recordings.s3.amazonaws.com/normalized_audio/fa08d76366cb2c70f7b6a83065ee7ada.wav")</f>
        <v>http://production-processed-recordings.s3.amazonaws.com/normalized_audio/fa08d76366cb2c70f7b6a83065ee7ada.wav</v>
      </c>
      <c r="N53" s="8" t="s">
        <v>241</v>
      </c>
      <c r="O53" s="7"/>
    </row>
    <row r="54" spans="1:15" ht="15.75" customHeight="1">
      <c r="A54" s="7" t="str">
        <f ca="1">IFERROR(__xludf.DUMMYFUNCTION("REGEXREPLACE(REGEXEXTRACT(B54,""(.*)@""),""\."","""")"),"ab22225")</f>
        <v>ab22225</v>
      </c>
      <c r="B54" s="8" t="s">
        <v>242</v>
      </c>
      <c r="C54" s="9" t="str">
        <f t="shared" si="0"/>
        <v xml:space="preserve">Blackburn Amy </v>
      </c>
      <c r="D54" s="10" t="s">
        <v>243</v>
      </c>
      <c r="E54" s="10" t="s">
        <v>244</v>
      </c>
      <c r="F54" s="10"/>
      <c r="G54" s="8" t="s">
        <v>15</v>
      </c>
      <c r="H54" s="8" t="s">
        <v>245</v>
      </c>
      <c r="M54" s="11" t="str">
        <f ca="1">IFERROR(__xludf.DUMMYFUNCTION("IFERROR(IF(ISBLANK(VLOOKUP(LOWER(B54),recordings!$C$2:K1000,7,FALSE)),REGEXREPLACE(VLOOKUP(LOWER(B54),recordings!$C$2:K1000,9,FALSE),""\?.*$"",""""),VLOOKUP(LOWER(B54),recordings!$C$2:K1000,7,FALSE)),"""")"),"http://production-processed-recordings.s3.amazonaws.com/normalized_audio/3546abf3cc784f9cb15335f91d0ace6a.wav")</f>
        <v>http://production-processed-recordings.s3.amazonaws.com/normalized_audio/3546abf3cc784f9cb15335f91d0ace6a.wav</v>
      </c>
      <c r="O54" s="7"/>
    </row>
    <row r="55" spans="1:15" ht="15.75" customHeight="1">
      <c r="A55" s="7" t="str">
        <f ca="1">IFERROR(__xludf.DUMMYFUNCTION("REGEXREPLACE(REGEXEXTRACT(B55,""(.*)@""),""\."","""")"),"nfb298")</f>
        <v>nfb298</v>
      </c>
      <c r="B55" s="8" t="s">
        <v>246</v>
      </c>
      <c r="C55" s="9" t="str">
        <f t="shared" si="0"/>
        <v>Blakey Nina F</v>
      </c>
      <c r="D55" s="10" t="s">
        <v>247</v>
      </c>
      <c r="E55" s="10" t="s">
        <v>248</v>
      </c>
      <c r="F55" s="10" t="s">
        <v>249</v>
      </c>
      <c r="G55" s="8" t="s">
        <v>15</v>
      </c>
      <c r="H55" s="8" t="s">
        <v>34</v>
      </c>
      <c r="I55" s="8" t="s">
        <v>59</v>
      </c>
      <c r="M55" s="11" t="str">
        <f ca="1">IFERROR(__xludf.DUMMYFUNCTION("IFERROR(IF(ISBLANK(VLOOKUP(LOWER(B55),recordings!$C$2:K1000,7,FALSE)),REGEXREPLACE(VLOOKUP(LOWER(B55),recordings!$C$2:K1000,9,FALSE),""\?.*$"",""""),VLOOKUP(LOWER(B55),recordings!$C$2:K1000,7,FALSE)),"""")"),"http://production-processed-recordings.s3.amazonaws.com/normalized_audio/883c72f0a998e268c9729be924883de4.wav")</f>
        <v>http://production-processed-recordings.s3.amazonaws.com/normalized_audio/883c72f0a998e268c9729be924883de4.wav</v>
      </c>
      <c r="O55" s="7"/>
    </row>
    <row r="56" spans="1:15" ht="15.75" customHeight="1">
      <c r="A56" s="7" t="str">
        <f ca="1">IFERROR(__xludf.DUMMYFUNCTION("REGEXREPLACE(REGEXEXTRACT(B56,""(.*)@""),""\."","""")"),"rll2617")</f>
        <v>rll2617</v>
      </c>
      <c r="B56" s="8" t="s">
        <v>250</v>
      </c>
      <c r="C56" s="9" t="str">
        <f t="shared" si="0"/>
        <v>Blakey Rachel Lauren</v>
      </c>
      <c r="D56" s="10" t="s">
        <v>247</v>
      </c>
      <c r="E56" s="10" t="s">
        <v>251</v>
      </c>
      <c r="F56" s="10" t="s">
        <v>148</v>
      </c>
      <c r="G56" s="8" t="s">
        <v>15</v>
      </c>
      <c r="H56" s="8" t="s">
        <v>16</v>
      </c>
      <c r="I56" s="8" t="s">
        <v>35</v>
      </c>
      <c r="M56" s="11" t="str">
        <f ca="1">IFERROR(__xludf.DUMMYFUNCTION("IFERROR(IF(ISBLANK(VLOOKUP(LOWER(B56),recordings!$C$2:K1000,7,FALSE)),REGEXREPLACE(VLOOKUP(LOWER(B56),recordings!$C$2:K1000,9,FALSE),""\?.*$"",""""),VLOOKUP(LOWER(B56),recordings!$C$2:K1000,7,FALSE)),"""")"),"http://production-processed-recordings.s3.amazonaws.com/normalized_audio/674a99ed9f272262971d62e2157f6b5a.wav")</f>
        <v>http://production-processed-recordings.s3.amazonaws.com/normalized_audio/674a99ed9f272262971d62e2157f6b5a.wav</v>
      </c>
      <c r="O56" s="7"/>
    </row>
    <row r="57" spans="1:15" ht="15.75" customHeight="1">
      <c r="A57" s="7" t="str">
        <f ca="1">IFERROR(__xludf.DUMMYFUNCTION("REGEXREPLACE(REGEXEXTRACT(B57,""(.*)@""),""\."","""")"),"kb24434")</f>
        <v>kb24434</v>
      </c>
      <c r="B57" s="8" t="s">
        <v>252</v>
      </c>
      <c r="C57" s="9" t="str">
        <f t="shared" si="0"/>
        <v xml:space="preserve">Bland Kristopher </v>
      </c>
      <c r="D57" s="10" t="s">
        <v>253</v>
      </c>
      <c r="E57" s="10" t="s">
        <v>254</v>
      </c>
      <c r="F57" s="10"/>
      <c r="G57" s="8" t="s">
        <v>15</v>
      </c>
      <c r="H57" s="8" t="s">
        <v>245</v>
      </c>
      <c r="I57" s="8" t="s">
        <v>59</v>
      </c>
      <c r="M57" s="11" t="str">
        <f ca="1">IFERROR(__xludf.DUMMYFUNCTION("IFERROR(IF(ISBLANK(VLOOKUP(LOWER(B57),recordings!$C$2:K1000,7,FALSE)),REGEXREPLACE(VLOOKUP(LOWER(B57),recordings!$C$2:K1000,9,FALSE),""\?.*$"",""""),VLOOKUP(LOWER(B57),recordings!$C$2:K1000,7,FALSE)),"""")"),"http://production-processed-recordings.s3.amazonaws.com/normalized_audio/50cf00622565136557e4cc1c1845e1e4.wav")</f>
        <v>http://production-processed-recordings.s3.amazonaws.com/normalized_audio/50cf00622565136557e4cc1c1845e1e4.wav</v>
      </c>
      <c r="O57" s="7"/>
    </row>
    <row r="58" spans="1:15" ht="15.75" customHeight="1">
      <c r="A58" s="7" t="str">
        <f ca="1">IFERROR(__xludf.DUMMYFUNCTION("REGEXREPLACE(REGEXEXTRACT(B58,""(.*)@""),""\."","""")"),"jab2459")</f>
        <v>jab2459</v>
      </c>
      <c r="B58" s="8" t="s">
        <v>255</v>
      </c>
      <c r="C58" s="9" t="str">
        <f t="shared" si="0"/>
        <v>Bogdonoff Jacob Alan</v>
      </c>
      <c r="D58" s="10" t="s">
        <v>256</v>
      </c>
      <c r="E58" s="10" t="s">
        <v>257</v>
      </c>
      <c r="F58" s="10" t="s">
        <v>69</v>
      </c>
      <c r="G58" s="8" t="s">
        <v>15</v>
      </c>
      <c r="H58" s="8" t="s">
        <v>16</v>
      </c>
      <c r="I58" s="8" t="s">
        <v>17</v>
      </c>
      <c r="M58" s="11" t="str">
        <f ca="1">IFERROR(__xludf.DUMMYFUNCTION("IFERROR(IF(ISBLANK(VLOOKUP(LOWER(B58),recordings!$C$2:K1000,7,FALSE)),REGEXREPLACE(VLOOKUP(LOWER(B58),recordings!$C$2:K1000,9,FALSE),""\?.*$"",""""),VLOOKUP(LOWER(B58),recordings!$C$2:K1000,7,FALSE)),"""")"),"http://production-processed-recordings.s3.amazonaws.com/normalized_audio/b25933c9c5adffa52d3190cc618efac4.wav")</f>
        <v>http://production-processed-recordings.s3.amazonaws.com/normalized_audio/b25933c9c5adffa52d3190cc618efac4.wav</v>
      </c>
      <c r="O58" s="7"/>
    </row>
    <row r="59" spans="1:15" ht="15.75" customHeight="1">
      <c r="A59" s="7" t="str">
        <f ca="1">IFERROR(__xludf.DUMMYFUNCTION("REGEXREPLACE(REGEXEXTRACT(B59,""(.*)@""),""\."","""")"),"mjb223916")</f>
        <v>mjb223916</v>
      </c>
      <c r="B59" s="8" t="s">
        <v>258</v>
      </c>
      <c r="C59" s="9" t="str">
        <f t="shared" si="0"/>
        <v>Bolick Mary Jude</v>
      </c>
      <c r="D59" s="10" t="s">
        <v>259</v>
      </c>
      <c r="E59" s="10" t="s">
        <v>260</v>
      </c>
      <c r="F59" s="10" t="s">
        <v>261</v>
      </c>
      <c r="G59" s="8" t="s">
        <v>15</v>
      </c>
      <c r="H59" s="8" t="s">
        <v>16</v>
      </c>
      <c r="I59" s="8" t="s">
        <v>35</v>
      </c>
      <c r="M59" s="11" t="str">
        <f ca="1">IFERROR(__xludf.DUMMYFUNCTION("IFERROR(IF(ISBLANK(VLOOKUP(LOWER(B59),recordings!$C$2:K1000,7,FALSE)),REGEXREPLACE(VLOOKUP(LOWER(B59),recordings!$C$2:K1000,9,FALSE),""\?.*$"",""""),VLOOKUP(LOWER(B59),recordings!$C$2:K1000,7,FALSE)),"""")"),"http://production-processed-recordings.s3.amazonaws.com/normalized_audio/6449994ae115dcb2635c1c6c36817c41.wav")</f>
        <v>http://production-processed-recordings.s3.amazonaws.com/normalized_audio/6449994ae115dcb2635c1c6c36817c41.wav</v>
      </c>
      <c r="O59" s="7"/>
    </row>
    <row r="60" spans="1:15" ht="15.75" customHeight="1">
      <c r="A60" s="7" t="str">
        <f ca="1">IFERROR(__xludf.DUMMYFUNCTION("REGEXREPLACE(REGEXEXTRACT(B60,""(.*)@""),""\."","""")"),"sbolton7756")</f>
        <v>sbolton7756</v>
      </c>
      <c r="B60" s="8" t="s">
        <v>262</v>
      </c>
      <c r="C60" s="9" t="str">
        <f t="shared" si="0"/>
        <v>Bolton Stephanie Smith</v>
      </c>
      <c r="D60" s="10" t="s">
        <v>263</v>
      </c>
      <c r="E60" s="10" t="s">
        <v>264</v>
      </c>
      <c r="F60" s="10" t="s">
        <v>265</v>
      </c>
      <c r="G60" s="8" t="s">
        <v>27</v>
      </c>
      <c r="H60" s="8" t="s">
        <v>41</v>
      </c>
      <c r="I60" s="8" t="s">
        <v>17</v>
      </c>
      <c r="M60" s="11" t="str">
        <f ca="1">IFERROR(__xludf.DUMMYFUNCTION("IFERROR(IF(ISBLANK(VLOOKUP(LOWER(B60),recordings!$C$2:K1000,7,FALSE)),REGEXREPLACE(VLOOKUP(LOWER(B60),recordings!$C$2:K1000,9,FALSE),""\?.*$"",""""),VLOOKUP(LOWER(B60),recordings!$C$2:K1000,7,FALSE)),"""")"),"http://production-processed-recordings.s3.amazonaws.com/normalized_audio/885f206deee65b154a2b0e55617f6be2.wav")</f>
        <v>http://production-processed-recordings.s3.amazonaws.com/normalized_audio/885f206deee65b154a2b0e55617f6be2.wav</v>
      </c>
      <c r="N60" s="8" t="s">
        <v>266</v>
      </c>
      <c r="O60" s="7"/>
    </row>
    <row r="61" spans="1:15" ht="15.75" customHeight="1">
      <c r="A61" s="7" t="str">
        <f ca="1">IFERROR(__xludf.DUMMYFUNCTION("REGEXREPLACE(REGEXEXTRACT(B61,""(.*)@""),""\."","""")"),"rab2591")</f>
        <v>rab2591</v>
      </c>
      <c r="B61" s="8" t="s">
        <v>267</v>
      </c>
      <c r="C61" s="9" t="str">
        <f t="shared" si="0"/>
        <v>Borszich Robert Alexander</v>
      </c>
      <c r="D61" s="10" t="s">
        <v>268</v>
      </c>
      <c r="E61" s="10" t="s">
        <v>269</v>
      </c>
      <c r="F61" s="10" t="s">
        <v>196</v>
      </c>
      <c r="G61" s="8" t="s">
        <v>29</v>
      </c>
      <c r="H61" s="8" t="s">
        <v>270</v>
      </c>
      <c r="M61" s="11" t="str">
        <f ca="1">IFERROR(__xludf.DUMMYFUNCTION("IFERROR(IF(ISBLANK(VLOOKUP(LOWER(B61),recordings!$C$2:K1000,7,FALSE)),REGEXREPLACE(VLOOKUP(LOWER(B61),recordings!$C$2:K1000,9,FALSE),""\?.*$"",""""),VLOOKUP(LOWER(B61),recordings!$C$2:K1000,7,FALSE)),"""")"),"http://production-processed-recordings.s3.amazonaws.com/normalized_audio/65c6ec798280270fb80b834a9b9cc324.wav")</f>
        <v>http://production-processed-recordings.s3.amazonaws.com/normalized_audio/65c6ec798280270fb80b834a9b9cc324.wav</v>
      </c>
      <c r="O61" s="7"/>
    </row>
    <row r="62" spans="1:15" ht="15.75" customHeight="1">
      <c r="A62" s="7" t="str">
        <f ca="1">IFERROR(__xludf.DUMMYFUNCTION("REGEXREPLACE(REGEXEXTRACT(B62,""(.*)@""),""\."","""")"),"erb2416")</f>
        <v>erb2416</v>
      </c>
      <c r="B62" s="8" t="s">
        <v>271</v>
      </c>
      <c r="C62" s="9" t="str">
        <f t="shared" si="0"/>
        <v>Botkin Ellee Roxanne</v>
      </c>
      <c r="D62" s="10" t="s">
        <v>272</v>
      </c>
      <c r="E62" s="10" t="s">
        <v>273</v>
      </c>
      <c r="F62" s="10" t="s">
        <v>274</v>
      </c>
      <c r="G62" s="8" t="s">
        <v>125</v>
      </c>
      <c r="H62" s="8" t="s">
        <v>126</v>
      </c>
      <c r="I62" s="8" t="s">
        <v>17</v>
      </c>
      <c r="M62" s="11" t="str">
        <f ca="1">IFERROR(__xludf.DUMMYFUNCTION("IFERROR(IF(ISBLANK(VLOOKUP(LOWER(B62),recordings!$C$2:K1000,7,FALSE)),REGEXREPLACE(VLOOKUP(LOWER(B62),recordings!$C$2:K1000,9,FALSE),""\?.*$"",""""),VLOOKUP(LOWER(B62),recordings!$C$2:K1000,7,FALSE)),"""")"),"http://production-processed-recordings.s3.amazonaws.com/normalized_audio/fd002e26325ca5d42a4d57d2f4768021.wav")</f>
        <v>http://production-processed-recordings.s3.amazonaws.com/normalized_audio/fd002e26325ca5d42a4d57d2f4768021.wav</v>
      </c>
      <c r="O62" s="7"/>
    </row>
    <row r="63" spans="1:15" ht="15.75" customHeight="1">
      <c r="A63" s="7" t="str">
        <f ca="1">IFERROR(__xludf.DUMMYFUNCTION("REGEXREPLACE(REGEXEXTRACT(B63,""(.*)@""),""\."","""")"),"dnb2099")</f>
        <v>dnb2099</v>
      </c>
      <c r="B63" s="8" t="s">
        <v>275</v>
      </c>
      <c r="C63" s="9" t="str">
        <f t="shared" si="0"/>
        <v>Bowles Darius Nelson-Lee</v>
      </c>
      <c r="D63" s="10" t="s">
        <v>276</v>
      </c>
      <c r="E63" s="10" t="s">
        <v>277</v>
      </c>
      <c r="F63" s="10" t="s">
        <v>278</v>
      </c>
      <c r="G63" s="8" t="s">
        <v>29</v>
      </c>
      <c r="H63" s="8" t="s">
        <v>145</v>
      </c>
      <c r="M63" s="11" t="str">
        <f ca="1">IFERROR(__xludf.DUMMYFUNCTION("IFERROR(IF(ISBLANK(VLOOKUP(LOWER(B63),recordings!$C$2:K1000,7,FALSE)),REGEXREPLACE(VLOOKUP(LOWER(B63),recordings!$C$2:K1000,9,FALSE),""\?.*$"",""""),VLOOKUP(LOWER(B63),recordings!$C$2:K1000,7,FALSE)),"""")"),"http://production-processed-recordings.s3.amazonaws.com/normalized_audio/11d9e7348961effdd09236f3ef66399b.wav")</f>
        <v>http://production-processed-recordings.s3.amazonaws.com/normalized_audio/11d9e7348961effdd09236f3ef66399b.wav</v>
      </c>
      <c r="O63" s="7"/>
    </row>
    <row r="64" spans="1:15" ht="15.75" customHeight="1">
      <c r="A64" s="7" t="str">
        <f ca="1">IFERROR(__xludf.DUMMYFUNCTION("REGEXREPLACE(REGEXEXTRACT(B64,""(.*)@""),""\."","""")"),"elb25672")</f>
        <v>elb25672</v>
      </c>
      <c r="B64" s="8" t="s">
        <v>279</v>
      </c>
      <c r="C64" s="9" t="str">
        <f t="shared" si="0"/>
        <v>Bradford Elizabeth Lilliann</v>
      </c>
      <c r="D64" s="10" t="s">
        <v>280</v>
      </c>
      <c r="E64" s="10" t="s">
        <v>281</v>
      </c>
      <c r="F64" s="10" t="s">
        <v>282</v>
      </c>
      <c r="G64" s="8" t="s">
        <v>15</v>
      </c>
      <c r="H64" s="8" t="s">
        <v>16</v>
      </c>
      <c r="I64" s="8" t="s">
        <v>35</v>
      </c>
      <c r="M64" s="11" t="str">
        <f ca="1">IFERROR(__xludf.DUMMYFUNCTION("IFERROR(IF(ISBLANK(VLOOKUP(LOWER(B64),recordings!$C$2:K1000,7,FALSE)),REGEXREPLACE(VLOOKUP(LOWER(B64),recordings!$C$2:K1000,9,FALSE),""\?.*$"",""""),VLOOKUP(LOWER(B64),recordings!$C$2:K1000,7,FALSE)),"""")"),"http://production-processed-recordings.s3.amazonaws.com/normalized_audio/8ac1117bd38cc43543550684c9d98bdd.wav")</f>
        <v>http://production-processed-recordings.s3.amazonaws.com/normalized_audio/8ac1117bd38cc43543550684c9d98bdd.wav</v>
      </c>
      <c r="N64" s="8" t="s">
        <v>283</v>
      </c>
      <c r="O64" s="7"/>
    </row>
    <row r="65" spans="1:15" ht="15.75" customHeight="1">
      <c r="A65" s="7" t="str">
        <f ca="1">IFERROR(__xludf.DUMMYFUNCTION("REGEXREPLACE(REGEXEXTRACT(B65,""(.*)@""),""\."","""")"),"cnb2125")</f>
        <v>cnb2125</v>
      </c>
      <c r="B65" s="8" t="s">
        <v>284</v>
      </c>
      <c r="C65" s="9" t="str">
        <f t="shared" si="0"/>
        <v>Braunius Caleb Nathaniel</v>
      </c>
      <c r="D65" s="10" t="s">
        <v>285</v>
      </c>
      <c r="E65" s="10" t="s">
        <v>286</v>
      </c>
      <c r="F65" s="10" t="s">
        <v>287</v>
      </c>
      <c r="G65" s="8" t="s">
        <v>27</v>
      </c>
      <c r="H65" s="8" t="s">
        <v>41</v>
      </c>
      <c r="I65" s="8" t="s">
        <v>17</v>
      </c>
      <c r="M65" s="11" t="str">
        <f ca="1">IFERROR(__xludf.DUMMYFUNCTION("IFERROR(IF(ISBLANK(VLOOKUP(LOWER(B65),recordings!$C$2:K1000,7,FALSE)),REGEXREPLACE(VLOOKUP(LOWER(B65),recordings!$C$2:K1000,9,FALSE),""\?.*$"",""""),VLOOKUP(LOWER(B65),recordings!$C$2:K1000,7,FALSE)),"""")"),"http://production-processed-recordings.s3.amazonaws.com/normalized_audio/95d0ab7879de2cd9c6813f84f4cae69d.wav")</f>
        <v>http://production-processed-recordings.s3.amazonaws.com/normalized_audio/95d0ab7879de2cd9c6813f84f4cae69d.wav</v>
      </c>
      <c r="N65" s="8" t="s">
        <v>288</v>
      </c>
      <c r="O65" s="7"/>
    </row>
    <row r="66" spans="1:15" ht="15.75" customHeight="1">
      <c r="A66" s="7" t="str">
        <f ca="1">IFERROR(__xludf.DUMMYFUNCTION("REGEXREPLACE(REGEXEXTRACT(B66,""(.*)@""),""\."","""")"),"gkb201")</f>
        <v>gkb201</v>
      </c>
      <c r="B66" s="8" t="s">
        <v>289</v>
      </c>
      <c r="C66" s="9" t="str">
        <f t="shared" si="0"/>
        <v>Breeden Garrad Kellan</v>
      </c>
      <c r="D66" s="10" t="s">
        <v>290</v>
      </c>
      <c r="E66" s="10" t="s">
        <v>291</v>
      </c>
      <c r="F66" s="10" t="s">
        <v>292</v>
      </c>
      <c r="G66" s="8" t="s">
        <v>15</v>
      </c>
      <c r="H66" s="8" t="s">
        <v>34</v>
      </c>
      <c r="M66" s="11" t="str">
        <f ca="1">IFERROR(__xludf.DUMMYFUNCTION("IFERROR(IF(ISBLANK(VLOOKUP(LOWER(B66),recordings!$C$2:K1000,7,FALSE)),REGEXREPLACE(VLOOKUP(LOWER(B66),recordings!$C$2:K1000,9,FALSE),""\?.*$"",""""),VLOOKUP(LOWER(B66),recordings!$C$2:K1000,7,FALSE)),"""")"),"http://production-processed-recordings.s3.amazonaws.com/normalized_audio/41c96cf616c4db579d29f662dcf105a6.wav")</f>
        <v>http://production-processed-recordings.s3.amazonaws.com/normalized_audio/41c96cf616c4db579d29f662dcf105a6.wav</v>
      </c>
      <c r="O66" s="7"/>
    </row>
    <row r="67" spans="1:15" ht="15.75" customHeight="1">
      <c r="A67" s="7" t="str">
        <f ca="1">IFERROR(__xludf.DUMMYFUNCTION("REGEXREPLACE(REGEXEXTRACT(B67,""(.*)@""),""\."","""")"),"rab27334")</f>
        <v>rab27334</v>
      </c>
      <c r="B67" s="8" t="s">
        <v>293</v>
      </c>
      <c r="C67" s="9" t="str">
        <f t="shared" si="0"/>
        <v>Bressler Reese Allan</v>
      </c>
      <c r="D67" s="10" t="s">
        <v>294</v>
      </c>
      <c r="E67" s="10" t="s">
        <v>295</v>
      </c>
      <c r="F67" s="10" t="s">
        <v>296</v>
      </c>
      <c r="G67" s="8" t="s">
        <v>15</v>
      </c>
      <c r="H67" s="8" t="s">
        <v>34</v>
      </c>
      <c r="M67" s="11" t="str">
        <f ca="1">IFERROR(__xludf.DUMMYFUNCTION("IFERROR(IF(ISBLANK(VLOOKUP(LOWER(B67),recordings!$C$2:K1000,7,FALSE)),REGEXREPLACE(VLOOKUP(LOWER(B67),recordings!$C$2:K1000,9,FALSE),""\?.*$"",""""),VLOOKUP(LOWER(B67),recordings!$C$2:K1000,7,FALSE)),"""")"),"http://production-processed-recordings.s3.amazonaws.com/normalized_audio/dd052ef79e7c4151dfe40bad9e813711.wav")</f>
        <v>http://production-processed-recordings.s3.amazonaws.com/normalized_audio/dd052ef79e7c4151dfe40bad9e813711.wav</v>
      </c>
      <c r="O67" s="7"/>
    </row>
    <row r="68" spans="1:15" ht="15.75" customHeight="1">
      <c r="A68" s="7" t="str">
        <f ca="1">IFERROR(__xludf.DUMMYFUNCTION("REGEXREPLACE(REGEXEXTRACT(B68,""(.*)@""),""\."","""")"),"sjb2634")</f>
        <v>sjb2634</v>
      </c>
      <c r="B68" s="8" t="s">
        <v>297</v>
      </c>
      <c r="C68" s="9" t="str">
        <f t="shared" si="0"/>
        <v>Brittingham Shalayna J</v>
      </c>
      <c r="D68" s="10" t="s">
        <v>298</v>
      </c>
      <c r="E68" s="10" t="s">
        <v>299</v>
      </c>
      <c r="F68" s="10" t="s">
        <v>300</v>
      </c>
      <c r="G68" s="8" t="s">
        <v>29</v>
      </c>
      <c r="H68" s="8" t="s">
        <v>301</v>
      </c>
      <c r="M68" s="11" t="str">
        <f ca="1">IFERROR(__xludf.DUMMYFUNCTION("IFERROR(IF(ISBLANK(VLOOKUP(LOWER(B68),recordings!$C$2:K1000,7,FALSE)),REGEXREPLACE(VLOOKUP(LOWER(B68),recordings!$C$2:K1000,9,FALSE),""\?.*$"",""""),VLOOKUP(LOWER(B68),recordings!$C$2:K1000,7,FALSE)),"""")"),"http://production-processed-recordings.s3.amazonaws.com/normalized_audio/ad8da48860804f0f8cd511a46be9cd88.wav")</f>
        <v>http://production-processed-recordings.s3.amazonaws.com/normalized_audio/ad8da48860804f0f8cd511a46be9cd88.wav</v>
      </c>
      <c r="O68" s="7"/>
    </row>
    <row r="69" spans="1:15" ht="15.75" customHeight="1">
      <c r="A69" s="7" t="str">
        <f ca="1">IFERROR(__xludf.DUMMYFUNCTION("REGEXREPLACE(REGEXEXTRACT(B69,""(.*)@""),""\."","""")"),"tns2515")</f>
        <v>tns2515</v>
      </c>
      <c r="B69" s="8" t="s">
        <v>302</v>
      </c>
      <c r="C69" s="9" t="str">
        <f t="shared" si="0"/>
        <v>Brookins Tiffany Nicole</v>
      </c>
      <c r="D69" s="10" t="s">
        <v>303</v>
      </c>
      <c r="E69" s="10" t="s">
        <v>304</v>
      </c>
      <c r="F69" s="10" t="s">
        <v>58</v>
      </c>
      <c r="G69" s="8" t="s">
        <v>27</v>
      </c>
      <c r="H69" s="8" t="s">
        <v>41</v>
      </c>
      <c r="M69" s="11" t="str">
        <f ca="1">IFERROR(__xludf.DUMMYFUNCTION("IFERROR(IF(ISBLANK(VLOOKUP(LOWER(B69),recordings!$C$2:K1000,7,FALSE)),REGEXREPLACE(VLOOKUP(LOWER(B69),recordings!$C$2:K1000,9,FALSE),""\?.*$"",""""),VLOOKUP(LOWER(B69),recordings!$C$2:K1000,7,FALSE)),"""")"),"http://production-processed-recordings.s3.amazonaws.com/normalized_audio/bc33722bd33d382a9283f28cbf31dcd0.wav")</f>
        <v>http://production-processed-recordings.s3.amazonaws.com/normalized_audio/bc33722bd33d382a9283f28cbf31dcd0.wav</v>
      </c>
      <c r="O69" s="7"/>
    </row>
    <row r="70" spans="1:15" ht="15.75" customHeight="1">
      <c r="A70" s="7" t="str">
        <f ca="1">IFERROR(__xludf.DUMMYFUNCTION("REGEXREPLACE(REGEXEXTRACT(B70,""(.*)@""),""\."","""")"),"neb2493")</f>
        <v>neb2493</v>
      </c>
      <c r="B70" s="8" t="s">
        <v>305</v>
      </c>
      <c r="C70" s="9" t="str">
        <f t="shared" si="0"/>
        <v>Brown Nicholas Eugene</v>
      </c>
      <c r="D70" s="10" t="s">
        <v>306</v>
      </c>
      <c r="E70" s="10" t="s">
        <v>307</v>
      </c>
      <c r="F70" s="10" t="s">
        <v>308</v>
      </c>
      <c r="G70" s="8" t="s">
        <v>27</v>
      </c>
      <c r="H70" s="8" t="s">
        <v>84</v>
      </c>
      <c r="I70" s="8" t="s">
        <v>35</v>
      </c>
      <c r="J70" s="8" t="s">
        <v>29</v>
      </c>
      <c r="K70" s="8" t="s">
        <v>240</v>
      </c>
      <c r="M70" s="11" t="str">
        <f ca="1">IFERROR(__xludf.DUMMYFUNCTION("IFERROR(IF(ISBLANK(VLOOKUP(LOWER(B70),recordings!$C$2:K1000,7,FALSE)),REGEXREPLACE(VLOOKUP(LOWER(B70),recordings!$C$2:K1000,9,FALSE),""\?.*$"",""""),VLOOKUP(LOWER(B70),recordings!$C$2:K1000,7,FALSE)),"""")"),"http://production-processed-recordings.s3.amazonaws.com/normalized_audio/af6764d3522afde13436750bb1f4fc5f.wav")</f>
        <v>http://production-processed-recordings.s3.amazonaws.com/normalized_audio/af6764d3522afde13436750bb1f4fc5f.wav</v>
      </c>
      <c r="O70" s="7"/>
    </row>
    <row r="71" spans="1:15" ht="15.75" customHeight="1">
      <c r="A71" s="7" t="str">
        <f ca="1">IFERROR(__xludf.DUMMYFUNCTION("REGEXREPLACE(REGEXEXTRACT(B71,""(.*)@""),""\."","""")"),"rmb27174")</f>
        <v>rmb27174</v>
      </c>
      <c r="B71" s="8" t="s">
        <v>309</v>
      </c>
      <c r="C71" s="9" t="str">
        <f t="shared" si="0"/>
        <v>Brown Rachel Michelle</v>
      </c>
      <c r="D71" s="10" t="s">
        <v>306</v>
      </c>
      <c r="E71" s="10" t="s">
        <v>251</v>
      </c>
      <c r="F71" s="10" t="s">
        <v>235</v>
      </c>
      <c r="G71" s="8" t="s">
        <v>27</v>
      </c>
      <c r="H71" s="8" t="s">
        <v>188</v>
      </c>
      <c r="I71" s="8" t="s">
        <v>59</v>
      </c>
      <c r="M71" s="11" t="str">
        <f ca="1">IFERROR(__xludf.DUMMYFUNCTION("IFERROR(IF(ISBLANK(VLOOKUP(LOWER(B71),recordings!$C$2:K1000,7,FALSE)),REGEXREPLACE(VLOOKUP(LOWER(B71),recordings!$C$2:K1000,9,FALSE),""\?.*$"",""""),VLOOKUP(LOWER(B71),recordings!$C$2:K1000,7,FALSE)),"""")"),"http://production-processed-recordings.s3.amazonaws.com/normalized_audio/f5866a7a3c7e4b651a414abff003634e.wav")</f>
        <v>http://production-processed-recordings.s3.amazonaws.com/normalized_audio/f5866a7a3c7e4b651a414abff003634e.wav</v>
      </c>
      <c r="N71" s="8" t="s">
        <v>310</v>
      </c>
      <c r="O71" s="7"/>
    </row>
    <row r="72" spans="1:15" ht="15.75" customHeight="1">
      <c r="A72" s="7" t="str">
        <f ca="1">IFERROR(__xludf.DUMMYFUNCTION("REGEXREPLACE(REGEXEXTRACT(B72,""(.*)@""),""\."","""")"),"trb22868")</f>
        <v>trb22868</v>
      </c>
      <c r="B72" s="8" t="s">
        <v>311</v>
      </c>
      <c r="C72" s="9" t="str">
        <f t="shared" si="0"/>
        <v>Brown Taylor Rene</v>
      </c>
      <c r="D72" s="10" t="s">
        <v>306</v>
      </c>
      <c r="E72" s="10" t="s">
        <v>312</v>
      </c>
      <c r="F72" s="10" t="s">
        <v>313</v>
      </c>
      <c r="G72" s="8" t="s">
        <v>15</v>
      </c>
      <c r="H72" s="8" t="s">
        <v>16</v>
      </c>
      <c r="I72" s="8" t="s">
        <v>35</v>
      </c>
      <c r="M72" s="11" t="str">
        <f ca="1">IFERROR(__xludf.DUMMYFUNCTION("IFERROR(IF(ISBLANK(VLOOKUP(LOWER(B72),recordings!$C$2:K1000,7,FALSE)),REGEXREPLACE(VLOOKUP(LOWER(B72),recordings!$C$2:K1000,9,FALSE),""\?.*$"",""""),VLOOKUP(LOWER(B72),recordings!$C$2:K1000,7,FALSE)),"""")"),"http://production-processed-recordings.s3.amazonaws.com/normalized_audio/da95a453fbd5bb6faacaac5ed91efd5a.wav")</f>
        <v>http://production-processed-recordings.s3.amazonaws.com/normalized_audio/da95a453fbd5bb6faacaac5ed91efd5a.wav</v>
      </c>
      <c r="O72" s="7"/>
    </row>
    <row r="73" spans="1:15" ht="15.75" customHeight="1">
      <c r="A73" s="7" t="str">
        <f ca="1">IFERROR(__xludf.DUMMYFUNCTION("REGEXREPLACE(REGEXEXTRACT(B73,""(.*)@""),""\."","""")"),"sab20557")</f>
        <v>sab20557</v>
      </c>
      <c r="B73" s="8" t="s">
        <v>314</v>
      </c>
      <c r="C73" s="9" t="str">
        <f t="shared" si="0"/>
        <v>Browning Sarah Ann</v>
      </c>
      <c r="D73" s="10" t="s">
        <v>315</v>
      </c>
      <c r="E73" s="10" t="s">
        <v>316</v>
      </c>
      <c r="F73" s="10" t="s">
        <v>317</v>
      </c>
      <c r="G73" s="8" t="s">
        <v>15</v>
      </c>
      <c r="H73" s="8" t="s">
        <v>16</v>
      </c>
      <c r="I73" s="8" t="s">
        <v>59</v>
      </c>
      <c r="M73" s="11" t="str">
        <f ca="1">IFERROR(__xludf.DUMMYFUNCTION("IFERROR(IF(ISBLANK(VLOOKUP(LOWER(B73),recordings!$C$2:K1000,7,FALSE)),REGEXREPLACE(VLOOKUP(LOWER(B73),recordings!$C$2:K1000,9,FALSE),""\?.*$"",""""),VLOOKUP(LOWER(B73),recordings!$C$2:K1000,7,FALSE)),"""")"),"http://production-processed-recordings.s3.amazonaws.com/normalized_audio/f804c6d4b9fb8df382bac6fcce7d00fd.wav")</f>
        <v>http://production-processed-recordings.s3.amazonaws.com/normalized_audio/f804c6d4b9fb8df382bac6fcce7d00fd.wav</v>
      </c>
      <c r="O73" s="7"/>
    </row>
    <row r="74" spans="1:15" ht="15.75" customHeight="1">
      <c r="A74" s="7" t="str">
        <f ca="1">IFERROR(__xludf.DUMMYFUNCTION("REGEXREPLACE(REGEXEXTRACT(B74,""(.*)@""),""\."","""")"),"clb26548")</f>
        <v>clb26548</v>
      </c>
      <c r="B74" s="8" t="s">
        <v>318</v>
      </c>
      <c r="C74" s="9" t="str">
        <f t="shared" si="0"/>
        <v>Bruno Chloe L</v>
      </c>
      <c r="D74" s="10" t="s">
        <v>319</v>
      </c>
      <c r="E74" s="10" t="s">
        <v>320</v>
      </c>
      <c r="F74" s="10" t="s">
        <v>49</v>
      </c>
      <c r="G74" s="8" t="s">
        <v>15</v>
      </c>
      <c r="H74" s="8" t="s">
        <v>245</v>
      </c>
      <c r="M74" s="11" t="str">
        <f ca="1">IFERROR(__xludf.DUMMYFUNCTION("IFERROR(IF(ISBLANK(VLOOKUP(LOWER(B74),recordings!$C$2:K1000,7,FALSE)),REGEXREPLACE(VLOOKUP(LOWER(B74),recordings!$C$2:K1000,9,FALSE),""\?.*$"",""""),VLOOKUP(LOWER(B74),recordings!$C$2:K1000,7,FALSE)),"""")"),"http://production-processed-recordings.s3.amazonaws.com/normalized_audio/e77dea100695c636ef8acbe6299e1b78.wav")</f>
        <v>http://production-processed-recordings.s3.amazonaws.com/normalized_audio/e77dea100695c636ef8acbe6299e1b78.wav</v>
      </c>
      <c r="N74" s="8" t="s">
        <v>321</v>
      </c>
      <c r="O74" s="7"/>
    </row>
    <row r="75" spans="1:15" ht="15.75" customHeight="1">
      <c r="A75" s="7" t="str">
        <f ca="1">IFERROR(__xludf.DUMMYFUNCTION("REGEXREPLACE(REGEXEXTRACT(B75,""(.*)@""),""\."","""")"),"agb21326")</f>
        <v>agb21326</v>
      </c>
      <c r="B75" s="8" t="s">
        <v>322</v>
      </c>
      <c r="C75" s="9" t="str">
        <f t="shared" si="0"/>
        <v>Bryant Abigail Grace</v>
      </c>
      <c r="D75" s="10" t="s">
        <v>323</v>
      </c>
      <c r="E75" s="10" t="s">
        <v>226</v>
      </c>
      <c r="F75" s="10" t="s">
        <v>324</v>
      </c>
      <c r="G75" s="8" t="s">
        <v>15</v>
      </c>
      <c r="H75" s="8" t="s">
        <v>16</v>
      </c>
      <c r="I75" s="8" t="s">
        <v>35</v>
      </c>
      <c r="M75" s="11" t="str">
        <f ca="1">IFERROR(__xludf.DUMMYFUNCTION("IFERROR(IF(ISBLANK(VLOOKUP(LOWER(B75),recordings!$C$2:K1000,7,FALSE)),REGEXREPLACE(VLOOKUP(LOWER(B75),recordings!$C$2:K1000,9,FALSE),""\?.*$"",""""),VLOOKUP(LOWER(B75),recordings!$C$2:K1000,7,FALSE)),"""")"),"http://production-processed-recordings.s3.amazonaws.com/normalized_audio/582976b883016125e485ba69a85e5f1a.wav")</f>
        <v>http://production-processed-recordings.s3.amazonaws.com/normalized_audio/582976b883016125e485ba69a85e5f1a.wav</v>
      </c>
      <c r="N75" s="8" t="s">
        <v>325</v>
      </c>
      <c r="O75" s="7"/>
    </row>
    <row r="76" spans="1:15" ht="15.75" customHeight="1">
      <c r="A76" s="7" t="str">
        <f ca="1">IFERROR(__xludf.DUMMYFUNCTION("REGEXREPLACE(REGEXEXTRACT(B76,""(.*)@""),""\."","""")"),"jnb21824")</f>
        <v>jnb21824</v>
      </c>
      <c r="B76" s="8" t="s">
        <v>326</v>
      </c>
      <c r="C76" s="9" t="str">
        <f t="shared" si="0"/>
        <v>Bryant Julianne Nichole</v>
      </c>
      <c r="D76" s="10" t="s">
        <v>323</v>
      </c>
      <c r="E76" s="10" t="s">
        <v>327</v>
      </c>
      <c r="F76" s="10" t="s">
        <v>169</v>
      </c>
      <c r="G76" s="8" t="s">
        <v>27</v>
      </c>
      <c r="H76" s="8" t="s">
        <v>41</v>
      </c>
      <c r="M76" s="11" t="str">
        <f ca="1">IFERROR(__xludf.DUMMYFUNCTION("IFERROR(IF(ISBLANK(VLOOKUP(LOWER(B76),recordings!$C$2:K1000,7,FALSE)),REGEXREPLACE(VLOOKUP(LOWER(B76),recordings!$C$2:K1000,9,FALSE),""\?.*$"",""""),VLOOKUP(LOWER(B76),recordings!$C$2:K1000,7,FALSE)),"""")"),"http://production-processed-recordings.s3.amazonaws.com/normalized_audio/65f0a290cbddfd7f0ccabf0ce15fde8d.wav")</f>
        <v>http://production-processed-recordings.s3.amazonaws.com/normalized_audio/65f0a290cbddfd7f0ccabf0ce15fde8d.wav</v>
      </c>
      <c r="O76" s="7"/>
    </row>
    <row r="77" spans="1:15" ht="15.75" customHeight="1">
      <c r="A77" s="7" t="str">
        <f ca="1">IFERROR(__xludf.DUMMYFUNCTION("REGEXREPLACE(REGEXEXTRACT(B77,""(.*)@""),""\."","""")"),"mgb2331")</f>
        <v>mgb2331</v>
      </c>
      <c r="B77" s="8" t="s">
        <v>328</v>
      </c>
      <c r="C77" s="9" t="str">
        <f t="shared" si="0"/>
        <v>Bryant Madeline Grace</v>
      </c>
      <c r="D77" s="10" t="s">
        <v>323</v>
      </c>
      <c r="E77" s="10" t="s">
        <v>329</v>
      </c>
      <c r="F77" s="10" t="s">
        <v>324</v>
      </c>
      <c r="G77" s="8" t="s">
        <v>27</v>
      </c>
      <c r="H77" s="8" t="s">
        <v>41</v>
      </c>
      <c r="I77" s="8" t="s">
        <v>59</v>
      </c>
      <c r="M77" s="11" t="str">
        <f ca="1">IFERROR(__xludf.DUMMYFUNCTION("IFERROR(IF(ISBLANK(VLOOKUP(LOWER(B77),recordings!$C$2:K1000,7,FALSE)),REGEXREPLACE(VLOOKUP(LOWER(B77),recordings!$C$2:K1000,9,FALSE),""\?.*$"",""""),VLOOKUP(LOWER(B77),recordings!$C$2:K1000,7,FALSE)),"""")"),"http://production-processed-recordings.s3.amazonaws.com/normalized_audio/6b84d5871cd3baa6c73341eb7cee436f.wav")</f>
        <v>http://production-processed-recordings.s3.amazonaws.com/normalized_audio/6b84d5871cd3baa6c73341eb7cee436f.wav</v>
      </c>
      <c r="N77" s="8" t="s">
        <v>330</v>
      </c>
      <c r="O77" s="7"/>
    </row>
    <row r="78" spans="1:15" ht="15.75" customHeight="1">
      <c r="A78" s="7" t="str">
        <f ca="1">IFERROR(__xludf.DUMMYFUNCTION("REGEXREPLACE(REGEXEXTRACT(B78,""(.*)@""),""\."","""")"),"dbuck5001")</f>
        <v>dbuck5001</v>
      </c>
      <c r="B78" s="8" t="s">
        <v>331</v>
      </c>
      <c r="C78" s="9" t="str">
        <f t="shared" si="0"/>
        <v>Buck Dustin S</v>
      </c>
      <c r="D78" s="10" t="s">
        <v>332</v>
      </c>
      <c r="E78" s="10" t="s">
        <v>333</v>
      </c>
      <c r="F78" s="10" t="s">
        <v>101</v>
      </c>
      <c r="G78" s="8" t="s">
        <v>27</v>
      </c>
      <c r="H78" s="8" t="s">
        <v>334</v>
      </c>
      <c r="I78" s="8" t="s">
        <v>59</v>
      </c>
      <c r="M78" s="11" t="str">
        <f ca="1">IFERROR(__xludf.DUMMYFUNCTION("IFERROR(IF(ISBLANK(VLOOKUP(LOWER(B78),recordings!$C$2:K1000,7,FALSE)),REGEXREPLACE(VLOOKUP(LOWER(B78),recordings!$C$2:K1000,9,FALSE),""\?.*$"",""""),VLOOKUP(LOWER(B78),recordings!$C$2:K1000,7,FALSE)),"""")"),"http://production-processed-recordings.s3.amazonaws.com/normalized_audio/abecf38de55cde8f6ed56e3d2d48594f.wav")</f>
        <v>http://production-processed-recordings.s3.amazonaws.com/normalized_audio/abecf38de55cde8f6ed56e3d2d48594f.wav</v>
      </c>
      <c r="O78" s="7"/>
    </row>
    <row r="79" spans="1:15" ht="15.75" customHeight="1">
      <c r="A79" s="7" t="str">
        <f ca="1">IFERROR(__xludf.DUMMYFUNCTION("REGEXREPLACE(REGEXEXTRACT(B79,""(.*)@""),""\."","""")"),"lab261780")</f>
        <v>lab261780</v>
      </c>
      <c r="B79" s="8" t="s">
        <v>335</v>
      </c>
      <c r="C79" s="9" t="str">
        <f t="shared" si="0"/>
        <v>Buckley Liam Anderson</v>
      </c>
      <c r="D79" s="10" t="s">
        <v>336</v>
      </c>
      <c r="E79" s="10" t="s">
        <v>337</v>
      </c>
      <c r="F79" s="10" t="s">
        <v>108</v>
      </c>
      <c r="G79" s="8" t="s">
        <v>125</v>
      </c>
      <c r="H79" s="8" t="s">
        <v>126</v>
      </c>
      <c r="I79" s="8" t="s">
        <v>35</v>
      </c>
      <c r="M79" s="11" t="str">
        <f ca="1">IFERROR(__xludf.DUMMYFUNCTION("IFERROR(IF(ISBLANK(VLOOKUP(LOWER(B79),recordings!$C$2:K1000,7,FALSE)),REGEXREPLACE(VLOOKUP(LOWER(B79),recordings!$C$2:K1000,9,FALSE),""\?.*$"",""""),VLOOKUP(LOWER(B79),recordings!$C$2:K1000,7,FALSE)),"""")"),"http://production-processed-recordings.s3.amazonaws.com/normalized_audio/c74d1ac55f749a3340082abd6d354d25.wav")</f>
        <v>http://production-processed-recordings.s3.amazonaws.com/normalized_audio/c74d1ac55f749a3340082abd6d354d25.wav</v>
      </c>
      <c r="N79" s="8" t="s">
        <v>338</v>
      </c>
      <c r="O79" s="7"/>
    </row>
    <row r="80" spans="1:15" ht="15.75" customHeight="1">
      <c r="A80" s="7" t="str">
        <f ca="1">IFERROR(__xludf.DUMMYFUNCTION("REGEXREPLACE(REGEXEXTRACT(B80,""(.*)@""),""\."","""")"),"anb2004")</f>
        <v>anb2004</v>
      </c>
      <c r="B80" s="8" t="s">
        <v>339</v>
      </c>
      <c r="C80" s="9" t="str">
        <f t="shared" si="0"/>
        <v>Buckner Adrianne Nicole</v>
      </c>
      <c r="D80" s="10" t="s">
        <v>340</v>
      </c>
      <c r="E80" s="10" t="s">
        <v>341</v>
      </c>
      <c r="F80" s="10" t="s">
        <v>58</v>
      </c>
      <c r="G80" s="8" t="s">
        <v>27</v>
      </c>
      <c r="H80" s="8" t="s">
        <v>41</v>
      </c>
      <c r="M80" s="11" t="str">
        <f ca="1">IFERROR(__xludf.DUMMYFUNCTION("IFERROR(IF(ISBLANK(VLOOKUP(LOWER(B80),recordings!$C$2:K1000,7,FALSE)),REGEXREPLACE(VLOOKUP(LOWER(B80),recordings!$C$2:K1000,9,FALSE),""\?.*$"",""""),VLOOKUP(LOWER(B80),recordings!$C$2:K1000,7,FALSE)),"""")"),"http://production-processed-recordings.s3.amazonaws.com/normalized_audio/fffdd6269e68931e446ec9f6354cffc3.wav")</f>
        <v>http://production-processed-recordings.s3.amazonaws.com/normalized_audio/fffdd6269e68931e446ec9f6354cffc3.wav</v>
      </c>
      <c r="N80" s="8" t="s">
        <v>342</v>
      </c>
      <c r="O80" s="7"/>
    </row>
    <row r="81" spans="1:15" ht="15.75" customHeight="1">
      <c r="A81" s="7" t="str">
        <f ca="1">IFERROR(__xludf.DUMMYFUNCTION("REGEXREPLACE(REGEXEXTRACT(B81,""(.*)@""),""\."","""")"),"emb26172")</f>
        <v>emb26172</v>
      </c>
      <c r="B81" s="8" t="s">
        <v>343</v>
      </c>
      <c r="C81" s="9" t="str">
        <f t="shared" si="0"/>
        <v>Bumgardner Evan Miles</v>
      </c>
      <c r="D81" s="10" t="s">
        <v>344</v>
      </c>
      <c r="E81" s="10" t="s">
        <v>345</v>
      </c>
      <c r="F81" s="10" t="s">
        <v>346</v>
      </c>
      <c r="G81" s="8" t="s">
        <v>15</v>
      </c>
      <c r="H81" s="8" t="s">
        <v>34</v>
      </c>
      <c r="I81" s="8" t="s">
        <v>59</v>
      </c>
      <c r="M81" s="11" t="str">
        <f ca="1">IFERROR(__xludf.DUMMYFUNCTION("IFERROR(IF(ISBLANK(VLOOKUP(LOWER(B81),recordings!$C$2:K1000,7,FALSE)),REGEXREPLACE(VLOOKUP(LOWER(B81),recordings!$C$2:K1000,9,FALSE),""\?.*$"",""""),VLOOKUP(LOWER(B81),recordings!$C$2:K1000,7,FALSE)),"""")"),"http://production-processed-recordings.s3.amazonaws.com/normalized_audio/6f80796cec39c0e0e839dd85e616904e.wav")</f>
        <v>http://production-processed-recordings.s3.amazonaws.com/normalized_audio/6f80796cec39c0e0e839dd85e616904e.wav</v>
      </c>
      <c r="O81" s="7"/>
    </row>
    <row r="82" spans="1:15" ht="15.75" customHeight="1">
      <c r="A82" s="7" t="str">
        <f ca="1">IFERROR(__xludf.DUMMYFUNCTION("REGEXREPLACE(REGEXEXTRACT(B82,""(.*)@""),""\."","""")"),"jjb23919")</f>
        <v>jjb23919</v>
      </c>
      <c r="B82" s="8" t="s">
        <v>347</v>
      </c>
      <c r="C82" s="9" t="str">
        <f t="shared" si="0"/>
        <v>Burch Jacob James</v>
      </c>
      <c r="D82" s="10" t="s">
        <v>348</v>
      </c>
      <c r="E82" s="10" t="s">
        <v>257</v>
      </c>
      <c r="F82" s="10" t="s">
        <v>207</v>
      </c>
      <c r="G82" s="8" t="s">
        <v>15</v>
      </c>
      <c r="H82" s="8" t="s">
        <v>16</v>
      </c>
      <c r="I82" s="8" t="s">
        <v>59</v>
      </c>
      <c r="M82" s="11" t="str">
        <f ca="1">IFERROR(__xludf.DUMMYFUNCTION("IFERROR(IF(ISBLANK(VLOOKUP(LOWER(B82),recordings!$C$2:K1000,7,FALSE)),REGEXREPLACE(VLOOKUP(LOWER(B82),recordings!$C$2:K1000,9,FALSE),""\?.*$"",""""),VLOOKUP(LOWER(B82),recordings!$C$2:K1000,7,FALSE)),"""")"),"http://production-processed-recordings.s3.amazonaws.com/normalized_audio/a7f44156652eb2880d51ce2fdc73e903.wav")</f>
        <v>http://production-processed-recordings.s3.amazonaws.com/normalized_audio/a7f44156652eb2880d51ce2fdc73e903.wav</v>
      </c>
      <c r="O82" s="7"/>
    </row>
    <row r="83" spans="1:15" ht="15.75" customHeight="1">
      <c r="A83" s="7" t="str">
        <f ca="1">IFERROR(__xludf.DUMMYFUNCTION("REGEXREPLACE(REGEXEXTRACT(B83,""(.*)@""),""\."","""")"),"cabbott6102")</f>
        <v>cabbott6102</v>
      </c>
      <c r="B83" s="8" t="s">
        <v>349</v>
      </c>
      <c r="C83" s="9" t="str">
        <f t="shared" si="0"/>
        <v>Burkard Christina Lynn</v>
      </c>
      <c r="D83" s="10" t="s">
        <v>350</v>
      </c>
      <c r="E83" s="10" t="s">
        <v>210</v>
      </c>
      <c r="F83" s="10" t="s">
        <v>351</v>
      </c>
      <c r="G83" s="8" t="s">
        <v>15</v>
      </c>
      <c r="H83" s="8" t="s">
        <v>34</v>
      </c>
      <c r="I83" s="8" t="s">
        <v>17</v>
      </c>
      <c r="M83" s="11" t="str">
        <f ca="1">IFERROR(__xludf.DUMMYFUNCTION("IFERROR(IF(ISBLANK(VLOOKUP(LOWER(B83),recordings!$C$2:K1000,7,FALSE)),REGEXREPLACE(VLOOKUP(LOWER(B83),recordings!$C$2:K1000,9,FALSE),""\?.*$"",""""),VLOOKUP(LOWER(B83),recordings!$C$2:K1000,7,FALSE)),"""")"),"http://production-processed-recordings.s3.amazonaws.com/normalized_audio/5613f7c7f2a809a3e765974280711f23.wav")</f>
        <v>http://production-processed-recordings.s3.amazonaws.com/normalized_audio/5613f7c7f2a809a3e765974280711f23.wav</v>
      </c>
      <c r="N83" s="8" t="s">
        <v>352</v>
      </c>
      <c r="O83" s="7"/>
    </row>
    <row r="84" spans="1:15" ht="15.75" customHeight="1">
      <c r="A84" s="7" t="str">
        <f ca="1">IFERROR(__xludf.DUMMYFUNCTION("REGEXREPLACE(REGEXEXTRACT(B84,""(.*)@""),""\."","""")"),"ab255466")</f>
        <v>ab255466</v>
      </c>
      <c r="B84" s="8" t="s">
        <v>353</v>
      </c>
      <c r="C84" s="9" t="str">
        <f t="shared" si="0"/>
        <v xml:space="preserve">Burns Andrew </v>
      </c>
      <c r="D84" s="10" t="s">
        <v>354</v>
      </c>
      <c r="E84" s="10" t="s">
        <v>355</v>
      </c>
      <c r="F84" s="10"/>
      <c r="G84" s="8" t="s">
        <v>15</v>
      </c>
      <c r="H84" s="8" t="s">
        <v>92</v>
      </c>
      <c r="I84" s="8" t="s">
        <v>35</v>
      </c>
      <c r="M84" s="11" t="str">
        <f ca="1">IFERROR(__xludf.DUMMYFUNCTION("IFERROR(IF(ISBLANK(VLOOKUP(LOWER(B84),recordings!$C$2:K1000,7,FALSE)),REGEXREPLACE(VLOOKUP(LOWER(B84),recordings!$C$2:K1000,9,FALSE),""\?.*$"",""""),VLOOKUP(LOWER(B84),recordings!$C$2:K1000,7,FALSE)),"""")"),"http://production-processed-recordings.s3.amazonaws.com/normalized_audio/eec20d23cab7cea119e3225369d1f359.wav")</f>
        <v>http://production-processed-recordings.s3.amazonaws.com/normalized_audio/eec20d23cab7cea119e3225369d1f359.wav</v>
      </c>
      <c r="O84" s="7"/>
    </row>
    <row r="85" spans="1:15" ht="15.75" customHeight="1">
      <c r="A85" s="7" t="str">
        <f ca="1">IFERROR(__xludf.DUMMYFUNCTION("REGEXREPLACE(REGEXEXTRACT(B85,""(.*)@""),""\."","""")"),"jeb26144")</f>
        <v>jeb26144</v>
      </c>
      <c r="B85" s="8" t="s">
        <v>356</v>
      </c>
      <c r="C85" s="9" t="str">
        <f t="shared" si="0"/>
        <v>Burns Joseph Evan</v>
      </c>
      <c r="D85" s="10" t="s">
        <v>354</v>
      </c>
      <c r="E85" s="10" t="s">
        <v>357</v>
      </c>
      <c r="F85" s="10" t="s">
        <v>345</v>
      </c>
      <c r="G85" s="8" t="s">
        <v>15</v>
      </c>
      <c r="H85" s="8" t="s">
        <v>92</v>
      </c>
      <c r="I85" s="8" t="s">
        <v>35</v>
      </c>
      <c r="M85" s="11" t="str">
        <f ca="1">IFERROR(__xludf.DUMMYFUNCTION("IFERROR(IF(ISBLANK(VLOOKUP(LOWER(B85),recordings!$C$2:K1000,7,FALSE)),REGEXREPLACE(VLOOKUP(LOWER(B85),recordings!$C$2:K1000,9,FALSE),""\?.*$"",""""),VLOOKUP(LOWER(B85),recordings!$C$2:K1000,7,FALSE)),"""")"),"http://production-processed-recordings.s3.amazonaws.com/normalized_audio/370ee10f63be090bbb2c1b7ae6569d37.wav")</f>
        <v>http://production-processed-recordings.s3.amazonaws.com/normalized_audio/370ee10f63be090bbb2c1b7ae6569d37.wav</v>
      </c>
      <c r="O85" s="7"/>
    </row>
    <row r="86" spans="1:15" ht="15.75" customHeight="1">
      <c r="A86" s="7" t="str">
        <f ca="1">IFERROR(__xludf.DUMMYFUNCTION("REGEXREPLACE(REGEXEXTRACT(B86,""(.*)@""),""\."","""")"),"jpb2028")</f>
        <v>jpb2028</v>
      </c>
      <c r="B86" s="8" t="s">
        <v>358</v>
      </c>
      <c r="C86" s="9" t="str">
        <f t="shared" si="0"/>
        <v>Burton John Porter</v>
      </c>
      <c r="D86" s="10" t="s">
        <v>359</v>
      </c>
      <c r="E86" s="10" t="s">
        <v>116</v>
      </c>
      <c r="F86" s="10" t="s">
        <v>360</v>
      </c>
      <c r="G86" s="8" t="s">
        <v>15</v>
      </c>
      <c r="H86" s="8" t="s">
        <v>16</v>
      </c>
      <c r="M86" s="11" t="str">
        <f ca="1">IFERROR(__xludf.DUMMYFUNCTION("IFERROR(IF(ISBLANK(VLOOKUP(LOWER(B86),recordings!$C$2:K1000,7,FALSE)),REGEXREPLACE(VLOOKUP(LOWER(B86),recordings!$C$2:K1000,9,FALSE),""\?.*$"",""""),VLOOKUP(LOWER(B86),recordings!$C$2:K1000,7,FALSE)),"""")"),"http://production-processed-recordings.s3.amazonaws.com/normalized_audio/995dddc266f260ffac739814f49ec501.wav")</f>
        <v>http://production-processed-recordings.s3.amazonaws.com/normalized_audio/995dddc266f260ffac739814f49ec501.wav</v>
      </c>
      <c r="O86" s="7"/>
    </row>
    <row r="87" spans="1:15" ht="15.75" customHeight="1">
      <c r="A87" s="7" t="str">
        <f ca="1">IFERROR(__xludf.DUMMYFUNCTION("REGEXREPLACE(REGEXEXTRACT(B87,""(.*)@""),""\."","""")"),"mrb2865")</f>
        <v>mrb2865</v>
      </c>
      <c r="B87" s="8" t="s">
        <v>361</v>
      </c>
      <c r="C87" s="9" t="str">
        <f t="shared" si="0"/>
        <v>Butler Makayla Reece</v>
      </c>
      <c r="D87" s="10" t="s">
        <v>362</v>
      </c>
      <c r="E87" s="10" t="s">
        <v>363</v>
      </c>
      <c r="F87" s="10" t="s">
        <v>364</v>
      </c>
      <c r="G87" s="8" t="s">
        <v>27</v>
      </c>
      <c r="H87" s="8" t="s">
        <v>41</v>
      </c>
      <c r="I87" s="8" t="s">
        <v>17</v>
      </c>
      <c r="M87" s="11" t="str">
        <f ca="1">IFERROR(__xludf.DUMMYFUNCTION("IFERROR(IF(ISBLANK(VLOOKUP(LOWER(B87),recordings!$C$2:K1000,7,FALSE)),REGEXREPLACE(VLOOKUP(LOWER(B87),recordings!$C$2:K1000,9,FALSE),""\?.*$"",""""),VLOOKUP(LOWER(B87),recordings!$C$2:K1000,7,FALSE)),"""")"),"http://production-processed-recordings.s3.amazonaws.com/normalized_audio/5f8051ea01c91140060d82dde37767e3.wav")</f>
        <v>http://production-processed-recordings.s3.amazonaws.com/normalized_audio/5f8051ea01c91140060d82dde37767e3.wav</v>
      </c>
      <c r="N87" s="8" t="s">
        <v>365</v>
      </c>
      <c r="O87" s="7"/>
    </row>
    <row r="88" spans="1:15" ht="15.75" customHeight="1">
      <c r="A88" s="7" t="str">
        <f ca="1">IFERROR(__xludf.DUMMYFUNCTION("REGEXREPLACE(REGEXEXTRACT(B88,""(.*)@""),""\."","""")"),"jrb284513")</f>
        <v>jrb284513</v>
      </c>
      <c r="B88" s="8" t="s">
        <v>366</v>
      </c>
      <c r="C88" s="9" t="str">
        <f t="shared" si="0"/>
        <v>Buyaki Julianna Raye</v>
      </c>
      <c r="D88" s="10" t="s">
        <v>367</v>
      </c>
      <c r="E88" s="10" t="s">
        <v>368</v>
      </c>
      <c r="F88" s="10" t="s">
        <v>369</v>
      </c>
      <c r="G88" s="8" t="s">
        <v>125</v>
      </c>
      <c r="H88" s="8" t="s">
        <v>126</v>
      </c>
      <c r="I88" s="8" t="s">
        <v>35</v>
      </c>
      <c r="M88" s="11" t="str">
        <f ca="1">IFERROR(__xludf.DUMMYFUNCTION("IFERROR(IF(ISBLANK(VLOOKUP(LOWER(B88),recordings!$C$2:K1000,7,FALSE)),REGEXREPLACE(VLOOKUP(LOWER(B88),recordings!$C$2:K1000,9,FALSE),""\?.*$"",""""),VLOOKUP(LOWER(B88),recordings!$C$2:K1000,7,FALSE)),"""")"),"http://production-processed-recordings.s3.amazonaws.com/normalized_audio/2aec3c454f6110fb27b7553d601f2860.wav")</f>
        <v>http://production-processed-recordings.s3.amazonaws.com/normalized_audio/2aec3c454f6110fb27b7553d601f2860.wav</v>
      </c>
      <c r="O88" s="7"/>
    </row>
    <row r="89" spans="1:15" ht="15.75" customHeight="1">
      <c r="A89" s="7" t="str">
        <f ca="1">IFERROR(__xludf.DUMMYFUNCTION("REGEXREPLACE(REGEXEXTRACT(B89,""(.*)@""),""\."","""")"),"jb26195")</f>
        <v>jb26195</v>
      </c>
      <c r="B89" s="8" t="s">
        <v>370</v>
      </c>
      <c r="C89" s="9" t="str">
        <f t="shared" si="0"/>
        <v xml:space="preserve">Bye Joshua </v>
      </c>
      <c r="D89" s="10" t="s">
        <v>371</v>
      </c>
      <c r="E89" s="10" t="s">
        <v>372</v>
      </c>
      <c r="F89" s="10"/>
      <c r="G89" s="8" t="s">
        <v>27</v>
      </c>
      <c r="H89" s="8" t="s">
        <v>74</v>
      </c>
      <c r="I89" s="8" t="s">
        <v>17</v>
      </c>
      <c r="M89" s="11" t="str">
        <f ca="1">IFERROR(__xludf.DUMMYFUNCTION("IFERROR(IF(ISBLANK(VLOOKUP(LOWER(B89),recordings!$C$2:K1000,7,FALSE)),REGEXREPLACE(VLOOKUP(LOWER(B89),recordings!$C$2:K1000,9,FALSE),""\?.*$"",""""),VLOOKUP(LOWER(B89),recordings!$C$2:K1000,7,FALSE)),"""")"),"http://production-processed-recordings.s3.amazonaws.com/normalized_audio/f43ee7cf0a6a1eddc47fb1e2dc2b9188.wav")</f>
        <v>http://production-processed-recordings.s3.amazonaws.com/normalized_audio/f43ee7cf0a6a1eddc47fb1e2dc2b9188.wav</v>
      </c>
      <c r="O89" s="7"/>
    </row>
    <row r="90" spans="1:15" ht="15.75" customHeight="1">
      <c r="A90" s="7" t="str">
        <f ca="1">IFERROR(__xludf.DUMMYFUNCTION("REGEXREPLACE(REGEXEXTRACT(B90,""(.*)@""),""\."","""")"),"vmc279")</f>
        <v>vmc279</v>
      </c>
      <c r="B90" s="8" t="s">
        <v>373</v>
      </c>
      <c r="C90" s="9" t="str">
        <f t="shared" si="0"/>
        <v>Cabell Victoria Michelle</v>
      </c>
      <c r="D90" s="10" t="s">
        <v>374</v>
      </c>
      <c r="E90" s="10" t="s">
        <v>375</v>
      </c>
      <c r="F90" s="10" t="s">
        <v>235</v>
      </c>
      <c r="G90" s="8" t="s">
        <v>79</v>
      </c>
      <c r="H90" s="8" t="s">
        <v>236</v>
      </c>
      <c r="M90" s="11" t="str">
        <f ca="1">IFERROR(__xludf.DUMMYFUNCTION("IFERROR(IF(ISBLANK(VLOOKUP(LOWER(B90),recordings!$C$2:K1000,7,FALSE)),REGEXREPLACE(VLOOKUP(LOWER(B90),recordings!$C$2:K1000,9,FALSE),""\?.*$"",""""),VLOOKUP(LOWER(B90),recordings!$C$2:K1000,7,FALSE)),"""")"),"http://production-processed-recordings.s3.amazonaws.com/normalized_audio/c6e3c8c3ec15b4f5b2b4d1f029d066d0.wav")</f>
        <v>http://production-processed-recordings.s3.amazonaws.com/normalized_audio/c6e3c8c3ec15b4f5b2b4d1f029d066d0.wav</v>
      </c>
      <c r="N90" s="8" t="s">
        <v>376</v>
      </c>
      <c r="O90" s="7"/>
    </row>
    <row r="91" spans="1:15" ht="15.75" customHeight="1">
      <c r="A91" s="7" t="str">
        <f ca="1">IFERROR(__xludf.DUMMYFUNCTION("REGEXREPLACE(REGEXEXTRACT(B91,""(.*)@""),""\."","""")"),"nrc2767")</f>
        <v>nrc2767</v>
      </c>
      <c r="B91" s="8" t="s">
        <v>377</v>
      </c>
      <c r="C91" s="9" t="str">
        <f t="shared" si="0"/>
        <v>Caldwell Norah Rosemary</v>
      </c>
      <c r="D91" s="10" t="s">
        <v>378</v>
      </c>
      <c r="E91" s="10" t="s">
        <v>379</v>
      </c>
      <c r="F91" s="10" t="s">
        <v>380</v>
      </c>
      <c r="G91" s="8" t="s">
        <v>27</v>
      </c>
      <c r="H91" s="8" t="s">
        <v>41</v>
      </c>
      <c r="I91" s="8" t="s">
        <v>17</v>
      </c>
      <c r="M91" s="11" t="str">
        <f ca="1">IFERROR(__xludf.DUMMYFUNCTION("IFERROR(IF(ISBLANK(VLOOKUP(LOWER(B91),recordings!$C$2:K1000,7,FALSE)),REGEXREPLACE(VLOOKUP(LOWER(B91),recordings!$C$2:K1000,9,FALSE),""\?.*$"",""""),VLOOKUP(LOWER(B91),recordings!$C$2:K1000,7,FALSE)),"""")"),"http://production-processed-recordings.s3.amazonaws.com/normalized_audio/f4ffcc352f87963e7f381b388d92b09f.wav")</f>
        <v>http://production-processed-recordings.s3.amazonaws.com/normalized_audio/f4ffcc352f87963e7f381b388d92b09f.wav</v>
      </c>
      <c r="N91" s="8" t="s">
        <v>381</v>
      </c>
      <c r="O91" s="7"/>
    </row>
    <row r="92" spans="1:15" ht="15.75" customHeight="1">
      <c r="A92" s="7" t="str">
        <f ca="1">IFERROR(__xludf.DUMMYFUNCTION("REGEXREPLACE(REGEXEXTRACT(B92,""(.*)@""),""\."","""")"),"hgc24085")</f>
        <v>hgc24085</v>
      </c>
      <c r="B92" s="8" t="s">
        <v>382</v>
      </c>
      <c r="C92" s="9" t="str">
        <f t="shared" si="0"/>
        <v>Call Hannah Grace</v>
      </c>
      <c r="D92" s="10" t="s">
        <v>383</v>
      </c>
      <c r="E92" s="10" t="s">
        <v>384</v>
      </c>
      <c r="F92" s="10" t="s">
        <v>324</v>
      </c>
      <c r="G92" s="8" t="s">
        <v>27</v>
      </c>
      <c r="H92" s="8" t="s">
        <v>41</v>
      </c>
      <c r="I92" s="8" t="s">
        <v>17</v>
      </c>
      <c r="M92" s="11" t="str">
        <f ca="1">IFERROR(__xludf.DUMMYFUNCTION("IFERROR(IF(ISBLANK(VLOOKUP(LOWER(B92),recordings!$C$2:K1000,7,FALSE)),REGEXREPLACE(VLOOKUP(LOWER(B92),recordings!$C$2:K1000,9,FALSE),""\?.*$"",""""),VLOOKUP(LOWER(B92),recordings!$C$2:K1000,7,FALSE)),"""")"),"http://production-processed-recordings.s3.amazonaws.com/normalized_audio/9424cd8b83fc840d80bc8c9e7e59aea6.wav")</f>
        <v>http://production-processed-recordings.s3.amazonaws.com/normalized_audio/9424cd8b83fc840d80bc8c9e7e59aea6.wav</v>
      </c>
      <c r="N92" s="8" t="s">
        <v>385</v>
      </c>
      <c r="O92" s="7"/>
    </row>
    <row r="93" spans="1:15" ht="15.75" customHeight="1">
      <c r="A93" s="7" t="str">
        <f ca="1">IFERROR(__xludf.DUMMYFUNCTION("REGEXREPLACE(REGEXEXTRACT(B93,""(.*)@""),""\."","""")"),"mac24834")</f>
        <v>mac24834</v>
      </c>
      <c r="B93" s="8" t="s">
        <v>386</v>
      </c>
      <c r="C93" s="9" t="str">
        <f t="shared" si="0"/>
        <v>Camacho Malina Ann</v>
      </c>
      <c r="D93" s="10" t="s">
        <v>387</v>
      </c>
      <c r="E93" s="10" t="s">
        <v>388</v>
      </c>
      <c r="F93" s="10" t="s">
        <v>317</v>
      </c>
      <c r="G93" s="8" t="s">
        <v>15</v>
      </c>
      <c r="H93" s="8" t="s">
        <v>16</v>
      </c>
      <c r="M93" s="11" t="str">
        <f ca="1">IFERROR(__xludf.DUMMYFUNCTION("IFERROR(IF(ISBLANK(VLOOKUP(LOWER(B93),recordings!$C$2:K1000,7,FALSE)),REGEXREPLACE(VLOOKUP(LOWER(B93),recordings!$C$2:K1000,9,FALSE),""\?.*$"",""""),VLOOKUP(LOWER(B93),recordings!$C$2:K1000,7,FALSE)),"""")"),"http://production-processed-recordings.s3.amazonaws.com/normalized_audio/20354d7e2be84598b6b12b5ef698347a.wav")</f>
        <v>http://production-processed-recordings.s3.amazonaws.com/normalized_audio/20354d7e2be84598b6b12b5ef698347a.wav</v>
      </c>
      <c r="O93" s="7"/>
    </row>
    <row r="94" spans="1:15" ht="15.75" customHeight="1">
      <c r="A94" s="7" t="str">
        <f ca="1">IFERROR(__xludf.DUMMYFUNCTION("REGEXREPLACE(REGEXEXTRACT(B94,""(.*)@""),""\."","""")"),"bcc22910")</f>
        <v>bcc22910</v>
      </c>
      <c r="B94" s="8" t="s">
        <v>389</v>
      </c>
      <c r="C94" s="9" t="str">
        <f t="shared" si="0"/>
        <v>Campbell Brandy Cheyenne</v>
      </c>
      <c r="D94" s="10" t="s">
        <v>390</v>
      </c>
      <c r="E94" s="10" t="s">
        <v>391</v>
      </c>
      <c r="F94" s="10" t="s">
        <v>392</v>
      </c>
      <c r="G94" s="8" t="s">
        <v>15</v>
      </c>
      <c r="H94" s="8" t="s">
        <v>16</v>
      </c>
      <c r="I94" s="8" t="s">
        <v>59</v>
      </c>
      <c r="M94" s="11" t="str">
        <f ca="1">IFERROR(__xludf.DUMMYFUNCTION("IFERROR(IF(ISBLANK(VLOOKUP(LOWER(B94),recordings!$C$2:K1000,7,FALSE)),REGEXREPLACE(VLOOKUP(LOWER(B94),recordings!$C$2:K1000,9,FALSE),""\?.*$"",""""),VLOOKUP(LOWER(B94),recordings!$C$2:K1000,7,FALSE)),"""")"),"http://production-processed-recordings.s3.amazonaws.com/normalized_audio/f612fa56768ccada8d17049cbe16e5ce.wav")</f>
        <v>http://production-processed-recordings.s3.amazonaws.com/normalized_audio/f612fa56768ccada8d17049cbe16e5ce.wav</v>
      </c>
      <c r="O94" s="7"/>
    </row>
    <row r="95" spans="1:15" ht="15.75" customHeight="1">
      <c r="A95" s="7" t="str">
        <f ca="1">IFERROR(__xludf.DUMMYFUNCTION("REGEXREPLACE(REGEXEXTRACT(B95,""(.*)@""),""\."","""")"),"lsc20251")</f>
        <v>lsc20251</v>
      </c>
      <c r="B95" s="8" t="s">
        <v>393</v>
      </c>
      <c r="C95" s="9" t="str">
        <f t="shared" si="0"/>
        <v>Carpenter Lauren Shanette</v>
      </c>
      <c r="D95" s="10" t="s">
        <v>394</v>
      </c>
      <c r="E95" s="10" t="s">
        <v>148</v>
      </c>
      <c r="F95" s="10" t="s">
        <v>395</v>
      </c>
      <c r="G95" s="8" t="s">
        <v>79</v>
      </c>
      <c r="H95" s="8" t="s">
        <v>236</v>
      </c>
      <c r="I95" s="8" t="s">
        <v>59</v>
      </c>
      <c r="M95" s="11" t="str">
        <f ca="1">IFERROR(__xludf.DUMMYFUNCTION("IFERROR(IF(ISBLANK(VLOOKUP(LOWER(B95),recordings!$C$2:K1000,7,FALSE)),REGEXREPLACE(VLOOKUP(LOWER(B95),recordings!$C$2:K1000,9,FALSE),""\?.*$"",""""),VLOOKUP(LOWER(B95),recordings!$C$2:K1000,7,FALSE)),"""")"),"http://production-processed-recordings.s3.amazonaws.com/normalized_audio/ef121e1685bf73a05eb813323f719db0.wav")</f>
        <v>http://production-processed-recordings.s3.amazonaws.com/normalized_audio/ef121e1685bf73a05eb813323f719db0.wav</v>
      </c>
      <c r="O95" s="7"/>
    </row>
    <row r="96" spans="1:15" ht="15.75" customHeight="1">
      <c r="A96" s="7" t="str">
        <f ca="1">IFERROR(__xludf.DUMMYFUNCTION("REGEXREPLACE(REGEXEXTRACT(B96,""(.*)@""),""\."","""")"),"sjc2364")</f>
        <v>sjc2364</v>
      </c>
      <c r="B96" s="8" t="s">
        <v>396</v>
      </c>
      <c r="C96" s="9" t="str">
        <f t="shared" si="0"/>
        <v>Carruthers Sarah Juel</v>
      </c>
      <c r="D96" s="10" t="s">
        <v>397</v>
      </c>
      <c r="E96" s="10" t="s">
        <v>316</v>
      </c>
      <c r="F96" s="10" t="s">
        <v>398</v>
      </c>
      <c r="G96" s="8" t="s">
        <v>27</v>
      </c>
      <c r="H96" s="8" t="s">
        <v>188</v>
      </c>
      <c r="I96" s="8" t="s">
        <v>59</v>
      </c>
      <c r="M96" s="11" t="str">
        <f ca="1">IFERROR(__xludf.DUMMYFUNCTION("IFERROR(IF(ISBLANK(VLOOKUP(LOWER(B96),recordings!$C$2:K1000,7,FALSE)),REGEXREPLACE(VLOOKUP(LOWER(B96),recordings!$C$2:K1000,9,FALSE),""\?.*$"",""""),VLOOKUP(LOWER(B96),recordings!$C$2:K1000,7,FALSE)),"""")"),"http://production-processed-recordings.s3.amazonaws.com/normalized_audio/4864cb3ba47a99ccc62e00b8c6965061.wav")</f>
        <v>http://production-processed-recordings.s3.amazonaws.com/normalized_audio/4864cb3ba47a99ccc62e00b8c6965061.wav</v>
      </c>
      <c r="O96" s="7"/>
    </row>
    <row r="97" spans="1:15" ht="15.75" customHeight="1">
      <c r="A97" s="7" t="str">
        <f ca="1">IFERROR(__xludf.DUMMYFUNCTION("REGEXREPLACE(REGEXEXTRACT(B97,""(.*)@""),""\."","""")"),"sjc2647")</f>
        <v>sjc2647</v>
      </c>
      <c r="B97" s="8" t="s">
        <v>399</v>
      </c>
      <c r="C97" s="9" t="str">
        <f t="shared" si="0"/>
        <v>Carter Steven Jenkins</v>
      </c>
      <c r="D97" s="10" t="s">
        <v>400</v>
      </c>
      <c r="E97" s="10" t="s">
        <v>401</v>
      </c>
      <c r="F97" s="10" t="s">
        <v>402</v>
      </c>
      <c r="G97" s="8" t="s">
        <v>27</v>
      </c>
      <c r="H97" s="8" t="s">
        <v>240</v>
      </c>
      <c r="I97" s="8" t="s">
        <v>35</v>
      </c>
      <c r="M97" s="11" t="str">
        <f ca="1">IFERROR(__xludf.DUMMYFUNCTION("IFERROR(IF(ISBLANK(VLOOKUP(LOWER(B97),recordings!$C$2:K1000,7,FALSE)),REGEXREPLACE(VLOOKUP(LOWER(B97),recordings!$C$2:K1000,9,FALSE),""\?.*$"",""""),VLOOKUP(LOWER(B97),recordings!$C$2:K1000,7,FALSE)),"""")"),"http://production-processed-recordings.s3.amazonaws.com/normalized_audio/3a2c09e88e8e1da4ca563d2ddf31d499.wav")</f>
        <v>http://production-processed-recordings.s3.amazonaws.com/normalized_audio/3a2c09e88e8e1da4ca563d2ddf31d499.wav</v>
      </c>
      <c r="O97" s="7"/>
    </row>
    <row r="98" spans="1:15" ht="15.75" customHeight="1">
      <c r="A98" s="7" t="str">
        <f ca="1">IFERROR(__xludf.DUMMYFUNCTION("REGEXREPLACE(REGEXEXTRACT(B98,""(.*)@""),""\."","""")"),"jpc23650")</f>
        <v>jpc23650</v>
      </c>
      <c r="B98" s="8" t="s">
        <v>403</v>
      </c>
      <c r="C98" s="9" t="str">
        <f t="shared" si="0"/>
        <v>Cary Justin Paul</v>
      </c>
      <c r="D98" s="10" t="s">
        <v>404</v>
      </c>
      <c r="E98" s="10" t="s">
        <v>405</v>
      </c>
      <c r="F98" s="10" t="s">
        <v>105</v>
      </c>
      <c r="G98" s="8" t="s">
        <v>15</v>
      </c>
      <c r="H98" s="8" t="s">
        <v>70</v>
      </c>
      <c r="I98" s="8" t="s">
        <v>35</v>
      </c>
      <c r="M98" s="11" t="str">
        <f ca="1">IFERROR(__xludf.DUMMYFUNCTION("IFERROR(IF(ISBLANK(VLOOKUP(LOWER(B98),recordings!$C$2:K1000,7,FALSE)),REGEXREPLACE(VLOOKUP(LOWER(B98),recordings!$C$2:K1000,9,FALSE),""\?.*$"",""""),VLOOKUP(LOWER(B98),recordings!$C$2:K1000,7,FALSE)),"""")"),"http://production-processed-recordings.s3.amazonaws.com/normalized_audio/ccfd619d492e420f15f9d52b0543c8b1.wav")</f>
        <v>http://production-processed-recordings.s3.amazonaws.com/normalized_audio/ccfd619d492e420f15f9d52b0543c8b1.wav</v>
      </c>
      <c r="O98" s="7"/>
    </row>
    <row r="99" spans="1:15" ht="15.75" customHeight="1">
      <c r="A99" s="7" t="str">
        <f ca="1">IFERROR(__xludf.DUMMYFUNCTION("REGEXREPLACE(REGEXEXTRACT(B99,""(.*)@""),""\."","""")"),"jac28307")</f>
        <v>jac28307</v>
      </c>
      <c r="B99" s="8" t="s">
        <v>406</v>
      </c>
      <c r="C99" s="9" t="str">
        <f t="shared" si="0"/>
        <v>Cassaday Jade Alexandra</v>
      </c>
      <c r="D99" s="10" t="s">
        <v>407</v>
      </c>
      <c r="E99" s="10" t="s">
        <v>408</v>
      </c>
      <c r="F99" s="10" t="s">
        <v>409</v>
      </c>
      <c r="G99" s="8" t="s">
        <v>125</v>
      </c>
      <c r="H99" s="8" t="s">
        <v>126</v>
      </c>
      <c r="M99" s="11" t="str">
        <f ca="1">IFERROR(__xludf.DUMMYFUNCTION("IFERROR(IF(ISBLANK(VLOOKUP(LOWER(B99),recordings!$C$2:K1000,7,FALSE)),REGEXREPLACE(VLOOKUP(LOWER(B99),recordings!$C$2:K1000,9,FALSE),""\?.*$"",""""),VLOOKUP(LOWER(B99),recordings!$C$2:K1000,7,FALSE)),"""")"),"http://production-processed-recordings.s3.amazonaws.com/normalized_audio/e20786f57aad595bdf8827fed50d76e2.wav")</f>
        <v>http://production-processed-recordings.s3.amazonaws.com/normalized_audio/e20786f57aad595bdf8827fed50d76e2.wav</v>
      </c>
      <c r="O99" s="7"/>
    </row>
    <row r="100" spans="1:15" ht="15.75" customHeight="1">
      <c r="A100" s="7" t="str">
        <f ca="1">IFERROR(__xludf.DUMMYFUNCTION("REGEXREPLACE(REGEXEXTRACT(B100,""(.*)@""),""\."","""")"),"djc23659")</f>
        <v>djc23659</v>
      </c>
      <c r="B100" s="8" t="s">
        <v>410</v>
      </c>
      <c r="C100" s="9" t="str">
        <f t="shared" si="0"/>
        <v>Celentano Daniel Joseph</v>
      </c>
      <c r="D100" s="10" t="s">
        <v>411</v>
      </c>
      <c r="E100" s="10" t="s">
        <v>215</v>
      </c>
      <c r="F100" s="10" t="s">
        <v>357</v>
      </c>
      <c r="G100" s="8" t="s">
        <v>125</v>
      </c>
      <c r="H100" s="8" t="s">
        <v>126</v>
      </c>
      <c r="I100" s="8" t="s">
        <v>59</v>
      </c>
      <c r="M100" s="11" t="str">
        <f ca="1">IFERROR(__xludf.DUMMYFUNCTION("IFERROR(IF(ISBLANK(VLOOKUP(LOWER(B100),recordings!$C$2:K1000,7,FALSE)),REGEXREPLACE(VLOOKUP(LOWER(B100),recordings!$C$2:K1000,9,FALSE),""\?.*$"",""""),VLOOKUP(LOWER(B100),recordings!$C$2:K1000,7,FALSE)),"""")"),"http://production-processed-recordings.s3.amazonaws.com/normalized_audio/ef1bf5009bac386f297d64912708a47c.wav")</f>
        <v>http://production-processed-recordings.s3.amazonaws.com/normalized_audio/ef1bf5009bac386f297d64912708a47c.wav</v>
      </c>
      <c r="O100" s="7"/>
    </row>
    <row r="101" spans="1:15" ht="15.75" customHeight="1">
      <c r="A101" s="7" t="str">
        <f ca="1">IFERROR(__xludf.DUMMYFUNCTION("REGEXREPLACE(REGEXEXTRACT(B101,""(.*)@""),""\."","""")"),"gc26104")</f>
        <v>gc26104</v>
      </c>
      <c r="B101" s="8" t="s">
        <v>412</v>
      </c>
      <c r="C101" s="9" t="str">
        <f t="shared" si="0"/>
        <v xml:space="preserve">Chapagain Gaurav </v>
      </c>
      <c r="D101" s="10" t="s">
        <v>413</v>
      </c>
      <c r="E101" s="10" t="s">
        <v>414</v>
      </c>
      <c r="F101" s="10"/>
      <c r="G101" s="8" t="s">
        <v>15</v>
      </c>
      <c r="H101" s="8" t="s">
        <v>70</v>
      </c>
      <c r="M101" s="11" t="str">
        <f ca="1">IFERROR(__xludf.DUMMYFUNCTION("IFERROR(IF(ISBLANK(VLOOKUP(LOWER(B101),recordings!$C$2:K1000,7,FALSE)),REGEXREPLACE(VLOOKUP(LOWER(B101),recordings!$C$2:K1000,9,FALSE),""\?.*$"",""""),VLOOKUP(LOWER(B101),recordings!$C$2:K1000,7,FALSE)),"""")"),"http://production-processed-recordings.s3.amazonaws.com/normalized_audio/80f90ad9fd701c08915074df12cb5c2c.wav")</f>
        <v>http://production-processed-recordings.s3.amazonaws.com/normalized_audio/80f90ad9fd701c08915074df12cb5c2c.wav</v>
      </c>
      <c r="O101" s="7"/>
    </row>
    <row r="102" spans="1:15" ht="15.75" customHeight="1">
      <c r="A102" s="7" t="str">
        <f ca="1">IFERROR(__xludf.DUMMYFUNCTION("REGEXREPLACE(REGEXEXTRACT(B102,""(.*)@""),""\."","""")"),"dlh25502")</f>
        <v>dlh25502</v>
      </c>
      <c r="B102" s="8" t="s">
        <v>415</v>
      </c>
      <c r="C102" s="9" t="str">
        <f t="shared" si="0"/>
        <v>Cherry Dana Lynn</v>
      </c>
      <c r="D102" s="10" t="s">
        <v>416</v>
      </c>
      <c r="E102" s="10" t="s">
        <v>417</v>
      </c>
      <c r="F102" s="10" t="s">
        <v>351</v>
      </c>
      <c r="G102" s="8" t="s">
        <v>15</v>
      </c>
      <c r="H102" s="8" t="s">
        <v>16</v>
      </c>
      <c r="I102" s="8" t="s">
        <v>17</v>
      </c>
      <c r="M102" s="11" t="str">
        <f ca="1">IFERROR(__xludf.DUMMYFUNCTION("IFERROR(IF(ISBLANK(VLOOKUP(LOWER(B102),recordings!$C$2:K1000,7,FALSE)),REGEXREPLACE(VLOOKUP(LOWER(B102),recordings!$C$2:K1000,9,FALSE),""\?.*$"",""""),VLOOKUP(LOWER(B102),recordings!$C$2:K1000,7,FALSE)),"""")"),"http://production-processed-recordings.s3.amazonaws.com/normalized_audio/381e7ff5c81e19b635bdc15b1d045d74.wav")</f>
        <v>http://production-processed-recordings.s3.amazonaws.com/normalized_audio/381e7ff5c81e19b635bdc15b1d045d74.wav</v>
      </c>
      <c r="N102" s="8" t="s">
        <v>418</v>
      </c>
      <c r="O102" s="7"/>
    </row>
    <row r="103" spans="1:15" ht="15.75" customHeight="1">
      <c r="A103" s="7" t="str">
        <f ca="1">IFERROR(__xludf.DUMMYFUNCTION("REGEXREPLACE(REGEXEXTRACT(B103,""(.*)@""),""\."","""")"),"cac24292")</f>
        <v>cac24292</v>
      </c>
      <c r="B103" s="8" t="s">
        <v>419</v>
      </c>
      <c r="C103" s="9" t="str">
        <f t="shared" si="0"/>
        <v>Chesebro Caitlin Ann</v>
      </c>
      <c r="D103" s="10" t="s">
        <v>420</v>
      </c>
      <c r="E103" s="10" t="s">
        <v>421</v>
      </c>
      <c r="F103" s="10" t="s">
        <v>317</v>
      </c>
      <c r="G103" s="8" t="s">
        <v>27</v>
      </c>
      <c r="H103" s="8" t="s">
        <v>41</v>
      </c>
      <c r="I103" s="8" t="s">
        <v>59</v>
      </c>
      <c r="M103" s="11" t="str">
        <f ca="1">IFERROR(__xludf.DUMMYFUNCTION("IFERROR(IF(ISBLANK(VLOOKUP(LOWER(B103),recordings!$C$2:K1000,7,FALSE)),REGEXREPLACE(VLOOKUP(LOWER(B103),recordings!$C$2:K1000,9,FALSE),""\?.*$"",""""),VLOOKUP(LOWER(B103),recordings!$C$2:K1000,7,FALSE)),"""")"),"http://production-processed-recordings.s3.amazonaws.com/normalized_audio/385b6f41e914ce51beee2d1c5c6ab1bb.wav")</f>
        <v>http://production-processed-recordings.s3.amazonaws.com/normalized_audio/385b6f41e914ce51beee2d1c5c6ab1bb.wav</v>
      </c>
      <c r="O103" s="7"/>
    </row>
    <row r="104" spans="1:15" ht="15.75" customHeight="1">
      <c r="A104" s="7" t="str">
        <f ca="1">IFERROR(__xludf.DUMMYFUNCTION("REGEXREPLACE(REGEXEXTRACT(B104,""(.*)@""),""\."","""")"),"gec23400")</f>
        <v>gec23400</v>
      </c>
      <c r="B104" s="8" t="s">
        <v>422</v>
      </c>
      <c r="C104" s="9" t="str">
        <f t="shared" si="0"/>
        <v>Chichique Brizuela German Ernesto</v>
      </c>
      <c r="D104" s="10" t="s">
        <v>423</v>
      </c>
      <c r="E104" s="10" t="s">
        <v>424</v>
      </c>
      <c r="F104" s="10" t="s">
        <v>425</v>
      </c>
      <c r="G104" s="8" t="s">
        <v>15</v>
      </c>
      <c r="H104" s="8" t="s">
        <v>16</v>
      </c>
      <c r="M104" s="11" t="str">
        <f ca="1">IFERROR(__xludf.DUMMYFUNCTION("IFERROR(IF(ISBLANK(VLOOKUP(LOWER(B104),recordings!$C$2:K1000,7,FALSE)),REGEXREPLACE(VLOOKUP(LOWER(B104),recordings!$C$2:K1000,9,FALSE),""\?.*$"",""""),VLOOKUP(LOWER(B104),recordings!$C$2:K1000,7,FALSE)),"""")"),"http://production-processed-recordings.s3.amazonaws.com/normalized_audio/3bf8a8b02b117deaf499acb529db0a4d.wav")</f>
        <v>http://production-processed-recordings.s3.amazonaws.com/normalized_audio/3bf8a8b02b117deaf499acb529db0a4d.wav</v>
      </c>
      <c r="O104" s="7"/>
    </row>
    <row r="105" spans="1:15" ht="15.75" customHeight="1">
      <c r="A105" s="7" t="str">
        <f ca="1">IFERROR(__xludf.DUMMYFUNCTION("REGEXREPLACE(REGEXEXTRACT(B105,""(.*)@""),""\."","""")"),"bc254603")</f>
        <v>bc254603</v>
      </c>
      <c r="B105" s="8" t="s">
        <v>426</v>
      </c>
      <c r="C105" s="9" t="str">
        <f t="shared" si="0"/>
        <v xml:space="preserve">Chrispin Briana </v>
      </c>
      <c r="D105" s="10" t="s">
        <v>427</v>
      </c>
      <c r="E105" s="10" t="s">
        <v>428</v>
      </c>
      <c r="F105" s="10"/>
      <c r="G105" s="8" t="s">
        <v>15</v>
      </c>
      <c r="H105" s="8" t="s">
        <v>16</v>
      </c>
      <c r="I105" s="8" t="s">
        <v>17</v>
      </c>
      <c r="M105" s="11" t="str">
        <f ca="1">IFERROR(__xludf.DUMMYFUNCTION("IFERROR(IF(ISBLANK(VLOOKUP(LOWER(B105),recordings!$C$2:K1000,7,FALSE)),REGEXREPLACE(VLOOKUP(LOWER(B105),recordings!$C$2:K1000,9,FALSE),""\?.*$"",""""),VLOOKUP(LOWER(B105),recordings!$C$2:K1000,7,FALSE)),"""")"),"http://production-processed-recordings.s3.amazonaws.com/normalized_audio/d442f79242346978f9c98921461c2470.wav")</f>
        <v>http://production-processed-recordings.s3.amazonaws.com/normalized_audio/d442f79242346978f9c98921461c2470.wav</v>
      </c>
      <c r="O105" s="7"/>
    </row>
    <row r="106" spans="1:15" ht="15.75" customHeight="1">
      <c r="A106" s="7" t="str">
        <f ca="1">IFERROR(__xludf.DUMMYFUNCTION("REGEXREPLACE(REGEXEXTRACT(B106,""(.*)@""),""\."","""")"),"jtc24990")</f>
        <v>jtc24990</v>
      </c>
      <c r="B106" s="8" t="s">
        <v>429</v>
      </c>
      <c r="C106" s="9" t="str">
        <f t="shared" si="0"/>
        <v>Clatterbuck Jacob Tyler</v>
      </c>
      <c r="D106" s="10" t="s">
        <v>430</v>
      </c>
      <c r="E106" s="10" t="s">
        <v>257</v>
      </c>
      <c r="F106" s="10" t="s">
        <v>431</v>
      </c>
      <c r="G106" s="8" t="s">
        <v>15</v>
      </c>
      <c r="H106" s="8" t="s">
        <v>34</v>
      </c>
      <c r="M106" s="11" t="str">
        <f ca="1">IFERROR(__xludf.DUMMYFUNCTION("IFERROR(IF(ISBLANK(VLOOKUP(LOWER(B106),recordings!$C$2:K1000,7,FALSE)),REGEXREPLACE(VLOOKUP(LOWER(B106),recordings!$C$2:K1000,9,FALSE),""\?.*$"",""""),VLOOKUP(LOWER(B106),recordings!$C$2:K1000,7,FALSE)),"""")"),"http://production-processed-recordings.s3.amazonaws.com/normalized_audio/f72ec2d0c12c6068d78a31cd8c922ac0.wav")</f>
        <v>http://production-processed-recordings.s3.amazonaws.com/normalized_audio/f72ec2d0c12c6068d78a31cd8c922ac0.wav</v>
      </c>
      <c r="O106" s="7"/>
    </row>
    <row r="107" spans="1:15" ht="15.75" customHeight="1">
      <c r="A107" s="7" t="str">
        <f ca="1">IFERROR(__xludf.DUMMYFUNCTION("REGEXREPLACE(REGEXEXTRACT(B107,""(.*)@""),""\."","""")"),"ac20357")</f>
        <v>ac20357</v>
      </c>
      <c r="B107" s="8" t="s">
        <v>432</v>
      </c>
      <c r="C107" s="9" t="str">
        <f t="shared" si="0"/>
        <v xml:space="preserve">Cleveland Alhena </v>
      </c>
      <c r="D107" s="10" t="s">
        <v>433</v>
      </c>
      <c r="E107" s="10" t="s">
        <v>434</v>
      </c>
      <c r="F107" s="10"/>
      <c r="G107" s="8" t="s">
        <v>29</v>
      </c>
      <c r="H107" s="8" t="s">
        <v>435</v>
      </c>
      <c r="M107" s="11" t="str">
        <f ca="1">IFERROR(__xludf.DUMMYFUNCTION("IFERROR(IF(ISBLANK(VLOOKUP(LOWER(B107),recordings!$C$2:K1000,7,FALSE)),REGEXREPLACE(VLOOKUP(LOWER(B107),recordings!$C$2:K1000,9,FALSE),""\?.*$"",""""),VLOOKUP(LOWER(B107),recordings!$C$2:K1000,7,FALSE)),"""")"),"http://production-processed-recordings.s3.amazonaws.com/normalized_audio/b95d5442942527fbba5fb8a4647442d7.wav")</f>
        <v>http://production-processed-recordings.s3.amazonaws.com/normalized_audio/b95d5442942527fbba5fb8a4647442d7.wav</v>
      </c>
      <c r="O107" s="7"/>
    </row>
    <row r="108" spans="1:15" ht="15.75" customHeight="1">
      <c r="A108" s="7" t="str">
        <f ca="1">IFERROR(__xludf.DUMMYFUNCTION("REGEXREPLACE(REGEXEXTRACT(B108,""(.*)@""),""\."","""")"),"vnc2585")</f>
        <v>vnc2585</v>
      </c>
      <c r="B108" s="8" t="s">
        <v>436</v>
      </c>
      <c r="C108" s="9" t="str">
        <f t="shared" si="0"/>
        <v>Cleveland Victoria Noelle</v>
      </c>
      <c r="D108" s="10" t="s">
        <v>433</v>
      </c>
      <c r="E108" s="10" t="s">
        <v>375</v>
      </c>
      <c r="F108" s="10" t="s">
        <v>437</v>
      </c>
      <c r="G108" s="8" t="s">
        <v>27</v>
      </c>
      <c r="H108" s="8" t="s">
        <v>50</v>
      </c>
      <c r="I108" s="8" t="s">
        <v>35</v>
      </c>
      <c r="M108" s="11" t="str">
        <f ca="1">IFERROR(__xludf.DUMMYFUNCTION("IFERROR(IF(ISBLANK(VLOOKUP(LOWER(B108),recordings!$C$2:K1000,7,FALSE)),REGEXREPLACE(VLOOKUP(LOWER(B108),recordings!$C$2:K1000,9,FALSE),""\?.*$"",""""),VLOOKUP(LOWER(B108),recordings!$C$2:K1000,7,FALSE)),"""")"),"http://production-processed-recordings.s3.amazonaws.com/normalized_audio/c7f75f3260b2ffac11c2c722e596abfb.wav")</f>
        <v>http://production-processed-recordings.s3.amazonaws.com/normalized_audio/c7f75f3260b2ffac11c2c722e596abfb.wav</v>
      </c>
      <c r="O108" s="7"/>
    </row>
    <row r="109" spans="1:15" ht="15.75" customHeight="1">
      <c r="A109" s="7" t="str">
        <f ca="1">IFERROR(__xludf.DUMMYFUNCTION("REGEXREPLACE(REGEXEXTRACT(B109,""(.*)@""),""\."","""")"),"tc23330")</f>
        <v>tc23330</v>
      </c>
      <c r="B109" s="8" t="s">
        <v>438</v>
      </c>
      <c r="C109" s="9" t="str">
        <f t="shared" si="0"/>
        <v xml:space="preserve">Coleman Tyler </v>
      </c>
      <c r="D109" s="10" t="s">
        <v>439</v>
      </c>
      <c r="E109" s="10" t="s">
        <v>431</v>
      </c>
      <c r="F109" s="10"/>
      <c r="G109" s="8" t="s">
        <v>15</v>
      </c>
      <c r="H109" s="8" t="s">
        <v>16</v>
      </c>
      <c r="M109" s="11" t="str">
        <f ca="1">IFERROR(__xludf.DUMMYFUNCTION("IFERROR(IF(ISBLANK(VLOOKUP(LOWER(B109),recordings!$C$2:K1000,7,FALSE)),REGEXREPLACE(VLOOKUP(LOWER(B109),recordings!$C$2:K1000,9,FALSE),""\?.*$"",""""),VLOOKUP(LOWER(B109),recordings!$C$2:K1000,7,FALSE)),"""")"),"http://production-processed-recordings.s3.amazonaws.com/normalized_audio/a8544c55b57308e2983f8576cd8ca104.wav")</f>
        <v>http://production-processed-recordings.s3.amazonaws.com/normalized_audio/a8544c55b57308e2983f8576cd8ca104.wav</v>
      </c>
      <c r="O109" s="7"/>
    </row>
    <row r="110" spans="1:15" ht="15.75" customHeight="1">
      <c r="A110" s="7" t="str">
        <f ca="1">IFERROR(__xludf.DUMMYFUNCTION("REGEXREPLACE(REGEXEXTRACT(B110,""(.*)@""),""\."","""")"),"lvc2320")</f>
        <v>lvc2320</v>
      </c>
      <c r="B110" s="8" t="s">
        <v>440</v>
      </c>
      <c r="C110" s="9" t="str">
        <f t="shared" si="0"/>
        <v>Collier LeeAnna Virginia-Chittum</v>
      </c>
      <c r="D110" s="10" t="s">
        <v>441</v>
      </c>
      <c r="E110" s="10" t="s">
        <v>442</v>
      </c>
      <c r="F110" s="10" t="s">
        <v>443</v>
      </c>
      <c r="G110" s="8" t="s">
        <v>15</v>
      </c>
      <c r="H110" s="8" t="s">
        <v>16</v>
      </c>
      <c r="M110" s="11" t="str">
        <f ca="1">IFERROR(__xludf.DUMMYFUNCTION("IFERROR(IF(ISBLANK(VLOOKUP(LOWER(B110),recordings!$C$2:K1000,7,FALSE)),REGEXREPLACE(VLOOKUP(LOWER(B110),recordings!$C$2:K1000,9,FALSE),""\?.*$"",""""),VLOOKUP(LOWER(B110),recordings!$C$2:K1000,7,FALSE)),"""")"),"http://production-processed-recordings.s3.amazonaws.com/normalized_audio/e756dbdb4dcb2918ff0df1c673193cd3.wav")</f>
        <v>http://production-processed-recordings.s3.amazonaws.com/normalized_audio/e756dbdb4dcb2918ff0df1c673193cd3.wav</v>
      </c>
      <c r="O110" s="7"/>
    </row>
    <row r="111" spans="1:15" ht="15.75" customHeight="1">
      <c r="A111" s="7" t="str">
        <f ca="1">IFERROR(__xludf.DUMMYFUNCTION("REGEXREPLACE(REGEXEXTRACT(B111,""(.*)@""),""\."","""")"),"alc2131")</f>
        <v>alc2131</v>
      </c>
      <c r="B111" s="8" t="s">
        <v>444</v>
      </c>
      <c r="C111" s="9" t="str">
        <f t="shared" si="0"/>
        <v>Collings Andrew Lewis</v>
      </c>
      <c r="D111" s="10" t="s">
        <v>445</v>
      </c>
      <c r="E111" s="10" t="s">
        <v>355</v>
      </c>
      <c r="F111" s="10" t="s">
        <v>446</v>
      </c>
      <c r="G111" s="8" t="s">
        <v>27</v>
      </c>
      <c r="H111" s="8" t="s">
        <v>447</v>
      </c>
      <c r="I111" s="8" t="s">
        <v>17</v>
      </c>
      <c r="M111" s="11" t="str">
        <f ca="1">IFERROR(__xludf.DUMMYFUNCTION("IFERROR(IF(ISBLANK(VLOOKUP(LOWER(B111),recordings!$C$2:K1000,7,FALSE)),REGEXREPLACE(VLOOKUP(LOWER(B111),recordings!$C$2:K1000,9,FALSE),""\?.*$"",""""),VLOOKUP(LOWER(B111),recordings!$C$2:K1000,7,FALSE)),"""")"),"http://production-processed-recordings.s3.amazonaws.com/normalized_audio/63dce5bc89ecb289e762a96e83db3657.wav")</f>
        <v>http://production-processed-recordings.s3.amazonaws.com/normalized_audio/63dce5bc89ecb289e762a96e83db3657.wav</v>
      </c>
      <c r="O111" s="7"/>
    </row>
    <row r="112" spans="1:15" ht="15.75" customHeight="1">
      <c r="A112" s="7" t="str">
        <f ca="1">IFERROR(__xludf.DUMMYFUNCTION("REGEXREPLACE(REGEXEXTRACT(B112,""(.*)@""),""\."","""")"),"mac23844")</f>
        <v>mac23844</v>
      </c>
      <c r="B112" s="8" t="s">
        <v>448</v>
      </c>
      <c r="C112" s="9" t="str">
        <f t="shared" si="0"/>
        <v>Colwell Micah Alexander</v>
      </c>
      <c r="D112" s="10" t="s">
        <v>449</v>
      </c>
      <c r="E112" s="10" t="s">
        <v>450</v>
      </c>
      <c r="F112" s="10" t="s">
        <v>196</v>
      </c>
      <c r="G112" s="8" t="s">
        <v>27</v>
      </c>
      <c r="H112" s="8" t="s">
        <v>447</v>
      </c>
      <c r="M112" s="11" t="str">
        <f ca="1">IFERROR(__xludf.DUMMYFUNCTION("IFERROR(IF(ISBLANK(VLOOKUP(LOWER(B112),recordings!$C$2:K1000,7,FALSE)),REGEXREPLACE(VLOOKUP(LOWER(B112),recordings!$C$2:K1000,9,FALSE),""\?.*$"",""""),VLOOKUP(LOWER(B112),recordings!$C$2:K1000,7,FALSE)),"""")"),"http://production-processed-recordings.s3.amazonaws.com/normalized_audio/80a66ab5630db5e602758ab543408ced.wav")</f>
        <v>http://production-processed-recordings.s3.amazonaws.com/normalized_audio/80a66ab5630db5e602758ab543408ced.wav</v>
      </c>
      <c r="O112" s="7"/>
    </row>
    <row r="113" spans="1:15" ht="15.75" customHeight="1">
      <c r="A113" s="7" t="str">
        <f ca="1">IFERROR(__xludf.DUMMYFUNCTION("REGEXREPLACE(REGEXEXTRACT(B113,""(.*)@""),""\."","""")"),"asc2375")</f>
        <v>asc2375</v>
      </c>
      <c r="B113" s="8" t="s">
        <v>451</v>
      </c>
      <c r="C113" s="9" t="str">
        <f t="shared" si="0"/>
        <v>Compton Angela Susan</v>
      </c>
      <c r="D113" s="10" t="s">
        <v>452</v>
      </c>
      <c r="E113" s="10" t="s">
        <v>453</v>
      </c>
      <c r="F113" s="10" t="s">
        <v>454</v>
      </c>
      <c r="G113" s="8" t="s">
        <v>79</v>
      </c>
      <c r="H113" s="8" t="s">
        <v>80</v>
      </c>
      <c r="I113" s="8" t="s">
        <v>35</v>
      </c>
      <c r="M113" s="11" t="str">
        <f ca="1">IFERROR(__xludf.DUMMYFUNCTION("IFERROR(IF(ISBLANK(VLOOKUP(LOWER(B113),recordings!$C$2:K1000,7,FALSE)),REGEXREPLACE(VLOOKUP(LOWER(B113),recordings!$C$2:K1000,9,FALSE),""\?.*$"",""""),VLOOKUP(LOWER(B113),recordings!$C$2:K1000,7,FALSE)),"""")"),"http://production-processed-recordings.s3.amazonaws.com/normalized_audio/732347aa0fa060b31ff1d20390bd85bc.wav")</f>
        <v>http://production-processed-recordings.s3.amazonaws.com/normalized_audio/732347aa0fa060b31ff1d20390bd85bc.wav</v>
      </c>
      <c r="O113" s="7"/>
    </row>
    <row r="114" spans="1:15" ht="15.75" customHeight="1">
      <c r="A114" s="7" t="str">
        <f ca="1">IFERROR(__xludf.DUMMYFUNCTION("REGEXREPLACE(REGEXEXTRACT(B114,""(.*)@""),""\."","""")"),"csc2049")</f>
        <v>csc2049</v>
      </c>
      <c r="B114" s="8" t="s">
        <v>455</v>
      </c>
      <c r="C114" s="9" t="str">
        <f t="shared" si="0"/>
        <v>Condoulis Christopher Steven</v>
      </c>
      <c r="D114" s="10" t="s">
        <v>456</v>
      </c>
      <c r="E114" s="10" t="s">
        <v>104</v>
      </c>
      <c r="F114" s="10" t="s">
        <v>401</v>
      </c>
      <c r="G114" s="8" t="s">
        <v>15</v>
      </c>
      <c r="H114" s="8" t="s">
        <v>162</v>
      </c>
      <c r="M114" s="11" t="str">
        <f ca="1">IFERROR(__xludf.DUMMYFUNCTION("IFERROR(IF(ISBLANK(VLOOKUP(LOWER(B114),recordings!$C$2:K1000,7,FALSE)),REGEXREPLACE(VLOOKUP(LOWER(B114),recordings!$C$2:K1000,9,FALSE),""\?.*$"",""""),VLOOKUP(LOWER(B114),recordings!$C$2:K1000,7,FALSE)),"""")"),"http://production-processed-recordings.s3.amazonaws.com/normalized_audio/6940fce7814174ae65fd29e8d112f9a6.wav")</f>
        <v>http://production-processed-recordings.s3.amazonaws.com/normalized_audio/6940fce7814174ae65fd29e8d112f9a6.wav</v>
      </c>
      <c r="N114" s="8" t="s">
        <v>457</v>
      </c>
      <c r="O114" s="7"/>
    </row>
    <row r="115" spans="1:15" ht="15.75" customHeight="1">
      <c r="A115" s="7" t="str">
        <f ca="1">IFERROR(__xludf.DUMMYFUNCTION("REGEXREPLACE(REGEXEXTRACT(B115,""(.*)@""),""\."","""")"),"bac2386")</f>
        <v>bac2386</v>
      </c>
      <c r="B115" s="8" t="s">
        <v>458</v>
      </c>
      <c r="C115" s="9" t="str">
        <f t="shared" si="0"/>
        <v>Conner Bynon Anthony</v>
      </c>
      <c r="D115" s="10" t="s">
        <v>459</v>
      </c>
      <c r="E115" s="10" t="s">
        <v>460</v>
      </c>
      <c r="F115" s="10" t="s">
        <v>461</v>
      </c>
      <c r="G115" s="8" t="s">
        <v>15</v>
      </c>
      <c r="H115" s="8" t="s">
        <v>92</v>
      </c>
      <c r="M115" s="11" t="str">
        <f ca="1">IFERROR(__xludf.DUMMYFUNCTION("IFERROR(IF(ISBLANK(VLOOKUP(LOWER(B115),recordings!$C$2:K1000,7,FALSE)),REGEXREPLACE(VLOOKUP(LOWER(B115),recordings!$C$2:K1000,9,FALSE),""\?.*$"",""""),VLOOKUP(LOWER(B115),recordings!$C$2:K1000,7,FALSE)),"""")"),"http://production-processed-recordings.s3.amazonaws.com/normalized_audio/d5ef31b6ed0aad518b4c29df6266a08a.wav")</f>
        <v>http://production-processed-recordings.s3.amazonaws.com/normalized_audio/d5ef31b6ed0aad518b4c29df6266a08a.wav</v>
      </c>
      <c r="O115" s="7"/>
    </row>
    <row r="116" spans="1:15" ht="15.75" customHeight="1">
      <c r="A116" s="7" t="str">
        <f ca="1">IFERROR(__xludf.DUMMYFUNCTION("REGEXREPLACE(REGEXEXTRACT(B116,""(.*)@""),""\."","""")"),"dc249265")</f>
        <v>dc249265</v>
      </c>
      <c r="B116" s="8" t="s">
        <v>462</v>
      </c>
      <c r="C116" s="9" t="str">
        <f t="shared" si="0"/>
        <v xml:space="preserve">Consolvo Daniel </v>
      </c>
      <c r="D116" s="10" t="s">
        <v>463</v>
      </c>
      <c r="E116" s="10" t="s">
        <v>215</v>
      </c>
      <c r="F116" s="10"/>
      <c r="G116" s="8" t="s">
        <v>15</v>
      </c>
      <c r="H116" s="8" t="s">
        <v>245</v>
      </c>
      <c r="I116" s="8" t="s">
        <v>35</v>
      </c>
      <c r="M116" s="11" t="str">
        <f ca="1">IFERROR(__xludf.DUMMYFUNCTION("IFERROR(IF(ISBLANK(VLOOKUP(LOWER(B116),recordings!$C$2:K1000,7,FALSE)),REGEXREPLACE(VLOOKUP(LOWER(B116),recordings!$C$2:K1000,9,FALSE),""\?.*$"",""""),VLOOKUP(LOWER(B116),recordings!$C$2:K1000,7,FALSE)),"""")"),"http://production-processed-recordings.s3.amazonaws.com/normalized_audio/b58b707e7f9d01cebd26fdc574355f98.wav")</f>
        <v>http://production-processed-recordings.s3.amazonaws.com/normalized_audio/b58b707e7f9d01cebd26fdc574355f98.wav</v>
      </c>
      <c r="O116" s="7"/>
    </row>
    <row r="117" spans="1:15" ht="15.75" customHeight="1">
      <c r="A117" s="7" t="str">
        <f ca="1">IFERROR(__xludf.DUMMYFUNCTION("REGEXREPLACE(REGEXEXTRACT(B117,""(.*)@""),""\."","""")"),"adc2641")</f>
        <v>adc2641</v>
      </c>
      <c r="B117" s="8" t="s">
        <v>464</v>
      </c>
      <c r="C117" s="9" t="str">
        <f t="shared" si="0"/>
        <v>Constance Augustine David</v>
      </c>
      <c r="D117" s="10" t="s">
        <v>465</v>
      </c>
      <c r="E117" s="10" t="s">
        <v>466</v>
      </c>
      <c r="F117" s="10" t="s">
        <v>467</v>
      </c>
      <c r="G117" s="8" t="s">
        <v>27</v>
      </c>
      <c r="H117" s="8" t="s">
        <v>41</v>
      </c>
      <c r="M117" s="11" t="str">
        <f ca="1">IFERROR(__xludf.DUMMYFUNCTION("IFERROR(IF(ISBLANK(VLOOKUP(LOWER(B117),recordings!$C$2:K1000,7,FALSE)),REGEXREPLACE(VLOOKUP(LOWER(B117),recordings!$C$2:K1000,9,FALSE),""\?.*$"",""""),VLOOKUP(LOWER(B117),recordings!$C$2:K1000,7,FALSE)),"""")"),"http://production-processed-recordings.s3.amazonaws.com/normalized_audio/c483c572974caa58b9c83e05788cf16f.wav")</f>
        <v>http://production-processed-recordings.s3.amazonaws.com/normalized_audio/c483c572974caa58b9c83e05788cf16f.wav</v>
      </c>
      <c r="O117" s="7"/>
    </row>
    <row r="118" spans="1:15" ht="15.75" customHeight="1">
      <c r="A118" s="7" t="str">
        <f ca="1">IFERROR(__xludf.DUMMYFUNCTION("REGEXREPLACE(REGEXEXTRACT(B118,""(.*)@""),""\."","""")"),"tmc295")</f>
        <v>tmc295</v>
      </c>
      <c r="B118" s="8" t="s">
        <v>468</v>
      </c>
      <c r="C118" s="9" t="str">
        <f t="shared" si="0"/>
        <v>Cook Timothy Michael</v>
      </c>
      <c r="D118" s="10" t="s">
        <v>469</v>
      </c>
      <c r="E118" s="10" t="s">
        <v>470</v>
      </c>
      <c r="F118" s="10" t="s">
        <v>471</v>
      </c>
      <c r="G118" s="8" t="s">
        <v>27</v>
      </c>
      <c r="H118" s="8" t="s">
        <v>447</v>
      </c>
      <c r="I118" s="8" t="s">
        <v>35</v>
      </c>
      <c r="J118" s="8" t="s">
        <v>29</v>
      </c>
      <c r="K118" s="8" t="s">
        <v>117</v>
      </c>
      <c r="M118" s="11" t="str">
        <f ca="1">IFERROR(__xludf.DUMMYFUNCTION("IFERROR(IF(ISBLANK(VLOOKUP(LOWER(B118),recordings!$C$2:K1000,7,FALSE)),REGEXREPLACE(VLOOKUP(LOWER(B118),recordings!$C$2:K1000,9,FALSE),""\?.*$"",""""),VLOOKUP(LOWER(B118),recordings!$C$2:K1000,7,FALSE)),"""")"),"http://production-processed-recordings.s3.amazonaws.com/normalized_audio/7b5c9d10d3e47481bc704bfc6cf3b5b6.wav")</f>
        <v>http://production-processed-recordings.s3.amazonaws.com/normalized_audio/7b5c9d10d3e47481bc704bfc6cf3b5b6.wav</v>
      </c>
      <c r="N118" s="8" t="s">
        <v>472</v>
      </c>
      <c r="O118" s="7"/>
    </row>
    <row r="119" spans="1:15" ht="15.75" customHeight="1">
      <c r="A119" s="7" t="str">
        <f ca="1">IFERROR(__xludf.DUMMYFUNCTION("REGEXREPLACE(REGEXEXTRACT(B119,""(.*)@""),""\."","""")"),"bac25236")</f>
        <v>bac25236</v>
      </c>
      <c r="B119" s="8" t="s">
        <v>473</v>
      </c>
      <c r="C119" s="9" t="str">
        <f t="shared" si="0"/>
        <v>Cooper Brendan Alan</v>
      </c>
      <c r="D119" s="10" t="s">
        <v>474</v>
      </c>
      <c r="E119" s="10" t="s">
        <v>475</v>
      </c>
      <c r="F119" s="10" t="s">
        <v>69</v>
      </c>
      <c r="G119" s="8" t="s">
        <v>15</v>
      </c>
      <c r="H119" s="8" t="s">
        <v>16</v>
      </c>
      <c r="I119" s="8" t="s">
        <v>17</v>
      </c>
      <c r="M119" s="11" t="str">
        <f ca="1">IFERROR(__xludf.DUMMYFUNCTION("IFERROR(IF(ISBLANK(VLOOKUP(LOWER(B119),recordings!$C$2:K1000,7,FALSE)),REGEXREPLACE(VLOOKUP(LOWER(B119),recordings!$C$2:K1000,9,FALSE),""\?.*$"",""""),VLOOKUP(LOWER(B119),recordings!$C$2:K1000,7,FALSE)),"""")"),"http://production-processed-recordings.s3.amazonaws.com/normalized_audio/f52fbfd9014ceead71a5c4ca353eca31.wav")</f>
        <v>http://production-processed-recordings.s3.amazonaws.com/normalized_audio/f52fbfd9014ceead71a5c4ca353eca31.wav</v>
      </c>
      <c r="O119" s="7"/>
    </row>
    <row r="120" spans="1:15" ht="15.75" customHeight="1">
      <c r="A120" s="7" t="str">
        <f ca="1">IFERROR(__xludf.DUMMYFUNCTION("REGEXREPLACE(REGEXEXTRACT(B120,""(.*)@""),""\."","""")"),"lrc234571")</f>
        <v>lrc234571</v>
      </c>
      <c r="B120" s="8" t="s">
        <v>476</v>
      </c>
      <c r="C120" s="9" t="str">
        <f t="shared" si="0"/>
        <v>Coppola Liana Rose</v>
      </c>
      <c r="D120" s="10" t="s">
        <v>477</v>
      </c>
      <c r="E120" s="10" t="s">
        <v>478</v>
      </c>
      <c r="F120" s="10" t="s">
        <v>187</v>
      </c>
      <c r="G120" s="8" t="s">
        <v>27</v>
      </c>
      <c r="H120" s="8" t="s">
        <v>41</v>
      </c>
      <c r="I120" s="8" t="s">
        <v>35</v>
      </c>
      <c r="M120" s="11" t="str">
        <f ca="1">IFERROR(__xludf.DUMMYFUNCTION("IFERROR(IF(ISBLANK(VLOOKUP(LOWER(B120),recordings!$C$2:K1000,7,FALSE)),REGEXREPLACE(VLOOKUP(LOWER(B120),recordings!$C$2:K1000,9,FALSE),""\?.*$"",""""),VLOOKUP(LOWER(B120),recordings!$C$2:K1000,7,FALSE)),"""")"),"http://production-processed-recordings.s3.amazonaws.com/normalized_audio/2dca91448bac6bff3fad3e25c62d0ba9.wav")</f>
        <v>http://production-processed-recordings.s3.amazonaws.com/normalized_audio/2dca91448bac6bff3fad3e25c62d0ba9.wav</v>
      </c>
      <c r="N120" s="8" t="s">
        <v>479</v>
      </c>
      <c r="O120" s="7"/>
    </row>
    <row r="121" spans="1:15" ht="15.75" customHeight="1">
      <c r="A121" s="7" t="str">
        <f ca="1">IFERROR(__xludf.DUMMYFUNCTION("REGEXREPLACE(REGEXEXTRACT(B121,""(.*)@""),""\."","""")"),"alr290")</f>
        <v>alr290</v>
      </c>
      <c r="B121" s="8" t="s">
        <v>480</v>
      </c>
      <c r="C121" s="9" t="str">
        <f t="shared" si="0"/>
        <v>Copson Aubrey Laine</v>
      </c>
      <c r="D121" s="10" t="s">
        <v>481</v>
      </c>
      <c r="E121" s="10" t="s">
        <v>482</v>
      </c>
      <c r="F121" s="10" t="s">
        <v>483</v>
      </c>
      <c r="G121" s="8" t="s">
        <v>27</v>
      </c>
      <c r="H121" s="8" t="s">
        <v>41</v>
      </c>
      <c r="I121" s="8" t="s">
        <v>17</v>
      </c>
      <c r="M121" s="11" t="str">
        <f ca="1">IFERROR(__xludf.DUMMYFUNCTION("IFERROR(IF(ISBLANK(VLOOKUP(LOWER(B121),recordings!$C$2:K1000,7,FALSE)),REGEXREPLACE(VLOOKUP(LOWER(B121),recordings!$C$2:K1000,9,FALSE),""\?.*$"",""""),VLOOKUP(LOWER(B121),recordings!$C$2:K1000,7,FALSE)),"""")"),"http://production-processed-recordings.s3.amazonaws.com/normalized_audio/f0d1349a8c291523efa1414da51efed9.wav")</f>
        <v>http://production-processed-recordings.s3.amazonaws.com/normalized_audio/f0d1349a8c291523efa1414da51efed9.wav</v>
      </c>
      <c r="N121" s="8" t="s">
        <v>484</v>
      </c>
      <c r="O121" s="7"/>
    </row>
    <row r="122" spans="1:15" ht="15.75" customHeight="1">
      <c r="A122" s="7" t="str">
        <f ca="1">IFERROR(__xludf.DUMMYFUNCTION("REGEXREPLACE(REGEXEXTRACT(B122,""(.*)@""),""\."","""")"),"ejc23054")</f>
        <v>ejc23054</v>
      </c>
      <c r="B122" s="8" t="s">
        <v>485</v>
      </c>
      <c r="C122" s="9" t="str">
        <f t="shared" si="0"/>
        <v>Cornelison Elyce Jennifer</v>
      </c>
      <c r="D122" s="10" t="s">
        <v>486</v>
      </c>
      <c r="E122" s="10" t="s">
        <v>487</v>
      </c>
      <c r="F122" s="10" t="s">
        <v>488</v>
      </c>
      <c r="G122" s="8" t="s">
        <v>27</v>
      </c>
      <c r="H122" s="8" t="s">
        <v>41</v>
      </c>
      <c r="I122" s="8" t="s">
        <v>17</v>
      </c>
      <c r="M122" s="11" t="str">
        <f ca="1">IFERROR(__xludf.DUMMYFUNCTION("IFERROR(IF(ISBLANK(VLOOKUP(LOWER(B122),recordings!$C$2:K1000,7,FALSE)),REGEXREPLACE(VLOOKUP(LOWER(B122),recordings!$C$2:K1000,9,FALSE),""\?.*$"",""""),VLOOKUP(LOWER(B122),recordings!$C$2:K1000,7,FALSE)),"""")"),"http://production-processed-recordings.s3.amazonaws.com/normalized_audio/ce8a548df2e360e9605c84c2dae5fdec.wav")</f>
        <v>http://production-processed-recordings.s3.amazonaws.com/normalized_audio/ce8a548df2e360e9605c84c2dae5fdec.wav</v>
      </c>
      <c r="O122" s="7"/>
    </row>
    <row r="123" spans="1:15" ht="15.75" customHeight="1">
      <c r="A123" s="7" t="str">
        <f ca="1">IFERROR(__xludf.DUMMYFUNCTION("REGEXREPLACE(REGEXEXTRACT(B123,""(.*)@""),""\."","""")"),"bmc27754")</f>
        <v>bmc27754</v>
      </c>
      <c r="B123" s="8" t="s">
        <v>489</v>
      </c>
      <c r="C123" s="9" t="str">
        <f t="shared" si="0"/>
        <v>Cornelius Bryn McHenry</v>
      </c>
      <c r="D123" s="10" t="s">
        <v>490</v>
      </c>
      <c r="E123" s="10" t="s">
        <v>491</v>
      </c>
      <c r="F123" s="10" t="s">
        <v>492</v>
      </c>
      <c r="G123" s="8" t="s">
        <v>15</v>
      </c>
      <c r="H123" s="8" t="s">
        <v>16</v>
      </c>
      <c r="I123" s="8" t="s">
        <v>59</v>
      </c>
      <c r="M123" s="11" t="str">
        <f ca="1">IFERROR(__xludf.DUMMYFUNCTION("IFERROR(IF(ISBLANK(VLOOKUP(LOWER(B123),recordings!$C$2:K1000,7,FALSE)),REGEXREPLACE(VLOOKUP(LOWER(B123),recordings!$C$2:K1000,9,FALSE),""\?.*$"",""""),VLOOKUP(LOWER(B123),recordings!$C$2:K1000,7,FALSE)),"""")"),"http://production-processed-recordings.s3.amazonaws.com/normalized_audio/aaa6849c901b843b7bfb17715c316880.wav")</f>
        <v>http://production-processed-recordings.s3.amazonaws.com/normalized_audio/aaa6849c901b843b7bfb17715c316880.wav</v>
      </c>
      <c r="O123" s="7"/>
    </row>
    <row r="124" spans="1:15" ht="15.75" customHeight="1">
      <c r="A124" s="7" t="str">
        <f ca="1">IFERROR(__xludf.DUMMYFUNCTION("REGEXREPLACE(REGEXEXTRACT(B124,""(.*)@""),""\."","""")"),"rcc28171")</f>
        <v>rcc28171</v>
      </c>
      <c r="B124" s="8" t="s">
        <v>493</v>
      </c>
      <c r="C124" s="9" t="str">
        <f t="shared" si="0"/>
        <v>Correll Roy Chapman</v>
      </c>
      <c r="D124" s="10" t="s">
        <v>494</v>
      </c>
      <c r="E124" s="10" t="s">
        <v>495</v>
      </c>
      <c r="F124" s="10" t="s">
        <v>496</v>
      </c>
      <c r="G124" s="8" t="s">
        <v>15</v>
      </c>
      <c r="H124" s="8" t="s">
        <v>16</v>
      </c>
      <c r="I124" s="8" t="s">
        <v>17</v>
      </c>
      <c r="M124" s="11" t="str">
        <f ca="1">IFERROR(__xludf.DUMMYFUNCTION("IFERROR(IF(ISBLANK(VLOOKUP(LOWER(B124),recordings!$C$2:K1000,7,FALSE)),REGEXREPLACE(VLOOKUP(LOWER(B124),recordings!$C$2:K1000,9,FALSE),""\?.*$"",""""),VLOOKUP(LOWER(B124),recordings!$C$2:K1000,7,FALSE)),"""")"),"http://production-processed-recordings.s3.amazonaws.com/normalized_audio/4ee3e95d56a41e93b675e06fd0517d89.wav")</f>
        <v>http://production-processed-recordings.s3.amazonaws.com/normalized_audio/4ee3e95d56a41e93b675e06fd0517d89.wav</v>
      </c>
      <c r="O124" s="7"/>
    </row>
    <row r="125" spans="1:15" ht="15.75" customHeight="1">
      <c r="A125" s="7" t="str">
        <f ca="1">IFERROR(__xludf.DUMMYFUNCTION("REGEXREPLACE(REGEXEXTRACT(B125,""(.*)@""),""\."","""")"),"jc24556")</f>
        <v>jc24556</v>
      </c>
      <c r="B125" s="8" t="s">
        <v>497</v>
      </c>
      <c r="C125" s="9" t="str">
        <f t="shared" si="0"/>
        <v xml:space="preserve">Cortez Jennifer </v>
      </c>
      <c r="D125" s="10" t="s">
        <v>498</v>
      </c>
      <c r="E125" s="10" t="s">
        <v>488</v>
      </c>
      <c r="F125" s="10"/>
      <c r="G125" s="8" t="s">
        <v>15</v>
      </c>
      <c r="H125" s="8" t="s">
        <v>16</v>
      </c>
      <c r="I125" s="8" t="s">
        <v>59</v>
      </c>
      <c r="M125" s="11" t="str">
        <f ca="1">IFERROR(__xludf.DUMMYFUNCTION("IFERROR(IF(ISBLANK(VLOOKUP(LOWER(B125),recordings!$C$2:K1000,7,FALSE)),REGEXREPLACE(VLOOKUP(LOWER(B125),recordings!$C$2:K1000,9,FALSE),""\?.*$"",""""),VLOOKUP(LOWER(B125),recordings!$C$2:K1000,7,FALSE)),"""")"),"http://production-processed-recordings.s3.amazonaws.com/normalized_audio/f331e39acbfe1b1c59ffbd9c9c32ab3f.wav")</f>
        <v>http://production-processed-recordings.s3.amazonaws.com/normalized_audio/f331e39acbfe1b1c59ffbd9c9c32ab3f.wav</v>
      </c>
      <c r="O125" s="7"/>
    </row>
    <row r="126" spans="1:15" ht="15.75" customHeight="1">
      <c r="A126" s="7" t="str">
        <f ca="1">IFERROR(__xludf.DUMMYFUNCTION("REGEXREPLACE(REGEXEXTRACT(B126,""(.*)@""),""\."","""")"),"jc24379")</f>
        <v>jc24379</v>
      </c>
      <c r="B126" s="8" t="s">
        <v>499</v>
      </c>
      <c r="C126" s="9" t="str">
        <f t="shared" si="0"/>
        <v xml:space="preserve">Costilla-Flores Jennifer </v>
      </c>
      <c r="D126" s="10" t="s">
        <v>500</v>
      </c>
      <c r="E126" s="10" t="s">
        <v>488</v>
      </c>
      <c r="F126" s="10"/>
      <c r="G126" s="8" t="s">
        <v>29</v>
      </c>
      <c r="H126" s="8" t="s">
        <v>501</v>
      </c>
      <c r="M126" s="11" t="str">
        <f ca="1">IFERROR(__xludf.DUMMYFUNCTION("IFERROR(IF(ISBLANK(VLOOKUP(LOWER(B126),recordings!$C$2:K1000,7,FALSE)),REGEXREPLACE(VLOOKUP(LOWER(B126),recordings!$C$2:K1000,9,FALSE),""\?.*$"",""""),VLOOKUP(LOWER(B126),recordings!$C$2:K1000,7,FALSE)),"""")"),"http://production-processed-recordings.s3.amazonaws.com/normalized_audio/c013af45c907c27e9bb76a43104006e4.wav")</f>
        <v>http://production-processed-recordings.s3.amazonaws.com/normalized_audio/c013af45c907c27e9bb76a43104006e4.wav</v>
      </c>
      <c r="O126" s="7"/>
    </row>
    <row r="127" spans="1:15" ht="15.75" customHeight="1">
      <c r="A127" s="7" t="str">
        <f ca="1">IFERROR(__xludf.DUMMYFUNCTION("REGEXREPLACE(REGEXEXTRACT(B127,""(.*)@""),""\."","""")"),"bmc218")</f>
        <v>bmc218</v>
      </c>
      <c r="B127" s="8" t="s">
        <v>502</v>
      </c>
      <c r="C127" s="9" t="str">
        <f t="shared" si="0"/>
        <v>Counts Bryan Michael</v>
      </c>
      <c r="D127" s="10" t="s">
        <v>503</v>
      </c>
      <c r="E127" s="10" t="s">
        <v>504</v>
      </c>
      <c r="F127" s="10" t="s">
        <v>471</v>
      </c>
      <c r="G127" s="8" t="s">
        <v>27</v>
      </c>
      <c r="H127" s="8" t="s">
        <v>505</v>
      </c>
      <c r="I127" s="8" t="s">
        <v>17</v>
      </c>
      <c r="M127" s="11" t="str">
        <f ca="1">IFERROR(__xludf.DUMMYFUNCTION("IFERROR(IF(ISBLANK(VLOOKUP(LOWER(B127),recordings!$C$2:K1000,7,FALSE)),REGEXREPLACE(VLOOKUP(LOWER(B127),recordings!$C$2:K1000,9,FALSE),""\?.*$"",""""),VLOOKUP(LOWER(B127),recordings!$C$2:K1000,7,FALSE)),"""")"),"http://production-processed-recordings.s3.amazonaws.com/normalized_audio/8516ee6b2e589fffaadfdd745ed376a3.wav")</f>
        <v>http://production-processed-recordings.s3.amazonaws.com/normalized_audio/8516ee6b2e589fffaadfdd745ed376a3.wav</v>
      </c>
      <c r="O127" s="7"/>
    </row>
    <row r="128" spans="1:15" ht="15.75" customHeight="1">
      <c r="A128" s="7" t="str">
        <f ca="1">IFERROR(__xludf.DUMMYFUNCTION("REGEXREPLACE(REGEXEXTRACT(B128,""(.*)@""),""\."","""")"),"imc272")</f>
        <v>imc272</v>
      </c>
      <c r="B128" s="8" t="s">
        <v>506</v>
      </c>
      <c r="C128" s="9" t="str">
        <f t="shared" si="0"/>
        <v>Cowan Isiah Mitchell</v>
      </c>
      <c r="D128" s="10" t="s">
        <v>507</v>
      </c>
      <c r="E128" s="10" t="s">
        <v>508</v>
      </c>
      <c r="F128" s="10" t="s">
        <v>509</v>
      </c>
      <c r="G128" s="8" t="s">
        <v>15</v>
      </c>
      <c r="H128" s="8" t="s">
        <v>16</v>
      </c>
      <c r="I128" s="8" t="s">
        <v>17</v>
      </c>
      <c r="M128" s="11" t="str">
        <f ca="1">IFERROR(__xludf.DUMMYFUNCTION("IFERROR(IF(ISBLANK(VLOOKUP(LOWER(B128),recordings!$C$2:K1000,7,FALSE)),REGEXREPLACE(VLOOKUP(LOWER(B128),recordings!$C$2:K1000,9,FALSE),""\?.*$"",""""),VLOOKUP(LOWER(B128),recordings!$C$2:K1000,7,FALSE)),"""")"),"http://production-processed-recordings.s3.amazonaws.com/normalized_audio/4936c569b24177af99be6b3ccfb312ee.wav")</f>
        <v>http://production-processed-recordings.s3.amazonaws.com/normalized_audio/4936c569b24177af99be6b3ccfb312ee.wav</v>
      </c>
      <c r="O128" s="7"/>
    </row>
    <row r="129" spans="1:15" ht="15.75" customHeight="1">
      <c r="A129" s="7" t="str">
        <f ca="1">IFERROR(__xludf.DUMMYFUNCTION("REGEXREPLACE(REGEXEXTRACT(B129,""(.*)@""),""\."","""")"),"rac2041")</f>
        <v>rac2041</v>
      </c>
      <c r="B129" s="8" t="s">
        <v>510</v>
      </c>
      <c r="C129" s="9" t="str">
        <f t="shared" si="0"/>
        <v>Craft Renee Arlene</v>
      </c>
      <c r="D129" s="10" t="s">
        <v>511</v>
      </c>
      <c r="E129" s="10" t="s">
        <v>512</v>
      </c>
      <c r="F129" s="10" t="s">
        <v>219</v>
      </c>
      <c r="G129" s="8" t="s">
        <v>15</v>
      </c>
      <c r="H129" s="8" t="s">
        <v>16</v>
      </c>
      <c r="I129" s="8" t="s">
        <v>59</v>
      </c>
      <c r="M129" s="11" t="str">
        <f ca="1">IFERROR(__xludf.DUMMYFUNCTION("IFERROR(IF(ISBLANK(VLOOKUP(LOWER(B129),recordings!$C$2:K1000,7,FALSE)),REGEXREPLACE(VLOOKUP(LOWER(B129),recordings!$C$2:K1000,9,FALSE),""\?.*$"",""""),VLOOKUP(LOWER(B129),recordings!$C$2:K1000,7,FALSE)),"""")"),"http://production-processed-recordings.s3.amazonaws.com/normalized_audio/2f00e7b1a3b2a583304849103b2ae318.wav")</f>
        <v>http://production-processed-recordings.s3.amazonaws.com/normalized_audio/2f00e7b1a3b2a583304849103b2ae318.wav</v>
      </c>
      <c r="O129" s="7"/>
    </row>
    <row r="130" spans="1:15" ht="15.75" customHeight="1">
      <c r="A130" s="7" t="str">
        <f ca="1">IFERROR(__xludf.DUMMYFUNCTION("REGEXREPLACE(REGEXEXTRACT(B130,""(.*)@""),""\."","""")"),"egc238")</f>
        <v>egc238</v>
      </c>
      <c r="B130" s="8" t="s">
        <v>513</v>
      </c>
      <c r="C130" s="9" t="str">
        <f t="shared" si="0"/>
        <v>Crain Eleanor Grace</v>
      </c>
      <c r="D130" s="10" t="s">
        <v>514</v>
      </c>
      <c r="E130" s="10" t="s">
        <v>515</v>
      </c>
      <c r="F130" s="10" t="s">
        <v>324</v>
      </c>
      <c r="G130" s="8" t="s">
        <v>29</v>
      </c>
      <c r="H130" s="8" t="s">
        <v>516</v>
      </c>
      <c r="M130" s="11" t="str">
        <f ca="1">IFERROR(__xludf.DUMMYFUNCTION("IFERROR(IF(ISBLANK(VLOOKUP(LOWER(B130),recordings!$C$2:K1000,7,FALSE)),REGEXREPLACE(VLOOKUP(LOWER(B130),recordings!$C$2:K1000,9,FALSE),""\?.*$"",""""),VLOOKUP(LOWER(B130),recordings!$C$2:K1000,7,FALSE)),"""")"),"http://production-processed-recordings.s3.amazonaws.com/normalized_audio/facba14bc920b64157c197df633cefb7.wav")</f>
        <v>http://production-processed-recordings.s3.amazonaws.com/normalized_audio/facba14bc920b64157c197df633cefb7.wav</v>
      </c>
      <c r="O130" s="7"/>
    </row>
    <row r="131" spans="1:15" ht="15.75" customHeight="1">
      <c r="A131" s="7" t="str">
        <f ca="1">IFERROR(__xludf.DUMMYFUNCTION("REGEXREPLACE(REGEXEXTRACT(B131,""(.*)@""),""\."","""")"),"rac2747")</f>
        <v>rac2747</v>
      </c>
      <c r="B131" s="8" t="s">
        <v>517</v>
      </c>
      <c r="C131" s="9" t="str">
        <f t="shared" si="0"/>
        <v>Crawford Rachel Ann Darlene</v>
      </c>
      <c r="D131" s="10" t="s">
        <v>518</v>
      </c>
      <c r="E131" s="10" t="s">
        <v>251</v>
      </c>
      <c r="F131" s="10" t="s">
        <v>519</v>
      </c>
      <c r="G131" s="8" t="s">
        <v>15</v>
      </c>
      <c r="H131" s="8" t="s">
        <v>16</v>
      </c>
      <c r="I131" s="8" t="s">
        <v>59</v>
      </c>
      <c r="M131" s="11" t="str">
        <f ca="1">IFERROR(__xludf.DUMMYFUNCTION("IFERROR(IF(ISBLANK(VLOOKUP(LOWER(B131),recordings!$C$2:K1000,7,FALSE)),REGEXREPLACE(VLOOKUP(LOWER(B131),recordings!$C$2:K1000,9,FALSE),""\?.*$"",""""),VLOOKUP(LOWER(B131),recordings!$C$2:K1000,7,FALSE)),"""")"),"http://production-processed-recordings.s3.amazonaws.com/normalized_audio/b39f7fb24d4296e172f35e73983b4f8d.wav")</f>
        <v>http://production-processed-recordings.s3.amazonaws.com/normalized_audio/b39f7fb24d4296e172f35e73983b4f8d.wav</v>
      </c>
      <c r="N131" s="8" t="s">
        <v>520</v>
      </c>
      <c r="O131" s="7"/>
    </row>
    <row r="132" spans="1:15" ht="15.75" customHeight="1">
      <c r="A132" s="7" t="str">
        <f ca="1">IFERROR(__xludf.DUMMYFUNCTION("REGEXREPLACE(REGEXEXTRACT(B132,""(.*)@""),""\."","""")"),"wbc2702")</f>
        <v>wbc2702</v>
      </c>
      <c r="B132" s="8" t="s">
        <v>521</v>
      </c>
      <c r="C132" s="9" t="str">
        <f t="shared" si="0"/>
        <v>Crawford Wynter Brooke</v>
      </c>
      <c r="D132" s="10" t="s">
        <v>518</v>
      </c>
      <c r="E132" s="10" t="s">
        <v>522</v>
      </c>
      <c r="F132" s="10" t="s">
        <v>523</v>
      </c>
      <c r="G132" s="8" t="s">
        <v>29</v>
      </c>
      <c r="H132" s="8" t="s">
        <v>301</v>
      </c>
      <c r="M132" s="11" t="str">
        <f ca="1">IFERROR(__xludf.DUMMYFUNCTION("IFERROR(IF(ISBLANK(VLOOKUP(LOWER(B132),recordings!$C$2:K1000,7,FALSE)),REGEXREPLACE(VLOOKUP(LOWER(B132),recordings!$C$2:K1000,9,FALSE),""\?.*$"",""""),VLOOKUP(LOWER(B132),recordings!$C$2:K1000,7,FALSE)),"""")"),"http://production-processed-recordings.s3.amazonaws.com/normalized_audio/5af26ede1060341cd9b7efe01062219d.wav")</f>
        <v>http://production-processed-recordings.s3.amazonaws.com/normalized_audio/5af26ede1060341cd9b7efe01062219d.wav</v>
      </c>
      <c r="O132" s="7"/>
    </row>
    <row r="133" spans="1:15" ht="15.75" customHeight="1">
      <c r="A133" s="7" t="str">
        <f ca="1">IFERROR(__xludf.DUMMYFUNCTION("REGEXREPLACE(REGEXEXTRACT(B133,""(.*)@""),""\."","""")"),"kc23685")</f>
        <v>kc23685</v>
      </c>
      <c r="B133" s="8" t="s">
        <v>524</v>
      </c>
      <c r="C133" s="9" t="str">
        <f t="shared" si="0"/>
        <v xml:space="preserve">Crow Kelsey </v>
      </c>
      <c r="D133" s="10" t="s">
        <v>525</v>
      </c>
      <c r="E133" s="10" t="s">
        <v>526</v>
      </c>
      <c r="F133" s="10"/>
      <c r="G133" s="8" t="s">
        <v>15</v>
      </c>
      <c r="H133" s="8" t="s">
        <v>245</v>
      </c>
      <c r="M133" s="11" t="str">
        <f ca="1">IFERROR(__xludf.DUMMYFUNCTION("IFERROR(IF(ISBLANK(VLOOKUP(LOWER(B133),recordings!$C$2:K1000,7,FALSE)),REGEXREPLACE(VLOOKUP(LOWER(B133),recordings!$C$2:K1000,9,FALSE),""\?.*$"",""""),VLOOKUP(LOWER(B133),recordings!$C$2:K1000,7,FALSE)),"""")"),"http://production-processed-recordings.s3.amazonaws.com/normalized_audio/41f07a20b9cd205e37454e742172f691.wav")</f>
        <v>http://production-processed-recordings.s3.amazonaws.com/normalized_audio/41f07a20b9cd205e37454e742172f691.wav</v>
      </c>
      <c r="N133" s="8" t="s">
        <v>527</v>
      </c>
      <c r="O133" s="7"/>
    </row>
    <row r="134" spans="1:15" ht="15.75" customHeight="1">
      <c r="A134" s="7" t="str">
        <f ca="1">IFERROR(__xludf.DUMMYFUNCTION("REGEXREPLACE(REGEXEXTRACT(B134,""(.*)@""),""\."","""")"),"rec23724")</f>
        <v>rec23724</v>
      </c>
      <c r="B134" s="8" t="s">
        <v>528</v>
      </c>
      <c r="C134" s="9" t="str">
        <f t="shared" si="0"/>
        <v>Crowley Raeann Elizabeth</v>
      </c>
      <c r="D134" s="10" t="s">
        <v>529</v>
      </c>
      <c r="E134" s="10" t="s">
        <v>530</v>
      </c>
      <c r="F134" s="10" t="s">
        <v>281</v>
      </c>
      <c r="G134" s="8" t="s">
        <v>15</v>
      </c>
      <c r="H134" s="8" t="s">
        <v>16</v>
      </c>
      <c r="M134" s="11" t="str">
        <f ca="1">IFERROR(__xludf.DUMMYFUNCTION("IFERROR(IF(ISBLANK(VLOOKUP(LOWER(B134),recordings!$C$2:K1000,7,FALSE)),REGEXREPLACE(VLOOKUP(LOWER(B134),recordings!$C$2:K1000,9,FALSE),""\?.*$"",""""),VLOOKUP(LOWER(B134),recordings!$C$2:K1000,7,FALSE)),"""")"),"http://production-processed-recordings.s3.amazonaws.com/normalized_audio/90105ab90f92894a7a48cca8da5980be.wav")</f>
        <v>http://production-processed-recordings.s3.amazonaws.com/normalized_audio/90105ab90f92894a7a48cca8da5980be.wav</v>
      </c>
      <c r="O134" s="7"/>
    </row>
    <row r="135" spans="1:15" ht="15.75" customHeight="1">
      <c r="A135" s="7" t="str">
        <f ca="1">IFERROR(__xludf.DUMMYFUNCTION("REGEXREPLACE(REGEXEXTRACT(B135,""(.*)@""),""\."","""")"),"slc23830")</f>
        <v>slc23830</v>
      </c>
      <c r="B135" s="8" t="s">
        <v>531</v>
      </c>
      <c r="C135" s="9" t="str">
        <f t="shared" si="0"/>
        <v>Cruz Sherry Lee</v>
      </c>
      <c r="D135" s="10" t="s">
        <v>532</v>
      </c>
      <c r="E135" s="10" t="s">
        <v>533</v>
      </c>
      <c r="F135" s="10" t="s">
        <v>227</v>
      </c>
      <c r="G135" s="8" t="s">
        <v>15</v>
      </c>
      <c r="H135" s="8" t="s">
        <v>16</v>
      </c>
      <c r="I135" s="8" t="s">
        <v>17</v>
      </c>
      <c r="M135" s="11" t="str">
        <f ca="1">IFERROR(__xludf.DUMMYFUNCTION("IFERROR(IF(ISBLANK(VLOOKUP(LOWER(B135),recordings!$C$2:K1000,7,FALSE)),REGEXREPLACE(VLOOKUP(LOWER(B135),recordings!$C$2:K1000,9,FALSE),""\?.*$"",""""),VLOOKUP(LOWER(B135),recordings!$C$2:K1000,7,FALSE)),"""")"),"http://production-processed-recordings.s3.amazonaws.com/normalized_audio/484e656438116cffa50b8fdfdd37e492.wav")</f>
        <v>http://production-processed-recordings.s3.amazonaws.com/normalized_audio/484e656438116cffa50b8fdfdd37e492.wav</v>
      </c>
      <c r="O135" s="7"/>
    </row>
    <row r="136" spans="1:15" ht="15.75" customHeight="1">
      <c r="A136" s="7" t="str">
        <f ca="1">IFERROR(__xludf.DUMMYFUNCTION("REGEXREPLACE(REGEXEXTRACT(B136,""(.*)@""),""\."","""")"),"byc203")</f>
        <v>byc203</v>
      </c>
      <c r="B136" s="8" t="s">
        <v>534</v>
      </c>
      <c r="C136" s="9" t="str">
        <f t="shared" si="0"/>
        <v>Cruz-Duran Brenda Yamilleth</v>
      </c>
      <c r="D136" s="10" t="s">
        <v>535</v>
      </c>
      <c r="E136" s="10" t="s">
        <v>536</v>
      </c>
      <c r="F136" s="10" t="s">
        <v>537</v>
      </c>
      <c r="G136" s="8" t="s">
        <v>15</v>
      </c>
      <c r="H136" s="8" t="s">
        <v>92</v>
      </c>
      <c r="M136" s="11" t="str">
        <f ca="1">IFERROR(__xludf.DUMMYFUNCTION("IFERROR(IF(ISBLANK(VLOOKUP(LOWER(B136),recordings!$C$2:K1000,7,FALSE)),REGEXREPLACE(VLOOKUP(LOWER(B136),recordings!$C$2:K1000,9,FALSE),""\?.*$"",""""),VLOOKUP(LOWER(B136),recordings!$C$2:K1000,7,FALSE)),"""")"),"http://production-processed-recordings.s3.amazonaws.com/normalized_audio/012a61bb7412b0ffb3c2e290ae549832.wav")</f>
        <v>http://production-processed-recordings.s3.amazonaws.com/normalized_audio/012a61bb7412b0ffb3c2e290ae549832.wav</v>
      </c>
      <c r="N136" s="8" t="s">
        <v>538</v>
      </c>
      <c r="O136" s="7"/>
    </row>
    <row r="137" spans="1:15" ht="15.75" customHeight="1">
      <c r="A137" s="7" t="str">
        <f ca="1">IFERROR(__xludf.DUMMYFUNCTION("REGEXREPLACE(REGEXEXTRACT(B137,""(.*)@""),""\."","""")"),"jcc24142")</f>
        <v>jcc24142</v>
      </c>
      <c r="B137" s="8" t="s">
        <v>539</v>
      </c>
      <c r="C137" s="9" t="str">
        <f t="shared" si="0"/>
        <v>Cuenca Juan Carlos</v>
      </c>
      <c r="D137" s="10" t="s">
        <v>540</v>
      </c>
      <c r="E137" s="10" t="s">
        <v>541</v>
      </c>
      <c r="F137" s="10" t="s">
        <v>542</v>
      </c>
      <c r="G137" s="8" t="s">
        <v>29</v>
      </c>
      <c r="H137" s="8" t="s">
        <v>543</v>
      </c>
      <c r="M137" s="11" t="str">
        <f ca="1">IFERROR(__xludf.DUMMYFUNCTION("IFERROR(IF(ISBLANK(VLOOKUP(LOWER(B137),recordings!$C$2:K1000,7,FALSE)),REGEXREPLACE(VLOOKUP(LOWER(B137),recordings!$C$2:K1000,9,FALSE),""\?.*$"",""""),VLOOKUP(LOWER(B137),recordings!$C$2:K1000,7,FALSE)),"""")"),"http://production-processed-recordings.s3.amazonaws.com/normalized_audio/d2e38216cd4cb7a3b14b2cd12ec0377b.wav")</f>
        <v>http://production-processed-recordings.s3.amazonaws.com/normalized_audio/d2e38216cd4cb7a3b14b2cd12ec0377b.wav</v>
      </c>
      <c r="O137" s="7"/>
    </row>
    <row r="138" spans="1:15" ht="15.75" customHeight="1">
      <c r="A138" s="7" t="str">
        <f ca="1">IFERROR(__xludf.DUMMYFUNCTION("REGEXREPLACE(REGEXEXTRACT(B138,""(.*)@""),""\."","""")"),"acupp0004")</f>
        <v>acupp0004</v>
      </c>
      <c r="B138" s="8" t="s">
        <v>544</v>
      </c>
      <c r="C138" s="9" t="str">
        <f t="shared" si="0"/>
        <v xml:space="preserve">Cupp Addison </v>
      </c>
      <c r="D138" s="10" t="s">
        <v>545</v>
      </c>
      <c r="E138" s="10" t="s">
        <v>546</v>
      </c>
      <c r="F138" s="10"/>
      <c r="G138" s="8" t="s">
        <v>27</v>
      </c>
      <c r="H138" s="8" t="s">
        <v>41</v>
      </c>
      <c r="M138" s="11" t="str">
        <f ca="1">IFERROR(__xludf.DUMMYFUNCTION("IFERROR(IF(ISBLANK(VLOOKUP(LOWER(B138),recordings!$C$2:K1000,7,FALSE)),REGEXREPLACE(VLOOKUP(LOWER(B138),recordings!$C$2:K1000,9,FALSE),""\?.*$"",""""),VLOOKUP(LOWER(B138),recordings!$C$2:K1000,7,FALSE)),"""")"),"http://production-processed-recordings.s3.amazonaws.com/normalized_audio/d3b756ff4f6d0530c20a4533ed1f1a54.wav")</f>
        <v>http://production-processed-recordings.s3.amazonaws.com/normalized_audio/d3b756ff4f6d0530c20a4533ed1f1a54.wav</v>
      </c>
      <c r="O138" s="7"/>
    </row>
    <row r="139" spans="1:15" ht="15.75" customHeight="1">
      <c r="A139" s="7" t="str">
        <f ca="1">IFERROR(__xludf.DUMMYFUNCTION("REGEXREPLACE(REGEXEXTRACT(B139,""(.*)@""),""\."","""")"),"rhc202")</f>
        <v>rhc202</v>
      </c>
      <c r="B139" s="8" t="s">
        <v>547</v>
      </c>
      <c r="C139" s="9" t="str">
        <f t="shared" si="0"/>
        <v>Curtis Raven Holland</v>
      </c>
      <c r="D139" s="10" t="s">
        <v>548</v>
      </c>
      <c r="E139" s="10" t="s">
        <v>549</v>
      </c>
      <c r="F139" s="10" t="s">
        <v>550</v>
      </c>
      <c r="G139" s="8" t="s">
        <v>27</v>
      </c>
      <c r="H139" s="8" t="s">
        <v>41</v>
      </c>
      <c r="I139" s="8" t="s">
        <v>35</v>
      </c>
      <c r="M139" s="11" t="str">
        <f ca="1">IFERROR(__xludf.DUMMYFUNCTION("IFERROR(IF(ISBLANK(VLOOKUP(LOWER(B139),recordings!$C$2:K1000,7,FALSE)),REGEXREPLACE(VLOOKUP(LOWER(B139),recordings!$C$2:K1000,9,FALSE),""\?.*$"",""""),VLOOKUP(LOWER(B139),recordings!$C$2:K1000,7,FALSE)),"""")"),"http://production-processed-recordings.s3.amazonaws.com/normalized_audio/84dd2ee63604955a48802e1db00df84b.wav")</f>
        <v>http://production-processed-recordings.s3.amazonaws.com/normalized_audio/84dd2ee63604955a48802e1db00df84b.wav</v>
      </c>
      <c r="N139" s="8" t="s">
        <v>551</v>
      </c>
      <c r="O139" s="7"/>
    </row>
    <row r="140" spans="1:15" ht="15.75" customHeight="1">
      <c r="A140" s="7" t="str">
        <f ca="1">IFERROR(__xludf.DUMMYFUNCTION("REGEXREPLACE(REGEXEXTRACT(B140,""(.*)@""),""\."","""")"),"cc24853")</f>
        <v>cc24853</v>
      </c>
      <c r="B140" s="8" t="s">
        <v>552</v>
      </c>
      <c r="C140" s="9" t="str">
        <f t="shared" si="0"/>
        <v xml:space="preserve">Cutshaw Christopher </v>
      </c>
      <c r="D140" s="10" t="s">
        <v>553</v>
      </c>
      <c r="E140" s="10" t="s">
        <v>104</v>
      </c>
      <c r="F140" s="10"/>
      <c r="G140" s="8" t="s">
        <v>15</v>
      </c>
      <c r="H140" s="8" t="s">
        <v>16</v>
      </c>
      <c r="I140" s="8" t="s">
        <v>35</v>
      </c>
      <c r="J140" s="8" t="s">
        <v>29</v>
      </c>
      <c r="K140" s="8" t="s">
        <v>554</v>
      </c>
      <c r="M140" s="11" t="str">
        <f ca="1">IFERROR(__xludf.DUMMYFUNCTION("IFERROR(IF(ISBLANK(VLOOKUP(LOWER(B140),recordings!$C$2:K1000,7,FALSE)),REGEXREPLACE(VLOOKUP(LOWER(B140),recordings!$C$2:K1000,9,FALSE),""\?.*$"",""""),VLOOKUP(LOWER(B140),recordings!$C$2:K1000,7,FALSE)),"""")"),"http://production-processed-recordings.s3.amazonaws.com/normalized_audio/8bf12c813382ea5a01c5edeb5fee3214.wav")</f>
        <v>http://production-processed-recordings.s3.amazonaws.com/normalized_audio/8bf12c813382ea5a01c5edeb5fee3214.wav</v>
      </c>
      <c r="N140" s="8" t="s">
        <v>555</v>
      </c>
      <c r="O140" s="7"/>
    </row>
    <row r="141" spans="1:15" ht="15.75" customHeight="1">
      <c r="A141" s="7" t="str">
        <f ca="1">IFERROR(__xludf.DUMMYFUNCTION("REGEXREPLACE(REGEXEXTRACT(B141,""(.*)@""),""\."","""")"),"emd2307")</f>
        <v>emd2307</v>
      </c>
      <c r="B141" s="8" t="s">
        <v>556</v>
      </c>
      <c r="C141" s="9" t="str">
        <f t="shared" si="0"/>
        <v>D'Agnese Evan Michael</v>
      </c>
      <c r="D141" s="10" t="s">
        <v>557</v>
      </c>
      <c r="E141" s="10" t="s">
        <v>345</v>
      </c>
      <c r="F141" s="10" t="s">
        <v>471</v>
      </c>
      <c r="G141" s="8" t="s">
        <v>15</v>
      </c>
      <c r="H141" s="8" t="s">
        <v>16</v>
      </c>
      <c r="I141" s="8" t="s">
        <v>59</v>
      </c>
      <c r="M141" s="11" t="str">
        <f ca="1">IFERROR(__xludf.DUMMYFUNCTION("IFERROR(IF(ISBLANK(VLOOKUP(LOWER(B141),recordings!$C$2:K1000,7,FALSE)),REGEXREPLACE(VLOOKUP(LOWER(B141),recordings!$C$2:K1000,9,FALSE),""\?.*$"",""""),VLOOKUP(LOWER(B141),recordings!$C$2:K1000,7,FALSE)),"""")"),"http://production-processed-recordings.s3.amazonaws.com/normalized_audio/c2d696847038811a5dd0039417375a1e.wav")</f>
        <v>http://production-processed-recordings.s3.amazonaws.com/normalized_audio/c2d696847038811a5dd0039417375a1e.wav</v>
      </c>
      <c r="O141" s="7"/>
    </row>
    <row r="142" spans="1:15" ht="15.75" customHeight="1">
      <c r="A142" s="7" t="str">
        <f ca="1">IFERROR(__xludf.DUMMYFUNCTION("REGEXREPLACE(REGEXEXTRACT(B142,""(.*)@""),""\."","""")"),"imd2880")</f>
        <v>imd2880</v>
      </c>
      <c r="B142" s="8" t="s">
        <v>558</v>
      </c>
      <c r="C142" s="9" t="str">
        <f t="shared" si="0"/>
        <v>D'Agnese Ian Matthew</v>
      </c>
      <c r="D142" s="10" t="s">
        <v>557</v>
      </c>
      <c r="E142" s="10" t="s">
        <v>559</v>
      </c>
      <c r="F142" s="10" t="s">
        <v>560</v>
      </c>
      <c r="G142" s="8" t="s">
        <v>15</v>
      </c>
      <c r="H142" s="8" t="s">
        <v>16</v>
      </c>
      <c r="I142" s="8" t="s">
        <v>17</v>
      </c>
      <c r="M142" s="11" t="str">
        <f ca="1">IFERROR(__xludf.DUMMYFUNCTION("IFERROR(IF(ISBLANK(VLOOKUP(LOWER(B142),recordings!$C$2:K1000,7,FALSE)),REGEXREPLACE(VLOOKUP(LOWER(B142),recordings!$C$2:K1000,9,FALSE),""\?.*$"",""""),VLOOKUP(LOWER(B142),recordings!$C$2:K1000,7,FALSE)),"""")"),"http://production-processed-recordings.s3.amazonaws.com/normalized_audio/08e9752fa6171fb791b13f520d5952c7.wav")</f>
        <v>http://production-processed-recordings.s3.amazonaws.com/normalized_audio/08e9752fa6171fb791b13f520d5952c7.wav</v>
      </c>
      <c r="O142" s="7"/>
    </row>
    <row r="143" spans="1:15" ht="15.75" customHeight="1">
      <c r="A143" s="7" t="str">
        <f ca="1">IFERROR(__xludf.DUMMYFUNCTION("REGEXREPLACE(REGEXEXTRACT(B143,""(.*)@""),""\."","""")"),"ed29680")</f>
        <v>ed29680</v>
      </c>
      <c r="B143" s="8" t="s">
        <v>561</v>
      </c>
      <c r="C143" s="9" t="str">
        <f t="shared" si="0"/>
        <v>Daly Evita Christina</v>
      </c>
      <c r="D143" s="10" t="s">
        <v>562</v>
      </c>
      <c r="E143" s="10" t="s">
        <v>563</v>
      </c>
      <c r="F143" s="10" t="s">
        <v>210</v>
      </c>
      <c r="G143" s="8" t="s">
        <v>15</v>
      </c>
      <c r="H143" s="8" t="s">
        <v>16</v>
      </c>
      <c r="I143" s="8" t="s">
        <v>35</v>
      </c>
      <c r="M143" s="11" t="str">
        <f ca="1">IFERROR(__xludf.DUMMYFUNCTION("IFERROR(IF(ISBLANK(VLOOKUP(LOWER(B143),recordings!$C$2:K1000,7,FALSE)),REGEXREPLACE(VLOOKUP(LOWER(B143),recordings!$C$2:K1000,9,FALSE),""\?.*$"",""""),VLOOKUP(LOWER(B143),recordings!$C$2:K1000,7,FALSE)),"""")"),"http://production-processed-recordings.s3.amazonaws.com/normalized_audio/5a1bef3e321cf49968ab47bdee3b2fed.wav")</f>
        <v>http://production-processed-recordings.s3.amazonaws.com/normalized_audio/5a1bef3e321cf49968ab47bdee3b2fed.wav</v>
      </c>
      <c r="N143" s="8" t="s">
        <v>564</v>
      </c>
      <c r="O143" s="7"/>
    </row>
    <row r="144" spans="1:15" ht="15.75" customHeight="1">
      <c r="A144" s="7" t="str">
        <f ca="1">IFERROR(__xludf.DUMMYFUNCTION("REGEXREPLACE(REGEXEXTRACT(B144,""(.*)@""),""\."","""")"),"kxd29")</f>
        <v>kxd29</v>
      </c>
      <c r="B144" s="8" t="s">
        <v>565</v>
      </c>
      <c r="C144" s="9" t="str">
        <f t="shared" si="0"/>
        <v>Dang Kieu Xuan</v>
      </c>
      <c r="D144" s="10" t="s">
        <v>566</v>
      </c>
      <c r="E144" s="10" t="s">
        <v>567</v>
      </c>
      <c r="F144" s="10" t="s">
        <v>568</v>
      </c>
      <c r="G144" s="8" t="s">
        <v>15</v>
      </c>
      <c r="H144" s="8" t="s">
        <v>245</v>
      </c>
      <c r="M144" s="11" t="str">
        <f ca="1">IFERROR(__xludf.DUMMYFUNCTION("IFERROR(IF(ISBLANK(VLOOKUP(LOWER(B144),recordings!$C$2:K1000,7,FALSE)),REGEXREPLACE(VLOOKUP(LOWER(B144),recordings!$C$2:K1000,9,FALSE),""\?.*$"",""""),VLOOKUP(LOWER(B144),recordings!$C$2:K1000,7,FALSE)),"""")"),"http://production-processed-recordings.s3.amazonaws.com/normalized_audio/faacf91d0fc9b7cfe74cc52aaa628c97.wav")</f>
        <v>http://production-processed-recordings.s3.amazonaws.com/normalized_audio/faacf91d0fc9b7cfe74cc52aaa628c97.wav</v>
      </c>
      <c r="O144" s="7"/>
    </row>
    <row r="145" spans="1:15" ht="15.75" customHeight="1">
      <c r="A145" s="7" t="str">
        <f ca="1">IFERROR(__xludf.DUMMYFUNCTION("REGEXREPLACE(REGEXEXTRACT(B145,""(.*)@""),""\."","""")"),"mbd2378")</f>
        <v>mbd2378</v>
      </c>
      <c r="B145" s="8" t="s">
        <v>569</v>
      </c>
      <c r="C145" s="9" t="str">
        <f t="shared" si="0"/>
        <v>Danko Mackenzie Brooke</v>
      </c>
      <c r="D145" s="10" t="s">
        <v>570</v>
      </c>
      <c r="E145" s="10" t="s">
        <v>571</v>
      </c>
      <c r="F145" s="10" t="s">
        <v>523</v>
      </c>
      <c r="G145" s="8" t="s">
        <v>15</v>
      </c>
      <c r="H145" s="8" t="s">
        <v>16</v>
      </c>
      <c r="I145" s="8" t="s">
        <v>59</v>
      </c>
      <c r="M145" s="11" t="str">
        <f ca="1">IFERROR(__xludf.DUMMYFUNCTION("IFERROR(IF(ISBLANK(VLOOKUP(LOWER(B145),recordings!$C$2:K1000,7,FALSE)),REGEXREPLACE(VLOOKUP(LOWER(B145),recordings!$C$2:K1000,9,FALSE),""\?.*$"",""""),VLOOKUP(LOWER(B145),recordings!$C$2:K1000,7,FALSE)),"""")"),"http://production-processed-recordings.s3.amazonaws.com/normalized_audio/5467dbf426535d9c4dfde00c2d55bb35.wav")</f>
        <v>http://production-processed-recordings.s3.amazonaws.com/normalized_audio/5467dbf426535d9c4dfde00c2d55bb35.wav</v>
      </c>
      <c r="N145" s="8" t="s">
        <v>572</v>
      </c>
      <c r="O145" s="7"/>
    </row>
    <row r="146" spans="1:15" ht="15.75" customHeight="1">
      <c r="A146" s="7" t="str">
        <f ca="1">IFERROR(__xludf.DUMMYFUNCTION("REGEXREPLACE(REGEXEXTRACT(B146,""(.*)@""),""\."","""")"),"jdd2985")</f>
        <v>jdd2985</v>
      </c>
      <c r="B146" s="8" t="s">
        <v>573</v>
      </c>
      <c r="C146" s="9" t="str">
        <f t="shared" si="0"/>
        <v>Darby Jacob Daniel</v>
      </c>
      <c r="D146" s="10" t="s">
        <v>574</v>
      </c>
      <c r="E146" s="10" t="s">
        <v>257</v>
      </c>
      <c r="F146" s="10" t="s">
        <v>215</v>
      </c>
      <c r="G146" s="8" t="s">
        <v>15</v>
      </c>
      <c r="H146" s="8" t="s">
        <v>34</v>
      </c>
      <c r="M146" s="11" t="str">
        <f ca="1">IFERROR(__xludf.DUMMYFUNCTION("IFERROR(IF(ISBLANK(VLOOKUP(LOWER(B146),recordings!$C$2:K1000,7,FALSE)),REGEXREPLACE(VLOOKUP(LOWER(B146),recordings!$C$2:K1000,9,FALSE),""\?.*$"",""""),VLOOKUP(LOWER(B146),recordings!$C$2:K1000,7,FALSE)),"""")"),"http://production-processed-recordings.s3.amazonaws.com/normalized_audio/47ce06a11ce9e71af5ad35688aa8f401.wav")</f>
        <v>http://production-processed-recordings.s3.amazonaws.com/normalized_audio/47ce06a11ce9e71af5ad35688aa8f401.wav</v>
      </c>
      <c r="O146" s="7"/>
    </row>
    <row r="147" spans="1:15" ht="15.75" customHeight="1">
      <c r="A147" s="7" t="str">
        <f ca="1">IFERROR(__xludf.DUMMYFUNCTION("REGEXREPLACE(REGEXEXTRACT(B147,""(.*)@""),""\."","""")"),"hld2427")</f>
        <v>hld2427</v>
      </c>
      <c r="B147" s="8" t="s">
        <v>575</v>
      </c>
      <c r="C147" s="9" t="str">
        <f t="shared" si="0"/>
        <v>Davis Heather Louise</v>
      </c>
      <c r="D147" s="10" t="s">
        <v>576</v>
      </c>
      <c r="E147" s="10" t="s">
        <v>577</v>
      </c>
      <c r="F147" s="10" t="s">
        <v>578</v>
      </c>
      <c r="G147" s="8" t="s">
        <v>79</v>
      </c>
      <c r="H147" s="8" t="s">
        <v>236</v>
      </c>
      <c r="M147" s="11" t="str">
        <f ca="1">IFERROR(__xludf.DUMMYFUNCTION("IFERROR(IF(ISBLANK(VLOOKUP(LOWER(B147),recordings!$C$2:K1000,7,FALSE)),REGEXREPLACE(VLOOKUP(LOWER(B147),recordings!$C$2:K1000,9,FALSE),""\?.*$"",""""),VLOOKUP(LOWER(B147),recordings!$C$2:K1000,7,FALSE)),"""")"),"http://production-processed-recordings.s3.amazonaws.com/normalized_audio/6ff241956a799d95c2cb901917899824.wav")</f>
        <v>http://production-processed-recordings.s3.amazonaws.com/normalized_audio/6ff241956a799d95c2cb901917899824.wav</v>
      </c>
      <c r="O147" s="7"/>
    </row>
    <row r="148" spans="1:15" ht="15.75" customHeight="1">
      <c r="A148" s="7" t="str">
        <f ca="1">IFERROR(__xludf.DUMMYFUNCTION("REGEXREPLACE(REGEXEXTRACT(B148,""(.*)@""),""\."","""")"),"rbd2345")</f>
        <v>rbd2345</v>
      </c>
      <c r="B148" s="8" t="s">
        <v>579</v>
      </c>
      <c r="C148" s="9" t="str">
        <f t="shared" si="0"/>
        <v>Davis Rodney Blake</v>
      </c>
      <c r="D148" s="10" t="s">
        <v>576</v>
      </c>
      <c r="E148" s="10" t="s">
        <v>580</v>
      </c>
      <c r="F148" s="10" t="s">
        <v>109</v>
      </c>
      <c r="G148" s="8" t="s">
        <v>15</v>
      </c>
      <c r="H148" s="8" t="s">
        <v>92</v>
      </c>
      <c r="M148" s="11" t="str">
        <f ca="1">IFERROR(__xludf.DUMMYFUNCTION("IFERROR(IF(ISBLANK(VLOOKUP(LOWER(B148),recordings!$C$2:K1000,7,FALSE)),REGEXREPLACE(VLOOKUP(LOWER(B148),recordings!$C$2:K1000,9,FALSE),""\?.*$"",""""),VLOOKUP(LOWER(B148),recordings!$C$2:K1000,7,FALSE)),"""")"),"http://production-processed-recordings.s3.amazonaws.com/normalized_audio/37b1d092cf6d2dc66122a1e2da28e44e.wav")</f>
        <v>http://production-processed-recordings.s3.amazonaws.com/normalized_audio/37b1d092cf6d2dc66122a1e2da28e44e.wav</v>
      </c>
      <c r="O148" s="7"/>
    </row>
    <row r="149" spans="1:15" ht="15.75" customHeight="1">
      <c r="A149" s="7" t="str">
        <f ca="1">IFERROR(__xludf.DUMMYFUNCTION("REGEXREPLACE(REGEXEXTRACT(B149,""(.*)@""),""\."","""")"),"zjd208")</f>
        <v>zjd208</v>
      </c>
      <c r="B149" s="8" t="s">
        <v>581</v>
      </c>
      <c r="C149" s="9" t="str">
        <f t="shared" si="0"/>
        <v>Davis Zachary James</v>
      </c>
      <c r="D149" s="10" t="s">
        <v>576</v>
      </c>
      <c r="E149" s="10" t="s">
        <v>582</v>
      </c>
      <c r="F149" s="10" t="s">
        <v>207</v>
      </c>
      <c r="G149" s="8" t="s">
        <v>15</v>
      </c>
      <c r="H149" s="8" t="s">
        <v>16</v>
      </c>
      <c r="I149" s="8" t="s">
        <v>59</v>
      </c>
      <c r="M149" s="11" t="str">
        <f ca="1">IFERROR(__xludf.DUMMYFUNCTION("IFERROR(IF(ISBLANK(VLOOKUP(LOWER(B149),recordings!$C$2:K1000,7,FALSE)),REGEXREPLACE(VLOOKUP(LOWER(B149),recordings!$C$2:K1000,9,FALSE),""\?.*$"",""""),VLOOKUP(LOWER(B149),recordings!$C$2:K1000,7,FALSE)),"""")"),"http://production-processed-recordings.s3.amazonaws.com/normalized_audio/6d5d3639ab0e4712b862ca3a08f0be87.wav")</f>
        <v>http://production-processed-recordings.s3.amazonaws.com/normalized_audio/6d5d3639ab0e4712b862ca3a08f0be87.wav</v>
      </c>
      <c r="O149" s="7"/>
    </row>
    <row r="150" spans="1:15" ht="15.75" customHeight="1">
      <c r="A150" s="7" t="str">
        <f ca="1">IFERROR(__xludf.DUMMYFUNCTION("REGEXREPLACE(REGEXEXTRACT(B150,""(.*)@""),""\."","""")"),"asd25772")</f>
        <v>asd25772</v>
      </c>
      <c r="B150" s="8" t="s">
        <v>583</v>
      </c>
      <c r="C150" s="9" t="str">
        <f t="shared" si="0"/>
        <v>Dean Alexis Sierra</v>
      </c>
      <c r="D150" s="10" t="s">
        <v>584</v>
      </c>
      <c r="E150" s="10" t="s">
        <v>585</v>
      </c>
      <c r="F150" s="10" t="s">
        <v>586</v>
      </c>
      <c r="G150" s="8" t="s">
        <v>27</v>
      </c>
      <c r="H150" s="8" t="s">
        <v>50</v>
      </c>
      <c r="I150" s="8" t="s">
        <v>35</v>
      </c>
      <c r="M150" s="11" t="str">
        <f ca="1">IFERROR(__xludf.DUMMYFUNCTION("IFERROR(IF(ISBLANK(VLOOKUP(LOWER(B150),recordings!$C$2:K1000,7,FALSE)),REGEXREPLACE(VLOOKUP(LOWER(B150),recordings!$C$2:K1000,9,FALSE),""\?.*$"",""""),VLOOKUP(LOWER(B150),recordings!$C$2:K1000,7,FALSE)),"""")"),"http://production-processed-recordings.s3.amazonaws.com/normalized_audio/bd1fdaf5c1bd0a9d16abc3173eb7b770.wav")</f>
        <v>http://production-processed-recordings.s3.amazonaws.com/normalized_audio/bd1fdaf5c1bd0a9d16abc3173eb7b770.wav</v>
      </c>
      <c r="O150" s="7"/>
    </row>
    <row r="151" spans="1:15" ht="15.75" customHeight="1">
      <c r="A151" s="7" t="str">
        <f ca="1">IFERROR(__xludf.DUMMYFUNCTION("REGEXREPLACE(REGEXEXTRACT(B151,""(.*)@""),""\."","""")"),"md20546")</f>
        <v>md20546</v>
      </c>
      <c r="B151" s="8" t="s">
        <v>587</v>
      </c>
      <c r="C151" s="9" t="str">
        <f t="shared" si="0"/>
        <v xml:space="preserve">Deane Megan </v>
      </c>
      <c r="D151" s="10" t="s">
        <v>588</v>
      </c>
      <c r="E151" s="10" t="s">
        <v>589</v>
      </c>
      <c r="F151" s="10"/>
      <c r="G151" s="8" t="s">
        <v>125</v>
      </c>
      <c r="H151" s="8" t="s">
        <v>590</v>
      </c>
      <c r="I151" s="8" t="s">
        <v>59</v>
      </c>
      <c r="M151" s="11" t="str">
        <f ca="1">IFERROR(__xludf.DUMMYFUNCTION("IFERROR(IF(ISBLANK(VLOOKUP(LOWER(B151),recordings!$C$2:K1000,7,FALSE)),REGEXREPLACE(VLOOKUP(LOWER(B151),recordings!$C$2:K1000,9,FALSE),""\?.*$"",""""),VLOOKUP(LOWER(B151),recordings!$C$2:K1000,7,FALSE)),"""")"),"http://production-processed-recordings.s3.amazonaws.com/normalized_audio/72d359bc84255112dfda2e3c8f37a501.wav")</f>
        <v>http://production-processed-recordings.s3.amazonaws.com/normalized_audio/72d359bc84255112dfda2e3c8f37a501.wav</v>
      </c>
      <c r="O151" s="7"/>
    </row>
    <row r="152" spans="1:15" ht="15.75" customHeight="1">
      <c r="A152" s="7" t="str">
        <f ca="1">IFERROR(__xludf.DUMMYFUNCTION("REGEXREPLACE(REGEXEXTRACT(B152,""(.*)@""),""\."","""")"),"rmd24768")</f>
        <v>rmd24768</v>
      </c>
      <c r="B152" s="8" t="s">
        <v>591</v>
      </c>
      <c r="C152" s="9" t="str">
        <f t="shared" si="0"/>
        <v>Deaton Reilly MarIlyn</v>
      </c>
      <c r="D152" s="10" t="s">
        <v>592</v>
      </c>
      <c r="E152" s="10" t="s">
        <v>593</v>
      </c>
      <c r="F152" s="10" t="s">
        <v>594</v>
      </c>
      <c r="G152" s="8" t="s">
        <v>125</v>
      </c>
      <c r="H152" s="8" t="s">
        <v>126</v>
      </c>
      <c r="I152" s="8" t="s">
        <v>17</v>
      </c>
      <c r="M152" s="11" t="str">
        <f ca="1">IFERROR(__xludf.DUMMYFUNCTION("IFERROR(IF(ISBLANK(VLOOKUP(LOWER(B152),recordings!$C$2:K1000,7,FALSE)),REGEXREPLACE(VLOOKUP(LOWER(B152),recordings!$C$2:K1000,9,FALSE),""\?.*$"",""""),VLOOKUP(LOWER(B152),recordings!$C$2:K1000,7,FALSE)),"""")"),"http://production-processed-recordings.s3.amazonaws.com/normalized_audio/15e977c4fbdc5deb5278cbb6803201cd.wav")</f>
        <v>http://production-processed-recordings.s3.amazonaws.com/normalized_audio/15e977c4fbdc5deb5278cbb6803201cd.wav</v>
      </c>
      <c r="O152" s="7"/>
    </row>
    <row r="153" spans="1:15" ht="15.75" customHeight="1">
      <c r="A153" s="7" t="str">
        <f ca="1">IFERROR(__xludf.DUMMYFUNCTION("REGEXREPLACE(REGEXEXTRACT(B153,""(.*)@""),""\."","""")"),"wad2243")</f>
        <v>wad2243</v>
      </c>
      <c r="B153" s="8" t="s">
        <v>595</v>
      </c>
      <c r="C153" s="9" t="str">
        <f t="shared" si="0"/>
        <v>Debenedetto Walter Alberto</v>
      </c>
      <c r="D153" s="10" t="s">
        <v>596</v>
      </c>
      <c r="E153" s="10" t="s">
        <v>597</v>
      </c>
      <c r="F153" s="10" t="s">
        <v>598</v>
      </c>
      <c r="G153" s="8" t="s">
        <v>15</v>
      </c>
      <c r="H153" s="8" t="s">
        <v>16</v>
      </c>
      <c r="M153" s="11" t="str">
        <f ca="1">IFERROR(__xludf.DUMMYFUNCTION("IFERROR(IF(ISBLANK(VLOOKUP(LOWER(B153),recordings!$C$2:K1000,7,FALSE)),REGEXREPLACE(VLOOKUP(LOWER(B153),recordings!$C$2:K1000,9,FALSE),""\?.*$"",""""),VLOOKUP(LOWER(B153),recordings!$C$2:K1000,7,FALSE)),"""")"),"http://production-processed-recordings.s3.amazonaws.com/normalized_audio/7b2a45f37bf57eb3aec9b0f6231b9062.wav")</f>
        <v>http://production-processed-recordings.s3.amazonaws.com/normalized_audio/7b2a45f37bf57eb3aec9b0f6231b9062.wav</v>
      </c>
      <c r="O153" s="7"/>
    </row>
    <row r="154" spans="1:15" ht="15.75" customHeight="1">
      <c r="A154" s="7" t="str">
        <f ca="1">IFERROR(__xludf.DUMMYFUNCTION("REGEXREPLACE(REGEXEXTRACT(B154,""(.*)@""),""\."","""")"),"zwd26")</f>
        <v>zwd26</v>
      </c>
      <c r="B154" s="8" t="s">
        <v>599</v>
      </c>
      <c r="C154" s="9" t="str">
        <f t="shared" si="0"/>
        <v>Decker Zachary William</v>
      </c>
      <c r="D154" s="10" t="s">
        <v>600</v>
      </c>
      <c r="E154" s="10" t="s">
        <v>582</v>
      </c>
      <c r="F154" s="10" t="s">
        <v>115</v>
      </c>
      <c r="G154" s="8" t="s">
        <v>15</v>
      </c>
      <c r="H154" s="8" t="s">
        <v>34</v>
      </c>
      <c r="M154" s="11" t="str">
        <f ca="1">IFERROR(__xludf.DUMMYFUNCTION("IFERROR(IF(ISBLANK(VLOOKUP(LOWER(B154),recordings!$C$2:K1000,7,FALSE)),REGEXREPLACE(VLOOKUP(LOWER(B154),recordings!$C$2:K1000,9,FALSE),""\?.*$"",""""),VLOOKUP(LOWER(B154),recordings!$C$2:K1000,7,FALSE)),"""")"),"http://production-processed-recordings.s3.amazonaws.com/normalized_audio/929e5a00db93a5cf23ec89838a5bb921.wav")</f>
        <v>http://production-processed-recordings.s3.amazonaws.com/normalized_audio/929e5a00db93a5cf23ec89838a5bb921.wav</v>
      </c>
      <c r="O154" s="7"/>
    </row>
    <row r="155" spans="1:15" ht="15.75" customHeight="1">
      <c r="A155" s="7" t="str">
        <f ca="1">IFERROR(__xludf.DUMMYFUNCTION("REGEXREPLACE(REGEXEXTRACT(B155,""(.*)@""),""\."","""")"),"ced2869")</f>
        <v>ced2869</v>
      </c>
      <c r="B155" s="8" t="s">
        <v>601</v>
      </c>
      <c r="C155" s="9" t="str">
        <f t="shared" si="0"/>
        <v>DeLanoy Catherine Elizabeth</v>
      </c>
      <c r="D155" s="10" t="s">
        <v>602</v>
      </c>
      <c r="E155" s="10" t="s">
        <v>603</v>
      </c>
      <c r="F155" s="10" t="s">
        <v>281</v>
      </c>
      <c r="G155" s="8" t="s">
        <v>15</v>
      </c>
      <c r="H155" s="8" t="s">
        <v>16</v>
      </c>
      <c r="I155" s="8" t="s">
        <v>35</v>
      </c>
      <c r="M155" s="11" t="str">
        <f ca="1">IFERROR(__xludf.DUMMYFUNCTION("IFERROR(IF(ISBLANK(VLOOKUP(LOWER(B155),recordings!$C$2:K1000,7,FALSE)),REGEXREPLACE(VLOOKUP(LOWER(B155),recordings!$C$2:K1000,9,FALSE),""\?.*$"",""""),VLOOKUP(LOWER(B155),recordings!$C$2:K1000,7,FALSE)),"""")"),"http://production-processed-recordings.s3.amazonaws.com/normalized_audio/8fea5d94948de6dcf9df56f2bfd7c196.wav")</f>
        <v>http://production-processed-recordings.s3.amazonaws.com/normalized_audio/8fea5d94948de6dcf9df56f2bfd7c196.wav</v>
      </c>
      <c r="O155" s="7"/>
    </row>
    <row r="156" spans="1:15" ht="15.75" customHeight="1">
      <c r="A156" s="7" t="str">
        <f ca="1">IFERROR(__xludf.DUMMYFUNCTION("REGEXREPLACE(REGEXEXTRACT(B156,""(.*)@""),""\."","""")"),"ndd2313")</f>
        <v>ndd2313</v>
      </c>
      <c r="B156" s="8" t="s">
        <v>604</v>
      </c>
      <c r="C156" s="9" t="str">
        <f t="shared" si="0"/>
        <v>DeMaio Niriam Denise</v>
      </c>
      <c r="D156" s="10" t="s">
        <v>605</v>
      </c>
      <c r="E156" s="10" t="s">
        <v>606</v>
      </c>
      <c r="F156" s="10" t="s">
        <v>184</v>
      </c>
      <c r="G156" s="8" t="s">
        <v>29</v>
      </c>
      <c r="H156" s="8" t="s">
        <v>607</v>
      </c>
      <c r="M156" s="11" t="str">
        <f ca="1">IFERROR(__xludf.DUMMYFUNCTION("IFERROR(IF(ISBLANK(VLOOKUP(LOWER(B156),recordings!$C$2:K1000,7,FALSE)),REGEXREPLACE(VLOOKUP(LOWER(B156),recordings!$C$2:K1000,9,FALSE),""\?.*$"",""""),VLOOKUP(LOWER(B156),recordings!$C$2:K1000,7,FALSE)),"""")"),"http://production-processed-recordings.s3.amazonaws.com/normalized_audio/2ed88e500d40934c0db5436360fe1f79.wav")</f>
        <v>http://production-processed-recordings.s3.amazonaws.com/normalized_audio/2ed88e500d40934c0db5436360fe1f79.wav</v>
      </c>
      <c r="O156" s="7"/>
    </row>
    <row r="157" spans="1:15" ht="15.75" customHeight="1">
      <c r="A157" s="7" t="str">
        <f ca="1">IFERROR(__xludf.DUMMYFUNCTION("REGEXREPLACE(REGEXEXTRACT(B157,""(.*)@""),""\."","""")"),"qdd226")</f>
        <v>qdd226</v>
      </c>
      <c r="B157" s="8" t="s">
        <v>608</v>
      </c>
      <c r="C157" s="9" t="str">
        <f t="shared" si="0"/>
        <v>Dennis Quana D</v>
      </c>
      <c r="D157" s="10" t="s">
        <v>609</v>
      </c>
      <c r="E157" s="10" t="s">
        <v>610</v>
      </c>
      <c r="F157" s="10" t="s">
        <v>78</v>
      </c>
      <c r="G157" s="8" t="s">
        <v>15</v>
      </c>
      <c r="H157" s="8" t="s">
        <v>16</v>
      </c>
      <c r="M157" s="11" t="str">
        <f ca="1">IFERROR(__xludf.DUMMYFUNCTION("IFERROR(IF(ISBLANK(VLOOKUP(LOWER(B157),recordings!$C$2:K1000,7,FALSE)),REGEXREPLACE(VLOOKUP(LOWER(B157),recordings!$C$2:K1000,9,FALSE),""\?.*$"",""""),VLOOKUP(LOWER(B157),recordings!$C$2:K1000,7,FALSE)),"""")"),"http://production-processed-recordings.s3.amazonaws.com/normalized_audio/1b5ff6fb09a945d90b8abbf43f51f6b3.wav")</f>
        <v>http://production-processed-recordings.s3.amazonaws.com/normalized_audio/1b5ff6fb09a945d90b8abbf43f51f6b3.wav</v>
      </c>
      <c r="N157" s="8" t="s">
        <v>611</v>
      </c>
      <c r="O157" s="7"/>
    </row>
    <row r="158" spans="1:15" ht="15.75" customHeight="1">
      <c r="A158" s="7" t="str">
        <f ca="1">IFERROR(__xludf.DUMMYFUNCTION("REGEXREPLACE(REGEXEXTRACT(B158,""(.*)@""),""\."","""")"),"wkd259")</f>
        <v>wkd259</v>
      </c>
      <c r="B158" s="8" t="s">
        <v>612</v>
      </c>
      <c r="C158" s="9" t="str">
        <f t="shared" si="0"/>
        <v>Dickerson Winston Kyle</v>
      </c>
      <c r="D158" s="10" t="s">
        <v>613</v>
      </c>
      <c r="E158" s="10" t="s">
        <v>614</v>
      </c>
      <c r="F158" s="10" t="s">
        <v>615</v>
      </c>
      <c r="G158" s="8" t="s">
        <v>15</v>
      </c>
      <c r="H158" s="8" t="s">
        <v>34</v>
      </c>
      <c r="M158" s="11" t="str">
        <f ca="1">IFERROR(__xludf.DUMMYFUNCTION("IFERROR(IF(ISBLANK(VLOOKUP(LOWER(B158),recordings!$C$2:K1000,7,FALSE)),REGEXREPLACE(VLOOKUP(LOWER(B158),recordings!$C$2:K1000,9,FALSE),""\?.*$"",""""),VLOOKUP(LOWER(B158),recordings!$C$2:K1000,7,FALSE)),"""")"),"http://production-processed-recordings.s3.amazonaws.com/normalized_audio/991a8cbbddeae7e0deec5145e308bca0.wav")</f>
        <v>http://production-processed-recordings.s3.amazonaws.com/normalized_audio/991a8cbbddeae7e0deec5145e308bca0.wav</v>
      </c>
      <c r="O158" s="7"/>
    </row>
    <row r="159" spans="1:15" ht="15.75" customHeight="1">
      <c r="A159" s="7" t="str">
        <f ca="1">IFERROR(__xludf.DUMMYFUNCTION("REGEXREPLACE(REGEXEXTRACT(B159,""(.*)@""),""\."","""")"),"cad25965")</f>
        <v>cad25965</v>
      </c>
      <c r="B159" s="8" t="s">
        <v>616</v>
      </c>
      <c r="C159" s="9" t="str">
        <f t="shared" si="0"/>
        <v>Dillard Chelsea Arianna</v>
      </c>
      <c r="D159" s="10" t="s">
        <v>617</v>
      </c>
      <c r="E159" s="10" t="s">
        <v>618</v>
      </c>
      <c r="F159" s="10" t="s">
        <v>619</v>
      </c>
      <c r="G159" s="8" t="s">
        <v>125</v>
      </c>
      <c r="H159" s="8" t="s">
        <v>620</v>
      </c>
      <c r="M159" s="11" t="str">
        <f ca="1">IFERROR(__xludf.DUMMYFUNCTION("IFERROR(IF(ISBLANK(VLOOKUP(LOWER(B159),recordings!$C$2:K1000,7,FALSE)),REGEXREPLACE(VLOOKUP(LOWER(B159),recordings!$C$2:K1000,9,FALSE),""\?.*$"",""""),VLOOKUP(LOWER(B159),recordings!$C$2:K1000,7,FALSE)),"""")"),"http://production-processed-recordings.s3.amazonaws.com/normalized_audio/e3a1a4979985a1c80c55988a8112954d.wav")</f>
        <v>http://production-processed-recordings.s3.amazonaws.com/normalized_audio/e3a1a4979985a1c80c55988a8112954d.wav</v>
      </c>
      <c r="O159" s="7"/>
    </row>
    <row r="160" spans="1:15" ht="15.75" customHeight="1">
      <c r="A160" s="7" t="str">
        <f ca="1">IFERROR(__xludf.DUMMYFUNCTION("REGEXREPLACE(REGEXEXTRACT(B160,""(.*)@""),""\."","""")"),"dd28483")</f>
        <v>dd28483</v>
      </c>
      <c r="B160" s="8" t="s">
        <v>621</v>
      </c>
      <c r="C160" s="9" t="str">
        <f t="shared" si="0"/>
        <v xml:space="preserve">Dindo David </v>
      </c>
      <c r="D160" s="10" t="s">
        <v>622</v>
      </c>
      <c r="E160" s="10" t="s">
        <v>467</v>
      </c>
      <c r="F160" s="10"/>
      <c r="G160" s="8" t="s">
        <v>15</v>
      </c>
      <c r="H160" s="8" t="s">
        <v>34</v>
      </c>
      <c r="I160" s="8" t="s">
        <v>17</v>
      </c>
      <c r="J160" s="8" t="s">
        <v>27</v>
      </c>
      <c r="K160" s="8" t="s">
        <v>623</v>
      </c>
      <c r="L160" s="8" t="s">
        <v>17</v>
      </c>
      <c r="M160" s="11" t="str">
        <f ca="1">IFERROR(__xludf.DUMMYFUNCTION("IFERROR(IF(ISBLANK(VLOOKUP(LOWER(B160),recordings!$C$2:K1000,7,FALSE)),REGEXREPLACE(VLOOKUP(LOWER(B160),recordings!$C$2:K1000,9,FALSE),""\?.*$"",""""),VLOOKUP(LOWER(B160),recordings!$C$2:K1000,7,FALSE)),"""")"),"http://production-processed-recordings.s3.amazonaws.com/normalized_audio/2836b5789108f15694799bc06ddcae27.wav")</f>
        <v>http://production-processed-recordings.s3.amazonaws.com/normalized_audio/2836b5789108f15694799bc06ddcae27.wav</v>
      </c>
      <c r="O160" s="7"/>
    </row>
    <row r="161" spans="1:15" ht="15.75" customHeight="1">
      <c r="A161" s="7" t="str">
        <f ca="1">IFERROR(__xludf.DUMMYFUNCTION("REGEXREPLACE(REGEXEXTRACT(B161,""(.*)@""),""\."","""")"),"lgd2315")</f>
        <v>lgd2315</v>
      </c>
      <c r="B161" s="8" t="s">
        <v>624</v>
      </c>
      <c r="C161" s="9" t="str">
        <f t="shared" si="0"/>
        <v>Dobrin Lillian Grace</v>
      </c>
      <c r="D161" s="10" t="s">
        <v>625</v>
      </c>
      <c r="E161" s="10" t="s">
        <v>626</v>
      </c>
      <c r="F161" s="10" t="s">
        <v>324</v>
      </c>
      <c r="G161" s="8" t="s">
        <v>27</v>
      </c>
      <c r="H161" s="8" t="s">
        <v>623</v>
      </c>
      <c r="M161" s="11" t="str">
        <f ca="1">IFERROR(__xludf.DUMMYFUNCTION("IFERROR(IF(ISBLANK(VLOOKUP(LOWER(B161),recordings!$C$2:K1000,7,FALSE)),REGEXREPLACE(VLOOKUP(LOWER(B161),recordings!$C$2:K1000,9,FALSE),""\?.*$"",""""),VLOOKUP(LOWER(B161),recordings!$C$2:K1000,7,FALSE)),"""")"),"http://production-processed-recordings.s3.amazonaws.com/normalized_audio/d2a34024722d2213c1d90d0ad24c1d21.wav")</f>
        <v>http://production-processed-recordings.s3.amazonaws.com/normalized_audio/d2a34024722d2213c1d90d0ad24c1d21.wav</v>
      </c>
      <c r="O161" s="7"/>
    </row>
    <row r="162" spans="1:15" ht="15.75" customHeight="1">
      <c r="A162" s="7" t="str">
        <f ca="1">IFERROR(__xludf.DUMMYFUNCTION("REGEXREPLACE(REGEXEXTRACT(B162,""(.*)@""),""\."","""")"),"ad2593")</f>
        <v>ad2593</v>
      </c>
      <c r="B162" s="8" t="s">
        <v>627</v>
      </c>
      <c r="C162" s="9" t="str">
        <f t="shared" si="0"/>
        <v xml:space="preserve">Doder Ana </v>
      </c>
      <c r="D162" s="10" t="s">
        <v>628</v>
      </c>
      <c r="E162" s="10" t="s">
        <v>629</v>
      </c>
      <c r="F162" s="10"/>
      <c r="G162" s="8" t="s">
        <v>15</v>
      </c>
      <c r="H162" s="8" t="s">
        <v>34</v>
      </c>
      <c r="I162" s="8" t="s">
        <v>125</v>
      </c>
      <c r="J162" s="8" t="s">
        <v>126</v>
      </c>
      <c r="M162" s="11" t="str">
        <f ca="1">IFERROR(__xludf.DUMMYFUNCTION("IFERROR(IF(ISBLANK(VLOOKUP(LOWER(B162),recordings!$C$2:K1000,7,FALSE)),REGEXREPLACE(VLOOKUP(LOWER(B162),recordings!$C$2:K1000,9,FALSE),""\?.*$"",""""),VLOOKUP(LOWER(B162),recordings!$C$2:K1000,7,FALSE)),"""")"),"http://production-processed-recordings.s3.amazonaws.com/normalized_audio/65bca8a4dad4771ca16b0f74ae065cb2.wav")</f>
        <v>http://production-processed-recordings.s3.amazonaws.com/normalized_audio/65bca8a4dad4771ca16b0f74ae065cb2.wav</v>
      </c>
      <c r="N162" s="8" t="s">
        <v>630</v>
      </c>
      <c r="O162" s="7"/>
    </row>
    <row r="163" spans="1:15" ht="15.75" customHeight="1">
      <c r="A163" s="7" t="str">
        <f ca="1">IFERROR(__xludf.DUMMYFUNCTION("REGEXREPLACE(REGEXEXTRACT(B163,""(.*)@""),""\."","""")"),"sdonohue7253")</f>
        <v>sdonohue7253</v>
      </c>
      <c r="B163" s="8" t="s">
        <v>631</v>
      </c>
      <c r="C163" s="9" t="str">
        <f t="shared" si="0"/>
        <v>Donohue Sean T</v>
      </c>
      <c r="D163" s="10" t="s">
        <v>632</v>
      </c>
      <c r="E163" s="10" t="s">
        <v>633</v>
      </c>
      <c r="F163" s="10" t="s">
        <v>634</v>
      </c>
      <c r="G163" s="8" t="s">
        <v>27</v>
      </c>
      <c r="H163" s="8" t="s">
        <v>334</v>
      </c>
      <c r="I163" s="8" t="s">
        <v>35</v>
      </c>
      <c r="M163" s="11" t="str">
        <f ca="1">IFERROR(__xludf.DUMMYFUNCTION("IFERROR(IF(ISBLANK(VLOOKUP(LOWER(B163),recordings!$C$2:K1000,7,FALSE)),REGEXREPLACE(VLOOKUP(LOWER(B163),recordings!$C$2:K1000,9,FALSE),""\?.*$"",""""),VLOOKUP(LOWER(B163),recordings!$C$2:K1000,7,FALSE)),"""")"),"http://production-processed-recordings.s3.amazonaws.com/normalized_audio/131cc711d9c3656d832d499405836983.wav")</f>
        <v>http://production-processed-recordings.s3.amazonaws.com/normalized_audio/131cc711d9c3656d832d499405836983.wav</v>
      </c>
      <c r="O163" s="7"/>
    </row>
    <row r="164" spans="1:15" ht="15.75" customHeight="1">
      <c r="A164" s="7" t="str">
        <f ca="1">IFERROR(__xludf.DUMMYFUNCTION("REGEXREPLACE(REGEXEXTRACT(B164,""(.*)@""),""\."","""")"),"gdd2242")</f>
        <v>gdd2242</v>
      </c>
      <c r="B164" s="8" t="s">
        <v>635</v>
      </c>
      <c r="C164" s="9" t="str">
        <f t="shared" si="0"/>
        <v>Dorsey Garen Daniel</v>
      </c>
      <c r="D164" s="10" t="s">
        <v>636</v>
      </c>
      <c r="E164" s="10" t="s">
        <v>637</v>
      </c>
      <c r="F164" s="10" t="s">
        <v>215</v>
      </c>
      <c r="G164" s="8" t="s">
        <v>125</v>
      </c>
      <c r="H164" s="8" t="s">
        <v>126</v>
      </c>
      <c r="I164" s="8" t="s">
        <v>35</v>
      </c>
      <c r="M164" s="11" t="str">
        <f ca="1">IFERROR(__xludf.DUMMYFUNCTION("IFERROR(IF(ISBLANK(VLOOKUP(LOWER(B164),recordings!$C$2:K1000,7,FALSE)),REGEXREPLACE(VLOOKUP(LOWER(B164),recordings!$C$2:K1000,9,FALSE),""\?.*$"",""""),VLOOKUP(LOWER(B164),recordings!$C$2:K1000,7,FALSE)),"""")"),"http://production-processed-recordings.s3.amazonaws.com/normalized_audio/fc4ee6c5df3811e43c79d333a2848138.wav")</f>
        <v>http://production-processed-recordings.s3.amazonaws.com/normalized_audio/fc4ee6c5df3811e43c79d333a2848138.wav</v>
      </c>
      <c r="O164" s="7"/>
    </row>
    <row r="165" spans="1:15" ht="15.75" customHeight="1">
      <c r="A165" s="7" t="str">
        <f ca="1">IFERROR(__xludf.DUMMYFUNCTION("REGEXREPLACE(REGEXEXTRACT(B165,""(.*)@""),""\."","""")"),"ed2936")</f>
        <v>ed2936</v>
      </c>
      <c r="B165" s="8" t="s">
        <v>638</v>
      </c>
      <c r="C165" s="9" t="str">
        <f t="shared" si="0"/>
        <v xml:space="preserve">Douglas Elena </v>
      </c>
      <c r="D165" s="10" t="s">
        <v>639</v>
      </c>
      <c r="E165" s="10" t="s">
        <v>640</v>
      </c>
      <c r="F165" s="10"/>
      <c r="G165" s="8" t="s">
        <v>15</v>
      </c>
      <c r="H165" s="8" t="s">
        <v>34</v>
      </c>
      <c r="I165" s="8" t="s">
        <v>35</v>
      </c>
      <c r="M165" s="11" t="str">
        <f ca="1">IFERROR(__xludf.DUMMYFUNCTION("IFERROR(IF(ISBLANK(VLOOKUP(LOWER(B165),recordings!$C$2:K1000,7,FALSE)),REGEXREPLACE(VLOOKUP(LOWER(B165),recordings!$C$2:K1000,9,FALSE),""\?.*$"",""""),VLOOKUP(LOWER(B165),recordings!$C$2:K1000,7,FALSE)),"""")"),"http://production-processed-recordings.s3.amazonaws.com/normalized_audio/98a096b9812e02bb6e0bda9f3de6efbf.wav")</f>
        <v>http://production-processed-recordings.s3.amazonaws.com/normalized_audio/98a096b9812e02bb6e0bda9f3de6efbf.wav</v>
      </c>
      <c r="O165" s="7"/>
    </row>
    <row r="166" spans="1:15" ht="15.75" customHeight="1">
      <c r="A166" s="7" t="str">
        <f ca="1">IFERROR(__xludf.DUMMYFUNCTION("REGEXREPLACE(REGEXEXTRACT(B166,""(.*)@""),""\."","""")"),"thd260")</f>
        <v>thd260</v>
      </c>
      <c r="B166" s="8" t="s">
        <v>641</v>
      </c>
      <c r="C166" s="9" t="str">
        <f t="shared" si="0"/>
        <v>Dowd Timothy Harold</v>
      </c>
      <c r="D166" s="10" t="s">
        <v>642</v>
      </c>
      <c r="E166" s="10" t="s">
        <v>470</v>
      </c>
      <c r="F166" s="10" t="s">
        <v>643</v>
      </c>
      <c r="G166" s="8" t="s">
        <v>29</v>
      </c>
      <c r="H166" s="8" t="s">
        <v>30</v>
      </c>
      <c r="M166" s="11" t="str">
        <f ca="1">IFERROR(__xludf.DUMMYFUNCTION("IFERROR(IF(ISBLANK(VLOOKUP(LOWER(B166),recordings!$C$2:K1000,7,FALSE)),REGEXREPLACE(VLOOKUP(LOWER(B166),recordings!$C$2:K1000,9,FALSE),""\?.*$"",""""),VLOOKUP(LOWER(B166),recordings!$C$2:K1000,7,FALSE)),"""")"),"http://production-processed-recordings.s3.amazonaws.com/normalized_audio/a7c4b7f4d7087551d03b7f0be59003d3.wav")</f>
        <v>http://production-processed-recordings.s3.amazonaws.com/normalized_audio/a7c4b7f4d7087551d03b7f0be59003d3.wav</v>
      </c>
      <c r="O166" s="7"/>
    </row>
    <row r="167" spans="1:15" ht="15.75" customHeight="1">
      <c r="A167" s="7" t="str">
        <f ca="1">IFERROR(__xludf.DUMMYFUNCTION("REGEXREPLACE(REGEXEXTRACT(B167,""(.*)@""),""\."","""")"),"mld25096")</f>
        <v>mld25096</v>
      </c>
      <c r="B167" s="8" t="s">
        <v>644</v>
      </c>
      <c r="C167" s="9" t="str">
        <f t="shared" si="0"/>
        <v>Downey Mallory Leigh</v>
      </c>
      <c r="D167" s="10" t="s">
        <v>645</v>
      </c>
      <c r="E167" s="10" t="s">
        <v>646</v>
      </c>
      <c r="F167" s="10" t="s">
        <v>647</v>
      </c>
      <c r="G167" s="8" t="s">
        <v>79</v>
      </c>
      <c r="H167" s="8" t="s">
        <v>648</v>
      </c>
      <c r="I167" s="8" t="s">
        <v>59</v>
      </c>
      <c r="M167" s="11" t="str">
        <f ca="1">IFERROR(__xludf.DUMMYFUNCTION("IFERROR(IF(ISBLANK(VLOOKUP(LOWER(B167),recordings!$C$2:K1000,7,FALSE)),REGEXREPLACE(VLOOKUP(LOWER(B167),recordings!$C$2:K1000,9,FALSE),""\?.*$"",""""),VLOOKUP(LOWER(B167),recordings!$C$2:K1000,7,FALSE)),"""")"),"http://production-processed-recordings.s3.amazonaws.com/normalized_audio/3fd1bcf0546a7dd709c0299ed0f0d907.wav")</f>
        <v>http://production-processed-recordings.s3.amazonaws.com/normalized_audio/3fd1bcf0546a7dd709c0299ed0f0d907.wav</v>
      </c>
      <c r="O167" s="7"/>
    </row>
    <row r="168" spans="1:15" ht="15.75" customHeight="1">
      <c r="A168" s="7" t="str">
        <f ca="1">IFERROR(__xludf.DUMMYFUNCTION("REGEXREPLACE(REGEXEXTRACT(B168,""(.*)@""),""\."","""")"),"adreibelbis0001")</f>
        <v>adreibelbis0001</v>
      </c>
      <c r="B168" s="8" t="s">
        <v>649</v>
      </c>
      <c r="C168" s="9" t="str">
        <f t="shared" si="0"/>
        <v>Dreibelbis Ann M</v>
      </c>
      <c r="D168" s="10" t="s">
        <v>650</v>
      </c>
      <c r="E168" s="10" t="s">
        <v>317</v>
      </c>
      <c r="F168" s="10" t="s">
        <v>651</v>
      </c>
      <c r="G168" s="8" t="s">
        <v>27</v>
      </c>
      <c r="H168" s="8" t="s">
        <v>144</v>
      </c>
      <c r="I168" s="8" t="s">
        <v>17</v>
      </c>
      <c r="J168" s="8" t="s">
        <v>29</v>
      </c>
      <c r="K168" s="8" t="s">
        <v>145</v>
      </c>
      <c r="M168" s="11" t="str">
        <f ca="1">IFERROR(__xludf.DUMMYFUNCTION("IFERROR(IF(ISBLANK(VLOOKUP(LOWER(B168),recordings!$C$2:K1000,7,FALSE)),REGEXREPLACE(VLOOKUP(LOWER(B168),recordings!$C$2:K1000,9,FALSE),""\?.*$"",""""),VLOOKUP(LOWER(B168),recordings!$C$2:K1000,7,FALSE)),"""")"),"http://production-processed-recordings.s3.amazonaws.com/normalized_audio/a7a4b350b296e3b6fa626f3499592951.wav")</f>
        <v>http://production-processed-recordings.s3.amazonaws.com/normalized_audio/a7a4b350b296e3b6fa626f3499592951.wav</v>
      </c>
      <c r="O168" s="7"/>
    </row>
    <row r="169" spans="1:15" ht="15.75" customHeight="1">
      <c r="A169" s="7" t="str">
        <f ca="1">IFERROR(__xludf.DUMMYFUNCTION("REGEXREPLACE(REGEXEXTRACT(B169,""(.*)@""),""\."","""")"),"kad2522")</f>
        <v>kad2522</v>
      </c>
      <c r="B169" s="8" t="s">
        <v>652</v>
      </c>
      <c r="C169" s="9" t="str">
        <f t="shared" si="0"/>
        <v>Dudley Kyle Alexander</v>
      </c>
      <c r="D169" s="10" t="s">
        <v>653</v>
      </c>
      <c r="E169" s="10" t="s">
        <v>615</v>
      </c>
      <c r="F169" s="10" t="s">
        <v>196</v>
      </c>
      <c r="G169" s="8" t="s">
        <v>15</v>
      </c>
      <c r="H169" s="8" t="s">
        <v>16</v>
      </c>
      <c r="I169" s="8" t="s">
        <v>17</v>
      </c>
      <c r="M169" s="11" t="str">
        <f ca="1">IFERROR(__xludf.DUMMYFUNCTION("IFERROR(IF(ISBLANK(VLOOKUP(LOWER(B169),recordings!$C$2:K1000,7,FALSE)),REGEXREPLACE(VLOOKUP(LOWER(B169),recordings!$C$2:K1000,9,FALSE),""\?.*$"",""""),VLOOKUP(LOWER(B169),recordings!$C$2:K1000,7,FALSE)),"""")"),"http://production-processed-recordings.s3.amazonaws.com/normalized_audio/46b7ae7657c060b70be03c70b6bf5588.wav")</f>
        <v>http://production-processed-recordings.s3.amazonaws.com/normalized_audio/46b7ae7657c060b70be03c70b6bf5588.wav</v>
      </c>
      <c r="O169" s="7"/>
    </row>
    <row r="170" spans="1:15" ht="15.75" customHeight="1">
      <c r="A170" s="7" t="str">
        <f ca="1">IFERROR(__xludf.DUMMYFUNCTION("REGEXREPLACE(REGEXEXTRACT(B170,""(.*)@""),""\."","""")"),"mfd2444")</f>
        <v>mfd2444</v>
      </c>
      <c r="B170" s="8" t="s">
        <v>654</v>
      </c>
      <c r="C170" s="9" t="str">
        <f t="shared" si="0"/>
        <v>Dudley Miriah Farahnaz</v>
      </c>
      <c r="D170" s="10" t="s">
        <v>653</v>
      </c>
      <c r="E170" s="10" t="s">
        <v>655</v>
      </c>
      <c r="F170" s="10" t="s">
        <v>656</v>
      </c>
      <c r="G170" s="8" t="s">
        <v>15</v>
      </c>
      <c r="H170" s="8" t="s">
        <v>16</v>
      </c>
      <c r="M170" s="11" t="str">
        <f ca="1">IFERROR(__xludf.DUMMYFUNCTION("IFERROR(IF(ISBLANK(VLOOKUP(LOWER(B170),recordings!$C$2:K1000,7,FALSE)),REGEXREPLACE(VLOOKUP(LOWER(B170),recordings!$C$2:K1000,9,FALSE),""\?.*$"",""""),VLOOKUP(LOWER(B170),recordings!$C$2:K1000,7,FALSE)),"""")"),"http://production-processed-recordings.s3.amazonaws.com/normalized_audio/d7839de0122fd992f67d9397bc798a20.wav")</f>
        <v>http://production-processed-recordings.s3.amazonaws.com/normalized_audio/d7839de0122fd992f67d9397bc798a20.wav</v>
      </c>
      <c r="N170" s="8" t="s">
        <v>657</v>
      </c>
      <c r="O170" s="7"/>
    </row>
    <row r="171" spans="1:15" ht="15.75" customHeight="1">
      <c r="A171" s="7" t="str">
        <f ca="1">IFERROR(__xludf.DUMMYFUNCTION("REGEXREPLACE(REGEXEXTRACT(B171,""(.*)@""),""\."","""")"),"pd23901")</f>
        <v>pd23901</v>
      </c>
      <c r="B171" s="8" t="s">
        <v>658</v>
      </c>
      <c r="C171" s="9" t="str">
        <f t="shared" si="0"/>
        <v xml:space="preserve">Duffy Phoebe </v>
      </c>
      <c r="D171" s="10" t="s">
        <v>659</v>
      </c>
      <c r="E171" s="10" t="s">
        <v>660</v>
      </c>
      <c r="F171" s="10"/>
      <c r="G171" s="8" t="s">
        <v>15</v>
      </c>
      <c r="H171" s="8" t="s">
        <v>16</v>
      </c>
      <c r="M171" s="11" t="str">
        <f ca="1">IFERROR(__xludf.DUMMYFUNCTION("IFERROR(IF(ISBLANK(VLOOKUP(LOWER(B171),recordings!$C$2:K1000,7,FALSE)),REGEXREPLACE(VLOOKUP(LOWER(B171),recordings!$C$2:K1000,9,FALSE),""\?.*$"",""""),VLOOKUP(LOWER(B171),recordings!$C$2:K1000,7,FALSE)),"""")"),"http://production-processed-recordings.s3.amazonaws.com/normalized_audio/120a97a8230baa0ed899e60b95931380.wav")</f>
        <v>http://production-processed-recordings.s3.amazonaws.com/normalized_audio/120a97a8230baa0ed899e60b95931380.wav</v>
      </c>
      <c r="O171" s="7"/>
    </row>
    <row r="172" spans="1:15" ht="15.75" customHeight="1">
      <c r="A172" s="7" t="str">
        <f ca="1">IFERROR(__xludf.DUMMYFUNCTION("REGEXREPLACE(REGEXEXTRACT(B172,""(.*)@""),""\."","""")"),"cld25261")</f>
        <v>cld25261</v>
      </c>
      <c r="B172" s="8" t="s">
        <v>661</v>
      </c>
      <c r="C172" s="9" t="str">
        <f t="shared" si="0"/>
        <v>Duggan Chelsea Lynn</v>
      </c>
      <c r="D172" s="10" t="s">
        <v>662</v>
      </c>
      <c r="E172" s="10" t="s">
        <v>618</v>
      </c>
      <c r="F172" s="10" t="s">
        <v>351</v>
      </c>
      <c r="G172" s="8" t="s">
        <v>27</v>
      </c>
      <c r="H172" s="8" t="s">
        <v>74</v>
      </c>
      <c r="I172" s="8" t="s">
        <v>35</v>
      </c>
      <c r="M172" s="11" t="str">
        <f ca="1">IFERROR(__xludf.DUMMYFUNCTION("IFERROR(IF(ISBLANK(VLOOKUP(LOWER(B172),recordings!$C$2:K1000,7,FALSE)),REGEXREPLACE(VLOOKUP(LOWER(B172),recordings!$C$2:K1000,9,FALSE),""\?.*$"",""""),VLOOKUP(LOWER(B172),recordings!$C$2:K1000,7,FALSE)),"""")"),"http://production-processed-recordings.s3.amazonaws.com/normalized_audio/d2b7ca9858839aa2e1b91fe2d4cfa333.wav")</f>
        <v>http://production-processed-recordings.s3.amazonaws.com/normalized_audio/d2b7ca9858839aa2e1b91fe2d4cfa333.wav</v>
      </c>
      <c r="O172" s="7"/>
    </row>
    <row r="173" spans="1:15" ht="15.75" customHeight="1">
      <c r="A173" s="7" t="str">
        <f ca="1">IFERROR(__xludf.DUMMYFUNCTION("REGEXREPLACE(REGEXEXTRACT(B173,""(.*)@""),""\."","""")"),"ked29183")</f>
        <v>ked29183</v>
      </c>
      <c r="B173" s="8" t="s">
        <v>663</v>
      </c>
      <c r="C173" s="9" t="str">
        <f t="shared" si="0"/>
        <v>Duggan-Turner Karli Elizabeth</v>
      </c>
      <c r="D173" s="10" t="s">
        <v>664</v>
      </c>
      <c r="E173" s="10" t="s">
        <v>665</v>
      </c>
      <c r="F173" s="10" t="s">
        <v>281</v>
      </c>
      <c r="G173" s="8" t="s">
        <v>15</v>
      </c>
      <c r="H173" s="8" t="s">
        <v>16</v>
      </c>
      <c r="M173" s="11" t="str">
        <f ca="1">IFERROR(__xludf.DUMMYFUNCTION("IFERROR(IF(ISBLANK(VLOOKUP(LOWER(B173),recordings!$C$2:K1000,7,FALSE)),REGEXREPLACE(VLOOKUP(LOWER(B173),recordings!$C$2:K1000,9,FALSE),""\?.*$"",""""),VLOOKUP(LOWER(B173),recordings!$C$2:K1000,7,FALSE)),"""")"),"http://production-processed-recordings.s3.amazonaws.com/normalized_audio/888edafba0a9ecb350b3e2ab17254e08.wav")</f>
        <v>http://production-processed-recordings.s3.amazonaws.com/normalized_audio/888edafba0a9ecb350b3e2ab17254e08.wav</v>
      </c>
      <c r="O173" s="7"/>
    </row>
    <row r="174" spans="1:15" ht="15.75" customHeight="1">
      <c r="A174" s="7" t="str">
        <f ca="1">IFERROR(__xludf.DUMMYFUNCTION("REGEXREPLACE(REGEXEXTRACT(B174,""(.*)@""),""\."","""")"),"dnd2640")</f>
        <v>dnd2640</v>
      </c>
      <c r="B174" s="8" t="s">
        <v>666</v>
      </c>
      <c r="C174" s="9" t="str">
        <f t="shared" si="0"/>
        <v>Dunovant Danielle Nichole</v>
      </c>
      <c r="D174" s="10" t="s">
        <v>667</v>
      </c>
      <c r="E174" s="10" t="s">
        <v>668</v>
      </c>
      <c r="F174" s="10" t="s">
        <v>169</v>
      </c>
      <c r="G174" s="8" t="s">
        <v>15</v>
      </c>
      <c r="H174" s="8" t="s">
        <v>34</v>
      </c>
      <c r="M174" s="11" t="str">
        <f ca="1">IFERROR(__xludf.DUMMYFUNCTION("IFERROR(IF(ISBLANK(VLOOKUP(LOWER(B174),recordings!$C$2:K1000,7,FALSE)),REGEXREPLACE(VLOOKUP(LOWER(B174),recordings!$C$2:K1000,9,FALSE),""\?.*$"",""""),VLOOKUP(LOWER(B174),recordings!$C$2:K1000,7,FALSE)),"""")"),"http://production-processed-recordings.s3.amazonaws.com/normalized_audio/dd682254afa1797d42219bce8b9148fb.wav")</f>
        <v>http://production-processed-recordings.s3.amazonaws.com/normalized_audio/dd682254afa1797d42219bce8b9148fb.wav</v>
      </c>
      <c r="O174" s="7"/>
    </row>
    <row r="175" spans="1:15" ht="15.75" customHeight="1">
      <c r="A175" s="7" t="str">
        <f ca="1">IFERROR(__xludf.DUMMYFUNCTION("REGEXREPLACE(REGEXEXTRACT(B175,""(.*)@""),""\."","""")"),"spd2504")</f>
        <v>spd2504</v>
      </c>
      <c r="B175" s="8" t="s">
        <v>669</v>
      </c>
      <c r="C175" s="9" t="str">
        <f t="shared" si="0"/>
        <v>DuPuis Samuel Pendleton</v>
      </c>
      <c r="D175" s="10" t="s">
        <v>670</v>
      </c>
      <c r="E175" s="10" t="s">
        <v>175</v>
      </c>
      <c r="F175" s="10" t="s">
        <v>671</v>
      </c>
      <c r="G175" s="8" t="s">
        <v>29</v>
      </c>
      <c r="H175" s="8" t="s">
        <v>301</v>
      </c>
      <c r="M175" s="11" t="str">
        <f ca="1">IFERROR(__xludf.DUMMYFUNCTION("IFERROR(IF(ISBLANK(VLOOKUP(LOWER(B175),recordings!$C$2:K1000,7,FALSE)),REGEXREPLACE(VLOOKUP(LOWER(B175),recordings!$C$2:K1000,9,FALSE),""\?.*$"",""""),VLOOKUP(LOWER(B175),recordings!$C$2:K1000,7,FALSE)),"""")"),"http://production-processed-recordings.s3.amazonaws.com/normalized_audio/b231e41467144a057e1fe449c8e60fae.wav")</f>
        <v>http://production-processed-recordings.s3.amazonaws.com/normalized_audio/b231e41467144a057e1fe449c8e60fae.wav</v>
      </c>
      <c r="O175" s="7"/>
    </row>
    <row r="176" spans="1:15" ht="15.75" customHeight="1">
      <c r="A176" s="7" t="str">
        <f ca="1">IFERROR(__xludf.DUMMYFUNCTION("REGEXREPLACE(REGEXEXTRACT(B176,""(.*)@""),""\."","""")"),"jd20828")</f>
        <v>jd20828</v>
      </c>
      <c r="B176" s="8" t="s">
        <v>672</v>
      </c>
      <c r="C176" s="9" t="str">
        <f t="shared" si="0"/>
        <v xml:space="preserve">Durbin James </v>
      </c>
      <c r="D176" s="10" t="s">
        <v>673</v>
      </c>
      <c r="E176" s="10" t="s">
        <v>207</v>
      </c>
      <c r="F176" s="10"/>
      <c r="G176" s="8" t="s">
        <v>15</v>
      </c>
      <c r="H176" s="8" t="s">
        <v>16</v>
      </c>
      <c r="I176" s="8" t="s">
        <v>35</v>
      </c>
      <c r="M176" s="11" t="str">
        <f ca="1">IFERROR(__xludf.DUMMYFUNCTION("IFERROR(IF(ISBLANK(VLOOKUP(LOWER(B176),recordings!$C$2:K1000,7,FALSE)),REGEXREPLACE(VLOOKUP(LOWER(B176),recordings!$C$2:K1000,9,FALSE),""\?.*$"",""""),VLOOKUP(LOWER(B176),recordings!$C$2:K1000,7,FALSE)),"""")"),"http://production-processed-recordings.s3.amazonaws.com/normalized_audio/be1f41e410e281a823604adab24b368e.wav")</f>
        <v>http://production-processed-recordings.s3.amazonaws.com/normalized_audio/be1f41e410e281a823604adab24b368e.wav</v>
      </c>
      <c r="O176" s="7"/>
    </row>
    <row r="177" spans="1:15" ht="15.75" customHeight="1">
      <c r="A177" s="7" t="str">
        <f ca="1">IFERROR(__xludf.DUMMYFUNCTION("REGEXREPLACE(REGEXEXTRACT(B177,""(.*)@""),""\."","""")"),"ske2421")</f>
        <v>ske2421</v>
      </c>
      <c r="B177" s="8" t="s">
        <v>674</v>
      </c>
      <c r="C177" s="9" t="str">
        <f t="shared" si="0"/>
        <v>Earle Sarah Kendall</v>
      </c>
      <c r="D177" s="10" t="s">
        <v>675</v>
      </c>
      <c r="E177" s="10" t="s">
        <v>316</v>
      </c>
      <c r="F177" s="10" t="s">
        <v>676</v>
      </c>
      <c r="G177" s="8" t="s">
        <v>15</v>
      </c>
      <c r="H177" s="8" t="s">
        <v>16</v>
      </c>
      <c r="I177" s="8" t="s">
        <v>35</v>
      </c>
      <c r="M177" s="11" t="str">
        <f ca="1">IFERROR(__xludf.DUMMYFUNCTION("IFERROR(IF(ISBLANK(VLOOKUP(LOWER(B177),recordings!$C$2:K1000,7,FALSE)),REGEXREPLACE(VLOOKUP(LOWER(B177),recordings!$C$2:K1000,9,FALSE),""\?.*$"",""""),VLOOKUP(LOWER(B177),recordings!$C$2:K1000,7,FALSE)),"""")"),"http://production-processed-recordings.s3.amazonaws.com/normalized_audio/7ca790c0490aca6e261331faefcfead1.wav")</f>
        <v>http://production-processed-recordings.s3.amazonaws.com/normalized_audio/7ca790c0490aca6e261331faefcfead1.wav</v>
      </c>
      <c r="O177" s="7"/>
    </row>
    <row r="178" spans="1:15" ht="15.75" customHeight="1">
      <c r="A178" s="7" t="str">
        <f ca="1">IFERROR(__xludf.DUMMYFUNCTION("REGEXREPLACE(REGEXEXTRACT(B178,""(.*)@""),""\."","""")"),"jpe20779")</f>
        <v>jpe20779</v>
      </c>
      <c r="B178" s="8" t="s">
        <v>677</v>
      </c>
      <c r="C178" s="9" t="str">
        <f t="shared" si="0"/>
        <v>Edelstein Julia Pari</v>
      </c>
      <c r="D178" s="10" t="s">
        <v>678</v>
      </c>
      <c r="E178" s="10" t="s">
        <v>679</v>
      </c>
      <c r="F178" s="10" t="s">
        <v>680</v>
      </c>
      <c r="G178" s="8" t="s">
        <v>27</v>
      </c>
      <c r="H178" s="8" t="s">
        <v>50</v>
      </c>
      <c r="I178" s="8" t="s">
        <v>35</v>
      </c>
      <c r="M178" s="11" t="str">
        <f ca="1">IFERROR(__xludf.DUMMYFUNCTION("IFERROR(IF(ISBLANK(VLOOKUP(LOWER(B178),recordings!$C$2:K1000,7,FALSE)),REGEXREPLACE(VLOOKUP(LOWER(B178),recordings!$C$2:K1000,9,FALSE),""\?.*$"",""""),VLOOKUP(LOWER(B178),recordings!$C$2:K1000,7,FALSE)),"""")"),"http://production-processed-recordings.s3.amazonaws.com/normalized_audio/9f9e8f37c3120b36215825a3bc57dee9.wav")</f>
        <v>http://production-processed-recordings.s3.amazonaws.com/normalized_audio/9f9e8f37c3120b36215825a3bc57dee9.wav</v>
      </c>
      <c r="O178" s="7"/>
    </row>
    <row r="179" spans="1:15" ht="15.75" customHeight="1">
      <c r="A179" s="7" t="str">
        <f ca="1">IFERROR(__xludf.DUMMYFUNCTION("REGEXREPLACE(REGEXEXTRACT(B179,""(.*)@""),""\."","""")"),"tse227")</f>
        <v>tse227</v>
      </c>
      <c r="B179" s="8" t="s">
        <v>681</v>
      </c>
      <c r="C179" s="9" t="str">
        <f t="shared" si="0"/>
        <v>Edge Tyler Scott</v>
      </c>
      <c r="D179" s="10" t="s">
        <v>682</v>
      </c>
      <c r="E179" s="10" t="s">
        <v>431</v>
      </c>
      <c r="F179" s="10" t="s">
        <v>683</v>
      </c>
      <c r="G179" s="8" t="s">
        <v>15</v>
      </c>
      <c r="H179" s="8" t="s">
        <v>34</v>
      </c>
      <c r="I179" s="8" t="s">
        <v>17</v>
      </c>
      <c r="M179" s="11" t="str">
        <f ca="1">IFERROR(__xludf.DUMMYFUNCTION("IFERROR(IF(ISBLANK(VLOOKUP(LOWER(B179),recordings!$C$2:K1000,7,FALSE)),REGEXREPLACE(VLOOKUP(LOWER(B179),recordings!$C$2:K1000,9,FALSE),""\?.*$"",""""),VLOOKUP(LOWER(B179),recordings!$C$2:K1000,7,FALSE)),"""")"),"http://production-processed-recordings.s3.amazonaws.com/normalized_audio/8b3b5510023dce8d91b487c1cac98718.wav")</f>
        <v>http://production-processed-recordings.s3.amazonaws.com/normalized_audio/8b3b5510023dce8d91b487c1cac98718.wav</v>
      </c>
      <c r="O179" s="7"/>
    </row>
    <row r="180" spans="1:15" ht="15.75" customHeight="1">
      <c r="A180" s="7" t="str">
        <f ca="1">IFERROR(__xludf.DUMMYFUNCTION("REGEXREPLACE(REGEXEXTRACT(B180,""(.*)@""),""\."","""")"),"re247")</f>
        <v>re247</v>
      </c>
      <c r="B180" s="8" t="s">
        <v>684</v>
      </c>
      <c r="C180" s="9" t="str">
        <f t="shared" si="0"/>
        <v xml:space="preserve">Edwards Rachel </v>
      </c>
      <c r="D180" s="10" t="s">
        <v>685</v>
      </c>
      <c r="E180" s="10" t="s">
        <v>251</v>
      </c>
      <c r="F180" s="10"/>
      <c r="G180" s="8" t="s">
        <v>15</v>
      </c>
      <c r="H180" s="8" t="s">
        <v>16</v>
      </c>
      <c r="M180" s="11" t="str">
        <f ca="1">IFERROR(__xludf.DUMMYFUNCTION("IFERROR(IF(ISBLANK(VLOOKUP(LOWER(B180),recordings!$C$2:K1000,7,FALSE)),REGEXREPLACE(VLOOKUP(LOWER(B180),recordings!$C$2:K1000,9,FALSE),""\?.*$"",""""),VLOOKUP(LOWER(B180),recordings!$C$2:K1000,7,FALSE)),"""")"),"http://production-processed-recordings.s3.amazonaws.com/normalized_audio/2579b834fde8e92b076a7c88f0b84b49.wav")</f>
        <v>http://production-processed-recordings.s3.amazonaws.com/normalized_audio/2579b834fde8e92b076a7c88f0b84b49.wav</v>
      </c>
      <c r="O180" s="7"/>
    </row>
    <row r="181" spans="1:15" ht="15.75" customHeight="1">
      <c r="A181" s="7" t="str">
        <f ca="1">IFERROR(__xludf.DUMMYFUNCTION("REGEXREPLACE(REGEXEXTRACT(B181,""(.*)@""),""\."","""")"),"nze287")</f>
        <v>nze287</v>
      </c>
      <c r="B181" s="8" t="s">
        <v>686</v>
      </c>
      <c r="C181" s="9" t="str">
        <f t="shared" si="0"/>
        <v>Elsarrag Nader Zaki</v>
      </c>
      <c r="D181" s="10" t="s">
        <v>687</v>
      </c>
      <c r="E181" s="10" t="s">
        <v>688</v>
      </c>
      <c r="F181" s="10" t="s">
        <v>689</v>
      </c>
      <c r="G181" s="8" t="s">
        <v>15</v>
      </c>
      <c r="H181" s="8" t="s">
        <v>245</v>
      </c>
      <c r="I181" s="8" t="s">
        <v>35</v>
      </c>
      <c r="M181" s="11" t="str">
        <f ca="1">IFERROR(__xludf.DUMMYFUNCTION("IFERROR(IF(ISBLANK(VLOOKUP(LOWER(B181),recordings!$C$2:K1000,7,FALSE)),REGEXREPLACE(VLOOKUP(LOWER(B181),recordings!$C$2:K1000,9,FALSE),""\?.*$"",""""),VLOOKUP(LOWER(B181),recordings!$C$2:K1000,7,FALSE)),"""")"),"http://production-processed-recordings.s3.amazonaws.com/normalized_audio/49c11decf792157fa6169a0ae7de6616.wav")</f>
        <v>http://production-processed-recordings.s3.amazonaws.com/normalized_audio/49c11decf792157fa6169a0ae7de6616.wav</v>
      </c>
      <c r="O181" s="7"/>
    </row>
    <row r="182" spans="1:15" ht="15.75" customHeight="1">
      <c r="A182" s="7" t="str">
        <f ca="1">IFERROR(__xludf.DUMMYFUNCTION("REGEXREPLACE(REGEXEXTRACT(B182,""(.*)@""),""\."","""")"),"bme2434")</f>
        <v>bme2434</v>
      </c>
      <c r="B182" s="8" t="s">
        <v>690</v>
      </c>
      <c r="C182" s="9" t="str">
        <f t="shared" si="0"/>
        <v>Entz Brittany Mae</v>
      </c>
      <c r="D182" s="10" t="s">
        <v>691</v>
      </c>
      <c r="E182" s="10" t="s">
        <v>692</v>
      </c>
      <c r="F182" s="10" t="s">
        <v>693</v>
      </c>
      <c r="G182" s="8" t="s">
        <v>27</v>
      </c>
      <c r="H182" s="8" t="s">
        <v>41</v>
      </c>
      <c r="M182" s="11" t="str">
        <f ca="1">IFERROR(__xludf.DUMMYFUNCTION("IFERROR(IF(ISBLANK(VLOOKUP(LOWER(B182),recordings!$C$2:K1000,7,FALSE)),REGEXREPLACE(VLOOKUP(LOWER(B182),recordings!$C$2:K1000,9,FALSE),""\?.*$"",""""),VLOOKUP(LOWER(B182),recordings!$C$2:K1000,7,FALSE)),"""")"),"http://production-processed-recordings.s3.amazonaws.com/normalized_audio/df6fe5c8ac84bc5d8c8d45f26e80c19e.wav")</f>
        <v>http://production-processed-recordings.s3.amazonaws.com/normalized_audio/df6fe5c8ac84bc5d8c8d45f26e80c19e.wav</v>
      </c>
      <c r="O182" s="7"/>
    </row>
    <row r="183" spans="1:15" ht="15.75" customHeight="1">
      <c r="A183" s="7" t="str">
        <f ca="1">IFERROR(__xludf.DUMMYFUNCTION("REGEXREPLACE(REGEXEXTRACT(B183,""(.*)@""),""\."","""")"),"gme2752")</f>
        <v>gme2752</v>
      </c>
      <c r="B183" s="8" t="s">
        <v>694</v>
      </c>
      <c r="C183" s="9" t="str">
        <f t="shared" si="0"/>
        <v>Erskine Gavin Michael</v>
      </c>
      <c r="D183" s="10" t="s">
        <v>695</v>
      </c>
      <c r="E183" s="10" t="s">
        <v>696</v>
      </c>
      <c r="F183" s="10" t="s">
        <v>471</v>
      </c>
      <c r="G183" s="8" t="s">
        <v>27</v>
      </c>
      <c r="H183" s="8" t="s">
        <v>144</v>
      </c>
      <c r="I183" s="8" t="s">
        <v>17</v>
      </c>
      <c r="J183" s="8" t="s">
        <v>29</v>
      </c>
      <c r="K183" s="8" t="s">
        <v>145</v>
      </c>
      <c r="M183" s="11" t="str">
        <f ca="1">IFERROR(__xludf.DUMMYFUNCTION("IFERROR(IF(ISBLANK(VLOOKUP(LOWER(B183),recordings!$C$2:K1000,7,FALSE)),REGEXREPLACE(VLOOKUP(LOWER(B183),recordings!$C$2:K1000,9,FALSE),""\?.*$"",""""),VLOOKUP(LOWER(B183),recordings!$C$2:K1000,7,FALSE)),"""")"),"http://production-processed-recordings.s3.amazonaws.com/normalized_audio/f44811f44ff971588aeed48bc32acbf5.wav")</f>
        <v>http://production-processed-recordings.s3.amazonaws.com/normalized_audio/f44811f44ff971588aeed48bc32acbf5.wav</v>
      </c>
      <c r="O183" s="7"/>
    </row>
    <row r="184" spans="1:15" ht="15.75" customHeight="1">
      <c r="A184" s="7" t="str">
        <f ca="1">IFERROR(__xludf.DUMMYFUNCTION("REGEXREPLACE(REGEXEXTRACT(B184,""(.*)@""),""\."","""")"),"dje27871")</f>
        <v>dje27871</v>
      </c>
      <c r="B184" s="8" t="s">
        <v>697</v>
      </c>
      <c r="C184" s="9" t="str">
        <f t="shared" si="0"/>
        <v>Escamilla Diamond Jade</v>
      </c>
      <c r="D184" s="10" t="s">
        <v>698</v>
      </c>
      <c r="E184" s="10" t="s">
        <v>699</v>
      </c>
      <c r="F184" s="10" t="s">
        <v>408</v>
      </c>
      <c r="G184" s="8" t="s">
        <v>27</v>
      </c>
      <c r="H184" s="8" t="s">
        <v>41</v>
      </c>
      <c r="I184" s="8" t="s">
        <v>17</v>
      </c>
      <c r="M184" s="11" t="str">
        <f ca="1">IFERROR(__xludf.DUMMYFUNCTION("IFERROR(IF(ISBLANK(VLOOKUP(LOWER(B184),recordings!$C$2:K1000,7,FALSE)),REGEXREPLACE(VLOOKUP(LOWER(B184),recordings!$C$2:K1000,9,FALSE),""\?.*$"",""""),VLOOKUP(LOWER(B184),recordings!$C$2:K1000,7,FALSE)),"""")"),"http://production-processed-recordings.s3.amazonaws.com/normalized_audio/62f8c5fbb0e03a8ebba2de4f701c4121.wav")</f>
        <v>http://production-processed-recordings.s3.amazonaws.com/normalized_audio/62f8c5fbb0e03a8ebba2de4f701c4121.wav</v>
      </c>
      <c r="O184" s="7"/>
    </row>
    <row r="185" spans="1:15" ht="15.75" customHeight="1">
      <c r="A185" s="7" t="str">
        <f ca="1">IFERROR(__xludf.DUMMYFUNCTION("REGEXREPLACE(REGEXEXTRACT(B185,""(.*)@""),""\."","""")"),"mie200")</f>
        <v>mie200</v>
      </c>
      <c r="B185" s="8" t="s">
        <v>700</v>
      </c>
      <c r="C185" s="9" t="str">
        <f t="shared" si="0"/>
        <v>Esplin-Claros Mary Isabel</v>
      </c>
      <c r="D185" s="10" t="s">
        <v>701</v>
      </c>
      <c r="E185" s="10" t="s">
        <v>260</v>
      </c>
      <c r="F185" s="10" t="s">
        <v>702</v>
      </c>
      <c r="G185" s="8" t="s">
        <v>15</v>
      </c>
      <c r="H185" s="8" t="s">
        <v>34</v>
      </c>
      <c r="I185" s="8" t="s">
        <v>59</v>
      </c>
      <c r="M185" s="11" t="str">
        <f ca="1">IFERROR(__xludf.DUMMYFUNCTION("IFERROR(IF(ISBLANK(VLOOKUP(LOWER(B185),recordings!$C$2:K1000,7,FALSE)),REGEXREPLACE(VLOOKUP(LOWER(B185),recordings!$C$2:K1000,9,FALSE),""\?.*$"",""""),VLOOKUP(LOWER(B185),recordings!$C$2:K1000,7,FALSE)),"""")"),"http://production-processed-recordings.s3.amazonaws.com/normalized_audio/d606ac55226212c9f02648b44c2868db.wav")</f>
        <v>http://production-processed-recordings.s3.amazonaws.com/normalized_audio/d606ac55226212c9f02648b44c2868db.wav</v>
      </c>
      <c r="N185" s="8" t="s">
        <v>703</v>
      </c>
      <c r="O185" s="7"/>
    </row>
    <row r="186" spans="1:15" ht="15.75" customHeight="1">
      <c r="A186" s="7" t="str">
        <f ca="1">IFERROR(__xludf.DUMMYFUNCTION("REGEXREPLACE(REGEXEXTRACT(B186,""(.*)@""),""\."","""")"),"cbe2868")</f>
        <v>cbe2868</v>
      </c>
      <c r="B186" s="8" t="s">
        <v>704</v>
      </c>
      <c r="C186" s="9" t="str">
        <f t="shared" si="0"/>
        <v>Estes Cody Bryson</v>
      </c>
      <c r="D186" s="10" t="s">
        <v>705</v>
      </c>
      <c r="E186" s="10" t="s">
        <v>706</v>
      </c>
      <c r="F186" s="10" t="s">
        <v>707</v>
      </c>
      <c r="G186" s="8" t="s">
        <v>15</v>
      </c>
      <c r="H186" s="8" t="s">
        <v>16</v>
      </c>
      <c r="I186" s="8" t="s">
        <v>17</v>
      </c>
      <c r="M186" s="11" t="str">
        <f ca="1">IFERROR(__xludf.DUMMYFUNCTION("IFERROR(IF(ISBLANK(VLOOKUP(LOWER(B186),recordings!$C$2:K1000,7,FALSE)),REGEXREPLACE(VLOOKUP(LOWER(B186),recordings!$C$2:K1000,9,FALSE),""\?.*$"",""""),VLOOKUP(LOWER(B186),recordings!$C$2:K1000,7,FALSE)),"""")"),"http://production-processed-recordings.s3.amazonaws.com/normalized_audio/d6a5e73724b69f10f44f7654cf44ce8e.wav")</f>
        <v>http://production-processed-recordings.s3.amazonaws.com/normalized_audio/d6a5e73724b69f10f44f7654cf44ce8e.wav</v>
      </c>
      <c r="O186" s="7"/>
    </row>
    <row r="187" spans="1:15" ht="15.75" customHeight="1">
      <c r="A187" s="7" t="str">
        <f ca="1">IFERROR(__xludf.DUMMYFUNCTION("REGEXREPLACE(REGEXEXTRACT(B187,""(.*)@""),""\."","""")"),"sf29128")</f>
        <v>sf29128</v>
      </c>
      <c r="B187" s="8" t="s">
        <v>708</v>
      </c>
      <c r="C187" s="9" t="str">
        <f t="shared" si="0"/>
        <v xml:space="preserve">Fadhil Sarah </v>
      </c>
      <c r="D187" s="10" t="s">
        <v>709</v>
      </c>
      <c r="E187" s="10" t="s">
        <v>316</v>
      </c>
      <c r="F187" s="10"/>
      <c r="G187" s="8" t="s">
        <v>15</v>
      </c>
      <c r="H187" s="8" t="s">
        <v>245</v>
      </c>
      <c r="I187" s="8" t="s">
        <v>17</v>
      </c>
      <c r="M187" s="11" t="str">
        <f ca="1">IFERROR(__xludf.DUMMYFUNCTION("IFERROR(IF(ISBLANK(VLOOKUP(LOWER(B187),recordings!$C$2:K1000,7,FALSE)),REGEXREPLACE(VLOOKUP(LOWER(B187),recordings!$C$2:K1000,9,FALSE),""\?.*$"",""""),VLOOKUP(LOWER(B187),recordings!$C$2:K1000,7,FALSE)),"""")"),"http://production-processed-recordings.s3.amazonaws.com/normalized_audio/f0af61175b1dcada6f54954e7d49219d.wav")</f>
        <v>http://production-processed-recordings.s3.amazonaws.com/normalized_audio/f0af61175b1dcada6f54954e7d49219d.wav</v>
      </c>
      <c r="N187" s="8" t="s">
        <v>710</v>
      </c>
      <c r="O187" s="7"/>
    </row>
    <row r="188" spans="1:15" ht="15.75" customHeight="1">
      <c r="A188" s="7" t="str">
        <f ca="1">IFERROR(__xludf.DUMMYFUNCTION("REGEXREPLACE(REGEXEXTRACT(B188,""(.*)@""),""\."","""")"),"asf2355")</f>
        <v>asf2355</v>
      </c>
      <c r="B188" s="8" t="s">
        <v>711</v>
      </c>
      <c r="C188" s="9" t="str">
        <f t="shared" si="0"/>
        <v>Fairchild Audrey Starwood</v>
      </c>
      <c r="D188" s="10" t="s">
        <v>712</v>
      </c>
      <c r="E188" s="10" t="s">
        <v>713</v>
      </c>
      <c r="F188" s="10" t="s">
        <v>714</v>
      </c>
      <c r="G188" s="8" t="s">
        <v>27</v>
      </c>
      <c r="H188" s="8" t="s">
        <v>41</v>
      </c>
      <c r="I188" s="8" t="s">
        <v>17</v>
      </c>
      <c r="M188" s="11" t="str">
        <f ca="1">IFERROR(__xludf.DUMMYFUNCTION("IFERROR(IF(ISBLANK(VLOOKUP(LOWER(B188),recordings!$C$2:K1000,7,FALSE)),REGEXREPLACE(VLOOKUP(LOWER(B188),recordings!$C$2:K1000,9,FALSE),""\?.*$"",""""),VLOOKUP(LOWER(B188),recordings!$C$2:K1000,7,FALSE)),"""")"),"http://production-processed-recordings.s3.amazonaws.com/normalized_audio/2e57bfdd8c0ca35f2f7ce3e3b556c808.wav")</f>
        <v>http://production-processed-recordings.s3.amazonaws.com/normalized_audio/2e57bfdd8c0ca35f2f7ce3e3b556c808.wav</v>
      </c>
      <c r="O188" s="7"/>
    </row>
    <row r="189" spans="1:15" ht="15.75" customHeight="1">
      <c r="A189" s="7" t="str">
        <f ca="1">IFERROR(__xludf.DUMMYFUNCTION("REGEXREPLACE(REGEXEXTRACT(B189,""(.*)@""),""\."","""")"),"wsf2261")</f>
        <v>wsf2261</v>
      </c>
      <c r="B189" s="8" t="s">
        <v>715</v>
      </c>
      <c r="C189" s="9" t="str">
        <f t="shared" si="0"/>
        <v>Falcon-Flansburgh Willow Star</v>
      </c>
      <c r="D189" s="10" t="s">
        <v>716</v>
      </c>
      <c r="E189" s="10" t="s">
        <v>87</v>
      </c>
      <c r="F189" s="10" t="s">
        <v>717</v>
      </c>
      <c r="G189" s="8" t="s">
        <v>15</v>
      </c>
      <c r="H189" s="8" t="s">
        <v>70</v>
      </c>
      <c r="I189" s="8" t="s">
        <v>17</v>
      </c>
      <c r="M189" s="11" t="str">
        <f ca="1">IFERROR(__xludf.DUMMYFUNCTION("IFERROR(IF(ISBLANK(VLOOKUP(LOWER(B189),recordings!$C$2:K1000,7,FALSE)),REGEXREPLACE(VLOOKUP(LOWER(B189),recordings!$C$2:K1000,9,FALSE),""\?.*$"",""""),VLOOKUP(LOWER(B189),recordings!$C$2:K1000,7,FALSE)),"""")"),"http://production-processed-recordings.s3.amazonaws.com/normalized_audio/0336bd9985153b81f76c4146a3a9b2c8.wav")</f>
        <v>http://production-processed-recordings.s3.amazonaws.com/normalized_audio/0336bd9985153b81f76c4146a3a9b2c8.wav</v>
      </c>
      <c r="O189" s="7"/>
    </row>
    <row r="190" spans="1:15" ht="15.75" customHeight="1">
      <c r="A190" s="7" t="str">
        <f ca="1">IFERROR(__xludf.DUMMYFUNCTION("REGEXREPLACE(REGEXEXTRACT(B190,""(.*)@""),""\."","""")"),"lrf2543")</f>
        <v>lrf2543</v>
      </c>
      <c r="B190" s="8" t="s">
        <v>718</v>
      </c>
      <c r="C190" s="9" t="str">
        <f t="shared" si="0"/>
        <v>Fatigate Lauren Regina</v>
      </c>
      <c r="D190" s="10" t="s">
        <v>719</v>
      </c>
      <c r="E190" s="10" t="s">
        <v>148</v>
      </c>
      <c r="F190" s="10" t="s">
        <v>720</v>
      </c>
      <c r="G190" s="8" t="s">
        <v>15</v>
      </c>
      <c r="H190" s="8" t="s">
        <v>16</v>
      </c>
      <c r="I190" s="8" t="s">
        <v>35</v>
      </c>
      <c r="M190" s="11" t="str">
        <f ca="1">IFERROR(__xludf.DUMMYFUNCTION("IFERROR(IF(ISBLANK(VLOOKUP(LOWER(B190),recordings!$C$2:K1000,7,FALSE)),REGEXREPLACE(VLOOKUP(LOWER(B190),recordings!$C$2:K1000,9,FALSE),""\?.*$"",""""),VLOOKUP(LOWER(B190),recordings!$C$2:K1000,7,FALSE)),"""")"),"http://production-processed-recordings.s3.amazonaws.com/normalized_audio/02abb7425510cea8be3aefbf51d4a9ba.wav")</f>
        <v>http://production-processed-recordings.s3.amazonaws.com/normalized_audio/02abb7425510cea8be3aefbf51d4a9ba.wav</v>
      </c>
      <c r="N190" s="8" t="s">
        <v>721</v>
      </c>
      <c r="O190" s="7"/>
    </row>
    <row r="191" spans="1:15" ht="15.75" customHeight="1">
      <c r="A191" s="7" t="str">
        <f ca="1">IFERROR(__xludf.DUMMYFUNCTION("REGEXREPLACE(REGEXEXTRACT(B191,""(.*)@""),""\."","""")"),"amf2757")</f>
        <v>amf2757</v>
      </c>
      <c r="B191" s="8" t="s">
        <v>722</v>
      </c>
      <c r="C191" s="9" t="str">
        <f t="shared" si="0"/>
        <v>Ferralli Adam Michael</v>
      </c>
      <c r="D191" s="10" t="s">
        <v>723</v>
      </c>
      <c r="E191" s="10" t="s">
        <v>724</v>
      </c>
      <c r="F191" s="10" t="s">
        <v>471</v>
      </c>
      <c r="G191" s="8" t="s">
        <v>27</v>
      </c>
      <c r="H191" s="8" t="s">
        <v>447</v>
      </c>
      <c r="M191" s="11" t="str">
        <f ca="1">IFERROR(__xludf.DUMMYFUNCTION("IFERROR(IF(ISBLANK(VLOOKUP(LOWER(B191),recordings!$C$2:K1000,7,FALSE)),REGEXREPLACE(VLOOKUP(LOWER(B191),recordings!$C$2:K1000,9,FALSE),""\?.*$"",""""),VLOOKUP(LOWER(B191),recordings!$C$2:K1000,7,FALSE)),"""")"),"http://production-processed-recordings.s3.amazonaws.com/normalized_audio/1db1ef123e745e795b9363dfc4e4b9c7.wav")</f>
        <v>http://production-processed-recordings.s3.amazonaws.com/normalized_audio/1db1ef123e745e795b9363dfc4e4b9c7.wav</v>
      </c>
      <c r="O191" s="7"/>
    </row>
    <row r="192" spans="1:15" ht="15.75" customHeight="1">
      <c r="A192" s="7" t="str">
        <f ca="1">IFERROR(__xludf.DUMMYFUNCTION("REGEXREPLACE(REGEXEXTRACT(B192,""(.*)@""),""\."","""")"),"jfielding8654")</f>
        <v>jfielding8654</v>
      </c>
      <c r="B192" s="8" t="s">
        <v>725</v>
      </c>
      <c r="C192" s="9" t="str">
        <f t="shared" si="0"/>
        <v>Fielding Jared Augustus</v>
      </c>
      <c r="D192" s="10" t="s">
        <v>726</v>
      </c>
      <c r="E192" s="10" t="s">
        <v>727</v>
      </c>
      <c r="F192" s="10" t="s">
        <v>728</v>
      </c>
      <c r="G192" s="8" t="s">
        <v>27</v>
      </c>
      <c r="H192" s="8" t="s">
        <v>505</v>
      </c>
      <c r="I192" s="8" t="s">
        <v>35</v>
      </c>
      <c r="J192" s="8" t="s">
        <v>29</v>
      </c>
      <c r="K192" s="8" t="s">
        <v>729</v>
      </c>
      <c r="M192" s="11" t="str">
        <f ca="1">IFERROR(__xludf.DUMMYFUNCTION("IFERROR(IF(ISBLANK(VLOOKUP(LOWER(B192),recordings!$C$2:K1000,7,FALSE)),REGEXREPLACE(VLOOKUP(LOWER(B192),recordings!$C$2:K1000,9,FALSE),""\?.*$"",""""),VLOOKUP(LOWER(B192),recordings!$C$2:K1000,7,FALSE)),"""")"),"http://production-processed-recordings.s3.amazonaws.com/normalized_audio/866037087ccbd10dbf7c9fee006e70c9.wav")</f>
        <v>http://production-processed-recordings.s3.amazonaws.com/normalized_audio/866037087ccbd10dbf7c9fee006e70c9.wav</v>
      </c>
      <c r="N192" s="8" t="s">
        <v>730</v>
      </c>
      <c r="O192" s="7"/>
    </row>
    <row r="193" spans="1:15" ht="15.75" customHeight="1">
      <c r="A193" s="7" t="str">
        <f ca="1">IFERROR(__xludf.DUMMYFUNCTION("REGEXREPLACE(REGEXEXTRACT(B193,""(.*)@""),""\."","""")"),"rlf29588")</f>
        <v>rlf29588</v>
      </c>
      <c r="B193" s="8" t="s">
        <v>731</v>
      </c>
      <c r="C193" s="9" t="str">
        <f t="shared" si="0"/>
        <v>Fitzgerald Ross Landon</v>
      </c>
      <c r="D193" s="10" t="s">
        <v>732</v>
      </c>
      <c r="E193" s="10" t="s">
        <v>733</v>
      </c>
      <c r="F193" s="10" t="s">
        <v>734</v>
      </c>
      <c r="G193" s="8" t="s">
        <v>15</v>
      </c>
      <c r="H193" s="8" t="s">
        <v>16</v>
      </c>
      <c r="I193" s="8" t="s">
        <v>35</v>
      </c>
      <c r="M193" s="11" t="str">
        <f ca="1">IFERROR(__xludf.DUMMYFUNCTION("IFERROR(IF(ISBLANK(VLOOKUP(LOWER(B193),recordings!$C$2:K1000,7,FALSE)),REGEXREPLACE(VLOOKUP(LOWER(B193),recordings!$C$2:K1000,9,FALSE),""\?.*$"",""""),VLOOKUP(LOWER(B193),recordings!$C$2:K1000,7,FALSE)),"""")"),"http://production-processed-recordings.s3.amazonaws.com/normalized_audio/786625730b6ddb9ba2e5b59a9feaad73.wav")</f>
        <v>http://production-processed-recordings.s3.amazonaws.com/normalized_audio/786625730b6ddb9ba2e5b59a9feaad73.wav</v>
      </c>
      <c r="O193" s="7"/>
    </row>
    <row r="194" spans="1:15" ht="15.75" customHeight="1">
      <c r="A194" s="7" t="str">
        <f ca="1">IFERROR(__xludf.DUMMYFUNCTION("REGEXREPLACE(REGEXEXTRACT(B194,""(.*)@""),""\."","""")"),"jf20915")</f>
        <v>jf20915</v>
      </c>
      <c r="B194" s="8" t="s">
        <v>735</v>
      </c>
      <c r="C194" s="9" t="str">
        <f t="shared" si="0"/>
        <v xml:space="preserve">Flagg Jacob </v>
      </c>
      <c r="D194" s="10" t="s">
        <v>736</v>
      </c>
      <c r="E194" s="10" t="s">
        <v>257</v>
      </c>
      <c r="F194" s="10"/>
      <c r="G194" s="8" t="s">
        <v>27</v>
      </c>
      <c r="H194" s="8" t="s">
        <v>28</v>
      </c>
      <c r="J194" s="8" t="s">
        <v>29</v>
      </c>
      <c r="K194" s="8" t="s">
        <v>30</v>
      </c>
      <c r="M194" s="11" t="str">
        <f ca="1">IFERROR(__xludf.DUMMYFUNCTION("IFERROR(IF(ISBLANK(VLOOKUP(LOWER(B194),recordings!$C$2:K1000,7,FALSE)),REGEXREPLACE(VLOOKUP(LOWER(B194),recordings!$C$2:K1000,9,FALSE),""\?.*$"",""""),VLOOKUP(LOWER(B194),recordings!$C$2:K1000,7,FALSE)),"""")"),"http://production-processed-recordings.s3.amazonaws.com/normalized_audio/51fdd42cedf55442a17cf913734bc40a.wav")</f>
        <v>http://production-processed-recordings.s3.amazonaws.com/normalized_audio/51fdd42cedf55442a17cf913734bc40a.wav</v>
      </c>
      <c r="O194" s="7"/>
    </row>
    <row r="195" spans="1:15" ht="15.75" customHeight="1">
      <c r="A195" s="7" t="str">
        <f ca="1">IFERROR(__xludf.DUMMYFUNCTION("REGEXREPLACE(REGEXEXTRACT(B195,""(.*)@""),""\."","""")"),"clf21850")</f>
        <v>clf21850</v>
      </c>
      <c r="B195" s="8" t="s">
        <v>737</v>
      </c>
      <c r="C195" s="9" t="str">
        <f t="shared" si="0"/>
        <v>Fletcher Courtney Lynn</v>
      </c>
      <c r="D195" s="10" t="s">
        <v>738</v>
      </c>
      <c r="E195" s="10" t="s">
        <v>739</v>
      </c>
      <c r="F195" s="10" t="s">
        <v>351</v>
      </c>
      <c r="G195" s="8" t="s">
        <v>27</v>
      </c>
      <c r="H195" s="8" t="s">
        <v>41</v>
      </c>
      <c r="M195" s="11" t="str">
        <f ca="1">IFERROR(__xludf.DUMMYFUNCTION("IFERROR(IF(ISBLANK(VLOOKUP(LOWER(B195),recordings!$C$2:K1000,7,FALSE)),REGEXREPLACE(VLOOKUP(LOWER(B195),recordings!$C$2:K1000,9,FALSE),""\?.*$"",""""),VLOOKUP(LOWER(B195),recordings!$C$2:K1000,7,FALSE)),"""")"),"http://production-processed-recordings.s3.amazonaws.com/normalized_audio/a9082f4170659b2d851fa670d858a6e1.wav")</f>
        <v>http://production-processed-recordings.s3.amazonaws.com/normalized_audio/a9082f4170659b2d851fa670d858a6e1.wav</v>
      </c>
      <c r="N195" s="8" t="s">
        <v>740</v>
      </c>
      <c r="O195" s="7"/>
    </row>
    <row r="196" spans="1:15" ht="15.75" customHeight="1">
      <c r="A196" s="7" t="str">
        <f ca="1">IFERROR(__xludf.DUMMYFUNCTION("REGEXREPLACE(REGEXEXTRACT(B196,""(.*)@""),""\."","""")"),"abf241")</f>
        <v>abf241</v>
      </c>
      <c r="B196" s="8" t="s">
        <v>741</v>
      </c>
      <c r="C196" s="9" t="str">
        <f t="shared" si="0"/>
        <v>Foley Abigail Bre-Ann</v>
      </c>
      <c r="D196" s="10" t="s">
        <v>742</v>
      </c>
      <c r="E196" s="10" t="s">
        <v>226</v>
      </c>
      <c r="F196" s="10" t="s">
        <v>743</v>
      </c>
      <c r="G196" s="8" t="s">
        <v>15</v>
      </c>
      <c r="H196" s="8" t="s">
        <v>16</v>
      </c>
      <c r="I196" s="8" t="s">
        <v>35</v>
      </c>
      <c r="M196" s="11" t="str">
        <f ca="1">IFERROR(__xludf.DUMMYFUNCTION("IFERROR(IF(ISBLANK(VLOOKUP(LOWER(B196),recordings!$C$2:K1000,7,FALSE)),REGEXREPLACE(VLOOKUP(LOWER(B196),recordings!$C$2:K1000,9,FALSE),""\?.*$"",""""),VLOOKUP(LOWER(B196),recordings!$C$2:K1000,7,FALSE)),"""")"),"http://production-processed-recordings.s3.amazonaws.com/normalized_audio/ce3d30ceb8ad97e9c7fed58a221643e0.wav")</f>
        <v>http://production-processed-recordings.s3.amazonaws.com/normalized_audio/ce3d30ceb8ad97e9c7fed58a221643e0.wav</v>
      </c>
      <c r="N196" s="8" t="s">
        <v>744</v>
      </c>
      <c r="O196" s="7"/>
    </row>
    <row r="197" spans="1:15" ht="15.75" customHeight="1">
      <c r="A197" s="7" t="str">
        <f ca="1">IFERROR(__xludf.DUMMYFUNCTION("REGEXREPLACE(REGEXEXTRACT(B197,""(.*)@""),""\."","""")"),"cef2787")</f>
        <v>cef2787</v>
      </c>
      <c r="B197" s="8" t="s">
        <v>745</v>
      </c>
      <c r="C197" s="9" t="str">
        <f t="shared" si="0"/>
        <v>Forsman Colleen Elizabeth</v>
      </c>
      <c r="D197" s="10" t="s">
        <v>746</v>
      </c>
      <c r="E197" s="10" t="s">
        <v>747</v>
      </c>
      <c r="F197" s="10" t="s">
        <v>281</v>
      </c>
      <c r="G197" s="8" t="s">
        <v>15</v>
      </c>
      <c r="H197" s="8" t="s">
        <v>16</v>
      </c>
      <c r="I197" s="8" t="s">
        <v>35</v>
      </c>
      <c r="M197" s="11" t="str">
        <f ca="1">IFERROR(__xludf.DUMMYFUNCTION("IFERROR(IF(ISBLANK(VLOOKUP(LOWER(B197),recordings!$C$2:K1000,7,FALSE)),REGEXREPLACE(VLOOKUP(LOWER(B197),recordings!$C$2:K1000,9,FALSE),""\?.*$"",""""),VLOOKUP(LOWER(B197),recordings!$C$2:K1000,7,FALSE)),"""")"),"http://production-processed-recordings.s3.amazonaws.com/normalized_audio/1eca0dc57fab416b4a6756d94e88a47f.wav")</f>
        <v>http://production-processed-recordings.s3.amazonaws.com/normalized_audio/1eca0dc57fab416b4a6756d94e88a47f.wav</v>
      </c>
      <c r="O197" s="7"/>
    </row>
    <row r="198" spans="1:15" ht="15.75" customHeight="1">
      <c r="A198" s="7" t="str">
        <f ca="1">IFERROR(__xludf.DUMMYFUNCTION("REGEXREPLACE(REGEXEXTRACT(B198,""(.*)@""),""\."","""")"),"cnf2768")</f>
        <v>cnf2768</v>
      </c>
      <c r="B198" s="8" t="s">
        <v>748</v>
      </c>
      <c r="C198" s="9" t="str">
        <f t="shared" si="0"/>
        <v>Foster Cristy Nohemy</v>
      </c>
      <c r="D198" s="10" t="s">
        <v>749</v>
      </c>
      <c r="E198" s="10" t="s">
        <v>750</v>
      </c>
      <c r="F198" s="10" t="s">
        <v>751</v>
      </c>
      <c r="G198" s="8" t="s">
        <v>27</v>
      </c>
      <c r="H198" s="8" t="s">
        <v>28</v>
      </c>
      <c r="J198" s="8" t="s">
        <v>29</v>
      </c>
      <c r="K198" s="8" t="s">
        <v>30</v>
      </c>
      <c r="M198" s="11" t="str">
        <f ca="1">IFERROR(__xludf.DUMMYFUNCTION("IFERROR(IF(ISBLANK(VLOOKUP(LOWER(B198),recordings!$C$2:K1000,7,FALSE)),REGEXREPLACE(VLOOKUP(LOWER(B198),recordings!$C$2:K1000,9,FALSE),""\?.*$"",""""),VLOOKUP(LOWER(B198),recordings!$C$2:K1000,7,FALSE)),"""")"),"http://production-processed-recordings.s3.amazonaws.com/normalized_audio/cc0ba42db8b947fe5821a81f47731ec5.wav")</f>
        <v>http://production-processed-recordings.s3.amazonaws.com/normalized_audio/cc0ba42db8b947fe5821a81f47731ec5.wav</v>
      </c>
      <c r="O198" s="7"/>
    </row>
    <row r="199" spans="1:15" ht="15.75" customHeight="1">
      <c r="A199" s="7" t="str">
        <f ca="1">IFERROR(__xludf.DUMMYFUNCTION("REGEXREPLACE(REGEXEXTRACT(B199,""(.*)@""),""\."","""")"),"mf2978")</f>
        <v>mf2978</v>
      </c>
      <c r="B199" s="8" t="s">
        <v>752</v>
      </c>
      <c r="C199" s="9" t="str">
        <f t="shared" si="0"/>
        <v xml:space="preserve">Foster Mikayla </v>
      </c>
      <c r="D199" s="10" t="s">
        <v>749</v>
      </c>
      <c r="E199" s="10" t="s">
        <v>753</v>
      </c>
      <c r="F199" s="10"/>
      <c r="G199" s="8" t="s">
        <v>27</v>
      </c>
      <c r="H199" s="8" t="s">
        <v>50</v>
      </c>
      <c r="I199" s="8" t="s">
        <v>35</v>
      </c>
      <c r="M199" s="11" t="str">
        <f ca="1">IFERROR(__xludf.DUMMYFUNCTION("IFERROR(IF(ISBLANK(VLOOKUP(LOWER(B199),recordings!$C$2:K1000,7,FALSE)),REGEXREPLACE(VLOOKUP(LOWER(B199),recordings!$C$2:K1000,9,FALSE),""\?.*$"",""""),VLOOKUP(LOWER(B199),recordings!$C$2:K1000,7,FALSE)),"""")"),"http://production-processed-recordings.s3.amazonaws.com/normalized_audio/4a2e84c07de05a0972411a2cd35c2bdd.wav")</f>
        <v>http://production-processed-recordings.s3.amazonaws.com/normalized_audio/4a2e84c07de05a0972411a2cd35c2bdd.wav</v>
      </c>
      <c r="O199" s="7"/>
    </row>
    <row r="200" spans="1:15" ht="15.75" customHeight="1">
      <c r="A200" s="7" t="str">
        <f ca="1">IFERROR(__xludf.DUMMYFUNCTION("REGEXREPLACE(REGEXEXTRACT(B200,""(.*)@""),""\."","""")"),"af28141")</f>
        <v>af28141</v>
      </c>
      <c r="B200" s="8" t="s">
        <v>754</v>
      </c>
      <c r="C200" s="9" t="str">
        <f t="shared" si="0"/>
        <v xml:space="preserve">Fraire Allen </v>
      </c>
      <c r="D200" s="10" t="s">
        <v>755</v>
      </c>
      <c r="E200" s="10" t="s">
        <v>76</v>
      </c>
      <c r="F200" s="10"/>
      <c r="G200" s="8" t="s">
        <v>125</v>
      </c>
      <c r="H200" s="8" t="s">
        <v>126</v>
      </c>
      <c r="M200" s="11" t="str">
        <f ca="1">IFERROR(__xludf.DUMMYFUNCTION("IFERROR(IF(ISBLANK(VLOOKUP(LOWER(B200),recordings!$C$2:K1000,7,FALSE)),REGEXREPLACE(VLOOKUP(LOWER(B200),recordings!$C$2:K1000,9,FALSE),""\?.*$"",""""),VLOOKUP(LOWER(B200),recordings!$C$2:K1000,7,FALSE)),"""")"),"http://production-processed-recordings.s3.amazonaws.com/normalized_audio/ee5914ca1fe4b09b8867aa71c0125d24.wav")</f>
        <v>http://production-processed-recordings.s3.amazonaws.com/normalized_audio/ee5914ca1fe4b09b8867aa71c0125d24.wav</v>
      </c>
      <c r="O200" s="7"/>
    </row>
    <row r="201" spans="1:15" ht="15.75" customHeight="1">
      <c r="A201" s="7" t="str">
        <f ca="1">IFERROR(__xludf.DUMMYFUNCTION("REGEXREPLACE(REGEXEXTRACT(B201,""(.*)@""),""\."","""")"),"afranklin6567")</f>
        <v>afranklin6567</v>
      </c>
      <c r="B201" s="8" t="s">
        <v>756</v>
      </c>
      <c r="C201" s="9" t="str">
        <f t="shared" si="0"/>
        <v>Franklin Anthony L</v>
      </c>
      <c r="D201" s="10" t="s">
        <v>757</v>
      </c>
      <c r="E201" s="10" t="s">
        <v>461</v>
      </c>
      <c r="F201" s="10" t="s">
        <v>49</v>
      </c>
      <c r="G201" s="8" t="s">
        <v>15</v>
      </c>
      <c r="H201" s="8" t="s">
        <v>92</v>
      </c>
      <c r="M201" s="11" t="str">
        <f ca="1">IFERROR(__xludf.DUMMYFUNCTION("IFERROR(IF(ISBLANK(VLOOKUP(LOWER(B201),recordings!$C$2:K1000,7,FALSE)),REGEXREPLACE(VLOOKUP(LOWER(B201),recordings!$C$2:K1000,9,FALSE),""\?.*$"",""""),VLOOKUP(LOWER(B201),recordings!$C$2:K1000,7,FALSE)),"""")"),"http://production-processed-recordings.s3.amazonaws.com/normalized_audio/71848b9ebd8176d3eeccecca161b1896.wav")</f>
        <v>http://production-processed-recordings.s3.amazonaws.com/normalized_audio/71848b9ebd8176d3eeccecca161b1896.wav</v>
      </c>
      <c r="O201" s="7"/>
    </row>
    <row r="202" spans="1:15" ht="15.75" customHeight="1">
      <c r="A202" s="7" t="str">
        <f ca="1">IFERROR(__xludf.DUMMYFUNCTION("REGEXREPLACE(REGEXEXTRACT(B202,""(.*)@""),""\."","""")"),"jgf2113")</f>
        <v>jgf2113</v>
      </c>
      <c r="B202" s="8" t="s">
        <v>758</v>
      </c>
      <c r="C202" s="9" t="str">
        <f t="shared" si="0"/>
        <v>Frazier Julia Grace</v>
      </c>
      <c r="D202" s="10" t="s">
        <v>759</v>
      </c>
      <c r="E202" s="10" t="s">
        <v>679</v>
      </c>
      <c r="F202" s="10" t="s">
        <v>324</v>
      </c>
      <c r="G202" s="8" t="s">
        <v>27</v>
      </c>
      <c r="H202" s="8" t="s">
        <v>74</v>
      </c>
      <c r="I202" s="8" t="s">
        <v>17</v>
      </c>
      <c r="M202" s="11" t="str">
        <f ca="1">IFERROR(__xludf.DUMMYFUNCTION("IFERROR(IF(ISBLANK(VLOOKUP(LOWER(B202),recordings!$C$2:K1000,7,FALSE)),REGEXREPLACE(VLOOKUP(LOWER(B202),recordings!$C$2:K1000,9,FALSE),""\?.*$"",""""),VLOOKUP(LOWER(B202),recordings!$C$2:K1000,7,FALSE)),"""")"),"http://production-processed-recordings.s3.amazonaws.com/normalized_audio/71335bb3e14bdb6db32fa5af3fc0d1f0.wav")</f>
        <v>http://production-processed-recordings.s3.amazonaws.com/normalized_audio/71335bb3e14bdb6db32fa5af3fc0d1f0.wav</v>
      </c>
      <c r="O202" s="7"/>
    </row>
    <row r="203" spans="1:15" ht="15.75" customHeight="1">
      <c r="A203" s="7" t="str">
        <f ca="1">IFERROR(__xludf.DUMMYFUNCTION("REGEXREPLACE(REGEXEXTRACT(B203,""(.*)@""),""\."","""")"),"krf2208")</f>
        <v>krf2208</v>
      </c>
      <c r="B203" s="8" t="s">
        <v>760</v>
      </c>
      <c r="C203" s="9" t="str">
        <f t="shared" si="0"/>
        <v>Frazier Kevin Ray</v>
      </c>
      <c r="D203" s="10" t="s">
        <v>759</v>
      </c>
      <c r="E203" s="10" t="s">
        <v>761</v>
      </c>
      <c r="F203" s="10" t="s">
        <v>762</v>
      </c>
      <c r="G203" s="8" t="s">
        <v>15</v>
      </c>
      <c r="H203" s="8" t="s">
        <v>34</v>
      </c>
      <c r="I203" s="8" t="s">
        <v>17</v>
      </c>
      <c r="M203" s="11" t="str">
        <f ca="1">IFERROR(__xludf.DUMMYFUNCTION("IFERROR(IF(ISBLANK(VLOOKUP(LOWER(B203),recordings!$C$2:K1000,7,FALSE)),REGEXREPLACE(VLOOKUP(LOWER(B203),recordings!$C$2:K1000,9,FALSE),""\?.*$"",""""),VLOOKUP(LOWER(B203),recordings!$C$2:K1000,7,FALSE)),"""")"),"http://production-processed-recordings.s3.amazonaws.com/normalized_audio/1e1e5bc04f200a02d7da714e9ff7c2fe.wav")</f>
        <v>http://production-processed-recordings.s3.amazonaws.com/normalized_audio/1e1e5bc04f200a02d7da714e9ff7c2fe.wav</v>
      </c>
      <c r="N203" s="8" t="s">
        <v>763</v>
      </c>
      <c r="O203" s="7"/>
    </row>
    <row r="204" spans="1:15" ht="15.75" customHeight="1">
      <c r="A204" s="7" t="str">
        <f ca="1">IFERROR(__xludf.DUMMYFUNCTION("REGEXREPLACE(REGEXEXTRACT(B204,""(.*)@""),""\."","""")"),"rdf2674")</f>
        <v>rdf2674</v>
      </c>
      <c r="B204" s="8" t="s">
        <v>764</v>
      </c>
      <c r="C204" s="9" t="str">
        <f t="shared" si="0"/>
        <v>Freeman Ryan Dayne</v>
      </c>
      <c r="D204" s="10" t="s">
        <v>765</v>
      </c>
      <c r="E204" s="10" t="s">
        <v>766</v>
      </c>
      <c r="F204" s="10" t="s">
        <v>767</v>
      </c>
      <c r="G204" s="8" t="s">
        <v>27</v>
      </c>
      <c r="H204" s="8" t="s">
        <v>41</v>
      </c>
      <c r="I204" s="8" t="s">
        <v>59</v>
      </c>
      <c r="M204" s="11" t="str">
        <f ca="1">IFERROR(__xludf.DUMMYFUNCTION("IFERROR(IF(ISBLANK(VLOOKUP(LOWER(B204),recordings!$C$2:K1000,7,FALSE)),REGEXREPLACE(VLOOKUP(LOWER(B204),recordings!$C$2:K1000,9,FALSE),""\?.*$"",""""),VLOOKUP(LOWER(B204),recordings!$C$2:K1000,7,FALSE)),"""")"),"http://production-processed-recordings.s3.amazonaws.com/normalized_audio/28a2f53a76c15778d4e82472cc796a97.wav")</f>
        <v>http://production-processed-recordings.s3.amazonaws.com/normalized_audio/28a2f53a76c15778d4e82472cc796a97.wav</v>
      </c>
      <c r="O204" s="7"/>
    </row>
    <row r="205" spans="1:15" ht="15.75" customHeight="1">
      <c r="A205" s="7" t="str">
        <f ca="1">IFERROR(__xludf.DUMMYFUNCTION("REGEXREPLACE(REGEXEXTRACT(B205,""(.*)@""),""\."","""")"),"jnf2006")</f>
        <v>jnf2006</v>
      </c>
      <c r="B205" s="8" t="s">
        <v>768</v>
      </c>
      <c r="C205" s="9" t="str">
        <f t="shared" si="0"/>
        <v>Fryer Jillian Noelle</v>
      </c>
      <c r="D205" s="10" t="s">
        <v>769</v>
      </c>
      <c r="E205" s="10" t="s">
        <v>770</v>
      </c>
      <c r="F205" s="10" t="s">
        <v>437</v>
      </c>
      <c r="G205" s="8" t="s">
        <v>15</v>
      </c>
      <c r="H205" s="8" t="s">
        <v>34</v>
      </c>
      <c r="I205" s="8" t="s">
        <v>59</v>
      </c>
      <c r="M205" s="11" t="str">
        <f ca="1">IFERROR(__xludf.DUMMYFUNCTION("IFERROR(IF(ISBLANK(VLOOKUP(LOWER(B205),recordings!$C$2:K1000,7,FALSE)),REGEXREPLACE(VLOOKUP(LOWER(B205),recordings!$C$2:K1000,9,FALSE),""\?.*$"",""""),VLOOKUP(LOWER(B205),recordings!$C$2:K1000,7,FALSE)),"""")"),"http://production-processed-recordings.s3.amazonaws.com/normalized_audio/49ba4c6c029fc0ce6c60b2a73e304dd9.wav")</f>
        <v>http://production-processed-recordings.s3.amazonaws.com/normalized_audio/49ba4c6c029fc0ce6c60b2a73e304dd9.wav</v>
      </c>
      <c r="O205" s="7"/>
    </row>
    <row r="206" spans="1:15" ht="15.75" customHeight="1">
      <c r="A206" s="7" t="str">
        <f ca="1">IFERROR(__xludf.DUMMYFUNCTION("REGEXREPLACE(REGEXEXTRACT(B206,""(.*)@""),""\."","""")"),"cnf244")</f>
        <v>cnf244</v>
      </c>
      <c r="B206" s="8" t="s">
        <v>771</v>
      </c>
      <c r="C206" s="9" t="str">
        <f t="shared" si="0"/>
        <v>Fulcher Christina Nicole</v>
      </c>
      <c r="D206" s="10" t="s">
        <v>772</v>
      </c>
      <c r="E206" s="10" t="s">
        <v>210</v>
      </c>
      <c r="F206" s="10" t="s">
        <v>58</v>
      </c>
      <c r="G206" s="8" t="s">
        <v>15</v>
      </c>
      <c r="H206" s="8" t="s">
        <v>16</v>
      </c>
      <c r="I206" s="8" t="s">
        <v>17</v>
      </c>
      <c r="M206" s="11" t="str">
        <f ca="1">IFERROR(__xludf.DUMMYFUNCTION("IFERROR(IF(ISBLANK(VLOOKUP(LOWER(B206),recordings!$C$2:K1000,7,FALSE)),REGEXREPLACE(VLOOKUP(LOWER(B206),recordings!$C$2:K1000,9,FALSE),""\?.*$"",""""),VLOOKUP(LOWER(B206),recordings!$C$2:K1000,7,FALSE)),"""")"),"http://production-processed-recordings.s3.amazonaws.com/normalized_audio/17675f457fc765ff73b9968d77114f55.wav")</f>
        <v>http://production-processed-recordings.s3.amazonaws.com/normalized_audio/17675f457fc765ff73b9968d77114f55.wav</v>
      </c>
      <c r="O206" s="7"/>
    </row>
    <row r="207" spans="1:15" ht="15.75" customHeight="1">
      <c r="A207" s="7" t="str">
        <f ca="1">IFERROR(__xludf.DUMMYFUNCTION("REGEXREPLACE(REGEXEXTRACT(B207,""(.*)@""),""\."","""")"),"jfunk8534")</f>
        <v>jfunk8534</v>
      </c>
      <c r="B207" s="8" t="s">
        <v>773</v>
      </c>
      <c r="C207" s="9" t="str">
        <f t="shared" si="0"/>
        <v>Funk John Goodwin</v>
      </c>
      <c r="D207" s="10" t="s">
        <v>774</v>
      </c>
      <c r="E207" s="10" t="s">
        <v>116</v>
      </c>
      <c r="F207" s="10" t="s">
        <v>775</v>
      </c>
      <c r="G207" s="8" t="s">
        <v>15</v>
      </c>
      <c r="H207" s="8" t="s">
        <v>245</v>
      </c>
      <c r="I207" s="8" t="s">
        <v>59</v>
      </c>
      <c r="M207" s="11" t="str">
        <f ca="1">IFERROR(__xludf.DUMMYFUNCTION("IFERROR(IF(ISBLANK(VLOOKUP(LOWER(B207),recordings!$C$2:K1000,7,FALSE)),REGEXREPLACE(VLOOKUP(LOWER(B207),recordings!$C$2:K1000,9,FALSE),""\?.*$"",""""),VLOOKUP(LOWER(B207),recordings!$C$2:K1000,7,FALSE)),"""")"),"http://production-processed-recordings.s3.amazonaws.com/normalized_audio/9cc1916575433ab2149d82b4efc16fda.wav")</f>
        <v>http://production-processed-recordings.s3.amazonaws.com/normalized_audio/9cc1916575433ab2149d82b4efc16fda.wav</v>
      </c>
      <c r="N207" s="8" t="s">
        <v>776</v>
      </c>
      <c r="O207" s="7"/>
    </row>
    <row r="208" spans="1:15" ht="15.75" customHeight="1">
      <c r="A208" s="7" t="str">
        <f ca="1">IFERROR(__xludf.DUMMYFUNCTION("REGEXREPLACE(REGEXEXTRACT(B208,""(.*)@""),""\."","""")"),"hcg2022")</f>
        <v>hcg2022</v>
      </c>
      <c r="B208" s="8" t="s">
        <v>777</v>
      </c>
      <c r="C208" s="9" t="str">
        <f t="shared" si="0"/>
        <v>Gallihugh Hannah Catherine</v>
      </c>
      <c r="D208" s="10" t="s">
        <v>778</v>
      </c>
      <c r="E208" s="10" t="s">
        <v>384</v>
      </c>
      <c r="F208" s="10" t="s">
        <v>603</v>
      </c>
      <c r="G208" s="8" t="s">
        <v>27</v>
      </c>
      <c r="H208" s="8" t="s">
        <v>41</v>
      </c>
      <c r="I208" s="8" t="s">
        <v>17</v>
      </c>
      <c r="M208" s="11" t="str">
        <f ca="1">IFERROR(__xludf.DUMMYFUNCTION("IFERROR(IF(ISBLANK(VLOOKUP(LOWER(B208),recordings!$C$2:K1000,7,FALSE)),REGEXREPLACE(VLOOKUP(LOWER(B208),recordings!$C$2:K1000,9,FALSE),""\?.*$"",""""),VLOOKUP(LOWER(B208),recordings!$C$2:K1000,7,FALSE)),"""")"),"http://production-processed-recordings.s3.amazonaws.com/normalized_audio/ddb172521d277d63befdbb17aea29250.wav")</f>
        <v>http://production-processed-recordings.s3.amazonaws.com/normalized_audio/ddb172521d277d63befdbb17aea29250.wav</v>
      </c>
      <c r="N208" s="8" t="s">
        <v>779</v>
      </c>
      <c r="O208" s="7"/>
    </row>
    <row r="209" spans="1:15" ht="15.75" customHeight="1">
      <c r="A209" s="7" t="str">
        <f ca="1">IFERROR(__xludf.DUMMYFUNCTION("REGEXREPLACE(REGEXEXTRACT(B209,""(.*)@""),""\."","""")"),"cmg2190")</f>
        <v>cmg2190</v>
      </c>
      <c r="B209" s="8" t="s">
        <v>780</v>
      </c>
      <c r="C209" s="9" t="str">
        <f t="shared" si="0"/>
        <v>Garcia Camille Marie</v>
      </c>
      <c r="D209" s="10" t="s">
        <v>781</v>
      </c>
      <c r="E209" s="10" t="s">
        <v>782</v>
      </c>
      <c r="F209" s="10" t="s">
        <v>783</v>
      </c>
      <c r="G209" s="8" t="s">
        <v>27</v>
      </c>
      <c r="H209" s="8" t="s">
        <v>41</v>
      </c>
      <c r="I209" s="8" t="s">
        <v>59</v>
      </c>
      <c r="M209" s="11" t="str">
        <f ca="1">IFERROR(__xludf.DUMMYFUNCTION("IFERROR(IF(ISBLANK(VLOOKUP(LOWER(B209),recordings!$C$2:K1000,7,FALSE)),REGEXREPLACE(VLOOKUP(LOWER(B209),recordings!$C$2:K1000,9,FALSE),""\?.*$"",""""),VLOOKUP(LOWER(B209),recordings!$C$2:K1000,7,FALSE)),"""")"),"http://production-processed-recordings.s3.amazonaws.com/normalized_audio/82f5a77589574738f083d180e9d1b1e3.wav")</f>
        <v>http://production-processed-recordings.s3.amazonaws.com/normalized_audio/82f5a77589574738f083d180e9d1b1e3.wav</v>
      </c>
      <c r="N209" s="8" t="s">
        <v>784</v>
      </c>
      <c r="O209" s="7"/>
    </row>
    <row r="210" spans="1:15" ht="15.75" customHeight="1">
      <c r="A210" s="7" t="str">
        <f ca="1">IFERROR(__xludf.DUMMYFUNCTION("REGEXREPLACE(REGEXEXTRACT(B210,""(.*)@""),""\."","""")"),"cg28224")</f>
        <v>cg28224</v>
      </c>
      <c r="B210" s="8" t="s">
        <v>785</v>
      </c>
      <c r="C210" s="9" t="str">
        <f t="shared" si="0"/>
        <v>Garcia Rivera Christian C</v>
      </c>
      <c r="D210" s="10" t="s">
        <v>786</v>
      </c>
      <c r="E210" s="10" t="s">
        <v>787</v>
      </c>
      <c r="F210" s="10" t="s">
        <v>83</v>
      </c>
      <c r="G210" s="8" t="s">
        <v>15</v>
      </c>
      <c r="H210" s="8" t="s">
        <v>16</v>
      </c>
      <c r="I210" s="8" t="s">
        <v>17</v>
      </c>
      <c r="M210" s="11" t="str">
        <f ca="1">IFERROR(__xludf.DUMMYFUNCTION("IFERROR(IF(ISBLANK(VLOOKUP(LOWER(B210),recordings!$C$2:K1000,7,FALSE)),REGEXREPLACE(VLOOKUP(LOWER(B210),recordings!$C$2:K1000,9,FALSE),""\?.*$"",""""),VLOOKUP(LOWER(B210),recordings!$C$2:K1000,7,FALSE)),"""")"),"http://production-processed-recordings.s3.amazonaws.com/normalized_audio/453d922184e62c274efb4bdb6070c785.wav")</f>
        <v>http://production-processed-recordings.s3.amazonaws.com/normalized_audio/453d922184e62c274efb4bdb6070c785.wav</v>
      </c>
      <c r="O210" s="7"/>
    </row>
    <row r="211" spans="1:15" ht="15.75" customHeight="1">
      <c r="A211" s="7" t="str">
        <f ca="1">IFERROR(__xludf.DUMMYFUNCTION("REGEXREPLACE(REGEXEXTRACT(B211,""(.*)@""),""\."","""")"),"djg240")</f>
        <v>djg240</v>
      </c>
      <c r="B211" s="8" t="s">
        <v>788</v>
      </c>
      <c r="C211" s="9" t="str">
        <f t="shared" si="0"/>
        <v>Gardner David J</v>
      </c>
      <c r="D211" s="10" t="s">
        <v>789</v>
      </c>
      <c r="E211" s="10" t="s">
        <v>467</v>
      </c>
      <c r="F211" s="10" t="s">
        <v>300</v>
      </c>
      <c r="G211" s="8" t="s">
        <v>15</v>
      </c>
      <c r="H211" s="8" t="s">
        <v>70</v>
      </c>
      <c r="I211" s="8" t="s">
        <v>59</v>
      </c>
      <c r="M211" s="11" t="str">
        <f ca="1">IFERROR(__xludf.DUMMYFUNCTION("IFERROR(IF(ISBLANK(VLOOKUP(LOWER(B211),recordings!$C$2:K1000,7,FALSE)),REGEXREPLACE(VLOOKUP(LOWER(B211),recordings!$C$2:K1000,9,FALSE),""\?.*$"",""""),VLOOKUP(LOWER(B211),recordings!$C$2:K1000,7,FALSE)),"""")"),"http://production-processed-recordings.s3.amazonaws.com/normalized_audio/4b98cbdf79205fb61d87ed80d83ade1b.wav")</f>
        <v>http://production-processed-recordings.s3.amazonaws.com/normalized_audio/4b98cbdf79205fb61d87ed80d83ade1b.wav</v>
      </c>
      <c r="O211" s="7"/>
    </row>
    <row r="212" spans="1:15" ht="15.75" customHeight="1">
      <c r="A212" s="7" t="str">
        <f ca="1">IFERROR(__xludf.DUMMYFUNCTION("REGEXREPLACE(REGEXEXTRACT(B212,""(.*)@""),""\."","""")"),"hgarrett0007")</f>
        <v>hgarrett0007</v>
      </c>
      <c r="B212" s="8" t="s">
        <v>790</v>
      </c>
      <c r="C212" s="9" t="str">
        <f t="shared" si="0"/>
        <v>Garrett-Redmond Heather D</v>
      </c>
      <c r="D212" s="10" t="s">
        <v>791</v>
      </c>
      <c r="E212" s="10" t="s">
        <v>577</v>
      </c>
      <c r="F212" s="10" t="s">
        <v>78</v>
      </c>
      <c r="G212" s="8" t="s">
        <v>79</v>
      </c>
      <c r="H212" s="8" t="s">
        <v>80</v>
      </c>
      <c r="I212" s="8" t="s">
        <v>35</v>
      </c>
      <c r="M212" s="11" t="str">
        <f ca="1">IFERROR(__xludf.DUMMYFUNCTION("IFERROR(IF(ISBLANK(VLOOKUP(LOWER(B212),recordings!$C$2:K1000,7,FALSE)),REGEXREPLACE(VLOOKUP(LOWER(B212),recordings!$C$2:K1000,9,FALSE),""\?.*$"",""""),VLOOKUP(LOWER(B212),recordings!$C$2:K1000,7,FALSE)),"""")"),"http://production-processed-recordings.s3.amazonaws.com/normalized_audio/49e6c97be5fc9c7b7708e97e8ea088d2.wav")</f>
        <v>http://production-processed-recordings.s3.amazonaws.com/normalized_audio/49e6c97be5fc9c7b7708e97e8ea088d2.wav</v>
      </c>
      <c r="O212" s="7"/>
    </row>
    <row r="213" spans="1:15" ht="15.75" customHeight="1">
      <c r="A213" s="7" t="str">
        <f ca="1">IFERROR(__xludf.DUMMYFUNCTION("REGEXREPLACE(REGEXEXTRACT(B213,""(.*)@""),""\."","""")"),"dg28149")</f>
        <v>dg28149</v>
      </c>
      <c r="B213" s="8" t="s">
        <v>792</v>
      </c>
      <c r="C213" s="9" t="str">
        <f t="shared" si="0"/>
        <v xml:space="preserve">Geng Deron </v>
      </c>
      <c r="D213" s="10" t="s">
        <v>793</v>
      </c>
      <c r="E213" s="10" t="s">
        <v>794</v>
      </c>
      <c r="F213" s="10"/>
      <c r="G213" s="8" t="s">
        <v>125</v>
      </c>
      <c r="H213" s="8" t="s">
        <v>126</v>
      </c>
      <c r="I213" s="8" t="s">
        <v>35</v>
      </c>
      <c r="M213" s="11" t="str">
        <f ca="1">IFERROR(__xludf.DUMMYFUNCTION("IFERROR(IF(ISBLANK(VLOOKUP(LOWER(B213),recordings!$C$2:K1000,7,FALSE)),REGEXREPLACE(VLOOKUP(LOWER(B213),recordings!$C$2:K1000,9,FALSE),""\?.*$"",""""),VLOOKUP(LOWER(B213),recordings!$C$2:K1000,7,FALSE)),"""")"),"http://production-processed-recordings.s3.amazonaws.com/normalized_audio/458027df9dfa49cc7e874e3c641161de.wav")</f>
        <v>http://production-processed-recordings.s3.amazonaws.com/normalized_audio/458027df9dfa49cc7e874e3c641161de.wav</v>
      </c>
      <c r="N213" s="8" t="s">
        <v>795</v>
      </c>
      <c r="O213" s="7"/>
    </row>
    <row r="214" spans="1:15" ht="15.75" customHeight="1">
      <c r="A214" s="7" t="str">
        <f ca="1">IFERROR(__xludf.DUMMYFUNCTION("REGEXREPLACE(REGEXEXTRACT(B214,""(.*)@""),""\."","""")"),"srg23567")</f>
        <v>srg23567</v>
      </c>
      <c r="B214" s="8" t="s">
        <v>796</v>
      </c>
      <c r="C214" s="9" t="str">
        <f t="shared" si="0"/>
        <v>Giles Sierra Rose</v>
      </c>
      <c r="D214" s="10" t="s">
        <v>797</v>
      </c>
      <c r="E214" s="10" t="s">
        <v>586</v>
      </c>
      <c r="F214" s="10" t="s">
        <v>187</v>
      </c>
      <c r="G214" s="8" t="s">
        <v>15</v>
      </c>
      <c r="H214" s="8" t="s">
        <v>92</v>
      </c>
      <c r="I214" s="8" t="s">
        <v>35</v>
      </c>
      <c r="M214" s="11" t="str">
        <f ca="1">IFERROR(__xludf.DUMMYFUNCTION("IFERROR(IF(ISBLANK(VLOOKUP(LOWER(B214),recordings!$C$2:K1000,7,FALSE)),REGEXREPLACE(VLOOKUP(LOWER(B214),recordings!$C$2:K1000,9,FALSE),""\?.*$"",""""),VLOOKUP(LOWER(B214),recordings!$C$2:K1000,7,FALSE)),"""")"),"http://production-processed-recordings.s3.amazonaws.com/normalized_audio/e3d334043c24ed20cb3a2b179a578ac7.wav")</f>
        <v>http://production-processed-recordings.s3.amazonaws.com/normalized_audio/e3d334043c24ed20cb3a2b179a578ac7.wav</v>
      </c>
      <c r="O214" s="7"/>
    </row>
    <row r="215" spans="1:15" ht="15.75" customHeight="1">
      <c r="A215" s="7" t="str">
        <f ca="1">IFERROR(__xludf.DUMMYFUNCTION("REGEXREPLACE(REGEXEXTRACT(B215,""(.*)@""),""\."","""")"),"amg28561")</f>
        <v>amg28561</v>
      </c>
      <c r="B215" s="8" t="s">
        <v>798</v>
      </c>
      <c r="C215" s="9" t="str">
        <f t="shared" si="0"/>
        <v>Gitchell Anna Macintyre</v>
      </c>
      <c r="D215" s="10" t="s">
        <v>799</v>
      </c>
      <c r="E215" s="10" t="s">
        <v>800</v>
      </c>
      <c r="F215" s="10" t="s">
        <v>801</v>
      </c>
      <c r="G215" s="8" t="s">
        <v>125</v>
      </c>
      <c r="H215" s="8" t="s">
        <v>126</v>
      </c>
      <c r="I215" s="8" t="s">
        <v>17</v>
      </c>
      <c r="M215" s="11" t="str">
        <f ca="1">IFERROR(__xludf.DUMMYFUNCTION("IFERROR(IF(ISBLANK(VLOOKUP(LOWER(B215),recordings!$C$2:K1000,7,FALSE)),REGEXREPLACE(VLOOKUP(LOWER(B215),recordings!$C$2:K1000,9,FALSE),""\?.*$"",""""),VLOOKUP(LOWER(B215),recordings!$C$2:K1000,7,FALSE)),"""")"),"http://production-processed-recordings.s3.amazonaws.com/normalized_audio/71ec54b4c3b423bf9d652a97464a3754.wav")</f>
        <v>http://production-processed-recordings.s3.amazonaws.com/normalized_audio/71ec54b4c3b423bf9d652a97464a3754.wav</v>
      </c>
      <c r="O215" s="7"/>
    </row>
    <row r="216" spans="1:15" ht="15.75" customHeight="1">
      <c r="A216" s="7" t="str">
        <f ca="1">IFERROR(__xludf.DUMMYFUNCTION("REGEXREPLACE(REGEXEXTRACT(B216,""(.*)@""),""\."","""")"),"tsg2454")</f>
        <v>tsg2454</v>
      </c>
      <c r="B216" s="8" t="s">
        <v>802</v>
      </c>
      <c r="C216" s="9" t="str">
        <f t="shared" si="0"/>
        <v>Givens Trinity Samara</v>
      </c>
      <c r="D216" s="10" t="s">
        <v>803</v>
      </c>
      <c r="E216" s="10" t="s">
        <v>804</v>
      </c>
      <c r="F216" s="10" t="s">
        <v>805</v>
      </c>
      <c r="G216" s="8" t="s">
        <v>15</v>
      </c>
      <c r="H216" s="8" t="s">
        <v>16</v>
      </c>
      <c r="I216" s="8" t="s">
        <v>59</v>
      </c>
      <c r="M216" s="11" t="str">
        <f ca="1">IFERROR(__xludf.DUMMYFUNCTION("IFERROR(IF(ISBLANK(VLOOKUP(LOWER(B216),recordings!$C$2:K1000,7,FALSE)),REGEXREPLACE(VLOOKUP(LOWER(B216),recordings!$C$2:K1000,9,FALSE),""\?.*$"",""""),VLOOKUP(LOWER(B216),recordings!$C$2:K1000,7,FALSE)),"""")"),"http://production-processed-recordings.s3.amazonaws.com/normalized_audio/3b8c1b06c546107810115b0c695c2c59.wav")</f>
        <v>http://production-processed-recordings.s3.amazonaws.com/normalized_audio/3b8c1b06c546107810115b0c695c2c59.wav</v>
      </c>
      <c r="O216" s="7"/>
    </row>
    <row r="217" spans="1:15" ht="15.75" customHeight="1">
      <c r="A217" s="7" t="str">
        <f ca="1">IFERROR(__xludf.DUMMYFUNCTION("REGEXREPLACE(REGEXEXTRACT(B217,""(.*)@""),""\."","""")"),"sh21555")</f>
        <v>sh21555</v>
      </c>
      <c r="B217" s="8" t="s">
        <v>806</v>
      </c>
      <c r="C217" s="9" t="str">
        <f t="shared" si="0"/>
        <v>Gochenour Samantha Holland</v>
      </c>
      <c r="D217" s="10" t="s">
        <v>807</v>
      </c>
      <c r="E217" s="10" t="s">
        <v>808</v>
      </c>
      <c r="F217" s="10" t="s">
        <v>550</v>
      </c>
      <c r="G217" s="8" t="s">
        <v>27</v>
      </c>
      <c r="H217" s="8" t="s">
        <v>41</v>
      </c>
      <c r="I217" s="8" t="s">
        <v>17</v>
      </c>
      <c r="M217" s="11" t="str">
        <f ca="1">IFERROR(__xludf.DUMMYFUNCTION("IFERROR(IF(ISBLANK(VLOOKUP(LOWER(B217),recordings!$C$2:K1000,7,FALSE)),REGEXREPLACE(VLOOKUP(LOWER(B217),recordings!$C$2:K1000,9,FALSE),""\?.*$"",""""),VLOOKUP(LOWER(B217),recordings!$C$2:K1000,7,FALSE)),"""")"),"http://production-processed-recordings.s3.amazonaws.com/normalized_audio/3862fe1fb0161d2f671d93def1106d1a.wav")</f>
        <v>http://production-processed-recordings.s3.amazonaws.com/normalized_audio/3862fe1fb0161d2f671d93def1106d1a.wav</v>
      </c>
      <c r="O217" s="7"/>
    </row>
    <row r="218" spans="1:15" ht="15.75" customHeight="1">
      <c r="A218" s="7" t="str">
        <f ca="1">IFERROR(__xludf.DUMMYFUNCTION("REGEXREPLACE(REGEXEXTRACT(B218,""(.*)@""),""\."","""")"),"meg2087")</f>
        <v>meg2087</v>
      </c>
      <c r="B218" s="8" t="s">
        <v>809</v>
      </c>
      <c r="C218" s="9" t="str">
        <f t="shared" si="0"/>
        <v>Gonzalez Mia Elizabeth</v>
      </c>
      <c r="D218" s="10" t="s">
        <v>810</v>
      </c>
      <c r="E218" s="10" t="s">
        <v>811</v>
      </c>
      <c r="F218" s="10" t="s">
        <v>281</v>
      </c>
      <c r="G218" s="8" t="s">
        <v>125</v>
      </c>
      <c r="H218" s="8" t="s">
        <v>812</v>
      </c>
      <c r="I218" s="8" t="s">
        <v>59</v>
      </c>
      <c r="J218" s="8" t="s">
        <v>29</v>
      </c>
      <c r="K218" s="8" t="s">
        <v>813</v>
      </c>
      <c r="M218" s="11" t="str">
        <f ca="1">IFERROR(__xludf.DUMMYFUNCTION("IFERROR(IF(ISBLANK(VLOOKUP(LOWER(B218),recordings!$C$2:K1000,7,FALSE)),REGEXREPLACE(VLOOKUP(LOWER(B218),recordings!$C$2:K1000,9,FALSE),""\?.*$"",""""),VLOOKUP(LOWER(B218),recordings!$C$2:K1000,7,FALSE)),"""")"),"http://production-processed-recordings.s3.amazonaws.com/normalized_audio/2f26b2f7e320985d0915868d68834fb4.wav")</f>
        <v>http://production-processed-recordings.s3.amazonaws.com/normalized_audio/2f26b2f7e320985d0915868d68834fb4.wav</v>
      </c>
      <c r="O218" s="7"/>
    </row>
    <row r="219" spans="1:15" ht="15.75" customHeight="1">
      <c r="A219" s="7" t="str">
        <f ca="1">IFERROR(__xludf.DUMMYFUNCTION("REGEXREPLACE(REGEXEXTRACT(B219,""(.*)@""),""\."","""")"),"vag2282")</f>
        <v>vag2282</v>
      </c>
      <c r="B219" s="8" t="s">
        <v>814</v>
      </c>
      <c r="C219" s="9" t="str">
        <f t="shared" si="0"/>
        <v>Goodman Victoria Anne</v>
      </c>
      <c r="D219" s="10" t="s">
        <v>815</v>
      </c>
      <c r="E219" s="10" t="s">
        <v>375</v>
      </c>
      <c r="F219" s="10" t="s">
        <v>816</v>
      </c>
      <c r="G219" s="8" t="s">
        <v>27</v>
      </c>
      <c r="H219" s="8" t="s">
        <v>74</v>
      </c>
      <c r="I219" s="8" t="s">
        <v>35</v>
      </c>
      <c r="M219" s="11" t="str">
        <f ca="1">IFERROR(__xludf.DUMMYFUNCTION("IFERROR(IF(ISBLANK(VLOOKUP(LOWER(B219),recordings!$C$2:K1000,7,FALSE)),REGEXREPLACE(VLOOKUP(LOWER(B219),recordings!$C$2:K1000,9,FALSE),""\?.*$"",""""),VLOOKUP(LOWER(B219),recordings!$C$2:K1000,7,FALSE)),"""")"),"http://production-processed-recordings.s3.amazonaws.com/normalized_audio/c952a735729b40e6a0f7c6916b334229.wav")</f>
        <v>http://production-processed-recordings.s3.amazonaws.com/normalized_audio/c952a735729b40e6a0f7c6916b334229.wav</v>
      </c>
      <c r="O219" s="7"/>
    </row>
    <row r="220" spans="1:15" ht="15.75" customHeight="1">
      <c r="A220" s="7" t="str">
        <f ca="1">IFERROR(__xludf.DUMMYFUNCTION("REGEXREPLACE(REGEXEXTRACT(B220,""(.*)@""),""\."","""")"),"ejg2102")</f>
        <v>ejg2102</v>
      </c>
      <c r="B220" s="8" t="s">
        <v>817</v>
      </c>
      <c r="C220" s="9" t="str">
        <f t="shared" si="0"/>
        <v>Goodson Emily Joann</v>
      </c>
      <c r="D220" s="10" t="s">
        <v>818</v>
      </c>
      <c r="E220" s="10" t="s">
        <v>129</v>
      </c>
      <c r="F220" s="10" t="s">
        <v>819</v>
      </c>
      <c r="G220" s="8" t="s">
        <v>15</v>
      </c>
      <c r="H220" s="8" t="s">
        <v>162</v>
      </c>
      <c r="I220" s="8" t="s">
        <v>17</v>
      </c>
      <c r="M220" s="11" t="str">
        <f ca="1">IFERROR(__xludf.DUMMYFUNCTION("IFERROR(IF(ISBLANK(VLOOKUP(LOWER(B220),recordings!$C$2:K1000,7,FALSE)),REGEXREPLACE(VLOOKUP(LOWER(B220),recordings!$C$2:K1000,9,FALSE),""\?.*$"",""""),VLOOKUP(LOWER(B220),recordings!$C$2:K1000,7,FALSE)),"""")"),"http://production-processed-recordings.s3.amazonaws.com/normalized_audio/f33a257345bb2361e053eacb8e656138.wav")</f>
        <v>http://production-processed-recordings.s3.amazonaws.com/normalized_audio/f33a257345bb2361e053eacb8e656138.wav</v>
      </c>
      <c r="O220" s="7"/>
    </row>
    <row r="221" spans="1:15" ht="15.75" customHeight="1">
      <c r="A221" s="7" t="str">
        <f ca="1">IFERROR(__xludf.DUMMYFUNCTION("REGEXREPLACE(REGEXEXTRACT(B221,""(.*)@""),""\."","""")"),"ehg288")</f>
        <v>ehg288</v>
      </c>
      <c r="B221" s="8" t="s">
        <v>820</v>
      </c>
      <c r="C221" s="9" t="str">
        <f t="shared" si="0"/>
        <v>Govoruhk Emily Hayden</v>
      </c>
      <c r="D221" s="10" t="s">
        <v>821</v>
      </c>
      <c r="E221" s="10" t="s">
        <v>129</v>
      </c>
      <c r="F221" s="10" t="s">
        <v>822</v>
      </c>
      <c r="G221" s="8" t="s">
        <v>15</v>
      </c>
      <c r="H221" s="8" t="s">
        <v>16</v>
      </c>
      <c r="M221" s="11" t="str">
        <f ca="1">IFERROR(__xludf.DUMMYFUNCTION("IFERROR(IF(ISBLANK(VLOOKUP(LOWER(B221),recordings!$C$2:K1000,7,FALSE)),REGEXREPLACE(VLOOKUP(LOWER(B221),recordings!$C$2:K1000,9,FALSE),""\?.*$"",""""),VLOOKUP(LOWER(B221),recordings!$C$2:K1000,7,FALSE)),"""")"),"http://production-processed-recordings.s3.amazonaws.com/normalized_audio/8c684b5cf275a12f2c7ba50ef1e42a29.wav")</f>
        <v>http://production-processed-recordings.s3.amazonaws.com/normalized_audio/8c684b5cf275a12f2c7ba50ef1e42a29.wav</v>
      </c>
      <c r="N221" s="8" t="s">
        <v>823</v>
      </c>
      <c r="O221" s="7"/>
    </row>
    <row r="222" spans="1:15" ht="15.75" customHeight="1">
      <c r="A222" s="7" t="str">
        <f ca="1">IFERROR(__xludf.DUMMYFUNCTION("REGEXREPLACE(REGEXEXTRACT(B222,""(.*)@""),""\."","""")"),"hrg2846")</f>
        <v>hrg2846</v>
      </c>
      <c r="B222" s="8" t="s">
        <v>824</v>
      </c>
      <c r="C222" s="9" t="str">
        <f t="shared" si="0"/>
        <v>Grabowski Heather Reid</v>
      </c>
      <c r="D222" s="10" t="s">
        <v>825</v>
      </c>
      <c r="E222" s="10" t="s">
        <v>577</v>
      </c>
      <c r="F222" s="10" t="s">
        <v>826</v>
      </c>
      <c r="G222" s="8" t="s">
        <v>79</v>
      </c>
      <c r="H222" s="8" t="s">
        <v>80</v>
      </c>
      <c r="M222" s="11" t="str">
        <f ca="1">IFERROR(__xludf.DUMMYFUNCTION("IFERROR(IF(ISBLANK(VLOOKUP(LOWER(B222),recordings!$C$2:K1000,7,FALSE)),REGEXREPLACE(VLOOKUP(LOWER(B222),recordings!$C$2:K1000,9,FALSE),""\?.*$"",""""),VLOOKUP(LOWER(B222),recordings!$C$2:K1000,7,FALSE)),"""")"),"http://production-processed-recordings.s3.amazonaws.com/normalized_audio/bb460ba22e0402860bcdf9430dcaeb8c.wav")</f>
        <v>http://production-processed-recordings.s3.amazonaws.com/normalized_audio/bb460ba22e0402860bcdf9430dcaeb8c.wav</v>
      </c>
      <c r="N222" s="8" t="s">
        <v>827</v>
      </c>
      <c r="O222" s="7"/>
    </row>
    <row r="223" spans="1:15" ht="15.75" customHeight="1">
      <c r="A223" s="7" t="str">
        <f ca="1">IFERROR(__xludf.DUMMYFUNCTION("REGEXREPLACE(REGEXEXTRACT(B223,""(.*)@""),""\."","""")"),"jmg21681")</f>
        <v>jmg21681</v>
      </c>
      <c r="B223" s="8" t="s">
        <v>828</v>
      </c>
      <c r="C223" s="9" t="str">
        <f t="shared" si="0"/>
        <v>Graham Julia Marie</v>
      </c>
      <c r="D223" s="10" t="s">
        <v>829</v>
      </c>
      <c r="E223" s="10" t="s">
        <v>679</v>
      </c>
      <c r="F223" s="10" t="s">
        <v>783</v>
      </c>
      <c r="G223" s="8" t="s">
        <v>15</v>
      </c>
      <c r="H223" s="8" t="s">
        <v>16</v>
      </c>
      <c r="I223" s="8" t="s">
        <v>59</v>
      </c>
      <c r="M223" s="11" t="str">
        <f ca="1">IFERROR(__xludf.DUMMYFUNCTION("IFERROR(IF(ISBLANK(VLOOKUP(LOWER(B223),recordings!$C$2:K1000,7,FALSE)),REGEXREPLACE(VLOOKUP(LOWER(B223),recordings!$C$2:K1000,9,FALSE),""\?.*$"",""""),VLOOKUP(LOWER(B223),recordings!$C$2:K1000,7,FALSE)),"""")"),"http://production-processed-recordings.s3.amazonaws.com/normalized_audio/c19e266ab55ac84d59349210eb1e3e02.wav")</f>
        <v>http://production-processed-recordings.s3.amazonaws.com/normalized_audio/c19e266ab55ac84d59349210eb1e3e02.wav</v>
      </c>
      <c r="O223" s="7"/>
    </row>
    <row r="224" spans="1:15" ht="15.75" customHeight="1">
      <c r="A224" s="7" t="str">
        <f ca="1">IFERROR(__xludf.DUMMYFUNCTION("REGEXREPLACE(REGEXEXTRACT(B224,""(.*)@""),""\."","""")"),"mlg2590")</f>
        <v>mlg2590</v>
      </c>
      <c r="B224" s="8" t="s">
        <v>830</v>
      </c>
      <c r="C224" s="9" t="str">
        <f t="shared" si="0"/>
        <v>Graham Megan Leigh</v>
      </c>
      <c r="D224" s="10" t="s">
        <v>829</v>
      </c>
      <c r="E224" s="10" t="s">
        <v>589</v>
      </c>
      <c r="F224" s="10" t="s">
        <v>647</v>
      </c>
      <c r="G224" s="8" t="s">
        <v>27</v>
      </c>
      <c r="H224" s="8" t="s">
        <v>74</v>
      </c>
      <c r="I224" s="8" t="s">
        <v>35</v>
      </c>
      <c r="M224" s="11" t="str">
        <f ca="1">IFERROR(__xludf.DUMMYFUNCTION("IFERROR(IF(ISBLANK(VLOOKUP(LOWER(B224),recordings!$C$2:K1000,7,FALSE)),REGEXREPLACE(VLOOKUP(LOWER(B224),recordings!$C$2:K1000,9,FALSE),""\?.*$"",""""),VLOOKUP(LOWER(B224),recordings!$C$2:K1000,7,FALSE)),"""")"),"http://production-processed-recordings.s3.amazonaws.com/normalized_audio/6b786c797c79408b392604cf48248d13.wav")</f>
        <v>http://production-processed-recordings.s3.amazonaws.com/normalized_audio/6b786c797c79408b392604cf48248d13.wav</v>
      </c>
      <c r="O224" s="7"/>
    </row>
    <row r="225" spans="1:15" ht="15.75" customHeight="1">
      <c r="A225" s="7" t="str">
        <f ca="1">IFERROR(__xludf.DUMMYFUNCTION("REGEXREPLACE(REGEXEXTRACT(B225,""(.*)@""),""\."","""")"),"mgrant8006")</f>
        <v>mgrant8006</v>
      </c>
      <c r="B225" s="8" t="s">
        <v>831</v>
      </c>
      <c r="C225" s="9" t="str">
        <f t="shared" si="0"/>
        <v>Grant Mary Sonya</v>
      </c>
      <c r="D225" s="10" t="s">
        <v>832</v>
      </c>
      <c r="E225" s="10" t="s">
        <v>260</v>
      </c>
      <c r="F225" s="10" t="s">
        <v>833</v>
      </c>
      <c r="G225" s="8" t="s">
        <v>15</v>
      </c>
      <c r="H225" s="8" t="s">
        <v>16</v>
      </c>
      <c r="M225" s="11" t="str">
        <f ca="1">IFERROR(__xludf.DUMMYFUNCTION("IFERROR(IF(ISBLANK(VLOOKUP(LOWER(B225),recordings!$C$2:K1000,7,FALSE)),REGEXREPLACE(VLOOKUP(LOWER(B225),recordings!$C$2:K1000,9,FALSE),""\?.*$"",""""),VLOOKUP(LOWER(B225),recordings!$C$2:K1000,7,FALSE)),"""")"),"http://production-processed-recordings.s3.amazonaws.com/normalized_audio/63320f63bf2ebd52031bfce8e48bfc55.wav")</f>
        <v>http://production-processed-recordings.s3.amazonaws.com/normalized_audio/63320f63bf2ebd52031bfce8e48bfc55.wav</v>
      </c>
      <c r="O225" s="7"/>
    </row>
    <row r="226" spans="1:15" ht="15.75" customHeight="1">
      <c r="A226" s="7" t="str">
        <f ca="1">IFERROR(__xludf.DUMMYFUNCTION("REGEXREPLACE(REGEXEXTRACT(B226,""(.*)@""),""\."","""")"),"meg2309")</f>
        <v>meg2309</v>
      </c>
      <c r="B226" s="8" t="s">
        <v>834</v>
      </c>
      <c r="C226" s="9" t="str">
        <f t="shared" si="0"/>
        <v>Grevious Mykaela Elise</v>
      </c>
      <c r="D226" s="10" t="s">
        <v>835</v>
      </c>
      <c r="E226" s="10" t="s">
        <v>836</v>
      </c>
      <c r="F226" s="10" t="s">
        <v>837</v>
      </c>
      <c r="G226" s="8" t="s">
        <v>27</v>
      </c>
      <c r="H226" s="8" t="s">
        <v>41</v>
      </c>
      <c r="I226" s="8" t="s">
        <v>59</v>
      </c>
      <c r="M226" s="11" t="str">
        <f ca="1">IFERROR(__xludf.DUMMYFUNCTION("IFERROR(IF(ISBLANK(VLOOKUP(LOWER(B226),recordings!$C$2:K1000,7,FALSE)),REGEXREPLACE(VLOOKUP(LOWER(B226),recordings!$C$2:K1000,9,FALSE),""\?.*$"",""""),VLOOKUP(LOWER(B226),recordings!$C$2:K1000,7,FALSE)),"""")"),"http://production-processed-recordings.s3.amazonaws.com/normalized_audio/a99f3e50095a29c1400ee0cd114207b7.wav")</f>
        <v>http://production-processed-recordings.s3.amazonaws.com/normalized_audio/a99f3e50095a29c1400ee0cd114207b7.wav</v>
      </c>
      <c r="O226" s="7"/>
    </row>
    <row r="227" spans="1:15" ht="15.75" customHeight="1">
      <c r="A227" s="7" t="str">
        <f ca="1">IFERROR(__xludf.DUMMYFUNCTION("REGEXREPLACE(REGEXEXTRACT(B227,""(.*)@""),""\."","""")"),"leg2747")</f>
        <v>leg2747</v>
      </c>
      <c r="B227" s="8" t="s">
        <v>838</v>
      </c>
      <c r="C227" s="9" t="str">
        <f t="shared" si="0"/>
        <v>Grubbs Lindsay Elaine</v>
      </c>
      <c r="D227" s="10" t="s">
        <v>839</v>
      </c>
      <c r="E227" s="10" t="s">
        <v>840</v>
      </c>
      <c r="F227" s="10" t="s">
        <v>841</v>
      </c>
      <c r="G227" s="8" t="s">
        <v>15</v>
      </c>
      <c r="H227" s="8" t="s">
        <v>34</v>
      </c>
      <c r="J227" s="8" t="s">
        <v>15</v>
      </c>
      <c r="K227" s="8" t="s">
        <v>16</v>
      </c>
      <c r="M227" s="11" t="str">
        <f ca="1">IFERROR(__xludf.DUMMYFUNCTION("IFERROR(IF(ISBLANK(VLOOKUP(LOWER(B227),recordings!$C$2:K1000,7,FALSE)),REGEXREPLACE(VLOOKUP(LOWER(B227),recordings!$C$2:K1000,9,FALSE),""\?.*$"",""""),VLOOKUP(LOWER(B227),recordings!$C$2:K1000,7,FALSE)),"""")"),"http://production-processed-recordings.s3.amazonaws.com/normalized_audio/2df443de839e88184bea31e0f135dc10.wav")</f>
        <v>http://production-processed-recordings.s3.amazonaws.com/normalized_audio/2df443de839e88184bea31e0f135dc10.wav</v>
      </c>
      <c r="O227" s="7"/>
    </row>
    <row r="228" spans="1:15" ht="15.75" customHeight="1">
      <c r="A228" s="7" t="str">
        <f ca="1">IFERROR(__xludf.DUMMYFUNCTION("REGEXREPLACE(REGEXEXTRACT(B228,""(.*)@""),""\."","""")"),"oag241")</f>
        <v>oag241</v>
      </c>
      <c r="B228" s="8" t="s">
        <v>842</v>
      </c>
      <c r="C228" s="9" t="str">
        <f t="shared" si="0"/>
        <v>Grubbs Olivia Autumn</v>
      </c>
      <c r="D228" s="10" t="s">
        <v>839</v>
      </c>
      <c r="E228" s="10" t="s">
        <v>88</v>
      </c>
      <c r="F228" s="10" t="s">
        <v>843</v>
      </c>
      <c r="G228" s="8" t="s">
        <v>15</v>
      </c>
      <c r="H228" s="8" t="s">
        <v>162</v>
      </c>
      <c r="I228" s="8" t="s">
        <v>35</v>
      </c>
      <c r="M228" s="11" t="str">
        <f ca="1">IFERROR(__xludf.DUMMYFUNCTION("IFERROR(IF(ISBLANK(VLOOKUP(LOWER(B228),recordings!$C$2:K1000,7,FALSE)),REGEXREPLACE(VLOOKUP(LOWER(B228),recordings!$C$2:K1000,9,FALSE),""\?.*$"",""""),VLOOKUP(LOWER(B228),recordings!$C$2:K1000,7,FALSE)),"""")"),"http://production-processed-recordings.s3.amazonaws.com/normalized_audio/6131dd0db955b8b8e02d07a2cff2a344.wav")</f>
        <v>http://production-processed-recordings.s3.amazonaws.com/normalized_audio/6131dd0db955b8b8e02d07a2cff2a344.wav</v>
      </c>
      <c r="O228" s="7"/>
    </row>
    <row r="229" spans="1:15" ht="15.75" customHeight="1">
      <c r="A229" s="7" t="str">
        <f ca="1">IFERROR(__xludf.DUMMYFUNCTION("REGEXREPLACE(REGEXEXTRACT(B229,""(.*)@""),""\."","""")"),"jg22904")</f>
        <v>jg22904</v>
      </c>
      <c r="B229" s="8" t="s">
        <v>844</v>
      </c>
      <c r="C229" s="9" t="str">
        <f t="shared" si="0"/>
        <v xml:space="preserve">Guerrero J'riah </v>
      </c>
      <c r="D229" s="10" t="s">
        <v>845</v>
      </c>
      <c r="E229" s="10" t="s">
        <v>846</v>
      </c>
      <c r="F229" s="10"/>
      <c r="G229" s="8" t="s">
        <v>15</v>
      </c>
      <c r="H229" s="8" t="s">
        <v>34</v>
      </c>
      <c r="M229" s="11" t="str">
        <f ca="1">IFERROR(__xludf.DUMMYFUNCTION("IFERROR(IF(ISBLANK(VLOOKUP(LOWER(B229),recordings!$C$2:K1000,7,FALSE)),REGEXREPLACE(VLOOKUP(LOWER(B229),recordings!$C$2:K1000,9,FALSE),""\?.*$"",""""),VLOOKUP(LOWER(B229),recordings!$C$2:K1000,7,FALSE)),"""")"),"http://production-processed-recordings.s3.amazonaws.com/normalized_audio/ffd1a48c1da5fa229261e2bc89003596.wav")</f>
        <v>http://production-processed-recordings.s3.amazonaws.com/normalized_audio/ffd1a48c1da5fa229261e2bc89003596.wav</v>
      </c>
      <c r="N229" s="8" t="s">
        <v>847</v>
      </c>
      <c r="O229" s="7"/>
    </row>
    <row r="230" spans="1:15" ht="15.75" customHeight="1">
      <c r="A230" s="7" t="str">
        <f ca="1">IFERROR(__xludf.DUMMYFUNCTION("REGEXREPLACE(REGEXEXTRACT(B230,""(.*)@""),""\."","""")"),"gag2781")</f>
        <v>gag2781</v>
      </c>
      <c r="B230" s="8" t="s">
        <v>848</v>
      </c>
      <c r="C230" s="9" t="str">
        <f t="shared" si="0"/>
        <v>Guevara Orozco Gustavo Adolfo</v>
      </c>
      <c r="D230" s="10" t="s">
        <v>849</v>
      </c>
      <c r="E230" s="10" t="s">
        <v>850</v>
      </c>
      <c r="F230" s="10" t="s">
        <v>851</v>
      </c>
      <c r="G230" s="8" t="s">
        <v>27</v>
      </c>
      <c r="H230" s="8" t="s">
        <v>447</v>
      </c>
      <c r="I230" s="8" t="s">
        <v>35</v>
      </c>
      <c r="M230" s="11" t="str">
        <f ca="1">IFERROR(__xludf.DUMMYFUNCTION("IFERROR(IF(ISBLANK(VLOOKUP(LOWER(B230),recordings!$C$2:K1000,7,FALSE)),REGEXREPLACE(VLOOKUP(LOWER(B230),recordings!$C$2:K1000,9,FALSE),""\?.*$"",""""),VLOOKUP(LOWER(B230),recordings!$C$2:K1000,7,FALSE)),"""")"),"http://production-processed-recordings.s3.amazonaws.com/normalized_audio/8f138ca46807b0264fe711f196ae5d5b.wav")</f>
        <v>http://production-processed-recordings.s3.amazonaws.com/normalized_audio/8f138ca46807b0264fe711f196ae5d5b.wav</v>
      </c>
      <c r="N230" s="8" t="s">
        <v>852</v>
      </c>
      <c r="O230" s="7"/>
    </row>
    <row r="231" spans="1:15" ht="15.75" customHeight="1">
      <c r="A231" s="7" t="str">
        <f ca="1">IFERROR(__xludf.DUMMYFUNCTION("REGEXREPLACE(REGEXEXTRACT(B231,""(.*)@""),""\."","""")"),"btg249")</f>
        <v>btg249</v>
      </c>
      <c r="B231" s="8" t="s">
        <v>853</v>
      </c>
      <c r="C231" s="9" t="str">
        <f t="shared" si="0"/>
        <v>Gunderson Benjamin Thomas</v>
      </c>
      <c r="D231" s="10" t="s">
        <v>854</v>
      </c>
      <c r="E231" s="10" t="s">
        <v>855</v>
      </c>
      <c r="F231" s="10" t="s">
        <v>856</v>
      </c>
      <c r="G231" s="8" t="s">
        <v>15</v>
      </c>
      <c r="H231" s="8" t="s">
        <v>16</v>
      </c>
      <c r="M231" s="11" t="str">
        <f ca="1">IFERROR(__xludf.DUMMYFUNCTION("IFERROR(IF(ISBLANK(VLOOKUP(LOWER(B231),recordings!$C$2:K1000,7,FALSE)),REGEXREPLACE(VLOOKUP(LOWER(B231),recordings!$C$2:K1000,9,FALSE),""\?.*$"",""""),VLOOKUP(LOWER(B231),recordings!$C$2:K1000,7,FALSE)),"""")"),"http://production-processed-recordings.s3.amazonaws.com/normalized_audio/3de0fc53f9da3541af3789f652bc2d79.wav")</f>
        <v>http://production-processed-recordings.s3.amazonaws.com/normalized_audio/3de0fc53f9da3541af3789f652bc2d79.wav</v>
      </c>
      <c r="O231" s="7"/>
    </row>
    <row r="232" spans="1:15" ht="15.75" customHeight="1">
      <c r="A232" s="7" t="str">
        <f ca="1">IFERROR(__xludf.DUMMYFUNCTION("REGEXREPLACE(REGEXEXTRACT(B232,""(.*)@""),""\."","""")"),"ng2465")</f>
        <v>ng2465</v>
      </c>
      <c r="B232" s="8" t="s">
        <v>857</v>
      </c>
      <c r="C232" s="9" t="str">
        <f t="shared" si="0"/>
        <v xml:space="preserve">Gurung Naresh </v>
      </c>
      <c r="D232" s="10" t="s">
        <v>858</v>
      </c>
      <c r="E232" s="10" t="s">
        <v>859</v>
      </c>
      <c r="F232" s="10"/>
      <c r="G232" s="8" t="s">
        <v>27</v>
      </c>
      <c r="H232" s="8" t="s">
        <v>447</v>
      </c>
      <c r="I232" s="8" t="s">
        <v>35</v>
      </c>
      <c r="M232" s="11" t="str">
        <f ca="1">IFERROR(__xludf.DUMMYFUNCTION("IFERROR(IF(ISBLANK(VLOOKUP(LOWER(B232),recordings!$C$2:K1000,7,FALSE)),REGEXREPLACE(VLOOKUP(LOWER(B232),recordings!$C$2:K1000,9,FALSE),""\?.*$"",""""),VLOOKUP(LOWER(B232),recordings!$C$2:K1000,7,FALSE)),"""")"),"http://production-processed-recordings.s3.amazonaws.com/normalized_audio/8b7480b658340a07f6520a6bbf25662f.wav")</f>
        <v>http://production-processed-recordings.s3.amazonaws.com/normalized_audio/8b7480b658340a07f6520a6bbf25662f.wav</v>
      </c>
      <c r="O232" s="7"/>
    </row>
    <row r="233" spans="1:15" ht="15.75" customHeight="1">
      <c r="A233" s="7" t="str">
        <f ca="1">IFERROR(__xludf.DUMMYFUNCTION("REGEXREPLACE(REGEXEXTRACT(B233,""(.*)@""),""\."","""")"),"djh21958")</f>
        <v>djh21958</v>
      </c>
      <c r="B233" s="8" t="s">
        <v>860</v>
      </c>
      <c r="C233" s="9" t="str">
        <f t="shared" si="0"/>
        <v>Hahn Dylan Joseph</v>
      </c>
      <c r="D233" s="10" t="s">
        <v>861</v>
      </c>
      <c r="E233" s="10" t="s">
        <v>862</v>
      </c>
      <c r="F233" s="10" t="s">
        <v>357</v>
      </c>
      <c r="G233" s="8" t="s">
        <v>15</v>
      </c>
      <c r="H233" s="8" t="s">
        <v>34</v>
      </c>
      <c r="M233" s="11" t="str">
        <f ca="1">IFERROR(__xludf.DUMMYFUNCTION("IFERROR(IF(ISBLANK(VLOOKUP(LOWER(B233),recordings!$C$2:K1000,7,FALSE)),REGEXREPLACE(VLOOKUP(LOWER(B233),recordings!$C$2:K1000,9,FALSE),""\?.*$"",""""),VLOOKUP(LOWER(B233),recordings!$C$2:K1000,7,FALSE)),"""")"),"http://production-processed-recordings.s3.amazonaws.com/normalized_audio/8b0258c19277c7a7d8ec0da5ffb31b7f.wav")</f>
        <v>http://production-processed-recordings.s3.amazonaws.com/normalized_audio/8b0258c19277c7a7d8ec0da5ffb31b7f.wav</v>
      </c>
      <c r="O233" s="7"/>
    </row>
    <row r="234" spans="1:15" ht="15.75" customHeight="1">
      <c r="A234" s="7" t="str">
        <f ca="1">IFERROR(__xludf.DUMMYFUNCTION("REGEXREPLACE(REGEXEXTRACT(B234,""(.*)@""),""\."","""")"),"ceh2623")</f>
        <v>ceh2623</v>
      </c>
      <c r="B234" s="8" t="s">
        <v>863</v>
      </c>
      <c r="C234" s="9" t="str">
        <f t="shared" si="0"/>
        <v>Halfacre Casey Elizabeth</v>
      </c>
      <c r="D234" s="10" t="s">
        <v>864</v>
      </c>
      <c r="E234" s="10" t="s">
        <v>865</v>
      </c>
      <c r="F234" s="10" t="s">
        <v>281</v>
      </c>
      <c r="G234" s="8" t="s">
        <v>125</v>
      </c>
      <c r="H234" s="8" t="s">
        <v>126</v>
      </c>
      <c r="I234" s="8" t="s">
        <v>59</v>
      </c>
      <c r="M234" s="11" t="str">
        <f ca="1">IFERROR(__xludf.DUMMYFUNCTION("IFERROR(IF(ISBLANK(VLOOKUP(LOWER(B234),recordings!$C$2:K1000,7,FALSE)),REGEXREPLACE(VLOOKUP(LOWER(B234),recordings!$C$2:K1000,9,FALSE),""\?.*$"",""""),VLOOKUP(LOWER(B234),recordings!$C$2:K1000,7,FALSE)),"""")"),"http://production-processed-recordings.s3.amazonaws.com/normalized_audio/f129f7c34ce5d3909ff9fada14e3d35c.wav")</f>
        <v>http://production-processed-recordings.s3.amazonaws.com/normalized_audio/f129f7c34ce5d3909ff9fada14e3d35c.wav</v>
      </c>
      <c r="O234" s="7"/>
    </row>
    <row r="235" spans="1:15" ht="15.75" customHeight="1">
      <c r="A235" s="7" t="str">
        <f ca="1">IFERROR(__xludf.DUMMYFUNCTION("REGEXREPLACE(REGEXEXTRACT(B235,""(.*)@""),""\."","""")"),"cjh2046")</f>
        <v>cjh2046</v>
      </c>
      <c r="B235" s="8" t="s">
        <v>866</v>
      </c>
      <c r="C235" s="9" t="str">
        <f t="shared" si="0"/>
        <v>Hall Carter James</v>
      </c>
      <c r="D235" s="10" t="s">
        <v>867</v>
      </c>
      <c r="E235" s="10" t="s">
        <v>400</v>
      </c>
      <c r="F235" s="10" t="s">
        <v>207</v>
      </c>
      <c r="G235" s="8" t="s">
        <v>15</v>
      </c>
      <c r="H235" s="8" t="s">
        <v>34</v>
      </c>
      <c r="I235" s="8" t="s">
        <v>17</v>
      </c>
      <c r="M235" s="11" t="str">
        <f ca="1">IFERROR(__xludf.DUMMYFUNCTION("IFERROR(IF(ISBLANK(VLOOKUP(LOWER(B235),recordings!$C$2:K1000,7,FALSE)),REGEXREPLACE(VLOOKUP(LOWER(B235),recordings!$C$2:K1000,9,FALSE),""\?.*$"",""""),VLOOKUP(LOWER(B235),recordings!$C$2:K1000,7,FALSE)),"""")"),"http://production-processed-recordings.s3.amazonaws.com/normalized_audio/b06c0d060f2749939028027db807b105.wav")</f>
        <v>http://production-processed-recordings.s3.amazonaws.com/normalized_audio/b06c0d060f2749939028027db807b105.wav</v>
      </c>
      <c r="O235" s="7"/>
    </row>
    <row r="236" spans="1:15" ht="15.75" customHeight="1">
      <c r="A236" s="7" t="str">
        <f ca="1">IFERROR(__xludf.DUMMYFUNCTION("REGEXREPLACE(REGEXEXTRACT(B236,""(.*)@""),""\."","""")"),"jph229230")</f>
        <v>jph229230</v>
      </c>
      <c r="B236" s="8" t="s">
        <v>868</v>
      </c>
      <c r="C236" s="9" t="str">
        <f t="shared" si="0"/>
        <v>Hamill Justin Patrick</v>
      </c>
      <c r="D236" s="10" t="s">
        <v>869</v>
      </c>
      <c r="E236" s="10" t="s">
        <v>405</v>
      </c>
      <c r="F236" s="10" t="s">
        <v>870</v>
      </c>
      <c r="G236" s="8" t="s">
        <v>15</v>
      </c>
      <c r="H236" s="8" t="s">
        <v>34</v>
      </c>
      <c r="I236" s="8" t="s">
        <v>17</v>
      </c>
      <c r="M236" s="11" t="str">
        <f ca="1">IFERROR(__xludf.DUMMYFUNCTION("IFERROR(IF(ISBLANK(VLOOKUP(LOWER(B236),recordings!$C$2:K1000,7,FALSE)),REGEXREPLACE(VLOOKUP(LOWER(B236),recordings!$C$2:K1000,9,FALSE),""\?.*$"",""""),VLOOKUP(LOWER(B236),recordings!$C$2:K1000,7,FALSE)),"""")"),"http://production-processed-recordings.s3.amazonaws.com/normalized_audio/99a77c47ac7e591f7cfae392be29d2be.wav")</f>
        <v>http://production-processed-recordings.s3.amazonaws.com/normalized_audio/99a77c47ac7e591f7cfae392be29d2be.wav</v>
      </c>
      <c r="O236" s="7"/>
    </row>
    <row r="237" spans="1:15" ht="15.75" customHeight="1">
      <c r="A237" s="7" t="str">
        <f ca="1">IFERROR(__xludf.DUMMYFUNCTION("REGEXREPLACE(REGEXEXTRACT(B237,""(.*)@""),""\."","""")"),"msh21846")</f>
        <v>msh21846</v>
      </c>
      <c r="B237" s="8" t="s">
        <v>871</v>
      </c>
      <c r="C237" s="9" t="str">
        <f t="shared" si="0"/>
        <v>Hamm Mitchel Sean</v>
      </c>
      <c r="D237" s="10" t="s">
        <v>872</v>
      </c>
      <c r="E237" s="10" t="s">
        <v>873</v>
      </c>
      <c r="F237" s="10" t="s">
        <v>633</v>
      </c>
      <c r="G237" s="8" t="s">
        <v>15</v>
      </c>
      <c r="H237" s="8" t="s">
        <v>16</v>
      </c>
      <c r="I237" s="8" t="s">
        <v>17</v>
      </c>
      <c r="M237" s="11" t="str">
        <f ca="1">IFERROR(__xludf.DUMMYFUNCTION("IFERROR(IF(ISBLANK(VLOOKUP(LOWER(B237),recordings!$C$2:K1000,7,FALSE)),REGEXREPLACE(VLOOKUP(LOWER(B237),recordings!$C$2:K1000,9,FALSE),""\?.*$"",""""),VLOOKUP(LOWER(B237),recordings!$C$2:K1000,7,FALSE)),"""")"),"http://production-processed-recordings.s3.amazonaws.com/normalized_audio/06a8c65f16d3b530f4d492dd95e3f008.wav")</f>
        <v>http://production-processed-recordings.s3.amazonaws.com/normalized_audio/06a8c65f16d3b530f4d492dd95e3f008.wav</v>
      </c>
      <c r="O237" s="7"/>
    </row>
    <row r="238" spans="1:15" ht="15.75" customHeight="1">
      <c r="A238" s="7" t="str">
        <f ca="1">IFERROR(__xludf.DUMMYFUNCTION("REGEXREPLACE(REGEXEXTRACT(B238,""(.*)@""),""\."","""")"),"amh21160")</f>
        <v>amh21160</v>
      </c>
      <c r="B238" s="8" t="s">
        <v>874</v>
      </c>
      <c r="C238" s="9" t="str">
        <f t="shared" si="0"/>
        <v>Hampton Amanda Michele</v>
      </c>
      <c r="D238" s="10" t="s">
        <v>875</v>
      </c>
      <c r="E238" s="10" t="s">
        <v>161</v>
      </c>
      <c r="F238" s="10" t="s">
        <v>876</v>
      </c>
      <c r="G238" s="8" t="s">
        <v>15</v>
      </c>
      <c r="H238" s="8" t="s">
        <v>16</v>
      </c>
      <c r="I238" s="8" t="s">
        <v>17</v>
      </c>
      <c r="M238" s="11" t="str">
        <f ca="1">IFERROR(__xludf.DUMMYFUNCTION("IFERROR(IF(ISBLANK(VLOOKUP(LOWER(B238),recordings!$C$2:K1000,7,FALSE)),REGEXREPLACE(VLOOKUP(LOWER(B238),recordings!$C$2:K1000,9,FALSE),""\?.*$"",""""),VLOOKUP(LOWER(B238),recordings!$C$2:K1000,7,FALSE)),"""")"),"http://production-processed-recordings.s3.amazonaws.com/normalized_audio/67bafabb6ed1a3fb4ca9500a70bcb25c.wav")</f>
        <v>http://production-processed-recordings.s3.amazonaws.com/normalized_audio/67bafabb6ed1a3fb4ca9500a70bcb25c.wav</v>
      </c>
      <c r="N238" s="8" t="s">
        <v>877</v>
      </c>
      <c r="O238" s="7"/>
    </row>
    <row r="239" spans="1:15" ht="15.75" customHeight="1">
      <c r="A239" s="7" t="str">
        <f ca="1">IFERROR(__xludf.DUMMYFUNCTION("REGEXREPLACE(REGEXEXTRACT(B239,""(.*)@""),""\."","""")"),"adh2951")</f>
        <v>adh2951</v>
      </c>
      <c r="B239" s="8" t="s">
        <v>878</v>
      </c>
      <c r="C239" s="9" t="str">
        <f t="shared" si="0"/>
        <v>Hanger Adam Dean</v>
      </c>
      <c r="D239" s="10" t="s">
        <v>879</v>
      </c>
      <c r="E239" s="10" t="s">
        <v>724</v>
      </c>
      <c r="F239" s="10" t="s">
        <v>584</v>
      </c>
      <c r="G239" s="8" t="s">
        <v>27</v>
      </c>
      <c r="H239" s="8" t="s">
        <v>240</v>
      </c>
      <c r="I239" s="8" t="s">
        <v>17</v>
      </c>
      <c r="M239" s="11" t="str">
        <f ca="1">IFERROR(__xludf.DUMMYFUNCTION("IFERROR(IF(ISBLANK(VLOOKUP(LOWER(B239),recordings!$C$2:K1000,7,FALSE)),REGEXREPLACE(VLOOKUP(LOWER(B239),recordings!$C$2:K1000,9,FALSE),""\?.*$"",""""),VLOOKUP(LOWER(B239),recordings!$C$2:K1000,7,FALSE)),"""")"),"http://production-processed-recordings.s3.amazonaws.com/normalized_audio/2467e5cd12c856a475bc76e3b145c43b.wav")</f>
        <v>http://production-processed-recordings.s3.amazonaws.com/normalized_audio/2467e5cd12c856a475bc76e3b145c43b.wav</v>
      </c>
      <c r="O239" s="7"/>
    </row>
    <row r="240" spans="1:15" ht="15.75" customHeight="1">
      <c r="A240" s="7" t="str">
        <f ca="1">IFERROR(__xludf.DUMMYFUNCTION("REGEXREPLACE(REGEXEXTRACT(B240,""(.*)@""),""\."","""")"),"cch20131")</f>
        <v>cch20131</v>
      </c>
      <c r="B240" s="8" t="s">
        <v>880</v>
      </c>
      <c r="C240" s="9" t="str">
        <f t="shared" si="0"/>
        <v>Hanna Christine C</v>
      </c>
      <c r="D240" s="10" t="s">
        <v>881</v>
      </c>
      <c r="E240" s="10" t="s">
        <v>882</v>
      </c>
      <c r="F240" s="10" t="s">
        <v>83</v>
      </c>
      <c r="G240" s="8" t="s">
        <v>29</v>
      </c>
      <c r="H240" s="8" t="s">
        <v>301</v>
      </c>
      <c r="M240" s="11" t="str">
        <f ca="1">IFERROR(__xludf.DUMMYFUNCTION("IFERROR(IF(ISBLANK(VLOOKUP(LOWER(B240),recordings!$C$2:K1000,7,FALSE)),REGEXREPLACE(VLOOKUP(LOWER(B240),recordings!$C$2:K1000,9,FALSE),""\?.*$"",""""),VLOOKUP(LOWER(B240),recordings!$C$2:K1000,7,FALSE)),"""")"),"http://production-processed-recordings.s3.amazonaws.com/normalized_audio/10ed191c7ab81d3bbe9c8f64d52b5675.wav")</f>
        <v>http://production-processed-recordings.s3.amazonaws.com/normalized_audio/10ed191c7ab81d3bbe9c8f64d52b5675.wav</v>
      </c>
      <c r="O240" s="7"/>
    </row>
    <row r="241" spans="1:15" ht="15.75" customHeight="1">
      <c r="A241" s="7" t="str">
        <f ca="1">IFERROR(__xludf.DUMMYFUNCTION("REGEXREPLACE(REGEXEXTRACT(B241,""(.*)@""),""\."","""")"),"rph2773")</f>
        <v>rph2773</v>
      </c>
      <c r="B241" s="8" t="s">
        <v>883</v>
      </c>
      <c r="C241" s="9" t="str">
        <f t="shared" si="0"/>
        <v>Hardy-Small Robin Paige</v>
      </c>
      <c r="D241" s="10" t="s">
        <v>884</v>
      </c>
      <c r="E241" s="10" t="s">
        <v>885</v>
      </c>
      <c r="F241" s="10" t="s">
        <v>886</v>
      </c>
      <c r="G241" s="8" t="s">
        <v>15</v>
      </c>
      <c r="H241" s="8" t="s">
        <v>34</v>
      </c>
      <c r="I241" s="8" t="s">
        <v>17</v>
      </c>
      <c r="M241" s="11" t="str">
        <f ca="1">IFERROR(__xludf.DUMMYFUNCTION("IFERROR(IF(ISBLANK(VLOOKUP(LOWER(B241),recordings!$C$2:K1000,7,FALSE)),REGEXREPLACE(VLOOKUP(LOWER(B241),recordings!$C$2:K1000,9,FALSE),""\?.*$"",""""),VLOOKUP(LOWER(B241),recordings!$C$2:K1000,7,FALSE)),"""")"),"http://production-processed-recordings.s3.amazonaws.com/normalized_audio/6e204c47093b3df00b7cdd37ce10b967.wav")</f>
        <v>http://production-processed-recordings.s3.amazonaws.com/normalized_audio/6e204c47093b3df00b7cdd37ce10b967.wav</v>
      </c>
      <c r="N241" s="8" t="s">
        <v>887</v>
      </c>
      <c r="O241" s="7"/>
    </row>
    <row r="242" spans="1:15" ht="15.75" customHeight="1">
      <c r="A242" s="7" t="str">
        <f ca="1">IFERROR(__xludf.DUMMYFUNCTION("REGEXREPLACE(REGEXEXTRACT(B242,""(.*)@""),""\."","""")"),"jlh22178")</f>
        <v>jlh22178</v>
      </c>
      <c r="B242" s="8" t="s">
        <v>888</v>
      </c>
      <c r="C242" s="9" t="str">
        <f t="shared" si="0"/>
        <v>Hargis Jamie Lynn</v>
      </c>
      <c r="D242" s="10" t="s">
        <v>889</v>
      </c>
      <c r="E242" s="10" t="s">
        <v>890</v>
      </c>
      <c r="F242" s="10" t="s">
        <v>351</v>
      </c>
      <c r="G242" s="8" t="s">
        <v>29</v>
      </c>
      <c r="H242" s="8" t="s">
        <v>516</v>
      </c>
      <c r="M242" s="11" t="str">
        <f ca="1">IFERROR(__xludf.DUMMYFUNCTION("IFERROR(IF(ISBLANK(VLOOKUP(LOWER(B242),recordings!$C$2:K1000,7,FALSE)),REGEXREPLACE(VLOOKUP(LOWER(B242),recordings!$C$2:K1000,9,FALSE),""\?.*$"",""""),VLOOKUP(LOWER(B242),recordings!$C$2:K1000,7,FALSE)),"""")"),"http://production-processed-recordings.s3.amazonaws.com/normalized_audio/7e9f739034cd09301634bfc842525f8b.wav")</f>
        <v>http://production-processed-recordings.s3.amazonaws.com/normalized_audio/7e9f739034cd09301634bfc842525f8b.wav</v>
      </c>
      <c r="O242" s="7"/>
    </row>
    <row r="243" spans="1:15" ht="15.75" customHeight="1">
      <c r="A243" s="7" t="str">
        <f ca="1">IFERROR(__xludf.DUMMYFUNCTION("REGEXREPLACE(REGEXEXTRACT(B243,""(.*)@""),""\."","""")"),"adh27411")</f>
        <v>adh27411</v>
      </c>
      <c r="B243" s="8" t="s">
        <v>891</v>
      </c>
      <c r="C243" s="9" t="str">
        <f t="shared" si="0"/>
        <v>Harmon Alexie Danielle</v>
      </c>
      <c r="D243" s="10" t="s">
        <v>892</v>
      </c>
      <c r="E243" s="10" t="s">
        <v>893</v>
      </c>
      <c r="F243" s="10" t="s">
        <v>668</v>
      </c>
      <c r="G243" s="8" t="s">
        <v>15</v>
      </c>
      <c r="H243" s="8" t="s">
        <v>16</v>
      </c>
      <c r="I243" s="8" t="s">
        <v>35</v>
      </c>
      <c r="J243" s="8" t="s">
        <v>29</v>
      </c>
      <c r="K243" s="8" t="s">
        <v>894</v>
      </c>
      <c r="M243" s="11" t="str">
        <f ca="1">IFERROR(__xludf.DUMMYFUNCTION("IFERROR(IF(ISBLANK(VLOOKUP(LOWER(B243),recordings!$C$2:K1000,7,FALSE)),REGEXREPLACE(VLOOKUP(LOWER(B243),recordings!$C$2:K1000,9,FALSE),""\?.*$"",""""),VLOOKUP(LOWER(B243),recordings!$C$2:K1000,7,FALSE)),"""")"),"http://production-processed-recordings.s3.amazonaws.com/normalized_audio/5218003ec6c3027fb389915f08eccb0f.wav")</f>
        <v>http://production-processed-recordings.s3.amazonaws.com/normalized_audio/5218003ec6c3027fb389915f08eccb0f.wav</v>
      </c>
      <c r="N243" s="8" t="s">
        <v>895</v>
      </c>
      <c r="O243" s="7"/>
    </row>
    <row r="244" spans="1:15" ht="15.75" customHeight="1">
      <c r="A244" s="7" t="str">
        <f ca="1">IFERROR(__xludf.DUMMYFUNCTION("REGEXREPLACE(REGEXEXTRACT(B244,""(.*)@""),""\."","""")"),"pharnois7605")</f>
        <v>pharnois7605</v>
      </c>
      <c r="B244" s="8" t="s">
        <v>896</v>
      </c>
      <c r="C244" s="9" t="str">
        <f t="shared" si="0"/>
        <v>Harnois Penny Mail</v>
      </c>
      <c r="D244" s="10" t="s">
        <v>897</v>
      </c>
      <c r="E244" s="10" t="s">
        <v>898</v>
      </c>
      <c r="F244" s="10" t="s">
        <v>899</v>
      </c>
      <c r="G244" s="8" t="s">
        <v>29</v>
      </c>
      <c r="H244" s="8" t="s">
        <v>501</v>
      </c>
      <c r="M244" s="11" t="str">
        <f ca="1">IFERROR(__xludf.DUMMYFUNCTION("IFERROR(IF(ISBLANK(VLOOKUP(LOWER(B244),recordings!$C$2:K1000,7,FALSE)),REGEXREPLACE(VLOOKUP(LOWER(B244),recordings!$C$2:K1000,9,FALSE),""\?.*$"",""""),VLOOKUP(LOWER(B244),recordings!$C$2:K1000,7,FALSE)),"""")"),"http://production-processed-recordings.s3.amazonaws.com/normalized_audio/e70c468a615dda8b53b3d5ad13955671.wav")</f>
        <v>http://production-processed-recordings.s3.amazonaws.com/normalized_audio/e70c468a615dda8b53b3d5ad13955671.wav</v>
      </c>
      <c r="O244" s="7"/>
    </row>
    <row r="245" spans="1:15" ht="15.75" customHeight="1">
      <c r="A245" s="7" t="str">
        <f ca="1">IFERROR(__xludf.DUMMYFUNCTION("REGEXREPLACE(REGEXEXTRACT(B245,""(.*)@""),""\."","""")"),"cch26710")</f>
        <v>cch26710</v>
      </c>
      <c r="B245" s="8" t="s">
        <v>900</v>
      </c>
      <c r="C245" s="9" t="str">
        <f t="shared" si="0"/>
        <v>Harris Carrington Camille</v>
      </c>
      <c r="D245" s="10" t="s">
        <v>901</v>
      </c>
      <c r="E245" s="10" t="s">
        <v>902</v>
      </c>
      <c r="F245" s="10" t="s">
        <v>782</v>
      </c>
      <c r="G245" s="8" t="s">
        <v>15</v>
      </c>
      <c r="H245" s="8" t="s">
        <v>16</v>
      </c>
      <c r="M245" s="11" t="str">
        <f ca="1">IFERROR(__xludf.DUMMYFUNCTION("IFERROR(IF(ISBLANK(VLOOKUP(LOWER(B245),recordings!$C$2:K1000,7,FALSE)),REGEXREPLACE(VLOOKUP(LOWER(B245),recordings!$C$2:K1000,9,FALSE),""\?.*$"",""""),VLOOKUP(LOWER(B245),recordings!$C$2:K1000,7,FALSE)),"""")"),"http://production-processed-recordings.s3.amazonaws.com/normalized_audio/d697014070ae1cfeac862365066b0f0f.wav")</f>
        <v>http://production-processed-recordings.s3.amazonaws.com/normalized_audio/d697014070ae1cfeac862365066b0f0f.wav</v>
      </c>
      <c r="O245" s="7"/>
    </row>
    <row r="246" spans="1:15" ht="15.75" customHeight="1">
      <c r="A246" s="7" t="str">
        <f ca="1">IFERROR(__xludf.DUMMYFUNCTION("REGEXREPLACE(REGEXEXTRACT(B246,""(.*)@""),""\."","""")"),"gvh244")</f>
        <v>gvh244</v>
      </c>
      <c r="B246" s="8" t="s">
        <v>903</v>
      </c>
      <c r="C246" s="9" t="str">
        <f t="shared" si="0"/>
        <v>Harris Galina Victorovna</v>
      </c>
      <c r="D246" s="10" t="s">
        <v>901</v>
      </c>
      <c r="E246" s="10" t="s">
        <v>904</v>
      </c>
      <c r="F246" s="10" t="s">
        <v>905</v>
      </c>
      <c r="G246" s="8" t="s">
        <v>79</v>
      </c>
      <c r="H246" s="8" t="s">
        <v>236</v>
      </c>
      <c r="I246" s="8" t="s">
        <v>17</v>
      </c>
      <c r="M246" s="11" t="str">
        <f ca="1">IFERROR(__xludf.DUMMYFUNCTION("IFERROR(IF(ISBLANK(VLOOKUP(LOWER(B246),recordings!$C$2:K1000,7,FALSE)),REGEXREPLACE(VLOOKUP(LOWER(B246),recordings!$C$2:K1000,9,FALSE),""\?.*$"",""""),VLOOKUP(LOWER(B246),recordings!$C$2:K1000,7,FALSE)),"""")"),"http://production-processed-recordings.s3.amazonaws.com/normalized_audio/5cad1af65c9d86ab91eec57e9f67c973.wav")</f>
        <v>http://production-processed-recordings.s3.amazonaws.com/normalized_audio/5cad1af65c9d86ab91eec57e9f67c973.wav</v>
      </c>
      <c r="O246" s="7"/>
    </row>
    <row r="247" spans="1:15" ht="15.75" customHeight="1">
      <c r="A247" s="7" t="str">
        <f ca="1">IFERROR(__xludf.DUMMYFUNCTION("REGEXREPLACE(REGEXEXTRACT(B247,""(.*)@""),""\."","""")"),"nah2203")</f>
        <v>nah2203</v>
      </c>
      <c r="B247" s="8" t="s">
        <v>906</v>
      </c>
      <c r="C247" s="9" t="str">
        <f t="shared" si="0"/>
        <v>Harrison Natalie Anne</v>
      </c>
      <c r="D247" s="10" t="s">
        <v>907</v>
      </c>
      <c r="E247" s="10" t="s">
        <v>908</v>
      </c>
      <c r="F247" s="10" t="s">
        <v>816</v>
      </c>
      <c r="G247" s="8" t="s">
        <v>79</v>
      </c>
      <c r="H247" s="8" t="s">
        <v>648</v>
      </c>
      <c r="I247" s="8" t="s">
        <v>17</v>
      </c>
      <c r="M247" s="11" t="str">
        <f ca="1">IFERROR(__xludf.DUMMYFUNCTION("IFERROR(IF(ISBLANK(VLOOKUP(LOWER(B247),recordings!$C$2:K1000,7,FALSE)),REGEXREPLACE(VLOOKUP(LOWER(B247),recordings!$C$2:K1000,9,FALSE),""\?.*$"",""""),VLOOKUP(LOWER(B247),recordings!$C$2:K1000,7,FALSE)),"""")"),"http://production-processed-recordings.s3.amazonaws.com/normalized_audio/7cfa01e36111cbc6e8ee265cdf5325da.wav")</f>
        <v>http://production-processed-recordings.s3.amazonaws.com/normalized_audio/7cfa01e36111cbc6e8ee265cdf5325da.wav</v>
      </c>
      <c r="O247" s="7"/>
    </row>
    <row r="248" spans="1:15" ht="15.75" customHeight="1">
      <c r="A248" s="7" t="str">
        <f ca="1">IFERROR(__xludf.DUMMYFUNCTION("REGEXREPLACE(REGEXEXTRACT(B248,""(.*)@""),""\."","""")"),"kmm224")</f>
        <v>kmm224</v>
      </c>
      <c r="B248" s="8" t="s">
        <v>909</v>
      </c>
      <c r="C248" s="9" t="str">
        <f t="shared" si="0"/>
        <v>Hart Kristina Marie</v>
      </c>
      <c r="D248" s="10" t="s">
        <v>910</v>
      </c>
      <c r="E248" s="10" t="s">
        <v>911</v>
      </c>
      <c r="F248" s="10" t="s">
        <v>783</v>
      </c>
      <c r="G248" s="8" t="s">
        <v>27</v>
      </c>
      <c r="H248" s="8" t="s">
        <v>240</v>
      </c>
      <c r="I248" s="8" t="s">
        <v>35</v>
      </c>
      <c r="M248" s="11" t="str">
        <f ca="1">IFERROR(__xludf.DUMMYFUNCTION("IFERROR(IF(ISBLANK(VLOOKUP(LOWER(B248),recordings!$C$2:K1000,7,FALSE)),REGEXREPLACE(VLOOKUP(LOWER(B248),recordings!$C$2:K1000,9,FALSE),""\?.*$"",""""),VLOOKUP(LOWER(B248),recordings!$C$2:K1000,7,FALSE)),"""")"),"http://production-processed-recordings.s3.amazonaws.com/normalized_audio/901d441ce8bb0722a3e2c7ab2ff36880.wav")</f>
        <v>http://production-processed-recordings.s3.amazonaws.com/normalized_audio/901d441ce8bb0722a3e2c7ab2ff36880.wav</v>
      </c>
      <c r="O248" s="7"/>
    </row>
    <row r="249" spans="1:15" ht="15.75" customHeight="1">
      <c r="A249" s="7" t="str">
        <f ca="1">IFERROR(__xludf.DUMMYFUNCTION("REGEXREPLACE(REGEXEXTRACT(B249,""(.*)@""),""\."","""")"),"kmh2238")</f>
        <v>kmh2238</v>
      </c>
      <c r="B249" s="8" t="s">
        <v>912</v>
      </c>
      <c r="C249" s="9" t="str">
        <f t="shared" si="0"/>
        <v>Hatchett Kiana Moriah</v>
      </c>
      <c r="D249" s="10" t="s">
        <v>913</v>
      </c>
      <c r="E249" s="10" t="s">
        <v>914</v>
      </c>
      <c r="F249" s="10" t="s">
        <v>915</v>
      </c>
      <c r="G249" s="8" t="s">
        <v>15</v>
      </c>
      <c r="H249" s="8" t="s">
        <v>16</v>
      </c>
      <c r="I249" s="8" t="s">
        <v>17</v>
      </c>
      <c r="M249" s="11" t="str">
        <f ca="1">IFERROR(__xludf.DUMMYFUNCTION("IFERROR(IF(ISBLANK(VLOOKUP(LOWER(B249),recordings!$C$2:K1000,7,FALSE)),REGEXREPLACE(VLOOKUP(LOWER(B249),recordings!$C$2:K1000,9,FALSE),""\?.*$"",""""),VLOOKUP(LOWER(B249),recordings!$C$2:K1000,7,FALSE)),"""")"),"http://production-processed-recordings.s3.amazonaws.com/normalized_audio/fdbfc5b93c7500df3f941ded2310a42d.wav")</f>
        <v>http://production-processed-recordings.s3.amazonaws.com/normalized_audio/fdbfc5b93c7500df3f941ded2310a42d.wav</v>
      </c>
      <c r="O249" s="7"/>
    </row>
    <row r="250" spans="1:15" ht="15.75" customHeight="1">
      <c r="A250" s="7" t="str">
        <f ca="1">IFERROR(__xludf.DUMMYFUNCTION("REGEXREPLACE(REGEXEXTRACT(B250,""(.*)@""),""\."","""")"),"wjh2992")</f>
        <v>wjh2992</v>
      </c>
      <c r="B250" s="8" t="s">
        <v>916</v>
      </c>
      <c r="C250" s="9" t="str">
        <f t="shared" si="0"/>
        <v>Hatmaker William Jonah</v>
      </c>
      <c r="D250" s="10" t="s">
        <v>917</v>
      </c>
      <c r="E250" s="10" t="s">
        <v>115</v>
      </c>
      <c r="F250" s="10" t="s">
        <v>918</v>
      </c>
      <c r="G250" s="8" t="s">
        <v>15</v>
      </c>
      <c r="H250" s="8" t="s">
        <v>92</v>
      </c>
      <c r="I250" s="8" t="s">
        <v>59</v>
      </c>
      <c r="M250" s="11" t="str">
        <f ca="1">IFERROR(__xludf.DUMMYFUNCTION("IFERROR(IF(ISBLANK(VLOOKUP(LOWER(B250),recordings!$C$2:K1000,7,FALSE)),REGEXREPLACE(VLOOKUP(LOWER(B250),recordings!$C$2:K1000,9,FALSE),""\?.*$"",""""),VLOOKUP(LOWER(B250),recordings!$C$2:K1000,7,FALSE)),"""")"),"http://production-processed-recordings.s3.amazonaws.com/normalized_audio/cf47ddacd998d6ce33c77246c8695bac.wav")</f>
        <v>http://production-processed-recordings.s3.amazonaws.com/normalized_audio/cf47ddacd998d6ce33c77246c8695bac.wav</v>
      </c>
      <c r="O250" s="7"/>
    </row>
    <row r="251" spans="1:15" ht="15.75" customHeight="1">
      <c r="A251" s="7" t="str">
        <f ca="1">IFERROR(__xludf.DUMMYFUNCTION("REGEXREPLACE(REGEXEXTRACT(B251,""(.*)@""),""\."","""")"),"jh278546")</f>
        <v>jh278546</v>
      </c>
      <c r="B251" s="8" t="s">
        <v>919</v>
      </c>
      <c r="C251" s="9" t="str">
        <f t="shared" si="0"/>
        <v xml:space="preserve">Haught Joseph </v>
      </c>
      <c r="D251" s="10" t="s">
        <v>920</v>
      </c>
      <c r="E251" s="10" t="s">
        <v>357</v>
      </c>
      <c r="F251" s="10"/>
      <c r="G251" s="8" t="s">
        <v>15</v>
      </c>
      <c r="H251" s="8" t="s">
        <v>16</v>
      </c>
      <c r="M251" s="11" t="str">
        <f ca="1">IFERROR(__xludf.DUMMYFUNCTION("IFERROR(IF(ISBLANK(VLOOKUP(LOWER(B251),recordings!$C$2:K1000,7,FALSE)),REGEXREPLACE(VLOOKUP(LOWER(B251),recordings!$C$2:K1000,9,FALSE),""\?.*$"",""""),VLOOKUP(LOWER(B251),recordings!$C$2:K1000,7,FALSE)),"""")"),"http://production-processed-recordings.s3.amazonaws.com/normalized_audio/ec251eb715a059700d7c8c1825a307b6.wav")</f>
        <v>http://production-processed-recordings.s3.amazonaws.com/normalized_audio/ec251eb715a059700d7c8c1825a307b6.wav</v>
      </c>
      <c r="N251" s="8" t="s">
        <v>921</v>
      </c>
      <c r="O251" s="7"/>
    </row>
    <row r="252" spans="1:15" ht="15.75" customHeight="1">
      <c r="A252" s="7" t="str">
        <f ca="1">IFERROR(__xludf.DUMMYFUNCTION("REGEXREPLACE(REGEXEXTRACT(B252,""(.*)@""),""\."","""")"),"tch26359")</f>
        <v>tch26359</v>
      </c>
      <c r="B252" s="8" t="s">
        <v>922</v>
      </c>
      <c r="C252" s="9" t="str">
        <f t="shared" si="0"/>
        <v>Hayden Taylor Christine</v>
      </c>
      <c r="D252" s="10" t="s">
        <v>822</v>
      </c>
      <c r="E252" s="10" t="s">
        <v>312</v>
      </c>
      <c r="F252" s="10" t="s">
        <v>882</v>
      </c>
      <c r="G252" s="8" t="s">
        <v>29</v>
      </c>
      <c r="H252" s="8" t="s">
        <v>516</v>
      </c>
      <c r="M252" s="11" t="str">
        <f ca="1">IFERROR(__xludf.DUMMYFUNCTION("IFERROR(IF(ISBLANK(VLOOKUP(LOWER(B252),recordings!$C$2:K1000,7,FALSE)),REGEXREPLACE(VLOOKUP(LOWER(B252),recordings!$C$2:K1000,9,FALSE),""\?.*$"",""""),VLOOKUP(LOWER(B252),recordings!$C$2:K1000,7,FALSE)),"""")"),"http://production-processed-recordings.s3.amazonaws.com/normalized_audio/9574a532489d657939262fd1bb702a8a.wav")</f>
        <v>http://production-processed-recordings.s3.amazonaws.com/normalized_audio/9574a532489d657939262fd1bb702a8a.wav</v>
      </c>
      <c r="O252" s="7"/>
    </row>
    <row r="253" spans="1:15" ht="15.75" customHeight="1">
      <c r="A253" s="7" t="str">
        <f ca="1">IFERROR(__xludf.DUMMYFUNCTION("REGEXREPLACE(REGEXEXTRACT(B253,""(.*)@""),""\."","""")"),"ach28759")</f>
        <v>ach28759</v>
      </c>
      <c r="B253" s="8" t="s">
        <v>923</v>
      </c>
      <c r="C253" s="9" t="str">
        <f t="shared" si="0"/>
        <v>Heetderks Anna Christina</v>
      </c>
      <c r="D253" s="10" t="s">
        <v>924</v>
      </c>
      <c r="E253" s="10" t="s">
        <v>800</v>
      </c>
      <c r="F253" s="10" t="s">
        <v>210</v>
      </c>
      <c r="G253" s="8" t="s">
        <v>125</v>
      </c>
      <c r="H253" s="8" t="s">
        <v>126</v>
      </c>
      <c r="I253" s="8" t="s">
        <v>35</v>
      </c>
      <c r="M253" s="11" t="str">
        <f ca="1">IFERROR(__xludf.DUMMYFUNCTION("IFERROR(IF(ISBLANK(VLOOKUP(LOWER(B253),recordings!$C$2:K1000,7,FALSE)),REGEXREPLACE(VLOOKUP(LOWER(B253),recordings!$C$2:K1000,9,FALSE),""\?.*$"",""""),VLOOKUP(LOWER(B253),recordings!$C$2:K1000,7,FALSE)),"""")"),"http://production-processed-recordings.s3.amazonaws.com/normalized_audio/73ac8d58d64944af650dfc9115c544c7.wav")</f>
        <v>http://production-processed-recordings.s3.amazonaws.com/normalized_audio/73ac8d58d64944af650dfc9115c544c7.wav</v>
      </c>
      <c r="N253" s="8" t="s">
        <v>925</v>
      </c>
      <c r="O253" s="7"/>
    </row>
    <row r="254" spans="1:15" ht="15.75" customHeight="1">
      <c r="A254" s="7" t="str">
        <f ca="1">IFERROR(__xludf.DUMMYFUNCTION("REGEXREPLACE(REGEXEXTRACT(B254,""(.*)@""),""\."","""")"),"orh240")</f>
        <v>orh240</v>
      </c>
      <c r="B254" s="8" t="s">
        <v>926</v>
      </c>
      <c r="C254" s="9" t="str">
        <f t="shared" si="0"/>
        <v>Heide Olivia R.</v>
      </c>
      <c r="D254" s="10" t="s">
        <v>927</v>
      </c>
      <c r="E254" s="10" t="s">
        <v>88</v>
      </c>
      <c r="F254" s="10" t="s">
        <v>928</v>
      </c>
      <c r="G254" s="8" t="s">
        <v>125</v>
      </c>
      <c r="H254" s="8" t="s">
        <v>126</v>
      </c>
      <c r="I254" s="8" t="s">
        <v>59</v>
      </c>
      <c r="M254" s="11" t="str">
        <f ca="1">IFERROR(__xludf.DUMMYFUNCTION("IFERROR(IF(ISBLANK(VLOOKUP(LOWER(B254),recordings!$C$2:K1000,7,FALSE)),REGEXREPLACE(VLOOKUP(LOWER(B254),recordings!$C$2:K1000,9,FALSE),""\?.*$"",""""),VLOOKUP(LOWER(B254),recordings!$C$2:K1000,7,FALSE)),"""")"),"http://production-processed-recordings.s3.amazonaws.com/normalized_audio/efadd924a09931d0e24e0fabe7f830b9.wav")</f>
        <v>http://production-processed-recordings.s3.amazonaws.com/normalized_audio/efadd924a09931d0e24e0fabe7f830b9.wav</v>
      </c>
      <c r="O254" s="7"/>
    </row>
    <row r="255" spans="1:15" ht="15.75" customHeight="1">
      <c r="A255" s="7" t="str">
        <f ca="1">IFERROR(__xludf.DUMMYFUNCTION("REGEXREPLACE(REGEXEXTRACT(B255,""(.*)@""),""\."","""")"),"amh221345")</f>
        <v>amh221345</v>
      </c>
      <c r="B255" s="8" t="s">
        <v>929</v>
      </c>
      <c r="C255" s="9" t="str">
        <f t="shared" si="0"/>
        <v>Heister Alexander Morris</v>
      </c>
      <c r="D255" s="10" t="s">
        <v>930</v>
      </c>
      <c r="E255" s="10" t="s">
        <v>196</v>
      </c>
      <c r="F255" s="10" t="s">
        <v>931</v>
      </c>
      <c r="G255" s="8" t="s">
        <v>27</v>
      </c>
      <c r="H255" s="8" t="s">
        <v>505</v>
      </c>
      <c r="I255" s="8" t="s">
        <v>35</v>
      </c>
      <c r="M255" s="11" t="str">
        <f ca="1">IFERROR(__xludf.DUMMYFUNCTION("IFERROR(IF(ISBLANK(VLOOKUP(LOWER(B255),recordings!$C$2:K1000,7,FALSE)),REGEXREPLACE(VLOOKUP(LOWER(B255),recordings!$C$2:K1000,9,FALSE),""\?.*$"",""""),VLOOKUP(LOWER(B255),recordings!$C$2:K1000,7,FALSE)),"""")"),"http://production-processed-recordings.s3.amazonaws.com/normalized_audio/692b9a1da57b7b3d125e1af42bbe1e65.wav")</f>
        <v>http://production-processed-recordings.s3.amazonaws.com/normalized_audio/692b9a1da57b7b3d125e1af42bbe1e65.wav</v>
      </c>
      <c r="N255" s="8" t="s">
        <v>932</v>
      </c>
      <c r="O255" s="7"/>
    </row>
    <row r="256" spans="1:15" ht="15.75" customHeight="1">
      <c r="A256" s="7" t="str">
        <f ca="1">IFERROR(__xludf.DUMMYFUNCTION("REGEXREPLACE(REGEXEXTRACT(B256,""(.*)@""),""\."","""")"),"qmh299")</f>
        <v>qmh299</v>
      </c>
      <c r="B256" s="8" t="s">
        <v>933</v>
      </c>
      <c r="C256" s="9" t="str">
        <f t="shared" si="0"/>
        <v>Henkel Quinn Maisie</v>
      </c>
      <c r="D256" s="10" t="s">
        <v>934</v>
      </c>
      <c r="E256" s="10" t="s">
        <v>935</v>
      </c>
      <c r="F256" s="10" t="s">
        <v>936</v>
      </c>
      <c r="G256" s="8" t="s">
        <v>15</v>
      </c>
      <c r="H256" s="8" t="s">
        <v>16</v>
      </c>
      <c r="I256" s="8" t="s">
        <v>35</v>
      </c>
      <c r="M256" s="11" t="str">
        <f ca="1">IFERROR(__xludf.DUMMYFUNCTION("IFERROR(IF(ISBLANK(VLOOKUP(LOWER(B256),recordings!$C$2:K1000,7,FALSE)),REGEXREPLACE(VLOOKUP(LOWER(B256),recordings!$C$2:K1000,9,FALSE),""\?.*$"",""""),VLOOKUP(LOWER(B256),recordings!$C$2:K1000,7,FALSE)),"""")"),"http://production-processed-recordings.s3.amazonaws.com/normalized_audio/916516131e5f5f3f655bf63bb2dde095.wav")</f>
        <v>http://production-processed-recordings.s3.amazonaws.com/normalized_audio/916516131e5f5f3f655bf63bb2dde095.wav</v>
      </c>
      <c r="O256" s="7"/>
    </row>
    <row r="257" spans="1:15" ht="15.75" customHeight="1">
      <c r="A257" s="7" t="str">
        <f ca="1">IFERROR(__xludf.DUMMYFUNCTION("REGEXREPLACE(REGEXEXTRACT(B257,""(.*)@""),""\."","""")"),"smh295015")</f>
        <v>smh295015</v>
      </c>
      <c r="B257" s="8" t="s">
        <v>937</v>
      </c>
      <c r="C257" s="9" t="str">
        <f t="shared" si="0"/>
        <v>Henley Samantha Michelle</v>
      </c>
      <c r="D257" s="10" t="s">
        <v>938</v>
      </c>
      <c r="E257" s="10" t="s">
        <v>808</v>
      </c>
      <c r="F257" s="10" t="s">
        <v>235</v>
      </c>
      <c r="G257" s="8" t="s">
        <v>15</v>
      </c>
      <c r="H257" s="8" t="s">
        <v>16</v>
      </c>
      <c r="I257" s="8" t="s">
        <v>35</v>
      </c>
      <c r="M257" s="11" t="str">
        <f ca="1">IFERROR(__xludf.DUMMYFUNCTION("IFERROR(IF(ISBLANK(VLOOKUP(LOWER(B257),recordings!$C$2:K1000,7,FALSE)),REGEXREPLACE(VLOOKUP(LOWER(B257),recordings!$C$2:K1000,9,FALSE),""\?.*$"",""""),VLOOKUP(LOWER(B257),recordings!$C$2:K1000,7,FALSE)),"""")"),"http://production-processed-recordings.s3.amazonaws.com/normalized_audio/dc2d2942a0a1dbc15f7dd4835e309a88.wav")</f>
        <v>http://production-processed-recordings.s3.amazonaws.com/normalized_audio/dc2d2942a0a1dbc15f7dd4835e309a88.wav</v>
      </c>
      <c r="N257" s="8" t="s">
        <v>939</v>
      </c>
      <c r="O257" s="7"/>
    </row>
    <row r="258" spans="1:15" ht="15.75" customHeight="1">
      <c r="A258" s="7" t="str">
        <f ca="1">IFERROR(__xludf.DUMMYFUNCTION("REGEXREPLACE(REGEXEXTRACT(B258,""(.*)@""),""\."","""")"),"cdh2041")</f>
        <v>cdh2041</v>
      </c>
      <c r="B258" s="8" t="s">
        <v>940</v>
      </c>
      <c r="C258" s="9" t="str">
        <f t="shared" si="0"/>
        <v>Henson Cierra Dion</v>
      </c>
      <c r="D258" s="10" t="s">
        <v>941</v>
      </c>
      <c r="E258" s="10" t="s">
        <v>942</v>
      </c>
      <c r="F258" s="10" t="s">
        <v>943</v>
      </c>
      <c r="G258" s="8" t="s">
        <v>15</v>
      </c>
      <c r="H258" s="8" t="s">
        <v>16</v>
      </c>
      <c r="M258" s="11" t="str">
        <f ca="1">IFERROR(__xludf.DUMMYFUNCTION("IFERROR(IF(ISBLANK(VLOOKUP(LOWER(B258),recordings!$C$2:K1000,7,FALSE)),REGEXREPLACE(VLOOKUP(LOWER(B258),recordings!$C$2:K1000,9,FALSE),""\?.*$"",""""),VLOOKUP(LOWER(B258),recordings!$C$2:K1000,7,FALSE)),"""")"),"http://production-processed-recordings.s3.amazonaws.com/normalized_audio/2dd863b943f88556feee41df6c497175.wav")</f>
        <v>http://production-processed-recordings.s3.amazonaws.com/normalized_audio/2dd863b943f88556feee41df6c497175.wav</v>
      </c>
      <c r="O258" s="7"/>
    </row>
    <row r="259" spans="1:15" ht="15.75" customHeight="1">
      <c r="A259" s="7" t="str">
        <f ca="1">IFERROR(__xludf.DUMMYFUNCTION("REGEXREPLACE(REGEXEXTRACT(B259,""(.*)@""),""\."","""")"),"jh27956")</f>
        <v>jh27956</v>
      </c>
      <c r="B259" s="8" t="s">
        <v>944</v>
      </c>
      <c r="C259" s="9" t="str">
        <f t="shared" si="0"/>
        <v xml:space="preserve">Hernandez Joel </v>
      </c>
      <c r="D259" s="10" t="s">
        <v>945</v>
      </c>
      <c r="E259" s="10" t="s">
        <v>946</v>
      </c>
      <c r="F259" s="10"/>
      <c r="G259" s="8" t="s">
        <v>15</v>
      </c>
      <c r="H259" s="8" t="s">
        <v>34</v>
      </c>
      <c r="M259" s="11" t="str">
        <f ca="1">IFERROR(__xludf.DUMMYFUNCTION("IFERROR(IF(ISBLANK(VLOOKUP(LOWER(B259),recordings!$C$2:K1000,7,FALSE)),REGEXREPLACE(VLOOKUP(LOWER(B259),recordings!$C$2:K1000,9,FALSE),""\?.*$"",""""),VLOOKUP(LOWER(B259),recordings!$C$2:K1000,7,FALSE)),"""")"),"http://production-processed-recordings.s3.amazonaws.com/normalized_audio/240c0a4f5328c9fd05320c44e9c4c32d.wav")</f>
        <v>http://production-processed-recordings.s3.amazonaws.com/normalized_audio/240c0a4f5328c9fd05320c44e9c4c32d.wav</v>
      </c>
      <c r="O259" s="7"/>
    </row>
    <row r="260" spans="1:15" ht="15.75" customHeight="1">
      <c r="A260" s="7" t="str">
        <f ca="1">IFERROR(__xludf.DUMMYFUNCTION("REGEXREPLACE(REGEXEXTRACT(B260,""(.*)@""),""\."","""")"),"klh2935")</f>
        <v>klh2935</v>
      </c>
      <c r="B260" s="8" t="s">
        <v>947</v>
      </c>
      <c r="C260" s="9" t="str">
        <f t="shared" si="0"/>
        <v>Herndon Kirby Lee</v>
      </c>
      <c r="D260" s="10" t="s">
        <v>948</v>
      </c>
      <c r="E260" s="10" t="s">
        <v>949</v>
      </c>
      <c r="F260" s="10" t="s">
        <v>227</v>
      </c>
      <c r="G260" s="8" t="s">
        <v>15</v>
      </c>
      <c r="H260" s="8" t="s">
        <v>34</v>
      </c>
      <c r="I260" s="8" t="s">
        <v>17</v>
      </c>
      <c r="M260" s="11" t="str">
        <f ca="1">IFERROR(__xludf.DUMMYFUNCTION("IFERROR(IF(ISBLANK(VLOOKUP(LOWER(B260),recordings!$C$2:K1000,7,FALSE)),REGEXREPLACE(VLOOKUP(LOWER(B260),recordings!$C$2:K1000,9,FALSE),""\?.*$"",""""),VLOOKUP(LOWER(B260),recordings!$C$2:K1000,7,FALSE)),"""")"),"http://production-processed-recordings.s3.amazonaws.com/normalized_audio/a16428b183db3fe4ca8dab10a7ab2554.wav")</f>
        <v>http://production-processed-recordings.s3.amazonaws.com/normalized_audio/a16428b183db3fe4ca8dab10a7ab2554.wav</v>
      </c>
      <c r="O260" s="7"/>
    </row>
    <row r="261" spans="1:15" ht="15.75" customHeight="1">
      <c r="A261" s="7" t="str">
        <f ca="1">IFERROR(__xludf.DUMMYFUNCTION("REGEXREPLACE(REGEXEXTRACT(B261,""(.*)@""),""\."","""")"),"khaney5001")</f>
        <v>khaney5001</v>
      </c>
      <c r="B261" s="8" t="s">
        <v>950</v>
      </c>
      <c r="C261" s="9" t="str">
        <f t="shared" si="0"/>
        <v>Herring Kimberly Blair</v>
      </c>
      <c r="D261" s="10" t="s">
        <v>951</v>
      </c>
      <c r="E261" s="10" t="s">
        <v>191</v>
      </c>
      <c r="F261" s="10" t="s">
        <v>952</v>
      </c>
      <c r="G261" s="8" t="s">
        <v>27</v>
      </c>
      <c r="H261" s="8" t="s">
        <v>41</v>
      </c>
      <c r="I261" s="8" t="s">
        <v>59</v>
      </c>
      <c r="M261" s="11" t="str">
        <f ca="1">IFERROR(__xludf.DUMMYFUNCTION("IFERROR(IF(ISBLANK(VLOOKUP(LOWER(B261),recordings!$C$2:K1000,7,FALSE)),REGEXREPLACE(VLOOKUP(LOWER(B261),recordings!$C$2:K1000,9,FALSE),""\?.*$"",""""),VLOOKUP(LOWER(B261),recordings!$C$2:K1000,7,FALSE)),"""")"),"http://production-processed-recordings.s3.amazonaws.com/normalized_audio/ecc832d3af6cab86845167df58ecd1e4.wav")</f>
        <v>http://production-processed-recordings.s3.amazonaws.com/normalized_audio/ecc832d3af6cab86845167df58ecd1e4.wav</v>
      </c>
      <c r="N261" s="8" t="s">
        <v>953</v>
      </c>
      <c r="O261" s="7"/>
    </row>
    <row r="262" spans="1:15" ht="15.75" customHeight="1">
      <c r="A262" s="7" t="str">
        <f ca="1">IFERROR(__xludf.DUMMYFUNCTION("REGEXREPLACE(REGEXEXTRACT(B262,""(.*)@""),""\."","""")"),"jfh2341")</f>
        <v>jfh2341</v>
      </c>
      <c r="B262" s="8" t="s">
        <v>954</v>
      </c>
      <c r="C262" s="9" t="str">
        <f t="shared" si="0"/>
        <v>Higginbotham John Francis</v>
      </c>
      <c r="D262" s="10" t="s">
        <v>955</v>
      </c>
      <c r="E262" s="10" t="s">
        <v>116</v>
      </c>
      <c r="F262" s="10" t="s">
        <v>956</v>
      </c>
      <c r="G262" s="8" t="s">
        <v>15</v>
      </c>
      <c r="H262" s="8" t="s">
        <v>16</v>
      </c>
      <c r="M262" s="11" t="str">
        <f ca="1">IFERROR(__xludf.DUMMYFUNCTION("IFERROR(IF(ISBLANK(VLOOKUP(LOWER(B262),recordings!$C$2:K1000,7,FALSE)),REGEXREPLACE(VLOOKUP(LOWER(B262),recordings!$C$2:K1000,9,FALSE),""\?.*$"",""""),VLOOKUP(LOWER(B262),recordings!$C$2:K1000,7,FALSE)),"""")"),"http://production-processed-recordings.s3.amazonaws.com/normalized_audio/47575f459f387c84ca32d292a55c7980.wav")</f>
        <v>http://production-processed-recordings.s3.amazonaws.com/normalized_audio/47575f459f387c84ca32d292a55c7980.wav</v>
      </c>
      <c r="O262" s="7"/>
    </row>
    <row r="263" spans="1:15" ht="15.75" customHeight="1">
      <c r="A263" s="7" t="str">
        <f ca="1">IFERROR(__xludf.DUMMYFUNCTION("REGEXREPLACE(REGEXEXTRACT(B263,""(.*)@""),""\."","""")"),"jlh29270")</f>
        <v>jlh29270</v>
      </c>
      <c r="B263" s="8" t="s">
        <v>957</v>
      </c>
      <c r="C263" s="9" t="str">
        <f t="shared" si="0"/>
        <v>Hinson Jamie Lynn</v>
      </c>
      <c r="D263" s="10" t="s">
        <v>958</v>
      </c>
      <c r="E263" s="10" t="s">
        <v>890</v>
      </c>
      <c r="F263" s="10" t="s">
        <v>351</v>
      </c>
      <c r="G263" s="8" t="s">
        <v>29</v>
      </c>
      <c r="H263" s="8" t="s">
        <v>501</v>
      </c>
      <c r="M263" s="11" t="str">
        <f ca="1">IFERROR(__xludf.DUMMYFUNCTION("IFERROR(IF(ISBLANK(VLOOKUP(LOWER(B263),recordings!$C$2:K1000,7,FALSE)),REGEXREPLACE(VLOOKUP(LOWER(B263),recordings!$C$2:K1000,9,FALSE),""\?.*$"",""""),VLOOKUP(LOWER(B263),recordings!$C$2:K1000,7,FALSE)),"""")"),"http://production-processed-recordings.s3.amazonaws.com/normalized_audio/acbf46300e6ff122ccb746716387180f.wav")</f>
        <v>http://production-processed-recordings.s3.amazonaws.com/normalized_audio/acbf46300e6ff122ccb746716387180f.wav</v>
      </c>
      <c r="O263" s="7"/>
    </row>
    <row r="264" spans="1:15" ht="15.75" customHeight="1">
      <c r="A264" s="7" t="str">
        <f ca="1">IFERROR(__xludf.DUMMYFUNCTION("REGEXREPLACE(REGEXEXTRACT(B264,""(.*)@""),""\."","""")"),"klang8181")</f>
        <v>klang8181</v>
      </c>
      <c r="B264" s="8" t="s">
        <v>959</v>
      </c>
      <c r="C264" s="9" t="str">
        <f t="shared" si="0"/>
        <v>Hoberg Kristen Lang</v>
      </c>
      <c r="D264" s="10" t="s">
        <v>960</v>
      </c>
      <c r="E264" s="10" t="s">
        <v>961</v>
      </c>
      <c r="F264" s="10" t="s">
        <v>962</v>
      </c>
      <c r="G264" s="8" t="s">
        <v>15</v>
      </c>
      <c r="H264" s="8" t="s">
        <v>34</v>
      </c>
      <c r="I264" s="8" t="s">
        <v>59</v>
      </c>
      <c r="M264" s="11" t="str">
        <f ca="1">IFERROR(__xludf.DUMMYFUNCTION("IFERROR(IF(ISBLANK(VLOOKUP(LOWER(B264),recordings!$C$2:K1000,7,FALSE)),REGEXREPLACE(VLOOKUP(LOWER(B264),recordings!$C$2:K1000,9,FALSE),""\?.*$"",""""),VLOOKUP(LOWER(B264),recordings!$C$2:K1000,7,FALSE)),"""")"),"http://production-processed-recordings.s3.amazonaws.com/normalized_audio/faed04917e15dcaa48fa45934f5ec1bc.wav")</f>
        <v>http://production-processed-recordings.s3.amazonaws.com/normalized_audio/faed04917e15dcaa48fa45934f5ec1bc.wav</v>
      </c>
      <c r="O264" s="7"/>
    </row>
    <row r="265" spans="1:15" ht="15.75" customHeight="1">
      <c r="A265" s="7" t="str">
        <f ca="1">IFERROR(__xludf.DUMMYFUNCTION("REGEXREPLACE(REGEXEXTRACT(B265,""(.*)@""),""\."","""")"),"mgh2664")</f>
        <v>mgh2664</v>
      </c>
      <c r="B265" s="8" t="s">
        <v>963</v>
      </c>
      <c r="C265" s="9" t="str">
        <f t="shared" si="0"/>
        <v>Hockenberry Marietta Grace Littleton</v>
      </c>
      <c r="D265" s="10" t="s">
        <v>964</v>
      </c>
      <c r="E265" s="10" t="s">
        <v>965</v>
      </c>
      <c r="F265" s="10" t="s">
        <v>966</v>
      </c>
      <c r="G265" s="8" t="s">
        <v>27</v>
      </c>
      <c r="H265" s="8" t="s">
        <v>41</v>
      </c>
      <c r="I265" s="8" t="s">
        <v>17</v>
      </c>
      <c r="M265" s="11" t="str">
        <f ca="1">IFERROR(__xludf.DUMMYFUNCTION("IFERROR(IF(ISBLANK(VLOOKUP(LOWER(B265),recordings!$C$2:K1000,7,FALSE)),REGEXREPLACE(VLOOKUP(LOWER(B265),recordings!$C$2:K1000,9,FALSE),""\?.*$"",""""),VLOOKUP(LOWER(B265),recordings!$C$2:K1000,7,FALSE)),"""")"),"http://production-processed-recordings.s3.amazonaws.com/normalized_audio/ccb976b0569e3a3ed98c79b1f4763fc7.wav")</f>
        <v>http://production-processed-recordings.s3.amazonaws.com/normalized_audio/ccb976b0569e3a3ed98c79b1f4763fc7.wav</v>
      </c>
      <c r="O265" s="7"/>
    </row>
    <row r="266" spans="1:15" ht="15.75" customHeight="1">
      <c r="A266" s="7" t="str">
        <f ca="1">IFERROR(__xludf.DUMMYFUNCTION("REGEXREPLACE(REGEXEXTRACT(B266,""(.*)@""),""\."","""")"),"DHOCKING6014")</f>
        <v>DHOCKING6014</v>
      </c>
      <c r="B266" s="8" t="s">
        <v>967</v>
      </c>
      <c r="C266" s="9" t="str">
        <f t="shared" si="0"/>
        <v>Hocking Daniel William</v>
      </c>
      <c r="D266" s="10" t="s">
        <v>968</v>
      </c>
      <c r="E266" s="10" t="s">
        <v>215</v>
      </c>
      <c r="F266" s="10" t="s">
        <v>115</v>
      </c>
      <c r="G266" s="8" t="s">
        <v>29</v>
      </c>
      <c r="H266" s="8" t="s">
        <v>894</v>
      </c>
      <c r="M266" s="11" t="str">
        <f ca="1">IFERROR(__xludf.DUMMYFUNCTION("IFERROR(IF(ISBLANK(VLOOKUP(LOWER(B266),recordings!$C$2:K1000,7,FALSE)),REGEXREPLACE(VLOOKUP(LOWER(B266),recordings!$C$2:K1000,9,FALSE),""\?.*$"",""""),VLOOKUP(LOWER(B266),recordings!$C$2:K1000,7,FALSE)),"""")"),"http://production-processed-recordings.s3.amazonaws.com/normalized_audio/4d427129f76b776913d16a0ee56b52c1.wav")</f>
        <v>http://production-processed-recordings.s3.amazonaws.com/normalized_audio/4d427129f76b776913d16a0ee56b52c1.wav</v>
      </c>
      <c r="O266" s="7"/>
    </row>
    <row r="267" spans="1:15" ht="15.75" customHeight="1">
      <c r="A267" s="7" t="str">
        <f ca="1">IFERROR(__xludf.DUMMYFUNCTION("REGEXREPLACE(REGEXEXTRACT(B267,""(.*)@""),""\."","""")"),"clh22594")</f>
        <v>clh22594</v>
      </c>
      <c r="B267" s="8" t="s">
        <v>969</v>
      </c>
      <c r="C267" s="9" t="str">
        <f t="shared" si="0"/>
        <v>Hoffman Crystal Lynn</v>
      </c>
      <c r="D267" s="10" t="s">
        <v>970</v>
      </c>
      <c r="E267" s="10" t="s">
        <v>48</v>
      </c>
      <c r="F267" s="10" t="s">
        <v>351</v>
      </c>
      <c r="G267" s="8" t="s">
        <v>27</v>
      </c>
      <c r="H267" s="8" t="s">
        <v>188</v>
      </c>
      <c r="M267" s="11" t="str">
        <f ca="1">IFERROR(__xludf.DUMMYFUNCTION("IFERROR(IF(ISBLANK(VLOOKUP(LOWER(B267),recordings!$C$2:K1000,7,FALSE)),REGEXREPLACE(VLOOKUP(LOWER(B267),recordings!$C$2:K1000,9,FALSE),""\?.*$"",""""),VLOOKUP(LOWER(B267),recordings!$C$2:K1000,7,FALSE)),"""")"),"http://production-processed-recordings.s3.amazonaws.com/normalized_audio/94a8bec2fea7a4025638a70f587b060d.wav")</f>
        <v>http://production-processed-recordings.s3.amazonaws.com/normalized_audio/94a8bec2fea7a4025638a70f587b060d.wav</v>
      </c>
      <c r="O267" s="7"/>
    </row>
    <row r="268" spans="1:15" ht="15.75" customHeight="1">
      <c r="A268" s="7" t="str">
        <f ca="1">IFERROR(__xludf.DUMMYFUNCTION("REGEXREPLACE(REGEXEXTRACT(B268,""(.*)@""),""\."","""")"),"trh2672")</f>
        <v>trh2672</v>
      </c>
      <c r="B268" s="8" t="s">
        <v>971</v>
      </c>
      <c r="C268" s="9" t="str">
        <f t="shared" si="0"/>
        <v>Hoffman Talia Ruth</v>
      </c>
      <c r="D268" s="10" t="s">
        <v>970</v>
      </c>
      <c r="E268" s="10" t="s">
        <v>972</v>
      </c>
      <c r="F268" s="10" t="s">
        <v>973</v>
      </c>
      <c r="G268" s="8" t="s">
        <v>15</v>
      </c>
      <c r="H268" s="8" t="s">
        <v>16</v>
      </c>
      <c r="I268" s="8" t="s">
        <v>59</v>
      </c>
      <c r="M268" s="11" t="str">
        <f ca="1">IFERROR(__xludf.DUMMYFUNCTION("IFERROR(IF(ISBLANK(VLOOKUP(LOWER(B268),recordings!$C$2:K1000,7,FALSE)),REGEXREPLACE(VLOOKUP(LOWER(B268),recordings!$C$2:K1000,9,FALSE),""\?.*$"",""""),VLOOKUP(LOWER(B268),recordings!$C$2:K1000,7,FALSE)),"""")"),"http://production-processed-recordings.s3.amazonaws.com/normalized_audio/98e0f0d127c4a5647b3eeca5b87dd2ae.wav")</f>
        <v>http://production-processed-recordings.s3.amazonaws.com/normalized_audio/98e0f0d127c4a5647b3eeca5b87dd2ae.wav</v>
      </c>
      <c r="N268" s="8" t="s">
        <v>974</v>
      </c>
      <c r="O268" s="7"/>
    </row>
    <row r="269" spans="1:15" ht="15.75" customHeight="1">
      <c r="A269" s="7" t="str">
        <f ca="1">IFERROR(__xludf.DUMMYFUNCTION("REGEXREPLACE(REGEXEXTRACT(B269,""(.*)@""),""\."","""")"),"jah209250")</f>
        <v>jah209250</v>
      </c>
      <c r="B269" s="8" t="s">
        <v>975</v>
      </c>
      <c r="C269" s="9" t="str">
        <f t="shared" si="0"/>
        <v>Hollis Jacob Aaron</v>
      </c>
      <c r="D269" s="10" t="s">
        <v>976</v>
      </c>
      <c r="E269" s="10" t="s">
        <v>257</v>
      </c>
      <c r="F269" s="10" t="s">
        <v>142</v>
      </c>
      <c r="G269" s="8" t="s">
        <v>15</v>
      </c>
      <c r="H269" s="8" t="s">
        <v>245</v>
      </c>
      <c r="M269" s="11" t="str">
        <f ca="1">IFERROR(__xludf.DUMMYFUNCTION("IFERROR(IF(ISBLANK(VLOOKUP(LOWER(B269),recordings!$C$2:K1000,7,FALSE)),REGEXREPLACE(VLOOKUP(LOWER(B269),recordings!$C$2:K1000,9,FALSE),""\?.*$"",""""),VLOOKUP(LOWER(B269),recordings!$C$2:K1000,7,FALSE)),"""")"),"http://production-processed-recordings.s3.amazonaws.com/normalized_audio/37689881fb929992d6aa5104eae9691b.wav")</f>
        <v>http://production-processed-recordings.s3.amazonaws.com/normalized_audio/37689881fb929992d6aa5104eae9691b.wav</v>
      </c>
      <c r="O269" s="7"/>
    </row>
    <row r="270" spans="1:15" ht="15.75" customHeight="1">
      <c r="A270" s="7" t="str">
        <f ca="1">IFERROR(__xludf.DUMMYFUNCTION("REGEXREPLACE(REGEXEXTRACT(B270,""(.*)@""),""\."","""")"),"cth2554")</f>
        <v>cth2554</v>
      </c>
      <c r="B270" s="8" t="s">
        <v>977</v>
      </c>
      <c r="C270" s="9" t="str">
        <f t="shared" si="0"/>
        <v>Hope Causey Tyler</v>
      </c>
      <c r="D270" s="10" t="s">
        <v>978</v>
      </c>
      <c r="E270" s="10" t="s">
        <v>979</v>
      </c>
      <c r="F270" s="10" t="s">
        <v>431</v>
      </c>
      <c r="G270" s="8" t="s">
        <v>15</v>
      </c>
      <c r="H270" s="8" t="s">
        <v>34</v>
      </c>
      <c r="M270" s="11" t="str">
        <f ca="1">IFERROR(__xludf.DUMMYFUNCTION("IFERROR(IF(ISBLANK(VLOOKUP(LOWER(B270),recordings!$C$2:K1000,7,FALSE)),REGEXREPLACE(VLOOKUP(LOWER(B270),recordings!$C$2:K1000,9,FALSE),""\?.*$"",""""),VLOOKUP(LOWER(B270),recordings!$C$2:K1000,7,FALSE)),"""")"),"http://production-processed-recordings.s3.amazonaws.com/normalized_audio/0da6af141f5fb9249c561c24bf34f1dd.wav")</f>
        <v>http://production-processed-recordings.s3.amazonaws.com/normalized_audio/0da6af141f5fb9249c561c24bf34f1dd.wav</v>
      </c>
      <c r="N270" s="8" t="s">
        <v>980</v>
      </c>
      <c r="O270" s="7"/>
    </row>
    <row r="271" spans="1:15" ht="15.75" customHeight="1">
      <c r="A271" s="7" t="str">
        <f ca="1">IFERROR(__xludf.DUMMYFUNCTION("REGEXREPLACE(REGEXEXTRACT(B271,""(.*)@""),""\."","""")"),"ekh2086")</f>
        <v>ekh2086</v>
      </c>
      <c r="B271" s="8" t="s">
        <v>981</v>
      </c>
      <c r="C271" s="9" t="str">
        <f t="shared" si="0"/>
        <v>Hopkins Emma Katherine</v>
      </c>
      <c r="D271" s="10" t="s">
        <v>982</v>
      </c>
      <c r="E271" s="10" t="s">
        <v>983</v>
      </c>
      <c r="F271" s="10" t="s">
        <v>984</v>
      </c>
      <c r="G271" s="8" t="s">
        <v>15</v>
      </c>
      <c r="H271" s="8" t="s">
        <v>16</v>
      </c>
      <c r="M271" s="11" t="str">
        <f ca="1">IFERROR(__xludf.DUMMYFUNCTION("IFERROR(IF(ISBLANK(VLOOKUP(LOWER(B271),recordings!$C$2:K1000,7,FALSE)),REGEXREPLACE(VLOOKUP(LOWER(B271),recordings!$C$2:K1000,9,FALSE),""\?.*$"",""""),VLOOKUP(LOWER(B271),recordings!$C$2:K1000,7,FALSE)),"""")"),"http://production-processed-recordings.s3.amazonaws.com/normalized_audio/3046746639659fc8e00117dcbd5b5dfe.wav")</f>
        <v>http://production-processed-recordings.s3.amazonaws.com/normalized_audio/3046746639659fc8e00117dcbd5b5dfe.wav</v>
      </c>
      <c r="O271" s="7"/>
    </row>
    <row r="272" spans="1:15" ht="15.75" customHeight="1">
      <c r="A272" s="7" t="str">
        <f ca="1">IFERROR(__xludf.DUMMYFUNCTION("REGEXREPLACE(REGEXEXTRACT(B272,""(.*)@""),""\."","""")"),"vdh2682")</f>
        <v>vdh2682</v>
      </c>
      <c r="B272" s="8" t="s">
        <v>985</v>
      </c>
      <c r="C272" s="9" t="str">
        <f t="shared" si="0"/>
        <v>Horn Victoria Danielle</v>
      </c>
      <c r="D272" s="10" t="s">
        <v>986</v>
      </c>
      <c r="E272" s="10" t="s">
        <v>375</v>
      </c>
      <c r="F272" s="10" t="s">
        <v>668</v>
      </c>
      <c r="G272" s="8" t="s">
        <v>15</v>
      </c>
      <c r="H272" s="8" t="s">
        <v>16</v>
      </c>
      <c r="I272" s="8" t="s">
        <v>17</v>
      </c>
      <c r="M272" s="11" t="str">
        <f ca="1">IFERROR(__xludf.DUMMYFUNCTION("IFERROR(IF(ISBLANK(VLOOKUP(LOWER(B272),recordings!$C$2:K1000,7,FALSE)),REGEXREPLACE(VLOOKUP(LOWER(B272),recordings!$C$2:K1000,9,FALSE),""\?.*$"",""""),VLOOKUP(LOWER(B272),recordings!$C$2:K1000,7,FALSE)),"""")"),"http://production-processed-recordings.s3.amazonaws.com/normalized_audio/9bdc79fc7df5f3e4bd64b4731771b651.wav")</f>
        <v>http://production-processed-recordings.s3.amazonaws.com/normalized_audio/9bdc79fc7df5f3e4bd64b4731771b651.wav</v>
      </c>
      <c r="O272" s="7"/>
    </row>
    <row r="273" spans="1:15" ht="15.75" customHeight="1">
      <c r="A273" s="7" t="str">
        <f ca="1">IFERROR(__xludf.DUMMYFUNCTION("REGEXREPLACE(REGEXEXTRACT(B273,""(.*)@""),""\."","""")"),"pmh2141")</f>
        <v>pmh2141</v>
      </c>
      <c r="B273" s="8" t="s">
        <v>987</v>
      </c>
      <c r="C273" s="9" t="str">
        <f t="shared" si="0"/>
        <v>Hotz Phoebe Marie</v>
      </c>
      <c r="D273" s="10" t="s">
        <v>988</v>
      </c>
      <c r="E273" s="10" t="s">
        <v>660</v>
      </c>
      <c r="F273" s="10" t="s">
        <v>783</v>
      </c>
      <c r="G273" s="8" t="s">
        <v>15</v>
      </c>
      <c r="H273" s="8" t="s">
        <v>16</v>
      </c>
      <c r="I273" s="8" t="s">
        <v>59</v>
      </c>
      <c r="M273" s="11" t="str">
        <f ca="1">IFERROR(__xludf.DUMMYFUNCTION("IFERROR(IF(ISBLANK(VLOOKUP(LOWER(B273),recordings!$C$2:K1000,7,FALSE)),REGEXREPLACE(VLOOKUP(LOWER(B273),recordings!$C$2:K1000,9,FALSE),""\?.*$"",""""),VLOOKUP(LOWER(B273),recordings!$C$2:K1000,7,FALSE)),"""")"),"http://production-processed-recordings.s3.amazonaws.com/normalized_audio/faed6915a78b3768ab4f96cd21f7a21b.wav")</f>
        <v>http://production-processed-recordings.s3.amazonaws.com/normalized_audio/faed6915a78b3768ab4f96cd21f7a21b.wav</v>
      </c>
      <c r="O273" s="7"/>
    </row>
    <row r="274" spans="1:15" ht="15.75" customHeight="1">
      <c r="A274" s="7" t="str">
        <f ca="1">IFERROR(__xludf.DUMMYFUNCTION("REGEXREPLACE(REGEXEXTRACT(B274,""(.*)@""),""\."","""")"),"aah22972")</f>
        <v>aah22972</v>
      </c>
      <c r="B274" s="8" t="s">
        <v>989</v>
      </c>
      <c r="C274" s="9" t="str">
        <f t="shared" si="0"/>
        <v>Hounsel Ashley Alene</v>
      </c>
      <c r="D274" s="10" t="s">
        <v>990</v>
      </c>
      <c r="E274" s="10" t="s">
        <v>991</v>
      </c>
      <c r="F274" s="10" t="s">
        <v>992</v>
      </c>
      <c r="G274" s="8" t="s">
        <v>15</v>
      </c>
      <c r="H274" s="8" t="s">
        <v>16</v>
      </c>
      <c r="M274" s="11" t="str">
        <f ca="1">IFERROR(__xludf.DUMMYFUNCTION("IFERROR(IF(ISBLANK(VLOOKUP(LOWER(B274),recordings!$C$2:K1000,7,FALSE)),REGEXREPLACE(VLOOKUP(LOWER(B274),recordings!$C$2:K1000,9,FALSE),""\?.*$"",""""),VLOOKUP(LOWER(B274),recordings!$C$2:K1000,7,FALSE)),"""")"),"http://production-processed-recordings.s3.amazonaws.com/normalized_audio/1c172ab0922e8ccc75fc021b39a4c45d.wav")</f>
        <v>http://production-processed-recordings.s3.amazonaws.com/normalized_audio/1c172ab0922e8ccc75fc021b39a4c45d.wav</v>
      </c>
      <c r="N274" s="8" t="s">
        <v>993</v>
      </c>
      <c r="O274" s="7"/>
    </row>
    <row r="275" spans="1:15" ht="15.75" customHeight="1">
      <c r="A275" s="7" t="str">
        <f ca="1">IFERROR(__xludf.DUMMYFUNCTION("REGEXREPLACE(REGEXEXTRACT(B275,""(.*)@""),""\."","""")"),"hrh225")</f>
        <v>hrh225</v>
      </c>
      <c r="B275" s="8" t="s">
        <v>994</v>
      </c>
      <c r="C275" s="9" t="str">
        <f t="shared" si="0"/>
        <v>Hubbard Hazel Rose</v>
      </c>
      <c r="D275" s="10" t="s">
        <v>995</v>
      </c>
      <c r="E275" s="10" t="s">
        <v>996</v>
      </c>
      <c r="F275" s="10" t="s">
        <v>187</v>
      </c>
      <c r="G275" s="8" t="s">
        <v>125</v>
      </c>
      <c r="H275" s="8" t="s">
        <v>126</v>
      </c>
      <c r="I275" s="8" t="s">
        <v>17</v>
      </c>
      <c r="M275" s="11" t="str">
        <f ca="1">IFERROR(__xludf.DUMMYFUNCTION("IFERROR(IF(ISBLANK(VLOOKUP(LOWER(B275),recordings!$C$2:K1000,7,FALSE)),REGEXREPLACE(VLOOKUP(LOWER(B275),recordings!$C$2:K1000,9,FALSE),""\?.*$"",""""),VLOOKUP(LOWER(B275),recordings!$C$2:K1000,7,FALSE)),"""")"),"http://production-processed-recordings.s3.amazonaws.com/normalized_audio/e789e77a79f49da12090e2665ba1c4b2.wav")</f>
        <v>http://production-processed-recordings.s3.amazonaws.com/normalized_audio/e789e77a79f49da12090e2665ba1c4b2.wav</v>
      </c>
      <c r="N275" s="8" t="s">
        <v>997</v>
      </c>
      <c r="O275" s="7"/>
    </row>
    <row r="276" spans="1:15" ht="15.75" customHeight="1">
      <c r="A276" s="7" t="str">
        <f ca="1">IFERROR(__xludf.DUMMYFUNCTION("REGEXREPLACE(REGEXEXTRACT(B276,""(.*)@""),""\."","""")"),"sjh2411")</f>
        <v>sjh2411</v>
      </c>
      <c r="B276" s="8" t="s">
        <v>998</v>
      </c>
      <c r="C276" s="9" t="str">
        <f t="shared" si="0"/>
        <v>Huff Samuel James</v>
      </c>
      <c r="D276" s="10" t="s">
        <v>999</v>
      </c>
      <c r="E276" s="10" t="s">
        <v>175</v>
      </c>
      <c r="F276" s="10" t="s">
        <v>207</v>
      </c>
      <c r="G276" s="8" t="s">
        <v>15</v>
      </c>
      <c r="H276" s="8" t="s">
        <v>16</v>
      </c>
      <c r="I276" s="8" t="s">
        <v>35</v>
      </c>
      <c r="M276" s="11" t="str">
        <f ca="1">IFERROR(__xludf.DUMMYFUNCTION("IFERROR(IF(ISBLANK(VLOOKUP(LOWER(B276),recordings!$C$2:K1000,7,FALSE)),REGEXREPLACE(VLOOKUP(LOWER(B276),recordings!$C$2:K1000,9,FALSE),""\?.*$"",""""),VLOOKUP(LOWER(B276),recordings!$C$2:K1000,7,FALSE)),"""")"),"http://production-processed-recordings.s3.amazonaws.com/normalized_audio/b05e5ab3a607e6c20d0ca471291c9a77.wav")</f>
        <v>http://production-processed-recordings.s3.amazonaws.com/normalized_audio/b05e5ab3a607e6c20d0ca471291c9a77.wav</v>
      </c>
      <c r="N276" s="8" t="s">
        <v>1000</v>
      </c>
      <c r="O276" s="7"/>
    </row>
    <row r="277" spans="1:15" ht="15.75" customHeight="1">
      <c r="A277" s="7" t="str">
        <f ca="1">IFERROR(__xludf.DUMMYFUNCTION("REGEXREPLACE(REGEXEXTRACT(B277,""(.*)@""),""\."","""")"),"alh27269")</f>
        <v>alh27269</v>
      </c>
      <c r="B277" s="8" t="s">
        <v>1001</v>
      </c>
      <c r="C277" s="9" t="str">
        <f t="shared" si="0"/>
        <v>Humphreys Amanda Lee</v>
      </c>
      <c r="D277" s="10" t="s">
        <v>1002</v>
      </c>
      <c r="E277" s="10" t="s">
        <v>161</v>
      </c>
      <c r="F277" s="10" t="s">
        <v>227</v>
      </c>
      <c r="G277" s="8" t="s">
        <v>27</v>
      </c>
      <c r="H277" s="8" t="s">
        <v>50</v>
      </c>
      <c r="I277" s="8" t="s">
        <v>35</v>
      </c>
      <c r="M277" s="11" t="str">
        <f ca="1">IFERROR(__xludf.DUMMYFUNCTION("IFERROR(IF(ISBLANK(VLOOKUP(LOWER(B277),recordings!$C$2:K1000,7,FALSE)),REGEXREPLACE(VLOOKUP(LOWER(B277),recordings!$C$2:K1000,9,FALSE),""\?.*$"",""""),VLOOKUP(LOWER(B277),recordings!$C$2:K1000,7,FALSE)),"""")"),"http://production-processed-recordings.s3.amazonaws.com/normalized_audio/512c4a7724fc0da8f7b385d13dd0660a.wav")</f>
        <v>http://production-processed-recordings.s3.amazonaws.com/normalized_audio/512c4a7724fc0da8f7b385d13dd0660a.wav</v>
      </c>
      <c r="O277" s="7"/>
    </row>
    <row r="278" spans="1:15" ht="15.75" customHeight="1">
      <c r="A278" s="7" t="str">
        <f ca="1">IFERROR(__xludf.DUMMYFUNCTION("REGEXREPLACE(REGEXEXTRACT(B278,""(.*)@""),""\."","""")"),"nh2882")</f>
        <v>nh2882</v>
      </c>
      <c r="B278" s="8" t="s">
        <v>1003</v>
      </c>
      <c r="C278" s="9" t="str">
        <f t="shared" si="0"/>
        <v xml:space="preserve">Hunt Nancy </v>
      </c>
      <c r="D278" s="10" t="s">
        <v>1004</v>
      </c>
      <c r="E278" s="10" t="s">
        <v>1005</v>
      </c>
      <c r="F278" s="10"/>
      <c r="G278" s="8" t="s">
        <v>29</v>
      </c>
      <c r="H278" s="8" t="s">
        <v>301</v>
      </c>
      <c r="M278" s="11" t="str">
        <f ca="1">IFERROR(__xludf.DUMMYFUNCTION("IFERROR(IF(ISBLANK(VLOOKUP(LOWER(B278),recordings!$C$2:K1000,7,FALSE)),REGEXREPLACE(VLOOKUP(LOWER(B278),recordings!$C$2:K1000,9,FALSE),""\?.*$"",""""),VLOOKUP(LOWER(B278),recordings!$C$2:K1000,7,FALSE)),"""")"),"http://production-processed-recordings.s3.amazonaws.com/normalized_audio/eb049ed14f06c4ee4069fe881d516a4c.wav")</f>
        <v>http://production-processed-recordings.s3.amazonaws.com/normalized_audio/eb049ed14f06c4ee4069fe881d516a4c.wav</v>
      </c>
      <c r="O278" s="7"/>
    </row>
    <row r="279" spans="1:15" ht="15.75" customHeight="1">
      <c r="A279" s="7" t="str">
        <f ca="1">IFERROR(__xludf.DUMMYFUNCTION("REGEXREPLACE(REGEXEXTRACT(B279,""(.*)@""),""\."","""")"),"mgh2669")</f>
        <v>mgh2669</v>
      </c>
      <c r="B279" s="8" t="s">
        <v>1006</v>
      </c>
      <c r="C279" s="9" t="str">
        <f t="shared" si="0"/>
        <v>Hutchins Madeline Grace</v>
      </c>
      <c r="D279" s="10" t="s">
        <v>1007</v>
      </c>
      <c r="E279" s="10" t="s">
        <v>329</v>
      </c>
      <c r="F279" s="10" t="s">
        <v>324</v>
      </c>
      <c r="G279" s="8" t="s">
        <v>15</v>
      </c>
      <c r="H279" s="8" t="s">
        <v>245</v>
      </c>
      <c r="I279" s="8" t="s">
        <v>17</v>
      </c>
      <c r="M279" s="11" t="str">
        <f ca="1">IFERROR(__xludf.DUMMYFUNCTION("IFERROR(IF(ISBLANK(VLOOKUP(LOWER(B279),recordings!$C$2:K1000,7,FALSE)),REGEXREPLACE(VLOOKUP(LOWER(B279),recordings!$C$2:K1000,9,FALSE),""\?.*$"",""""),VLOOKUP(LOWER(B279),recordings!$C$2:K1000,7,FALSE)),"""")"),"http://production-processed-recordings.s3.amazonaws.com/normalized_audio/0175d1869c1450c597fbb70d186e55e8.wav")</f>
        <v>http://production-processed-recordings.s3.amazonaws.com/normalized_audio/0175d1869c1450c597fbb70d186e55e8.wav</v>
      </c>
      <c r="N279" s="8" t="s">
        <v>1008</v>
      </c>
      <c r="O279" s="7"/>
    </row>
    <row r="280" spans="1:15" ht="15.75" customHeight="1">
      <c r="A280" s="7" t="str">
        <f ca="1">IFERROR(__xludf.DUMMYFUNCTION("REGEXREPLACE(REGEXEXTRACT(B280,""(.*)@""),""\."","""")"),"rah22272")</f>
        <v>rah22272</v>
      </c>
      <c r="B280" s="8" t="s">
        <v>1009</v>
      </c>
      <c r="C280" s="9" t="str">
        <f t="shared" si="0"/>
        <v>Hysell Raven Alexanderia</v>
      </c>
      <c r="D280" s="10" t="s">
        <v>1010</v>
      </c>
      <c r="E280" s="10" t="s">
        <v>549</v>
      </c>
      <c r="F280" s="10" t="s">
        <v>1011</v>
      </c>
      <c r="G280" s="8" t="s">
        <v>15</v>
      </c>
      <c r="H280" s="8" t="s">
        <v>16</v>
      </c>
      <c r="M280" s="11" t="str">
        <f ca="1">IFERROR(__xludf.DUMMYFUNCTION("IFERROR(IF(ISBLANK(VLOOKUP(LOWER(B280),recordings!$C$2:K1000,7,FALSE)),REGEXREPLACE(VLOOKUP(LOWER(B280),recordings!$C$2:K1000,9,FALSE),""\?.*$"",""""),VLOOKUP(LOWER(B280),recordings!$C$2:K1000,7,FALSE)),"""")"),"http://production-processed-recordings.s3.amazonaws.com/normalized_audio/0a2764256f2bf1d481e5d273ad640526.wav")</f>
        <v>http://production-processed-recordings.s3.amazonaws.com/normalized_audio/0a2764256f2bf1d481e5d273ad640526.wav</v>
      </c>
      <c r="N280" s="8" t="s">
        <v>1012</v>
      </c>
      <c r="O280" s="7"/>
    </row>
    <row r="281" spans="1:15" ht="15.75" customHeight="1">
      <c r="A281" s="7" t="str">
        <f ca="1">IFERROR(__xludf.DUMMYFUNCTION("REGEXREPLACE(REGEXEXTRACT(B281,""(.*)@""),""\."","""")"),"ami2510")</f>
        <v>ami2510</v>
      </c>
      <c r="B281" s="8" t="s">
        <v>1013</v>
      </c>
      <c r="C281" s="9" t="str">
        <f t="shared" si="0"/>
        <v>Indino Aris Michael</v>
      </c>
      <c r="D281" s="10" t="s">
        <v>1014</v>
      </c>
      <c r="E281" s="10" t="s">
        <v>1015</v>
      </c>
      <c r="F281" s="10" t="s">
        <v>471</v>
      </c>
      <c r="G281" s="8" t="s">
        <v>125</v>
      </c>
      <c r="H281" s="8" t="s">
        <v>126</v>
      </c>
      <c r="M281" s="11" t="str">
        <f ca="1">IFERROR(__xludf.DUMMYFUNCTION("IFERROR(IF(ISBLANK(VLOOKUP(LOWER(B281),recordings!$C$2:K1000,7,FALSE)),REGEXREPLACE(VLOOKUP(LOWER(B281),recordings!$C$2:K1000,9,FALSE),""\?.*$"",""""),VLOOKUP(LOWER(B281),recordings!$C$2:K1000,7,FALSE)),"""")"),"http://production-processed-recordings.s3.amazonaws.com/normalized_audio/41da443eb4b9beae50538ea7cbfd8b81.wav")</f>
        <v>http://production-processed-recordings.s3.amazonaws.com/normalized_audio/41da443eb4b9beae50538ea7cbfd8b81.wav</v>
      </c>
      <c r="O281" s="7"/>
    </row>
    <row r="282" spans="1:15" ht="15.75" customHeight="1">
      <c r="A282" s="7" t="str">
        <f ca="1">IFERROR(__xludf.DUMMYFUNCTION("REGEXREPLACE(REGEXEXTRACT(B282,""(.*)@""),""\."","""")"),"aej2204")</f>
        <v>aej2204</v>
      </c>
      <c r="B282" s="8" t="s">
        <v>1016</v>
      </c>
      <c r="C282" s="9" t="str">
        <f t="shared" si="0"/>
        <v>Jackson Ariana Elaine</v>
      </c>
      <c r="D282" s="10" t="s">
        <v>1017</v>
      </c>
      <c r="E282" s="10" t="s">
        <v>1018</v>
      </c>
      <c r="F282" s="10" t="s">
        <v>841</v>
      </c>
      <c r="G282" s="8" t="s">
        <v>15</v>
      </c>
      <c r="H282" s="8" t="s">
        <v>16</v>
      </c>
      <c r="I282" s="8" t="s">
        <v>59</v>
      </c>
      <c r="M282" s="11" t="str">
        <f ca="1">IFERROR(__xludf.DUMMYFUNCTION("IFERROR(IF(ISBLANK(VLOOKUP(LOWER(B282),recordings!$C$2:K1000,7,FALSE)),REGEXREPLACE(VLOOKUP(LOWER(B282),recordings!$C$2:K1000,9,FALSE),""\?.*$"",""""),VLOOKUP(LOWER(B282),recordings!$C$2:K1000,7,FALSE)),"""")"),"http://production-processed-recordings.s3.amazonaws.com/normalized_audio/afe998e7dbf8da8350622f1bb923e414.wav")</f>
        <v>http://production-processed-recordings.s3.amazonaws.com/normalized_audio/afe998e7dbf8da8350622f1bb923e414.wav</v>
      </c>
      <c r="O282" s="7"/>
    </row>
    <row r="283" spans="1:15" ht="15.75" customHeight="1">
      <c r="A283" s="7" t="str">
        <f ca="1">IFERROR(__xludf.DUMMYFUNCTION("REGEXREPLACE(REGEXEXTRACT(B283,""(.*)@""),""\."","""")"),"jcj26182")</f>
        <v>jcj26182</v>
      </c>
      <c r="B283" s="8" t="s">
        <v>1019</v>
      </c>
      <c r="C283" s="9" t="str">
        <f t="shared" si="0"/>
        <v>Jackson Jonathan Clay</v>
      </c>
      <c r="D283" s="10" t="s">
        <v>1017</v>
      </c>
      <c r="E283" s="10" t="s">
        <v>1020</v>
      </c>
      <c r="F283" s="10" t="s">
        <v>1021</v>
      </c>
      <c r="G283" s="8" t="s">
        <v>15</v>
      </c>
      <c r="H283" s="8" t="s">
        <v>16</v>
      </c>
      <c r="I283" s="8" t="s">
        <v>35</v>
      </c>
      <c r="M283" s="11" t="str">
        <f ca="1">IFERROR(__xludf.DUMMYFUNCTION("IFERROR(IF(ISBLANK(VLOOKUP(LOWER(B283),recordings!$C$2:K1000,7,FALSE)),REGEXREPLACE(VLOOKUP(LOWER(B283),recordings!$C$2:K1000,9,FALSE),""\?.*$"",""""),VLOOKUP(LOWER(B283),recordings!$C$2:K1000,7,FALSE)),"""")"),"http://production-processed-recordings.s3.amazonaws.com/normalized_audio/13f609ce0ce6b1e59804bb319c91d6af.wav")</f>
        <v>http://production-processed-recordings.s3.amazonaws.com/normalized_audio/13f609ce0ce6b1e59804bb319c91d6af.wav</v>
      </c>
      <c r="O283" s="7"/>
    </row>
    <row r="284" spans="1:15" ht="15.75" customHeight="1">
      <c r="A284" s="7" t="str">
        <f ca="1">IFERROR(__xludf.DUMMYFUNCTION("REGEXREPLACE(REGEXEXTRACT(B284,""(.*)@""),""\."","""")"),"vlj2915")</f>
        <v>vlj2915</v>
      </c>
      <c r="B284" s="8" t="s">
        <v>1022</v>
      </c>
      <c r="C284" s="9" t="str">
        <f t="shared" si="0"/>
        <v>Jackson Virginia Leigh</v>
      </c>
      <c r="D284" s="10" t="s">
        <v>1017</v>
      </c>
      <c r="E284" s="10" t="s">
        <v>149</v>
      </c>
      <c r="F284" s="10" t="s">
        <v>647</v>
      </c>
      <c r="G284" s="8" t="s">
        <v>27</v>
      </c>
      <c r="H284" s="8" t="s">
        <v>41</v>
      </c>
      <c r="I284" s="8" t="s">
        <v>17</v>
      </c>
      <c r="M284" s="11" t="str">
        <f ca="1">IFERROR(__xludf.DUMMYFUNCTION("IFERROR(IF(ISBLANK(VLOOKUP(LOWER(B284),recordings!$C$2:K1000,7,FALSE)),REGEXREPLACE(VLOOKUP(LOWER(B284),recordings!$C$2:K1000,9,FALSE),""\?.*$"",""""),VLOOKUP(LOWER(B284),recordings!$C$2:K1000,7,FALSE)),"""")"),"http://production-processed-recordings.s3.amazonaws.com/normalized_audio/d30fdb8d1ba113e9efbef7bdf288c0eb.wav")</f>
        <v>http://production-processed-recordings.s3.amazonaws.com/normalized_audio/d30fdb8d1ba113e9efbef7bdf288c0eb.wav</v>
      </c>
      <c r="O284" s="7"/>
    </row>
    <row r="285" spans="1:15" ht="15.75" customHeight="1">
      <c r="A285" s="7" t="str">
        <f ca="1">IFERROR(__xludf.DUMMYFUNCTION("REGEXREPLACE(REGEXEXTRACT(B285,""(.*)@""),""\."","""")"),"mnj2481")</f>
        <v>mnj2481</v>
      </c>
      <c r="B285" s="8" t="s">
        <v>1023</v>
      </c>
      <c r="C285" s="9" t="str">
        <f t="shared" si="0"/>
        <v>Jamrozek Michaela Nicole</v>
      </c>
      <c r="D285" s="10" t="s">
        <v>1024</v>
      </c>
      <c r="E285" s="10" t="s">
        <v>1025</v>
      </c>
      <c r="F285" s="10" t="s">
        <v>58</v>
      </c>
      <c r="G285" s="8" t="s">
        <v>15</v>
      </c>
      <c r="H285" s="8" t="s">
        <v>16</v>
      </c>
      <c r="I285" s="8" t="s">
        <v>17</v>
      </c>
      <c r="M285" s="11" t="str">
        <f ca="1">IFERROR(__xludf.DUMMYFUNCTION("IFERROR(IF(ISBLANK(VLOOKUP(LOWER(B285),recordings!$C$2:K1000,7,FALSE)),REGEXREPLACE(VLOOKUP(LOWER(B285),recordings!$C$2:K1000,9,FALSE),""\?.*$"",""""),VLOOKUP(LOWER(B285),recordings!$C$2:K1000,7,FALSE)),"""")"),"http://production-processed-recordings.s3.amazonaws.com/normalized_audio/fdaa8ebefdc99e894fdf1f1612e9f9db.wav")</f>
        <v>http://production-processed-recordings.s3.amazonaws.com/normalized_audio/fdaa8ebefdc99e894fdf1f1612e9f9db.wav</v>
      </c>
      <c r="O285" s="7"/>
    </row>
    <row r="286" spans="1:15" ht="15.75" customHeight="1">
      <c r="A286" s="7" t="str">
        <f ca="1">IFERROR(__xludf.DUMMYFUNCTION("REGEXREPLACE(REGEXEXTRACT(B286,""(.*)@""),""\."","""")"),"epm2041")</f>
        <v>epm2041</v>
      </c>
      <c r="B286" s="8" t="s">
        <v>1026</v>
      </c>
      <c r="C286" s="9" t="str">
        <f t="shared" si="0"/>
        <v>Jarrell Erin Paige Mullins</v>
      </c>
      <c r="D286" s="10" t="s">
        <v>1027</v>
      </c>
      <c r="E286" s="10" t="s">
        <v>1028</v>
      </c>
      <c r="F286" s="10" t="s">
        <v>1029</v>
      </c>
      <c r="G286" s="8" t="s">
        <v>27</v>
      </c>
      <c r="H286" s="8" t="s">
        <v>41</v>
      </c>
      <c r="M286" s="11" t="str">
        <f ca="1">IFERROR(__xludf.DUMMYFUNCTION("IFERROR(IF(ISBLANK(VLOOKUP(LOWER(B286),recordings!$C$2:K1000,7,FALSE)),REGEXREPLACE(VLOOKUP(LOWER(B286),recordings!$C$2:K1000,9,FALSE),""\?.*$"",""""),VLOOKUP(LOWER(B286),recordings!$C$2:K1000,7,FALSE)),"""")"),"http://production-processed-recordings.s3.amazonaws.com/normalized_audio/4b4694556439789d23e73c2099343697.wav")</f>
        <v>http://production-processed-recordings.s3.amazonaws.com/normalized_audio/4b4694556439789d23e73c2099343697.wav</v>
      </c>
      <c r="O286" s="7"/>
    </row>
    <row r="287" spans="1:15" ht="15.75" customHeight="1">
      <c r="A287" s="7" t="str">
        <f ca="1">IFERROR(__xludf.DUMMYFUNCTION("REGEXREPLACE(REGEXEXTRACT(B287,""(.*)@""),""\."","""")"),"ajarvis8204")</f>
        <v>ajarvis8204</v>
      </c>
      <c r="B287" s="8" t="s">
        <v>1030</v>
      </c>
      <c r="C287" s="9" t="str">
        <f t="shared" si="0"/>
        <v>Jarvis Annette E</v>
      </c>
      <c r="D287" s="10" t="s">
        <v>1031</v>
      </c>
      <c r="E287" s="10" t="s">
        <v>1032</v>
      </c>
      <c r="F287" s="10" t="s">
        <v>1033</v>
      </c>
      <c r="G287" s="8" t="s">
        <v>15</v>
      </c>
      <c r="H287" s="8" t="s">
        <v>34</v>
      </c>
      <c r="M287" s="11" t="str">
        <f ca="1">IFERROR(__xludf.DUMMYFUNCTION("IFERROR(IF(ISBLANK(VLOOKUP(LOWER(B287),recordings!$C$2:K1000,7,FALSE)),REGEXREPLACE(VLOOKUP(LOWER(B287),recordings!$C$2:K1000,9,FALSE),""\?.*$"",""""),VLOOKUP(LOWER(B287),recordings!$C$2:K1000,7,FALSE)),"""")"),"http://production-processed-recordings.s3.amazonaws.com/normalized_audio/e8333616cf3cd539e01ba8126808a5be.wav")</f>
        <v>http://production-processed-recordings.s3.amazonaws.com/normalized_audio/e8333616cf3cd539e01ba8126808a5be.wav</v>
      </c>
      <c r="O287" s="7"/>
    </row>
    <row r="288" spans="1:15" ht="15.75" customHeight="1">
      <c r="A288" s="7" t="str">
        <f ca="1">IFERROR(__xludf.DUMMYFUNCTION("REGEXREPLACE(REGEXEXTRACT(B288,""(.*)@""),""\."","""")"),"pej2052")</f>
        <v>pej2052</v>
      </c>
      <c r="B288" s="8" t="s">
        <v>1034</v>
      </c>
      <c r="C288" s="9" t="str">
        <f t="shared" si="0"/>
        <v>Jeffrey Payton Elizabeth</v>
      </c>
      <c r="D288" s="10" t="s">
        <v>1035</v>
      </c>
      <c r="E288" s="10" t="s">
        <v>1036</v>
      </c>
      <c r="F288" s="10" t="s">
        <v>281</v>
      </c>
      <c r="G288" s="8" t="s">
        <v>15</v>
      </c>
      <c r="H288" s="8" t="s">
        <v>34</v>
      </c>
      <c r="I288" s="8" t="s">
        <v>59</v>
      </c>
      <c r="M288" s="11" t="str">
        <f ca="1">IFERROR(__xludf.DUMMYFUNCTION("IFERROR(IF(ISBLANK(VLOOKUP(LOWER(B288),recordings!$C$2:K1000,7,FALSE)),REGEXREPLACE(VLOOKUP(LOWER(B288),recordings!$C$2:K1000,9,FALSE),""\?.*$"",""""),VLOOKUP(LOWER(B288),recordings!$C$2:K1000,7,FALSE)),"""")"),"http://production-processed-recordings.s3.amazonaws.com/normalized_audio/068b5d6e288ac6eb8a3dd82db7492ae1.wav")</f>
        <v>http://production-processed-recordings.s3.amazonaws.com/normalized_audio/068b5d6e288ac6eb8a3dd82db7492ae1.wav</v>
      </c>
      <c r="N288" s="8" t="s">
        <v>1037</v>
      </c>
      <c r="O288" s="7"/>
    </row>
    <row r="289" spans="1:15" ht="15.75" customHeight="1">
      <c r="A289" s="7" t="str">
        <f ca="1">IFERROR(__xludf.DUMMYFUNCTION("REGEXREPLACE(REGEXEXTRACT(B289,""(.*)@""),""\."","""")"),"cj25893")</f>
        <v>cj25893</v>
      </c>
      <c r="B289" s="8" t="s">
        <v>1038</v>
      </c>
      <c r="C289" s="9" t="str">
        <f t="shared" si="0"/>
        <v xml:space="preserve">Johnson Christian </v>
      </c>
      <c r="D289" s="10" t="s">
        <v>1039</v>
      </c>
      <c r="E289" s="10" t="s">
        <v>787</v>
      </c>
      <c r="F289" s="10"/>
      <c r="G289" s="8" t="s">
        <v>15</v>
      </c>
      <c r="H289" s="8" t="s">
        <v>16</v>
      </c>
      <c r="M289" s="11" t="str">
        <f ca="1">IFERROR(__xludf.DUMMYFUNCTION("IFERROR(IF(ISBLANK(VLOOKUP(LOWER(B289),recordings!$C$2:K1000,7,FALSE)),REGEXREPLACE(VLOOKUP(LOWER(B289),recordings!$C$2:K1000,9,FALSE),""\?.*$"",""""),VLOOKUP(LOWER(B289),recordings!$C$2:K1000,7,FALSE)),"""")"),"http://production-processed-recordings.s3.amazonaws.com/normalized_audio/c8c576eec2a0b8feea51b6092728270e.wav")</f>
        <v>http://production-processed-recordings.s3.amazonaws.com/normalized_audio/c8c576eec2a0b8feea51b6092728270e.wav</v>
      </c>
      <c r="N289" s="8" t="s">
        <v>1040</v>
      </c>
      <c r="O289" s="7"/>
    </row>
    <row r="290" spans="1:15" ht="15.75" customHeight="1">
      <c r="A290" s="7" t="str">
        <f ca="1">IFERROR(__xludf.DUMMYFUNCTION("REGEXREPLACE(REGEXEXTRACT(B290,""(.*)@""),""\."","""")"),"ksj2208")</f>
        <v>ksj2208</v>
      </c>
      <c r="B290" s="8" t="s">
        <v>1041</v>
      </c>
      <c r="C290" s="9" t="str">
        <f t="shared" si="0"/>
        <v>Johnson Kristin Scott</v>
      </c>
      <c r="D290" s="10" t="s">
        <v>1039</v>
      </c>
      <c r="E290" s="10" t="s">
        <v>1042</v>
      </c>
      <c r="F290" s="10" t="s">
        <v>683</v>
      </c>
      <c r="G290" s="8" t="s">
        <v>27</v>
      </c>
      <c r="H290" s="8" t="s">
        <v>50</v>
      </c>
      <c r="I290" s="8" t="s">
        <v>35</v>
      </c>
      <c r="M290" s="11" t="str">
        <f ca="1">IFERROR(__xludf.DUMMYFUNCTION("IFERROR(IF(ISBLANK(VLOOKUP(LOWER(B290),recordings!$C$2:K1000,7,FALSE)),REGEXREPLACE(VLOOKUP(LOWER(B290),recordings!$C$2:K1000,9,FALSE),""\?.*$"",""""),VLOOKUP(LOWER(B290),recordings!$C$2:K1000,7,FALSE)),"""")"),"http://production-processed-recordings.s3.amazonaws.com/normalized_audio/8ba719e64dd7ef6845865719df3bef72.wav")</f>
        <v>http://production-processed-recordings.s3.amazonaws.com/normalized_audio/8ba719e64dd7ef6845865719df3bef72.wav</v>
      </c>
      <c r="O290" s="7"/>
    </row>
    <row r="291" spans="1:15" ht="15.75" customHeight="1">
      <c r="A291" s="7" t="str">
        <f ca="1">IFERROR(__xludf.DUMMYFUNCTION("REGEXREPLACE(REGEXEXTRACT(B291,""(.*)@""),""\."","""")"),"stj2798")</f>
        <v>stj2798</v>
      </c>
      <c r="B291" s="8" t="s">
        <v>1043</v>
      </c>
      <c r="C291" s="9" t="str">
        <f t="shared" si="0"/>
        <v>Johnson Stephen Tyler</v>
      </c>
      <c r="D291" s="10" t="s">
        <v>1039</v>
      </c>
      <c r="E291" s="10" t="s">
        <v>1044</v>
      </c>
      <c r="F291" s="10" t="s">
        <v>431</v>
      </c>
      <c r="G291" s="8" t="s">
        <v>29</v>
      </c>
      <c r="H291" s="8" t="s">
        <v>1045</v>
      </c>
      <c r="M291" s="11" t="str">
        <f ca="1">IFERROR(__xludf.DUMMYFUNCTION("IFERROR(IF(ISBLANK(VLOOKUP(LOWER(B291),recordings!$C$2:K1000,7,FALSE)),REGEXREPLACE(VLOOKUP(LOWER(B291),recordings!$C$2:K1000,9,FALSE),""\?.*$"",""""),VLOOKUP(LOWER(B291),recordings!$C$2:K1000,7,FALSE)),"""")"),"http://production-processed-recordings.s3.amazonaws.com/normalized_audio/aa4c801673fb0f11e535efea8569df1f.wav")</f>
        <v>http://production-processed-recordings.s3.amazonaws.com/normalized_audio/aa4c801673fb0f11e535efea8569df1f.wav</v>
      </c>
      <c r="O291" s="7"/>
    </row>
    <row r="292" spans="1:15" ht="15.75" customHeight="1">
      <c r="A292" s="7" t="str">
        <f ca="1">IFERROR(__xludf.DUMMYFUNCTION("REGEXREPLACE(REGEXEXTRACT(B292,""(.*)@""),""\."","""")"),"nsj2793")</f>
        <v>nsj2793</v>
      </c>
      <c r="B292" s="8" t="s">
        <v>1046</v>
      </c>
      <c r="C292" s="9" t="str">
        <f t="shared" si="0"/>
        <v>Johnson-Derrickson Nicole Sarah</v>
      </c>
      <c r="D292" s="10" t="s">
        <v>1047</v>
      </c>
      <c r="E292" s="10" t="s">
        <v>58</v>
      </c>
      <c r="F292" s="10" t="s">
        <v>316</v>
      </c>
      <c r="G292" s="8" t="s">
        <v>79</v>
      </c>
      <c r="H292" s="8" t="s">
        <v>236</v>
      </c>
      <c r="M292" s="11" t="str">
        <f ca="1">IFERROR(__xludf.DUMMYFUNCTION("IFERROR(IF(ISBLANK(VLOOKUP(LOWER(B292),recordings!$C$2:K1000,7,FALSE)),REGEXREPLACE(VLOOKUP(LOWER(B292),recordings!$C$2:K1000,9,FALSE),""\?.*$"",""""),VLOOKUP(LOWER(B292),recordings!$C$2:K1000,7,FALSE)),"""")"),"http://production-processed-recordings.s3.amazonaws.com/normalized_audio/ced557248c5d9e792feb57e94b595e85.wav")</f>
        <v>http://production-processed-recordings.s3.amazonaws.com/normalized_audio/ced557248c5d9e792feb57e94b595e85.wav</v>
      </c>
      <c r="O292" s="7"/>
    </row>
    <row r="293" spans="1:15" ht="15.75" customHeight="1">
      <c r="A293" s="7" t="str">
        <f ca="1">IFERROR(__xludf.DUMMYFUNCTION("REGEXREPLACE(REGEXEXTRACT(B293,""(.*)@""),""\."","""")"),"jrj23314")</f>
        <v>jrj23314</v>
      </c>
      <c r="B293" s="8" t="s">
        <v>1048</v>
      </c>
      <c r="C293" s="9" t="str">
        <f t="shared" si="0"/>
        <v>Jones Jamesha Rhianna</v>
      </c>
      <c r="D293" s="10" t="s">
        <v>1049</v>
      </c>
      <c r="E293" s="10" t="s">
        <v>1050</v>
      </c>
      <c r="F293" s="10" t="s">
        <v>1051</v>
      </c>
      <c r="G293" s="8" t="s">
        <v>15</v>
      </c>
      <c r="H293" s="8" t="s">
        <v>16</v>
      </c>
      <c r="I293" s="8" t="s">
        <v>59</v>
      </c>
      <c r="M293" s="11" t="str">
        <f ca="1">IFERROR(__xludf.DUMMYFUNCTION("IFERROR(IF(ISBLANK(VLOOKUP(LOWER(B293),recordings!$C$2:K1000,7,FALSE)),REGEXREPLACE(VLOOKUP(LOWER(B293),recordings!$C$2:K1000,9,FALSE),""\?.*$"",""""),VLOOKUP(LOWER(B293),recordings!$C$2:K1000,7,FALSE)),"""")"),"http://production-processed-recordings.s3.amazonaws.com/normalized_audio/46b4b21fbe9059e5b90a4584065f0e3b.wav")</f>
        <v>http://production-processed-recordings.s3.amazonaws.com/normalized_audio/46b4b21fbe9059e5b90a4584065f0e3b.wav</v>
      </c>
      <c r="N293" s="8" t="s">
        <v>1052</v>
      </c>
      <c r="O293" s="7"/>
    </row>
    <row r="294" spans="1:15" ht="15.75" customHeight="1">
      <c r="A294" s="7" t="str">
        <f ca="1">IFERROR(__xludf.DUMMYFUNCTION("REGEXREPLACE(REGEXEXTRACT(B294,""(.*)@""),""\."","""")"),"mgj2219")</f>
        <v>mgj2219</v>
      </c>
      <c r="B294" s="8" t="s">
        <v>1053</v>
      </c>
      <c r="C294" s="9" t="str">
        <f t="shared" si="0"/>
        <v>Jones Mia Gabrielle</v>
      </c>
      <c r="D294" s="10" t="s">
        <v>1049</v>
      </c>
      <c r="E294" s="10" t="s">
        <v>811</v>
      </c>
      <c r="F294" s="10" t="s">
        <v>1054</v>
      </c>
      <c r="G294" s="8" t="s">
        <v>15</v>
      </c>
      <c r="H294" s="8" t="s">
        <v>16</v>
      </c>
      <c r="M294" s="11" t="str">
        <f ca="1">IFERROR(__xludf.DUMMYFUNCTION("IFERROR(IF(ISBLANK(VLOOKUP(LOWER(B294),recordings!$C$2:K1000,7,FALSE)),REGEXREPLACE(VLOOKUP(LOWER(B294),recordings!$C$2:K1000,9,FALSE),""\?.*$"",""""),VLOOKUP(LOWER(B294),recordings!$C$2:K1000,7,FALSE)),"""")"),"http://production-processed-recordings.s3.amazonaws.com/normalized_audio/934cfcea4c3ff88f8aa0ef431c56eda8.wav")</f>
        <v>http://production-processed-recordings.s3.amazonaws.com/normalized_audio/934cfcea4c3ff88f8aa0ef431c56eda8.wav</v>
      </c>
      <c r="N294" s="8" t="s">
        <v>1055</v>
      </c>
      <c r="O294" s="7"/>
    </row>
    <row r="295" spans="1:15" ht="15.75" customHeight="1">
      <c r="A295" s="7" t="str">
        <f ca="1">IFERROR(__xludf.DUMMYFUNCTION("REGEXREPLACE(REGEXEXTRACT(B295,""(.*)@""),""\."","""")"),"sgj253")</f>
        <v>sgj253</v>
      </c>
      <c r="B295" s="8" t="s">
        <v>1056</v>
      </c>
      <c r="C295" s="9" t="str">
        <f t="shared" si="0"/>
        <v>Joseph Sneha Gerald</v>
      </c>
      <c r="D295" s="10" t="s">
        <v>357</v>
      </c>
      <c r="E295" s="10" t="s">
        <v>1057</v>
      </c>
      <c r="F295" s="10" t="s">
        <v>1058</v>
      </c>
      <c r="G295" s="8" t="s">
        <v>15</v>
      </c>
      <c r="H295" s="8" t="s">
        <v>16</v>
      </c>
      <c r="I295" s="8" t="s">
        <v>35</v>
      </c>
      <c r="M295" s="11" t="str">
        <f ca="1">IFERROR(__xludf.DUMMYFUNCTION("IFERROR(IF(ISBLANK(VLOOKUP(LOWER(B295),recordings!$C$2:K1000,7,FALSE)),REGEXREPLACE(VLOOKUP(LOWER(B295),recordings!$C$2:K1000,9,FALSE),""\?.*$"",""""),VLOOKUP(LOWER(B295),recordings!$C$2:K1000,7,FALSE)),"""")"),"http://production-processed-recordings.s3.amazonaws.com/normalized_audio/3de23dd9b87326bebd9a3f964b043285.wav")</f>
        <v>http://production-processed-recordings.s3.amazonaws.com/normalized_audio/3de23dd9b87326bebd9a3f964b043285.wav</v>
      </c>
      <c r="O295" s="7"/>
    </row>
    <row r="296" spans="1:15" ht="15.75" customHeight="1">
      <c r="A296" s="7" t="str">
        <f ca="1">IFERROR(__xludf.DUMMYFUNCTION("REGEXREPLACE(REGEXEXTRACT(B296,""(.*)@""),""\."","""")"),"naj2195")</f>
        <v>naj2195</v>
      </c>
      <c r="B296" s="8" t="s">
        <v>1059</v>
      </c>
      <c r="C296" s="9" t="str">
        <f t="shared" si="0"/>
        <v>Joy Nikita Ann</v>
      </c>
      <c r="D296" s="10" t="s">
        <v>1060</v>
      </c>
      <c r="E296" s="10" t="s">
        <v>1061</v>
      </c>
      <c r="F296" s="10" t="s">
        <v>317</v>
      </c>
      <c r="G296" s="8" t="s">
        <v>15</v>
      </c>
      <c r="H296" s="8" t="s">
        <v>16</v>
      </c>
      <c r="I296" s="8" t="s">
        <v>35</v>
      </c>
      <c r="M296" s="11" t="str">
        <f ca="1">IFERROR(__xludf.DUMMYFUNCTION("IFERROR(IF(ISBLANK(VLOOKUP(LOWER(B296),recordings!$C$2:K1000,7,FALSE)),REGEXREPLACE(VLOOKUP(LOWER(B296),recordings!$C$2:K1000,9,FALSE),""\?.*$"",""""),VLOOKUP(LOWER(B296),recordings!$C$2:K1000,7,FALSE)),"""")"),"http://production-processed-recordings.s3.amazonaws.com/normalized_audio/bc5ce0e36af434b77558bc756ec003aa.wav")</f>
        <v>http://production-processed-recordings.s3.amazonaws.com/normalized_audio/bc5ce0e36af434b77558bc756ec003aa.wav</v>
      </c>
      <c r="O296" s="7"/>
    </row>
    <row r="297" spans="1:15" ht="15.75" customHeight="1">
      <c r="A297" s="7" t="str">
        <f ca="1">IFERROR(__xludf.DUMMYFUNCTION("REGEXREPLACE(REGEXEXTRACT(B297,""(.*)@""),""\."","""")"),"tpj2286")</f>
        <v>tpj2286</v>
      </c>
      <c r="B297" s="8" t="s">
        <v>1062</v>
      </c>
      <c r="C297" s="9" t="str">
        <f t="shared" si="0"/>
        <v>Joyce Thomas P</v>
      </c>
      <c r="D297" s="10" t="s">
        <v>1063</v>
      </c>
      <c r="E297" s="10" t="s">
        <v>856</v>
      </c>
      <c r="F297" s="10" t="s">
        <v>1064</v>
      </c>
      <c r="G297" s="8" t="s">
        <v>27</v>
      </c>
      <c r="H297" s="8" t="s">
        <v>41</v>
      </c>
      <c r="I297" s="8" t="s">
        <v>17</v>
      </c>
      <c r="M297" s="11" t="str">
        <f ca="1">IFERROR(__xludf.DUMMYFUNCTION("IFERROR(IF(ISBLANK(VLOOKUP(LOWER(B297),recordings!$C$2:K1000,7,FALSE)),REGEXREPLACE(VLOOKUP(LOWER(B297),recordings!$C$2:K1000,9,FALSE),""\?.*$"",""""),VLOOKUP(LOWER(B297),recordings!$C$2:K1000,7,FALSE)),"""")"),"http://production-processed-recordings.s3.amazonaws.com/normalized_audio/4b31e5c0b6fb2673238f3e6ef2cd6fe1.wav")</f>
        <v>http://production-processed-recordings.s3.amazonaws.com/normalized_audio/4b31e5c0b6fb2673238f3e6ef2cd6fe1.wav</v>
      </c>
      <c r="O297" s="7"/>
    </row>
    <row r="298" spans="1:15" ht="15.75" customHeight="1">
      <c r="A298" s="7" t="str">
        <f ca="1">IFERROR(__xludf.DUMMYFUNCTION("REGEXREPLACE(REGEXEXTRACT(B298,""(.*)@""),""\."","""")"),"aij2108")</f>
        <v>aij2108</v>
      </c>
      <c r="B298" s="8" t="s">
        <v>1065</v>
      </c>
      <c r="C298" s="9" t="str">
        <f t="shared" si="0"/>
        <v>Jukhadar Aram Ibrakhim</v>
      </c>
      <c r="D298" s="10" t="s">
        <v>1066</v>
      </c>
      <c r="E298" s="10" t="s">
        <v>1067</v>
      </c>
      <c r="F298" s="10" t="s">
        <v>1068</v>
      </c>
      <c r="G298" s="8" t="s">
        <v>29</v>
      </c>
      <c r="H298" s="8" t="s">
        <v>117</v>
      </c>
      <c r="M298" s="11" t="str">
        <f ca="1">IFERROR(__xludf.DUMMYFUNCTION("IFERROR(IF(ISBLANK(VLOOKUP(LOWER(B298),recordings!$C$2:K1000,7,FALSE)),REGEXREPLACE(VLOOKUP(LOWER(B298),recordings!$C$2:K1000,9,FALSE),""\?.*$"",""""),VLOOKUP(LOWER(B298),recordings!$C$2:K1000,7,FALSE)),"""")"),"http://production-processed-recordings.s3.amazonaws.com/normalized_audio/8c3c39c9e3948985ef1d4c9a1d831664.wav")</f>
        <v>http://production-processed-recordings.s3.amazonaws.com/normalized_audio/8c3c39c9e3948985ef1d4c9a1d831664.wav</v>
      </c>
      <c r="N298" s="8" t="s">
        <v>1069</v>
      </c>
      <c r="O298" s="7"/>
    </row>
    <row r="299" spans="1:15" ht="15.75" customHeight="1">
      <c r="A299" s="7" t="str">
        <f ca="1">IFERROR(__xludf.DUMMYFUNCTION("REGEXREPLACE(REGEXEXTRACT(B299,""(.*)@""),""\."","""")"),"jmb29011")</f>
        <v>jmb29011</v>
      </c>
      <c r="B299" s="8" t="s">
        <v>1070</v>
      </c>
      <c r="C299" s="9" t="str">
        <f t="shared" si="0"/>
        <v>Kalinchuk Jasmine Miletta</v>
      </c>
      <c r="D299" s="10" t="s">
        <v>1071</v>
      </c>
      <c r="E299" s="10" t="s">
        <v>1072</v>
      </c>
      <c r="F299" s="10" t="s">
        <v>1073</v>
      </c>
      <c r="G299" s="8" t="s">
        <v>27</v>
      </c>
      <c r="H299" s="8" t="s">
        <v>74</v>
      </c>
      <c r="I299" s="8" t="s">
        <v>35</v>
      </c>
      <c r="M299" s="11" t="str">
        <f ca="1">IFERROR(__xludf.DUMMYFUNCTION("IFERROR(IF(ISBLANK(VLOOKUP(LOWER(B299),recordings!$C$2:K1000,7,FALSE)),REGEXREPLACE(VLOOKUP(LOWER(B299),recordings!$C$2:K1000,9,FALSE),""\?.*$"",""""),VLOOKUP(LOWER(B299),recordings!$C$2:K1000,7,FALSE)),"""")"),"http://production-processed-recordings.s3.amazonaws.com/normalized_audio/df217a55543970aad7b6dd611385cdb7.wav")</f>
        <v>http://production-processed-recordings.s3.amazonaws.com/normalized_audio/df217a55543970aad7b6dd611385cdb7.wav</v>
      </c>
      <c r="O299" s="7"/>
    </row>
    <row r="300" spans="1:15" ht="15.75" customHeight="1">
      <c r="A300" s="7" t="str">
        <f ca="1">IFERROR(__xludf.DUMMYFUNCTION("REGEXREPLACE(REGEXEXTRACT(B300,""(.*)@""),""\."","""")"),"jbk236")</f>
        <v>jbk236</v>
      </c>
      <c r="B300" s="8" t="s">
        <v>1074</v>
      </c>
      <c r="C300" s="9" t="str">
        <f t="shared" si="0"/>
        <v>Karns Jonathan Barrick</v>
      </c>
      <c r="D300" s="10" t="s">
        <v>1075</v>
      </c>
      <c r="E300" s="10" t="s">
        <v>1020</v>
      </c>
      <c r="F300" s="10" t="s">
        <v>1076</v>
      </c>
      <c r="G300" s="8" t="s">
        <v>125</v>
      </c>
      <c r="H300" s="8" t="s">
        <v>590</v>
      </c>
      <c r="M300" s="11" t="str">
        <f ca="1">IFERROR(__xludf.DUMMYFUNCTION("IFERROR(IF(ISBLANK(VLOOKUP(LOWER(B300),recordings!$C$2:K1000,7,FALSE)),REGEXREPLACE(VLOOKUP(LOWER(B300),recordings!$C$2:K1000,9,FALSE),""\?.*$"",""""),VLOOKUP(LOWER(B300),recordings!$C$2:K1000,7,FALSE)),"""")"),"http://production-processed-recordings.s3.amazonaws.com/normalized_audio/3e75905e5b147160811f1d7c63af549e.wav")</f>
        <v>http://production-processed-recordings.s3.amazonaws.com/normalized_audio/3e75905e5b147160811f1d7c63af549e.wav</v>
      </c>
      <c r="O300" s="7"/>
    </row>
    <row r="301" spans="1:15" ht="15.75" customHeight="1">
      <c r="A301" s="7" t="str">
        <f ca="1">IFERROR(__xludf.DUMMYFUNCTION("REGEXREPLACE(REGEXEXTRACT(B301,""(.*)@""),""\."","""")"),"haw2083")</f>
        <v>haw2083</v>
      </c>
      <c r="B301" s="8" t="s">
        <v>1077</v>
      </c>
      <c r="C301" s="9" t="str">
        <f t="shared" si="0"/>
        <v>Karstetter Heather A</v>
      </c>
      <c r="D301" s="10" t="s">
        <v>1078</v>
      </c>
      <c r="E301" s="10" t="s">
        <v>577</v>
      </c>
      <c r="F301" s="10" t="s">
        <v>157</v>
      </c>
      <c r="G301" s="8" t="s">
        <v>15</v>
      </c>
      <c r="H301" s="8" t="s">
        <v>34</v>
      </c>
      <c r="I301" s="8" t="s">
        <v>17</v>
      </c>
      <c r="M301" s="11" t="str">
        <f ca="1">IFERROR(__xludf.DUMMYFUNCTION("IFERROR(IF(ISBLANK(VLOOKUP(LOWER(B301),recordings!$C$2:K1000,7,FALSE)),REGEXREPLACE(VLOOKUP(LOWER(B301),recordings!$C$2:K1000,9,FALSE),""\?.*$"",""""),VLOOKUP(LOWER(B301),recordings!$C$2:K1000,7,FALSE)),"""")"),"http://production-processed-recordings.s3.amazonaws.com/normalized_audio/37328079a6dd535f195fb74b1e42ac89.wav")</f>
        <v>http://production-processed-recordings.s3.amazonaws.com/normalized_audio/37328079a6dd535f195fb74b1e42ac89.wav</v>
      </c>
      <c r="O301" s="7"/>
    </row>
    <row r="302" spans="1:15" ht="15.75" customHeight="1">
      <c r="A302" s="7" t="str">
        <f ca="1">IFERROR(__xludf.DUMMYFUNCTION("REGEXREPLACE(REGEXEXTRACT(B302,""(.*)@""),""\."","""")"),"jk24289")</f>
        <v>jk24289</v>
      </c>
      <c r="B302" s="8" t="s">
        <v>1079</v>
      </c>
      <c r="C302" s="9" t="str">
        <f t="shared" si="0"/>
        <v xml:space="preserve">Keathley Joseph </v>
      </c>
      <c r="D302" s="10" t="s">
        <v>1080</v>
      </c>
      <c r="E302" s="10" t="s">
        <v>357</v>
      </c>
      <c r="F302" s="10"/>
      <c r="G302" s="8" t="s">
        <v>27</v>
      </c>
      <c r="H302" s="8" t="s">
        <v>505</v>
      </c>
      <c r="M302" s="11" t="str">
        <f ca="1">IFERROR(__xludf.DUMMYFUNCTION("IFERROR(IF(ISBLANK(VLOOKUP(LOWER(B302),recordings!$C$2:K1000,7,FALSE)),REGEXREPLACE(VLOOKUP(LOWER(B302),recordings!$C$2:K1000,9,FALSE),""\?.*$"",""""),VLOOKUP(LOWER(B302),recordings!$C$2:K1000,7,FALSE)),"""")"),"http://production-processed-recordings.s3.amazonaws.com/normalized_audio/4bf87b19046ae8cc0ba18a68623cc09c.wav")</f>
        <v>http://production-processed-recordings.s3.amazonaws.com/normalized_audio/4bf87b19046ae8cc0ba18a68623cc09c.wav</v>
      </c>
      <c r="O302" s="7"/>
    </row>
    <row r="303" spans="1:15" ht="15.75" customHeight="1">
      <c r="A303" s="7" t="str">
        <f ca="1">IFERROR(__xludf.DUMMYFUNCTION("REGEXREPLACE(REGEXEXTRACT(B303,""(.*)@""),""\."","""")"),"dk295")</f>
        <v>dk295</v>
      </c>
      <c r="B303" s="8" t="s">
        <v>1081</v>
      </c>
      <c r="C303" s="9" t="str">
        <f t="shared" si="0"/>
        <v xml:space="preserve">Kelley Devon </v>
      </c>
      <c r="D303" s="10" t="s">
        <v>1082</v>
      </c>
      <c r="E303" s="10" t="s">
        <v>1083</v>
      </c>
      <c r="F303" s="10"/>
      <c r="G303" s="8" t="s">
        <v>15</v>
      </c>
      <c r="H303" s="8" t="s">
        <v>34</v>
      </c>
      <c r="M303" s="11" t="str">
        <f ca="1">IFERROR(__xludf.DUMMYFUNCTION("IFERROR(IF(ISBLANK(VLOOKUP(LOWER(B303),recordings!$C$2:K1000,7,FALSE)),REGEXREPLACE(VLOOKUP(LOWER(B303),recordings!$C$2:K1000,9,FALSE),""\?.*$"",""""),VLOOKUP(LOWER(B303),recordings!$C$2:K1000,7,FALSE)),"""")"),"http://production-processed-recordings.s3.amazonaws.com/normalized_audio/0b0448f90e9213edc493f3ab54bca65b.wav")</f>
        <v>http://production-processed-recordings.s3.amazonaws.com/normalized_audio/0b0448f90e9213edc493f3ab54bca65b.wav</v>
      </c>
      <c r="O303" s="7"/>
    </row>
    <row r="304" spans="1:15" ht="15.75" customHeight="1">
      <c r="A304" s="7" t="str">
        <f ca="1">IFERROR(__xludf.DUMMYFUNCTION("REGEXREPLACE(REGEXEXTRACT(B304,""(.*)@""),""\."","""")"),"jtk2950")</f>
        <v>jtk2950</v>
      </c>
      <c r="B304" s="8" t="s">
        <v>1084</v>
      </c>
      <c r="C304" s="9" t="str">
        <f t="shared" si="0"/>
        <v>Kesterson Joel Tyler</v>
      </c>
      <c r="D304" s="10" t="s">
        <v>1085</v>
      </c>
      <c r="E304" s="10" t="s">
        <v>946</v>
      </c>
      <c r="F304" s="10" t="s">
        <v>431</v>
      </c>
      <c r="G304" s="8" t="s">
        <v>15</v>
      </c>
      <c r="H304" s="8" t="s">
        <v>16</v>
      </c>
      <c r="I304" s="8" t="s">
        <v>59</v>
      </c>
      <c r="M304" s="11" t="str">
        <f ca="1">IFERROR(__xludf.DUMMYFUNCTION("IFERROR(IF(ISBLANK(VLOOKUP(LOWER(B304),recordings!$C$2:K1000,7,FALSE)),REGEXREPLACE(VLOOKUP(LOWER(B304),recordings!$C$2:K1000,9,FALSE),""\?.*$"",""""),VLOOKUP(LOWER(B304),recordings!$C$2:K1000,7,FALSE)),"""")"),"http://production-processed-recordings.s3.amazonaws.com/normalized_audio/60ed7cedd2bba0e38322df7faf8899bc.wav")</f>
        <v>http://production-processed-recordings.s3.amazonaws.com/normalized_audio/60ed7cedd2bba0e38322df7faf8899bc.wav</v>
      </c>
      <c r="O304" s="7"/>
    </row>
    <row r="305" spans="1:15" ht="15.75" customHeight="1">
      <c r="A305" s="7" t="str">
        <f ca="1">IFERROR(__xludf.DUMMYFUNCTION("REGEXREPLACE(REGEXEXTRACT(B305,""(.*)@""),""\."","""")"),"mmk2803")</f>
        <v>mmk2803</v>
      </c>
      <c r="B305" s="8" t="s">
        <v>1086</v>
      </c>
      <c r="C305" s="9" t="str">
        <f t="shared" si="0"/>
        <v>Khan Malikha Mateen</v>
      </c>
      <c r="D305" s="10" t="s">
        <v>1087</v>
      </c>
      <c r="E305" s="10" t="s">
        <v>1088</v>
      </c>
      <c r="F305" s="10" t="s">
        <v>1089</v>
      </c>
      <c r="G305" s="8" t="s">
        <v>15</v>
      </c>
      <c r="H305" s="8" t="s">
        <v>16</v>
      </c>
      <c r="M305" s="11" t="str">
        <f ca="1">IFERROR(__xludf.DUMMYFUNCTION("IFERROR(IF(ISBLANK(VLOOKUP(LOWER(B305),recordings!$C$2:K1000,7,FALSE)),REGEXREPLACE(VLOOKUP(LOWER(B305),recordings!$C$2:K1000,9,FALSE),""\?.*$"",""""),VLOOKUP(LOWER(B305),recordings!$C$2:K1000,7,FALSE)),"""")"),"http://production-processed-recordings.s3.amazonaws.com/normalized_audio/ee6dd9b31f0977e072601965c45b2e21.wav")</f>
        <v>http://production-processed-recordings.s3.amazonaws.com/normalized_audio/ee6dd9b31f0977e072601965c45b2e21.wav</v>
      </c>
      <c r="O305" s="7"/>
    </row>
    <row r="306" spans="1:15" ht="15.75" customHeight="1">
      <c r="A306" s="7" t="str">
        <f ca="1">IFERROR(__xludf.DUMMYFUNCTION("REGEXREPLACE(REGEXEXTRACT(B306,""(.*)@""),""\."","""")"),"hjk27873")</f>
        <v>hjk27873</v>
      </c>
      <c r="B306" s="8" t="s">
        <v>1090</v>
      </c>
      <c r="C306" s="9" t="str">
        <f t="shared" si="0"/>
        <v>Kidd Hailee Jordan</v>
      </c>
      <c r="D306" s="10" t="s">
        <v>1091</v>
      </c>
      <c r="E306" s="10" t="s">
        <v>1092</v>
      </c>
      <c r="F306" s="10" t="s">
        <v>1093</v>
      </c>
      <c r="G306" s="8" t="s">
        <v>15</v>
      </c>
      <c r="H306" s="8" t="s">
        <v>245</v>
      </c>
      <c r="I306" s="8" t="s">
        <v>35</v>
      </c>
      <c r="M306" s="11" t="str">
        <f ca="1">IFERROR(__xludf.DUMMYFUNCTION("IFERROR(IF(ISBLANK(VLOOKUP(LOWER(B306),recordings!$C$2:K1000,7,FALSE)),REGEXREPLACE(VLOOKUP(LOWER(B306),recordings!$C$2:K1000,9,FALSE),""\?.*$"",""""),VLOOKUP(LOWER(B306),recordings!$C$2:K1000,7,FALSE)),"""")"),"http://production-processed-recordings.s3.amazonaws.com/normalized_audio/68108acdbbaebcda3be90ad3c6444c40.wav")</f>
        <v>http://production-processed-recordings.s3.amazonaws.com/normalized_audio/68108acdbbaebcda3be90ad3c6444c40.wav</v>
      </c>
      <c r="O306" s="7"/>
    </row>
    <row r="307" spans="1:15" ht="15.75" customHeight="1">
      <c r="A307" s="7" t="str">
        <f ca="1">IFERROR(__xludf.DUMMYFUNCTION("REGEXREPLACE(REGEXEXTRACT(B307,""(.*)@""),""\."","""")"),"lmk23901")</f>
        <v>lmk23901</v>
      </c>
      <c r="B307" s="8" t="s">
        <v>1094</v>
      </c>
      <c r="C307" s="9" t="str">
        <f t="shared" si="0"/>
        <v>Kidd Liam Matthew</v>
      </c>
      <c r="D307" s="10" t="s">
        <v>1091</v>
      </c>
      <c r="E307" s="10" t="s">
        <v>337</v>
      </c>
      <c r="F307" s="10" t="s">
        <v>560</v>
      </c>
      <c r="G307" s="8" t="s">
        <v>15</v>
      </c>
      <c r="H307" s="8" t="s">
        <v>92</v>
      </c>
      <c r="I307" s="8" t="s">
        <v>35</v>
      </c>
      <c r="M307" s="11" t="str">
        <f ca="1">IFERROR(__xludf.DUMMYFUNCTION("IFERROR(IF(ISBLANK(VLOOKUP(LOWER(B307),recordings!$C$2:K1000,7,FALSE)),REGEXREPLACE(VLOOKUP(LOWER(B307),recordings!$C$2:K1000,9,FALSE),""\?.*$"",""""),VLOOKUP(LOWER(B307),recordings!$C$2:K1000,7,FALSE)),"""")"),"http://production-processed-recordings.s3.amazonaws.com/normalized_audio/a6d6309d59fcad5744c6c2f39d489a58.wav")</f>
        <v>http://production-processed-recordings.s3.amazonaws.com/normalized_audio/a6d6309d59fcad5744c6c2f39d489a58.wav</v>
      </c>
      <c r="O307" s="7"/>
    </row>
    <row r="308" spans="1:15" ht="15.75" customHeight="1">
      <c r="A308" s="7" t="str">
        <f ca="1">IFERROR(__xludf.DUMMYFUNCTION("REGEXREPLACE(REGEXEXTRACT(B308,""(.*)@""),""\."","""")"),"glk260")</f>
        <v>glk260</v>
      </c>
      <c r="B308" s="8" t="s">
        <v>1095</v>
      </c>
      <c r="C308" s="9" t="str">
        <f t="shared" si="0"/>
        <v>King Gretl Lynn</v>
      </c>
      <c r="D308" s="10" t="s">
        <v>1096</v>
      </c>
      <c r="E308" s="10" t="s">
        <v>1097</v>
      </c>
      <c r="F308" s="10" t="s">
        <v>351</v>
      </c>
      <c r="G308" s="8" t="s">
        <v>15</v>
      </c>
      <c r="H308" s="8" t="s">
        <v>16</v>
      </c>
      <c r="I308" s="8" t="s">
        <v>35</v>
      </c>
      <c r="M308" s="11" t="str">
        <f ca="1">IFERROR(__xludf.DUMMYFUNCTION("IFERROR(IF(ISBLANK(VLOOKUP(LOWER(B308),recordings!$C$2:K1000,7,FALSE)),REGEXREPLACE(VLOOKUP(LOWER(B308),recordings!$C$2:K1000,9,FALSE),""\?.*$"",""""),VLOOKUP(LOWER(B308),recordings!$C$2:K1000,7,FALSE)),"""")"),"http://production-processed-recordings.s3.amazonaws.com/normalized_audio/5e0f8842287f4cd329e62ae7f699c486.wav")</f>
        <v>http://production-processed-recordings.s3.amazonaws.com/normalized_audio/5e0f8842287f4cd329e62ae7f699c486.wav</v>
      </c>
      <c r="O308" s="7"/>
    </row>
    <row r="309" spans="1:15" ht="15.75" customHeight="1">
      <c r="A309" s="7" t="str">
        <f ca="1">IFERROR(__xludf.DUMMYFUNCTION("REGEXREPLACE(REGEXEXTRACT(B309,""(.*)@""),""\."","""")"),"ark2773")</f>
        <v>ark2773</v>
      </c>
      <c r="B309" s="8" t="s">
        <v>1098</v>
      </c>
      <c r="C309" s="9" t="str">
        <f t="shared" si="0"/>
        <v>Kinsey Alexander Ray</v>
      </c>
      <c r="D309" s="10" t="s">
        <v>1099</v>
      </c>
      <c r="E309" s="10" t="s">
        <v>196</v>
      </c>
      <c r="F309" s="10" t="s">
        <v>762</v>
      </c>
      <c r="G309" s="8" t="s">
        <v>15</v>
      </c>
      <c r="H309" s="8" t="s">
        <v>16</v>
      </c>
      <c r="I309" s="8" t="s">
        <v>35</v>
      </c>
      <c r="M309" s="11" t="str">
        <f ca="1">IFERROR(__xludf.DUMMYFUNCTION("IFERROR(IF(ISBLANK(VLOOKUP(LOWER(B309),recordings!$C$2:K1000,7,FALSE)),REGEXREPLACE(VLOOKUP(LOWER(B309),recordings!$C$2:K1000,9,FALSE),""\?.*$"",""""),VLOOKUP(LOWER(B309),recordings!$C$2:K1000,7,FALSE)),"""")"),"http://production-processed-recordings.s3.amazonaws.com/normalized_audio/9a3ca99a84ae0f84a0ec811977f46ccc.wav")</f>
        <v>http://production-processed-recordings.s3.amazonaws.com/normalized_audio/9a3ca99a84ae0f84a0ec811977f46ccc.wav</v>
      </c>
      <c r="O309" s="7"/>
    </row>
    <row r="310" spans="1:15" ht="15.75" customHeight="1">
      <c r="A310" s="7" t="str">
        <f ca="1">IFERROR(__xludf.DUMMYFUNCTION("REGEXREPLACE(REGEXEXTRACT(B310,""(.*)@""),""\."","""")"),"gek2712")</f>
        <v>gek2712</v>
      </c>
      <c r="B310" s="8" t="s">
        <v>1100</v>
      </c>
      <c r="C310" s="9" t="str">
        <f t="shared" si="0"/>
        <v>Kinsman Grace Ellen</v>
      </c>
      <c r="D310" s="10" t="s">
        <v>1101</v>
      </c>
      <c r="E310" s="10" t="s">
        <v>324</v>
      </c>
      <c r="F310" s="10" t="s">
        <v>1102</v>
      </c>
      <c r="G310" s="8" t="s">
        <v>27</v>
      </c>
      <c r="H310" s="8" t="s">
        <v>41</v>
      </c>
      <c r="I310" s="8" t="s">
        <v>17</v>
      </c>
      <c r="M310" s="11" t="str">
        <f ca="1">IFERROR(__xludf.DUMMYFUNCTION("IFERROR(IF(ISBLANK(VLOOKUP(LOWER(B310),recordings!$C$2:K1000,7,FALSE)),REGEXREPLACE(VLOOKUP(LOWER(B310),recordings!$C$2:K1000,9,FALSE),""\?.*$"",""""),VLOOKUP(LOWER(B310),recordings!$C$2:K1000,7,FALSE)),"""")"),"http://production-processed-recordings.s3.amazonaws.com/normalized_audio/778ac30974ea92a817df0fdf96b47799.wav")</f>
        <v>http://production-processed-recordings.s3.amazonaws.com/normalized_audio/778ac30974ea92a817df0fdf96b47799.wav</v>
      </c>
      <c r="O310" s="7"/>
    </row>
    <row r="311" spans="1:15" ht="15.75" customHeight="1">
      <c r="A311" s="7" t="str">
        <f ca="1">IFERROR(__xludf.DUMMYFUNCTION("REGEXREPLACE(REGEXEXTRACT(B311,""(.*)@""),""\."","""")"),"rlk28089")</f>
        <v>rlk28089</v>
      </c>
      <c r="B311" s="8" t="s">
        <v>1103</v>
      </c>
      <c r="C311" s="9" t="str">
        <f t="shared" si="0"/>
        <v>Kirby Randa Lark</v>
      </c>
      <c r="D311" s="10" t="s">
        <v>949</v>
      </c>
      <c r="E311" s="10" t="s">
        <v>1104</v>
      </c>
      <c r="F311" s="10" t="s">
        <v>1105</v>
      </c>
      <c r="G311" s="8" t="s">
        <v>15</v>
      </c>
      <c r="H311" s="8" t="s">
        <v>16</v>
      </c>
      <c r="M311" s="11" t="str">
        <f ca="1">IFERROR(__xludf.DUMMYFUNCTION("IFERROR(IF(ISBLANK(VLOOKUP(LOWER(B311),recordings!$C$2:K1000,7,FALSE)),REGEXREPLACE(VLOOKUP(LOWER(B311),recordings!$C$2:K1000,9,FALSE),""\?.*$"",""""),VLOOKUP(LOWER(B311),recordings!$C$2:K1000,7,FALSE)),"""")"),"http://production-processed-recordings.s3.amazonaws.com/normalized_audio/ffd557e10a20359eed6f7e0e6bcf4a64.wav")</f>
        <v>http://production-processed-recordings.s3.amazonaws.com/normalized_audio/ffd557e10a20359eed6f7e0e6bcf4a64.wav</v>
      </c>
      <c r="O311" s="7"/>
    </row>
    <row r="312" spans="1:15" ht="15.75" customHeight="1">
      <c r="A312" s="7" t="str">
        <f ca="1">IFERROR(__xludf.DUMMYFUNCTION("REGEXREPLACE(REGEXEXTRACT(B312,""(.*)@""),""\."","""")"),"mhk2568")</f>
        <v>mhk2568</v>
      </c>
      <c r="B312" s="8" t="s">
        <v>1106</v>
      </c>
      <c r="C312" s="9" t="str">
        <f t="shared" si="0"/>
        <v>Kirschnick Masey Harrison</v>
      </c>
      <c r="D312" s="10" t="s">
        <v>1107</v>
      </c>
      <c r="E312" s="10" t="s">
        <v>1108</v>
      </c>
      <c r="F312" s="10" t="s">
        <v>907</v>
      </c>
      <c r="G312" s="8" t="s">
        <v>27</v>
      </c>
      <c r="H312" s="8" t="s">
        <v>74</v>
      </c>
      <c r="I312" s="8" t="s">
        <v>59</v>
      </c>
      <c r="M312" s="11" t="str">
        <f ca="1">IFERROR(__xludf.DUMMYFUNCTION("IFERROR(IF(ISBLANK(VLOOKUP(LOWER(B312),recordings!$C$2:K1000,7,FALSE)),REGEXREPLACE(VLOOKUP(LOWER(B312),recordings!$C$2:K1000,9,FALSE),""\?.*$"",""""),VLOOKUP(LOWER(B312),recordings!$C$2:K1000,7,FALSE)),"""")"),"http://production-processed-recordings.s3.amazonaws.com/normalized_audio/4b454b110425958a0cbe2d78f72292d8.wav")</f>
        <v>http://production-processed-recordings.s3.amazonaws.com/normalized_audio/4b454b110425958a0cbe2d78f72292d8.wav</v>
      </c>
      <c r="O312" s="7"/>
    </row>
    <row r="313" spans="1:15" ht="15.75" customHeight="1">
      <c r="A313" s="7" t="str">
        <f ca="1">IFERROR(__xludf.DUMMYFUNCTION("REGEXREPLACE(REGEXEXTRACT(B313,""(.*)@""),""\."","""")"),"mjk25906")</f>
        <v>mjk25906</v>
      </c>
      <c r="B313" s="8" t="s">
        <v>1109</v>
      </c>
      <c r="C313" s="9" t="str">
        <f t="shared" si="0"/>
        <v>Klein Micah John</v>
      </c>
      <c r="D313" s="10" t="s">
        <v>1110</v>
      </c>
      <c r="E313" s="10" t="s">
        <v>450</v>
      </c>
      <c r="F313" s="10" t="s">
        <v>116</v>
      </c>
      <c r="G313" s="8" t="s">
        <v>29</v>
      </c>
      <c r="H313" s="8" t="s">
        <v>554</v>
      </c>
      <c r="M313" s="11" t="str">
        <f ca="1">IFERROR(__xludf.DUMMYFUNCTION("IFERROR(IF(ISBLANK(VLOOKUP(LOWER(B313),recordings!$C$2:K1000,7,FALSE)),REGEXREPLACE(VLOOKUP(LOWER(B313),recordings!$C$2:K1000,9,FALSE),""\?.*$"",""""),VLOOKUP(LOWER(B313),recordings!$C$2:K1000,7,FALSE)),"""")"),"http://production-processed-recordings.s3.amazonaws.com/normalized_audio/099eaa709690f17beeb00b55f52feeb0.wav")</f>
        <v>http://production-processed-recordings.s3.amazonaws.com/normalized_audio/099eaa709690f17beeb00b55f52feeb0.wav</v>
      </c>
      <c r="N313" s="8" t="s">
        <v>1111</v>
      </c>
      <c r="O313" s="7"/>
    </row>
    <row r="314" spans="1:15" ht="15.75" customHeight="1">
      <c r="A314" s="7" t="str">
        <f ca="1">IFERROR(__xludf.DUMMYFUNCTION("REGEXREPLACE(REGEXEXTRACT(B314,""(.*)@""),""\."","""")"),"cjk2291")</f>
        <v>cjk2291</v>
      </c>
      <c r="B314" s="8" t="s">
        <v>1112</v>
      </c>
      <c r="C314" s="9" t="str">
        <f t="shared" si="0"/>
        <v>Knortz Courtney Jean</v>
      </c>
      <c r="D314" s="10" t="s">
        <v>1113</v>
      </c>
      <c r="E314" s="10" t="s">
        <v>739</v>
      </c>
      <c r="F314" s="10" t="s">
        <v>1114</v>
      </c>
      <c r="G314" s="8" t="s">
        <v>15</v>
      </c>
      <c r="H314" s="8" t="s">
        <v>16</v>
      </c>
      <c r="I314" s="8" t="s">
        <v>59</v>
      </c>
      <c r="M314" s="11" t="str">
        <f ca="1">IFERROR(__xludf.DUMMYFUNCTION("IFERROR(IF(ISBLANK(VLOOKUP(LOWER(B314),recordings!$C$2:K1000,7,FALSE)),REGEXREPLACE(VLOOKUP(LOWER(B314),recordings!$C$2:K1000,9,FALSE),""\?.*$"",""""),VLOOKUP(LOWER(B314),recordings!$C$2:K1000,7,FALSE)),"""")"),"http://production-processed-recordings.s3.amazonaws.com/normalized_audio/38f1fa3aaca6d2eae3fa1a3eb699e859.wav")</f>
        <v>http://production-processed-recordings.s3.amazonaws.com/normalized_audio/38f1fa3aaca6d2eae3fa1a3eb699e859.wav</v>
      </c>
      <c r="N314" s="8" t="s">
        <v>1115</v>
      </c>
      <c r="O314" s="7"/>
    </row>
    <row r="315" spans="1:15" ht="15.75" customHeight="1">
      <c r="A315" s="7" t="str">
        <f ca="1">IFERROR(__xludf.DUMMYFUNCTION("REGEXREPLACE(REGEXEXTRACT(B315,""(.*)@""),""\."","""")"),"pgk2300")</f>
        <v>pgk2300</v>
      </c>
      <c r="B315" s="8" t="s">
        <v>1116</v>
      </c>
      <c r="C315" s="9" t="str">
        <f t="shared" si="0"/>
        <v>Knott Payton Grace</v>
      </c>
      <c r="D315" s="10" t="s">
        <v>1117</v>
      </c>
      <c r="E315" s="10" t="s">
        <v>1036</v>
      </c>
      <c r="F315" s="10" t="s">
        <v>324</v>
      </c>
      <c r="G315" s="8" t="s">
        <v>79</v>
      </c>
      <c r="H315" s="8" t="s">
        <v>236</v>
      </c>
      <c r="I315" s="8" t="s">
        <v>17</v>
      </c>
      <c r="M315" s="11" t="str">
        <f ca="1">IFERROR(__xludf.DUMMYFUNCTION("IFERROR(IF(ISBLANK(VLOOKUP(LOWER(B315),recordings!$C$2:K1000,7,FALSE)),REGEXREPLACE(VLOOKUP(LOWER(B315),recordings!$C$2:K1000,9,FALSE),""\?.*$"",""""),VLOOKUP(LOWER(B315),recordings!$C$2:K1000,7,FALSE)),"""")"),"http://production-processed-recordings.s3.amazonaws.com/normalized_audio/b841992ca58213cb33f1afe1eb411308.wav")</f>
        <v>http://production-processed-recordings.s3.amazonaws.com/normalized_audio/b841992ca58213cb33f1afe1eb411308.wav</v>
      </c>
      <c r="O315" s="7"/>
    </row>
    <row r="316" spans="1:15" ht="15.75" customHeight="1">
      <c r="A316" s="7" t="str">
        <f ca="1">IFERROR(__xludf.DUMMYFUNCTION("REGEXREPLACE(REGEXEXTRACT(B316,""(.*)@""),""\."","""")"),"vpk2018")</f>
        <v>vpk2018</v>
      </c>
      <c r="B316" s="8" t="s">
        <v>1118</v>
      </c>
      <c r="C316" s="9" t="str">
        <f t="shared" si="0"/>
        <v>Koczan Victoria Paige</v>
      </c>
      <c r="D316" s="10" t="s">
        <v>1119</v>
      </c>
      <c r="E316" s="10" t="s">
        <v>375</v>
      </c>
      <c r="F316" s="10" t="s">
        <v>886</v>
      </c>
      <c r="G316" s="8" t="s">
        <v>125</v>
      </c>
      <c r="H316" s="8" t="s">
        <v>126</v>
      </c>
      <c r="I316" s="8" t="s">
        <v>17</v>
      </c>
      <c r="M316" s="11" t="str">
        <f ca="1">IFERROR(__xludf.DUMMYFUNCTION("IFERROR(IF(ISBLANK(VLOOKUP(LOWER(B316),recordings!$C$2:K1000,7,FALSE)),REGEXREPLACE(VLOOKUP(LOWER(B316),recordings!$C$2:K1000,9,FALSE),""\?.*$"",""""),VLOOKUP(LOWER(B316),recordings!$C$2:K1000,7,FALSE)),"""")"),"http://production-processed-recordings.s3.amazonaws.com/normalized_audio/4278e9cfbcf148a55606ba329102c4ed.wav")</f>
        <v>http://production-processed-recordings.s3.amazonaws.com/normalized_audio/4278e9cfbcf148a55606ba329102c4ed.wav</v>
      </c>
      <c r="O316" s="7"/>
    </row>
    <row r="317" spans="1:15" ht="15.75" customHeight="1">
      <c r="A317" s="7" t="str">
        <f ca="1">IFERROR(__xludf.DUMMYFUNCTION("REGEXREPLACE(REGEXEXTRACT(B317,""(.*)@""),""\."","""")"),"ibk289")</f>
        <v>ibk289</v>
      </c>
      <c r="B317" s="8" t="s">
        <v>1120</v>
      </c>
      <c r="C317" s="9" t="str">
        <f t="shared" si="0"/>
        <v>Koshul Ibrahim Badr</v>
      </c>
      <c r="D317" s="10" t="s">
        <v>1121</v>
      </c>
      <c r="E317" s="10" t="s">
        <v>1122</v>
      </c>
      <c r="F317" s="10" t="s">
        <v>1123</v>
      </c>
      <c r="G317" s="8" t="s">
        <v>125</v>
      </c>
      <c r="H317" s="8" t="s">
        <v>126</v>
      </c>
      <c r="I317" s="8" t="s">
        <v>17</v>
      </c>
      <c r="M317" s="11" t="str">
        <f ca="1">IFERROR(__xludf.DUMMYFUNCTION("IFERROR(IF(ISBLANK(VLOOKUP(LOWER(B317),recordings!$C$2:K1000,7,FALSE)),REGEXREPLACE(VLOOKUP(LOWER(B317),recordings!$C$2:K1000,9,FALSE),""\?.*$"",""""),VLOOKUP(LOWER(B317),recordings!$C$2:K1000,7,FALSE)),"""")"),"http://production-processed-recordings.s3.amazonaws.com/normalized_audio/71f02b9d4a8107f9e226980753f0e101.wav")</f>
        <v>http://production-processed-recordings.s3.amazonaws.com/normalized_audio/71f02b9d4a8107f9e226980753f0e101.wav</v>
      </c>
      <c r="O317" s="7"/>
    </row>
    <row r="318" spans="1:15" ht="15.75" customHeight="1">
      <c r="A318" s="7" t="str">
        <f ca="1">IFERROR(__xludf.DUMMYFUNCTION("REGEXREPLACE(REGEXEXTRACT(B318,""(.*)@""),""\."","""")"),"cdk23632")</f>
        <v>cdk23632</v>
      </c>
      <c r="B318" s="8" t="s">
        <v>1124</v>
      </c>
      <c r="C318" s="9" t="str">
        <f t="shared" si="0"/>
        <v>Koslowski Caden D</v>
      </c>
      <c r="D318" s="10" t="s">
        <v>1125</v>
      </c>
      <c r="E318" s="10" t="s">
        <v>1126</v>
      </c>
      <c r="F318" s="10" t="s">
        <v>78</v>
      </c>
      <c r="G318" s="8" t="s">
        <v>15</v>
      </c>
      <c r="H318" s="8" t="s">
        <v>16</v>
      </c>
      <c r="I318" s="8" t="s">
        <v>59</v>
      </c>
      <c r="M318" s="11" t="str">
        <f ca="1">IFERROR(__xludf.DUMMYFUNCTION("IFERROR(IF(ISBLANK(VLOOKUP(LOWER(B318),recordings!$C$2:K1000,7,FALSE)),REGEXREPLACE(VLOOKUP(LOWER(B318),recordings!$C$2:K1000,9,FALSE),""\?.*$"",""""),VLOOKUP(LOWER(B318),recordings!$C$2:K1000,7,FALSE)),"""")"),"http://production-processed-recordings.s3.amazonaws.com/normalized_audio/84f54806c048808065efe1cb6f4c1f02.wav")</f>
        <v>http://production-processed-recordings.s3.amazonaws.com/normalized_audio/84f54806c048808065efe1cb6f4c1f02.wav</v>
      </c>
      <c r="O318" s="7"/>
    </row>
    <row r="319" spans="1:15" ht="15.75" customHeight="1">
      <c r="A319" s="7" t="str">
        <f ca="1">IFERROR(__xludf.DUMMYFUNCTION("REGEXREPLACE(REGEXEXTRACT(B319,""(.*)@""),""\."","""")"),"ndk287")</f>
        <v>ndk287</v>
      </c>
      <c r="B319" s="8" t="s">
        <v>1127</v>
      </c>
      <c r="C319" s="9" t="str">
        <f t="shared" si="0"/>
        <v>Kostelac Nathan Dominique</v>
      </c>
      <c r="D319" s="10" t="s">
        <v>1128</v>
      </c>
      <c r="E319" s="10" t="s">
        <v>1129</v>
      </c>
      <c r="F319" s="10" t="s">
        <v>195</v>
      </c>
      <c r="G319" s="8" t="s">
        <v>15</v>
      </c>
      <c r="H319" s="8" t="s">
        <v>16</v>
      </c>
      <c r="I319" s="8" t="s">
        <v>59</v>
      </c>
      <c r="M319" s="11" t="str">
        <f ca="1">IFERROR(__xludf.DUMMYFUNCTION("IFERROR(IF(ISBLANK(VLOOKUP(LOWER(B319),recordings!$C$2:K1000,7,FALSE)),REGEXREPLACE(VLOOKUP(LOWER(B319),recordings!$C$2:K1000,9,FALSE),""\?.*$"",""""),VLOOKUP(LOWER(B319),recordings!$C$2:K1000,7,FALSE)),"""")"),"http://production-processed-recordings.s3.amazonaws.com/normalized_audio/0cae39a0f501a51c4511aa8834583884.wav")</f>
        <v>http://production-processed-recordings.s3.amazonaws.com/normalized_audio/0cae39a0f501a51c4511aa8834583884.wav</v>
      </c>
      <c r="O319" s="7"/>
    </row>
    <row r="320" spans="1:15" ht="15.75" customHeight="1">
      <c r="A320" s="7" t="str">
        <f ca="1">IFERROR(__xludf.DUMMYFUNCTION("REGEXREPLACE(REGEXEXTRACT(B320,""(.*)@""),""\."","""")"),"jak2181")</f>
        <v>jak2181</v>
      </c>
      <c r="B320" s="8" t="s">
        <v>1130</v>
      </c>
      <c r="C320" s="9" t="str">
        <f t="shared" si="0"/>
        <v>Kozub Jillian Ann</v>
      </c>
      <c r="D320" s="10" t="s">
        <v>1131</v>
      </c>
      <c r="E320" s="10" t="s">
        <v>770</v>
      </c>
      <c r="F320" s="10" t="s">
        <v>317</v>
      </c>
      <c r="G320" s="8" t="s">
        <v>15</v>
      </c>
      <c r="H320" s="8" t="s">
        <v>16</v>
      </c>
      <c r="M320" s="11" t="str">
        <f ca="1">IFERROR(__xludf.DUMMYFUNCTION("IFERROR(IF(ISBLANK(VLOOKUP(LOWER(B320),recordings!$C$2:K1000,7,FALSE)),REGEXREPLACE(VLOOKUP(LOWER(B320),recordings!$C$2:K1000,9,FALSE),""\?.*$"",""""),VLOOKUP(LOWER(B320),recordings!$C$2:K1000,7,FALSE)),"""")"),"http://production-processed-recordings.s3.amazonaws.com/normalized_audio/afbc9edef24921683639afe2f4d2cccd.wav")</f>
        <v>http://production-processed-recordings.s3.amazonaws.com/normalized_audio/afbc9edef24921683639afe2f4d2cccd.wav</v>
      </c>
      <c r="O320" s="7"/>
    </row>
    <row r="321" spans="1:15" ht="15.75" customHeight="1">
      <c r="A321" s="7" t="str">
        <f ca="1">IFERROR(__xludf.DUMMYFUNCTION("REGEXREPLACE(REGEXEXTRACT(B321,""(.*)@""),""\."","""")"),"sjohnston0016")</f>
        <v>sjohnston0016</v>
      </c>
      <c r="B321" s="8" t="s">
        <v>1132</v>
      </c>
      <c r="C321" s="9" t="str">
        <f t="shared" si="0"/>
        <v>Kral Samantha May</v>
      </c>
      <c r="D321" s="10" t="s">
        <v>1133</v>
      </c>
      <c r="E321" s="10" t="s">
        <v>808</v>
      </c>
      <c r="F321" s="10" t="s">
        <v>1134</v>
      </c>
      <c r="G321" s="8" t="s">
        <v>15</v>
      </c>
      <c r="H321" s="8" t="s">
        <v>16</v>
      </c>
      <c r="M321" s="11" t="str">
        <f ca="1">IFERROR(__xludf.DUMMYFUNCTION("IFERROR(IF(ISBLANK(VLOOKUP(LOWER(B321),recordings!$C$2:K1000,7,FALSE)),REGEXREPLACE(VLOOKUP(LOWER(B321),recordings!$C$2:K1000,9,FALSE),""\?.*$"",""""),VLOOKUP(LOWER(B321),recordings!$C$2:K1000,7,FALSE)),"""")"),"http://production-processed-recordings.s3.amazonaws.com/normalized_audio/0842e876f60748bc0ec774625710f6b0.wav")</f>
        <v>http://production-processed-recordings.s3.amazonaws.com/normalized_audio/0842e876f60748bc0ec774625710f6b0.wav</v>
      </c>
      <c r="N321" s="8" t="s">
        <v>1135</v>
      </c>
      <c r="O321" s="7"/>
    </row>
    <row r="322" spans="1:15" ht="15.75" customHeight="1">
      <c r="A322" s="7" t="str">
        <f ca="1">IFERROR(__xludf.DUMMYFUNCTION("REGEXREPLACE(REGEXEXTRACT(B322,""(.*)@""),""\."","""")"),"ck27519")</f>
        <v>ck27519</v>
      </c>
      <c r="B322" s="8" t="s">
        <v>1136</v>
      </c>
      <c r="C322" s="9" t="str">
        <f t="shared" si="0"/>
        <v xml:space="preserve">Kreitzman Christopher </v>
      </c>
      <c r="D322" s="10" t="s">
        <v>1137</v>
      </c>
      <c r="E322" s="10" t="s">
        <v>104</v>
      </c>
      <c r="F322" s="10"/>
      <c r="G322" s="8" t="s">
        <v>15</v>
      </c>
      <c r="H322" s="8" t="s">
        <v>16</v>
      </c>
      <c r="M322" s="11" t="str">
        <f ca="1">IFERROR(__xludf.DUMMYFUNCTION("IFERROR(IF(ISBLANK(VLOOKUP(LOWER(B322),recordings!$C$2:K1000,7,FALSE)),REGEXREPLACE(VLOOKUP(LOWER(B322),recordings!$C$2:K1000,9,FALSE),""\?.*$"",""""),VLOOKUP(LOWER(B322),recordings!$C$2:K1000,7,FALSE)),"""")"),"http://production-processed-recordings.s3.amazonaws.com/normalized_audio/13ea8fcc1cd1eae78026c19e1f5305fe.wav")</f>
        <v>http://production-processed-recordings.s3.amazonaws.com/normalized_audio/13ea8fcc1cd1eae78026c19e1f5305fe.wav</v>
      </c>
      <c r="O322" s="7"/>
    </row>
    <row r="323" spans="1:15" ht="15.75" customHeight="1">
      <c r="A323" s="7" t="str">
        <f ca="1">IFERROR(__xludf.DUMMYFUNCTION("REGEXREPLACE(REGEXEXTRACT(B323,""(.*)@""),""\."","""")"),"cw23154")</f>
        <v>cw23154</v>
      </c>
      <c r="B323" s="8" t="s">
        <v>1138</v>
      </c>
      <c r="C323" s="9" t="str">
        <f t="shared" si="0"/>
        <v>Kropko Cypress Taulane</v>
      </c>
      <c r="D323" s="10" t="s">
        <v>1139</v>
      </c>
      <c r="E323" s="10" t="s">
        <v>1140</v>
      </c>
      <c r="F323" s="10" t="s">
        <v>1141</v>
      </c>
      <c r="G323" s="8" t="s">
        <v>27</v>
      </c>
      <c r="H323" s="8" t="s">
        <v>41</v>
      </c>
      <c r="I323" s="8" t="s">
        <v>35</v>
      </c>
      <c r="M323" s="11" t="str">
        <f ca="1">IFERROR(__xludf.DUMMYFUNCTION("IFERROR(IF(ISBLANK(VLOOKUP(LOWER(B323),recordings!$C$2:K1000,7,FALSE)),REGEXREPLACE(VLOOKUP(LOWER(B323),recordings!$C$2:K1000,9,FALSE),""\?.*$"",""""),VLOOKUP(LOWER(B323),recordings!$C$2:K1000,7,FALSE)),"""")"),"http://production-processed-recordings.s3.amazonaws.com/normalized_audio/b0fafec89676a981c9a2f09f8be520f5.wav")</f>
        <v>http://production-processed-recordings.s3.amazonaws.com/normalized_audio/b0fafec89676a981c9a2f09f8be520f5.wav</v>
      </c>
      <c r="N323" s="8" t="s">
        <v>1142</v>
      </c>
      <c r="O323" s="7"/>
    </row>
    <row r="324" spans="1:15" ht="15.75" customHeight="1">
      <c r="A324" s="7" t="str">
        <f ca="1">IFERROR(__xludf.DUMMYFUNCTION("REGEXREPLACE(REGEXEXTRACT(B324,""(.*)@""),""\."","""")"),"spk2829")</f>
        <v>spk2829</v>
      </c>
      <c r="B324" s="8" t="s">
        <v>1143</v>
      </c>
      <c r="C324" s="9" t="str">
        <f t="shared" si="0"/>
        <v>Kumar Sneha Pradeep</v>
      </c>
      <c r="D324" s="10" t="s">
        <v>1144</v>
      </c>
      <c r="E324" s="10" t="s">
        <v>1057</v>
      </c>
      <c r="F324" s="10" t="s">
        <v>1145</v>
      </c>
      <c r="G324" s="8" t="s">
        <v>15</v>
      </c>
      <c r="H324" s="8" t="s">
        <v>16</v>
      </c>
      <c r="I324" s="8" t="s">
        <v>59</v>
      </c>
      <c r="M324" s="11" t="str">
        <f ca="1">IFERROR(__xludf.DUMMYFUNCTION("IFERROR(IF(ISBLANK(VLOOKUP(LOWER(B324),recordings!$C$2:K1000,7,FALSE)),REGEXREPLACE(VLOOKUP(LOWER(B324),recordings!$C$2:K1000,9,FALSE),""\?.*$"",""""),VLOOKUP(LOWER(B324),recordings!$C$2:K1000,7,FALSE)),"""")"),"http://production-processed-recordings.s3.amazonaws.com/normalized_audio/f7df00af81beaf6fdd2b817ad3abd632.wav")</f>
        <v>http://production-processed-recordings.s3.amazonaws.com/normalized_audio/f7df00af81beaf6fdd2b817ad3abd632.wav</v>
      </c>
      <c r="O324" s="7"/>
    </row>
    <row r="325" spans="1:15" ht="15.75" customHeight="1">
      <c r="A325" s="7" t="str">
        <f ca="1">IFERROR(__xludf.DUMMYFUNCTION("REGEXREPLACE(REGEXEXTRACT(B325,""(.*)@""),""\."","""")"),"jdk22")</f>
        <v>jdk22</v>
      </c>
      <c r="B325" s="8" t="s">
        <v>1146</v>
      </c>
      <c r="C325" s="9" t="str">
        <f t="shared" si="0"/>
        <v>Kuper Justin Daniel</v>
      </c>
      <c r="D325" s="10" t="s">
        <v>1147</v>
      </c>
      <c r="E325" s="10" t="s">
        <v>405</v>
      </c>
      <c r="F325" s="10" t="s">
        <v>215</v>
      </c>
      <c r="G325" s="8" t="s">
        <v>15</v>
      </c>
      <c r="H325" s="8" t="s">
        <v>16</v>
      </c>
      <c r="M325" s="11" t="str">
        <f ca="1">IFERROR(__xludf.DUMMYFUNCTION("IFERROR(IF(ISBLANK(VLOOKUP(LOWER(B325),recordings!$C$2:K1000,7,FALSE)),REGEXREPLACE(VLOOKUP(LOWER(B325),recordings!$C$2:K1000,9,FALSE),""\?.*$"",""""),VLOOKUP(LOWER(B325),recordings!$C$2:K1000,7,FALSE)),"""")"),"http://production-processed-recordings.s3.amazonaws.com/normalized_audio/edec960a10f994d1aaac8f4b67b041e0.wav")</f>
        <v>http://production-processed-recordings.s3.amazonaws.com/normalized_audio/edec960a10f994d1aaac8f4b67b041e0.wav</v>
      </c>
      <c r="O325" s="7"/>
    </row>
    <row r="326" spans="1:15" ht="15.75" customHeight="1">
      <c r="A326" s="7" t="str">
        <f ca="1">IFERROR(__xludf.DUMMYFUNCTION("REGEXREPLACE(REGEXEXTRACT(B326,""(.*)@""),""\."","""")"),"dh2866")</f>
        <v>dh2866</v>
      </c>
      <c r="B326" s="8" t="s">
        <v>1148</v>
      </c>
      <c r="C326" s="9" t="str">
        <f t="shared" si="0"/>
        <v>Kupke Dara Anika Heil</v>
      </c>
      <c r="D326" s="10" t="s">
        <v>1149</v>
      </c>
      <c r="E326" s="10" t="s">
        <v>1150</v>
      </c>
      <c r="F326" s="10" t="s">
        <v>1151</v>
      </c>
      <c r="G326" s="8" t="s">
        <v>29</v>
      </c>
      <c r="H326" s="8" t="s">
        <v>270</v>
      </c>
      <c r="M326" s="11" t="str">
        <f ca="1">IFERROR(__xludf.DUMMYFUNCTION("IFERROR(IF(ISBLANK(VLOOKUP(LOWER(B326),recordings!$C$2:K1000,7,FALSE)),REGEXREPLACE(VLOOKUP(LOWER(B326),recordings!$C$2:K1000,9,FALSE),""\?.*$"",""""),VLOOKUP(LOWER(B326),recordings!$C$2:K1000,7,FALSE)),"""")"),"http://production-processed-recordings.s3.amazonaws.com/normalized_audio/bb989cde6c21acc3f771cc8feec947ba.wav")</f>
        <v>http://production-processed-recordings.s3.amazonaws.com/normalized_audio/bb989cde6c21acc3f771cc8feec947ba.wav</v>
      </c>
      <c r="O326" s="7"/>
    </row>
    <row r="327" spans="1:15" ht="15.75" customHeight="1">
      <c r="A327" s="7" t="str">
        <f ca="1">IFERROR(__xludf.DUMMYFUNCTION("REGEXREPLACE(REGEXEXTRACT(B327,""(.*)@""),""\."","""")"),"sll25578")</f>
        <v>sll25578</v>
      </c>
      <c r="B327" s="8" t="s">
        <v>1152</v>
      </c>
      <c r="C327" s="9" t="str">
        <f t="shared" si="0"/>
        <v>Lainez-Zuniga Seidy Lisbeth</v>
      </c>
      <c r="D327" s="10" t="s">
        <v>1153</v>
      </c>
      <c r="E327" s="10" t="s">
        <v>1154</v>
      </c>
      <c r="F327" s="10" t="s">
        <v>1155</v>
      </c>
      <c r="G327" s="8" t="s">
        <v>15</v>
      </c>
      <c r="H327" s="8" t="s">
        <v>16</v>
      </c>
      <c r="I327" s="8" t="s">
        <v>59</v>
      </c>
      <c r="M327" s="11" t="str">
        <f ca="1">IFERROR(__xludf.DUMMYFUNCTION("IFERROR(IF(ISBLANK(VLOOKUP(LOWER(B327),recordings!$C$2:K1000,7,FALSE)),REGEXREPLACE(VLOOKUP(LOWER(B327),recordings!$C$2:K1000,9,FALSE),""\?.*$"",""""),VLOOKUP(LOWER(B327),recordings!$C$2:K1000,7,FALSE)),"""")"),"http://production-processed-recordings.s3.amazonaws.com/normalized_audio/12466b3f9d60ab648847c801f81ee193.wav")</f>
        <v>http://production-processed-recordings.s3.amazonaws.com/normalized_audio/12466b3f9d60ab648847c801f81ee193.wav</v>
      </c>
      <c r="O327" s="7"/>
    </row>
    <row r="328" spans="1:15" ht="15.75" customHeight="1">
      <c r="A328" s="7" t="str">
        <f ca="1">IFERROR(__xludf.DUMMYFUNCTION("REGEXREPLACE(REGEXEXTRACT(B328,""(.*)@""),""\."","""")"),"tml266")</f>
        <v>tml266</v>
      </c>
      <c r="B328" s="8" t="s">
        <v>1156</v>
      </c>
      <c r="C328" s="9" t="str">
        <f t="shared" si="0"/>
        <v>Lamouroux Tressie Marie</v>
      </c>
      <c r="D328" s="10" t="s">
        <v>1157</v>
      </c>
      <c r="E328" s="10" t="s">
        <v>1158</v>
      </c>
      <c r="F328" s="10" t="s">
        <v>783</v>
      </c>
      <c r="G328" s="8" t="s">
        <v>15</v>
      </c>
      <c r="H328" s="8" t="s">
        <v>16</v>
      </c>
      <c r="I328" s="8" t="s">
        <v>17</v>
      </c>
      <c r="M328" s="11" t="str">
        <f ca="1">IFERROR(__xludf.DUMMYFUNCTION("IFERROR(IF(ISBLANK(VLOOKUP(LOWER(B328),recordings!$C$2:K1000,7,FALSE)),REGEXREPLACE(VLOOKUP(LOWER(B328),recordings!$C$2:K1000,9,FALSE),""\?.*$"",""""),VLOOKUP(LOWER(B328),recordings!$C$2:K1000,7,FALSE)),"""")"),"http://production-processed-recordings.s3.amazonaws.com/normalized_audio/170d7c532ad6c4865adff88aab50f676.wav")</f>
        <v>http://production-processed-recordings.s3.amazonaws.com/normalized_audio/170d7c532ad6c4865adff88aab50f676.wav</v>
      </c>
      <c r="O328" s="7"/>
    </row>
    <row r="329" spans="1:15" ht="15.75" customHeight="1">
      <c r="A329" s="7" t="str">
        <f ca="1">IFERROR(__xludf.DUMMYFUNCTION("REGEXREPLACE(REGEXEXTRACT(B329,""(.*)@""),""\."","""")"),"nlavin0001")</f>
        <v>nlavin0001</v>
      </c>
      <c r="B329" s="8" t="s">
        <v>1159</v>
      </c>
      <c r="C329" s="9" t="str">
        <f t="shared" si="0"/>
        <v>Lavin Nicholas P</v>
      </c>
      <c r="D329" s="10" t="s">
        <v>1160</v>
      </c>
      <c r="E329" s="10" t="s">
        <v>307</v>
      </c>
      <c r="F329" s="10" t="s">
        <v>1064</v>
      </c>
      <c r="G329" s="8" t="s">
        <v>27</v>
      </c>
      <c r="H329" s="8" t="s">
        <v>41</v>
      </c>
      <c r="I329" s="8" t="s">
        <v>17</v>
      </c>
      <c r="M329" s="11" t="str">
        <f ca="1">IFERROR(__xludf.DUMMYFUNCTION("IFERROR(IF(ISBLANK(VLOOKUP(LOWER(B329),recordings!$C$2:K1000,7,FALSE)),REGEXREPLACE(VLOOKUP(LOWER(B329),recordings!$C$2:K1000,9,FALSE),""\?.*$"",""""),VLOOKUP(LOWER(B329),recordings!$C$2:K1000,7,FALSE)),"""")"),"http://production-processed-recordings.s3.amazonaws.com/normalized_audio/966a42024bb272360357f4416bcb63a6.wav")</f>
        <v>http://production-processed-recordings.s3.amazonaws.com/normalized_audio/966a42024bb272360357f4416bcb63a6.wav</v>
      </c>
      <c r="O329" s="7"/>
    </row>
    <row r="330" spans="1:15" ht="15.75" customHeight="1">
      <c r="A330" s="7" t="str">
        <f ca="1">IFERROR(__xludf.DUMMYFUNCTION("REGEXREPLACE(REGEXEXTRACT(B330,""(.*)@""),""\."","""")"),"gal2794")</f>
        <v>gal2794</v>
      </c>
      <c r="B330" s="8" t="s">
        <v>1161</v>
      </c>
      <c r="C330" s="9" t="str">
        <f t="shared" si="0"/>
        <v>Lawhorne Graceann Alexandra</v>
      </c>
      <c r="D330" s="10" t="s">
        <v>1162</v>
      </c>
      <c r="E330" s="10" t="s">
        <v>1163</v>
      </c>
      <c r="F330" s="10" t="s">
        <v>409</v>
      </c>
      <c r="G330" s="8" t="s">
        <v>15</v>
      </c>
      <c r="H330" s="8" t="s">
        <v>16</v>
      </c>
      <c r="I330" s="8" t="s">
        <v>35</v>
      </c>
      <c r="M330" s="11" t="str">
        <f ca="1">IFERROR(__xludf.DUMMYFUNCTION("IFERROR(IF(ISBLANK(VLOOKUP(LOWER(B330),recordings!$C$2:K1000,7,FALSE)),REGEXREPLACE(VLOOKUP(LOWER(B330),recordings!$C$2:K1000,9,FALSE),""\?.*$"",""""),VLOOKUP(LOWER(B330),recordings!$C$2:K1000,7,FALSE)),"""")"),"http://production-processed-recordings.s3.amazonaws.com/normalized_audio/061aae1112372c5f98951a0f5bf59f47.wav")</f>
        <v>http://production-processed-recordings.s3.amazonaws.com/normalized_audio/061aae1112372c5f98951a0f5bf59f47.wav</v>
      </c>
      <c r="N330" s="8" t="s">
        <v>1164</v>
      </c>
      <c r="O330" s="7"/>
    </row>
    <row r="331" spans="1:15" ht="15.75" customHeight="1">
      <c r="A331" s="7" t="str">
        <f ca="1">IFERROR(__xludf.DUMMYFUNCTION("REGEXREPLACE(REGEXEXTRACT(B331,""(.*)@""),""\."","""")"),"kpl2112")</f>
        <v>kpl2112</v>
      </c>
      <c r="B331" s="8" t="s">
        <v>1165</v>
      </c>
      <c r="C331" s="9" t="str">
        <f t="shared" si="0"/>
        <v>Lawson Kelsi Paige</v>
      </c>
      <c r="D331" s="10" t="s">
        <v>1166</v>
      </c>
      <c r="E331" s="10" t="s">
        <v>1167</v>
      </c>
      <c r="F331" s="10" t="s">
        <v>886</v>
      </c>
      <c r="G331" s="8" t="s">
        <v>27</v>
      </c>
      <c r="H331" s="8" t="s">
        <v>41</v>
      </c>
      <c r="M331" s="11" t="str">
        <f ca="1">IFERROR(__xludf.DUMMYFUNCTION("IFERROR(IF(ISBLANK(VLOOKUP(LOWER(B331),recordings!$C$2:K1000,7,FALSE)),REGEXREPLACE(VLOOKUP(LOWER(B331),recordings!$C$2:K1000,9,FALSE),""\?.*$"",""""),VLOOKUP(LOWER(B331),recordings!$C$2:K1000,7,FALSE)),"""")"),"http://production-processed-recordings.s3.amazonaws.com/normalized_audio/a9b027e30c161fcc5c9564752c85cfdc.wav")</f>
        <v>http://production-processed-recordings.s3.amazonaws.com/normalized_audio/a9b027e30c161fcc5c9564752c85cfdc.wav</v>
      </c>
      <c r="O331" s="7"/>
    </row>
    <row r="332" spans="1:15" ht="15.75" customHeight="1">
      <c r="A332" s="7" t="str">
        <f ca="1">IFERROR(__xludf.DUMMYFUNCTION("REGEXREPLACE(REGEXEXTRACT(B332,""(.*)@""),""\."","""")"),"kwl2297")</f>
        <v>kwl2297</v>
      </c>
      <c r="B332" s="8" t="s">
        <v>1168</v>
      </c>
      <c r="C332" s="9" t="str">
        <f t="shared" si="0"/>
        <v>Lawson Kelton Wyatt</v>
      </c>
      <c r="D332" s="10" t="s">
        <v>1166</v>
      </c>
      <c r="E332" s="10" t="s">
        <v>1169</v>
      </c>
      <c r="F332" s="10" t="s">
        <v>1170</v>
      </c>
      <c r="G332" s="8" t="s">
        <v>15</v>
      </c>
      <c r="H332" s="8" t="s">
        <v>16</v>
      </c>
      <c r="I332" s="8" t="s">
        <v>59</v>
      </c>
      <c r="M332" s="11" t="str">
        <f ca="1">IFERROR(__xludf.DUMMYFUNCTION("IFERROR(IF(ISBLANK(VLOOKUP(LOWER(B332),recordings!$C$2:K1000,7,FALSE)),REGEXREPLACE(VLOOKUP(LOWER(B332),recordings!$C$2:K1000,9,FALSE),""\?.*$"",""""),VLOOKUP(LOWER(B332),recordings!$C$2:K1000,7,FALSE)),"""")"),"http://production-processed-recordings.s3.amazonaws.com/normalized_audio/f766a3337602caedb04ac28a96ea03cb.wav")</f>
        <v>http://production-processed-recordings.s3.amazonaws.com/normalized_audio/f766a3337602caedb04ac28a96ea03cb.wav</v>
      </c>
      <c r="O332" s="7"/>
    </row>
    <row r="333" spans="1:15" ht="15.75" customHeight="1">
      <c r="A333" s="7" t="str">
        <f ca="1">IFERROR(__xludf.DUMMYFUNCTION("REGEXREPLACE(REGEXEXTRACT(B333,""(.*)@""),""\."","""")"),"tel2753")</f>
        <v>tel2753</v>
      </c>
      <c r="B333" s="8" t="s">
        <v>1171</v>
      </c>
      <c r="C333" s="9" t="str">
        <f t="shared" si="0"/>
        <v>Lawson Taylor Elizabeth</v>
      </c>
      <c r="D333" s="10" t="s">
        <v>1166</v>
      </c>
      <c r="E333" s="10" t="s">
        <v>312</v>
      </c>
      <c r="F333" s="10" t="s">
        <v>281</v>
      </c>
      <c r="G333" s="8" t="s">
        <v>15</v>
      </c>
      <c r="H333" s="8" t="s">
        <v>16</v>
      </c>
      <c r="I333" s="8" t="s">
        <v>59</v>
      </c>
      <c r="M333" s="11" t="str">
        <f ca="1">IFERROR(__xludf.DUMMYFUNCTION("IFERROR(IF(ISBLANK(VLOOKUP(LOWER(B333),recordings!$C$2:K1000,7,FALSE)),REGEXREPLACE(VLOOKUP(LOWER(B333),recordings!$C$2:K1000,9,FALSE),""\?.*$"",""""),VLOOKUP(LOWER(B333),recordings!$C$2:K1000,7,FALSE)),"""")"),"http://production-processed-recordings.s3.amazonaws.com/normalized_audio/2ebe85454e3001d2134ff8e20fd51d03.wav")</f>
        <v>http://production-processed-recordings.s3.amazonaws.com/normalized_audio/2ebe85454e3001d2134ff8e20fd51d03.wav</v>
      </c>
      <c r="N333" s="8" t="s">
        <v>1172</v>
      </c>
      <c r="O333" s="7"/>
    </row>
    <row r="334" spans="1:15" ht="15.75" customHeight="1">
      <c r="A334" s="7" t="str">
        <f ca="1">IFERROR(__xludf.DUMMYFUNCTION("REGEXREPLACE(REGEXEXTRACT(B334,""(.*)@""),""\."","""")"),"jml2602")</f>
        <v>jml2602</v>
      </c>
      <c r="B334" s="8" t="s">
        <v>1173</v>
      </c>
      <c r="C334" s="9" t="str">
        <f t="shared" si="0"/>
        <v>Layne Jennifer Marie</v>
      </c>
      <c r="D334" s="10" t="s">
        <v>1174</v>
      </c>
      <c r="E334" s="10" t="s">
        <v>488</v>
      </c>
      <c r="F334" s="10" t="s">
        <v>783</v>
      </c>
      <c r="G334" s="8" t="s">
        <v>29</v>
      </c>
      <c r="H334" s="8" t="s">
        <v>1045</v>
      </c>
      <c r="M334" s="11" t="str">
        <f ca="1">IFERROR(__xludf.DUMMYFUNCTION("IFERROR(IF(ISBLANK(VLOOKUP(LOWER(B334),recordings!$C$2:K1000,7,FALSE)),REGEXREPLACE(VLOOKUP(LOWER(B334),recordings!$C$2:K1000,9,FALSE),""\?.*$"",""""),VLOOKUP(LOWER(B334),recordings!$C$2:K1000,7,FALSE)),"""")"),"http://production-processed-recordings.s3.amazonaws.com/normalized_audio/e90ba73cbdb79d5b06cb557948f73eee.wav")</f>
        <v>http://production-processed-recordings.s3.amazonaws.com/normalized_audio/e90ba73cbdb79d5b06cb557948f73eee.wav</v>
      </c>
      <c r="O334" s="7"/>
    </row>
    <row r="335" spans="1:15" ht="15.75" customHeight="1">
      <c r="A335" s="7" t="str">
        <f ca="1">IFERROR(__xludf.DUMMYFUNCTION("REGEXREPLACE(REGEXEXTRACT(B335,""(.*)@""),""\."","""")"),"abl2540")</f>
        <v>abl2540</v>
      </c>
      <c r="B335" s="8" t="s">
        <v>1175</v>
      </c>
      <c r="C335" s="9" t="str">
        <f t="shared" si="0"/>
        <v>Leake Angela Brooke</v>
      </c>
      <c r="D335" s="10" t="s">
        <v>1176</v>
      </c>
      <c r="E335" s="10" t="s">
        <v>453</v>
      </c>
      <c r="F335" s="10" t="s">
        <v>523</v>
      </c>
      <c r="G335" s="8" t="s">
        <v>79</v>
      </c>
      <c r="H335" s="8" t="s">
        <v>236</v>
      </c>
      <c r="M335" s="11" t="str">
        <f ca="1">IFERROR(__xludf.DUMMYFUNCTION("IFERROR(IF(ISBLANK(VLOOKUP(LOWER(B335),recordings!$C$2:K1000,7,FALSE)),REGEXREPLACE(VLOOKUP(LOWER(B335),recordings!$C$2:K1000,9,FALSE),""\?.*$"",""""),VLOOKUP(LOWER(B335),recordings!$C$2:K1000,7,FALSE)),"""")"),"http://production-processed-recordings.s3.amazonaws.com/normalized_audio/6569458ca921caab856454dff1a27e9b.wav")</f>
        <v>http://production-processed-recordings.s3.amazonaws.com/normalized_audio/6569458ca921caab856454dff1a27e9b.wav</v>
      </c>
      <c r="O335" s="7"/>
    </row>
    <row r="336" spans="1:15" ht="15.75" customHeight="1">
      <c r="A336" s="7" t="str">
        <f ca="1">IFERROR(__xludf.DUMMYFUNCTION("REGEXREPLACE(REGEXEXTRACT(B336,""(.*)@""),""\."","""")"),"cwl2643")</f>
        <v>cwl2643</v>
      </c>
      <c r="B336" s="8" t="s">
        <v>1177</v>
      </c>
      <c r="C336" s="9" t="str">
        <f t="shared" si="0"/>
        <v>LeBlond Claire Walters</v>
      </c>
      <c r="D336" s="10" t="s">
        <v>1178</v>
      </c>
      <c r="E336" s="10" t="s">
        <v>1179</v>
      </c>
      <c r="F336" s="10" t="s">
        <v>1180</v>
      </c>
      <c r="G336" s="8" t="s">
        <v>15</v>
      </c>
      <c r="H336" s="8" t="s">
        <v>16</v>
      </c>
      <c r="I336" s="8" t="s">
        <v>17</v>
      </c>
      <c r="M336" s="11" t="str">
        <f ca="1">IFERROR(__xludf.DUMMYFUNCTION("IFERROR(IF(ISBLANK(VLOOKUP(LOWER(B336),recordings!$C$2:K1000,7,FALSE)),REGEXREPLACE(VLOOKUP(LOWER(B336),recordings!$C$2:K1000,9,FALSE),""\?.*$"",""""),VLOOKUP(LOWER(B336),recordings!$C$2:K1000,7,FALSE)),"""")"),"http://production-processed-recordings.s3.amazonaws.com/normalized_audio/7b4aba0bebc9b31a40ad7f8c0c0649ac.wav")</f>
        <v>http://production-processed-recordings.s3.amazonaws.com/normalized_audio/7b4aba0bebc9b31a40ad7f8c0c0649ac.wav</v>
      </c>
      <c r="N336" s="8" t="s">
        <v>1181</v>
      </c>
      <c r="O336" s="7"/>
    </row>
    <row r="337" spans="1:15" ht="15.75" customHeight="1">
      <c r="A337" s="7" t="str">
        <f ca="1">IFERROR(__xludf.DUMMYFUNCTION("REGEXREPLACE(REGEXEXTRACT(B337,""(.*)@""),""\."","""")"),"rcl26224")</f>
        <v>rcl26224</v>
      </c>
      <c r="B337" s="8" t="s">
        <v>1182</v>
      </c>
      <c r="C337" s="9" t="str">
        <f t="shared" si="0"/>
        <v>Lee Ricardo Cortez</v>
      </c>
      <c r="D337" s="10" t="s">
        <v>227</v>
      </c>
      <c r="E337" s="10" t="s">
        <v>1183</v>
      </c>
      <c r="F337" s="10" t="s">
        <v>498</v>
      </c>
      <c r="G337" s="8" t="s">
        <v>15</v>
      </c>
      <c r="H337" s="8" t="s">
        <v>16</v>
      </c>
      <c r="I337" s="8" t="s">
        <v>17</v>
      </c>
      <c r="M337" s="11" t="str">
        <f ca="1">IFERROR(__xludf.DUMMYFUNCTION("IFERROR(IF(ISBLANK(VLOOKUP(LOWER(B337),recordings!$C$2:K1000,7,FALSE)),REGEXREPLACE(VLOOKUP(LOWER(B337),recordings!$C$2:K1000,9,FALSE),""\?.*$"",""""),VLOOKUP(LOWER(B337),recordings!$C$2:K1000,7,FALSE)),"""")"),"http://production-processed-recordings.s3.amazonaws.com/normalized_audio/a7c19da2690c5837cef64fd494b57387.wav")</f>
        <v>http://production-processed-recordings.s3.amazonaws.com/normalized_audio/a7c19da2690c5837cef64fd494b57387.wav</v>
      </c>
      <c r="O337" s="7"/>
    </row>
    <row r="338" spans="1:15" ht="15.75" customHeight="1">
      <c r="A338" s="7" t="str">
        <f ca="1">IFERROR(__xludf.DUMMYFUNCTION("REGEXREPLACE(REGEXEXTRACT(B338,""(.*)@""),""\."","""")"),"ceg2925")</f>
        <v>ceg2925</v>
      </c>
      <c r="B338" s="8" t="s">
        <v>1184</v>
      </c>
      <c r="C338" s="9" t="str">
        <f t="shared" si="0"/>
        <v>Leiby Christina Emily</v>
      </c>
      <c r="D338" s="10" t="s">
        <v>1185</v>
      </c>
      <c r="E338" s="10" t="s">
        <v>210</v>
      </c>
      <c r="F338" s="10" t="s">
        <v>129</v>
      </c>
      <c r="G338" s="8" t="s">
        <v>15</v>
      </c>
      <c r="H338" s="8" t="s">
        <v>16</v>
      </c>
      <c r="M338" s="11" t="str">
        <f ca="1">IFERROR(__xludf.DUMMYFUNCTION("IFERROR(IF(ISBLANK(VLOOKUP(LOWER(B338),recordings!$C$2:K1000,7,FALSE)),REGEXREPLACE(VLOOKUP(LOWER(B338),recordings!$C$2:K1000,9,FALSE),""\?.*$"",""""),VLOOKUP(LOWER(B338),recordings!$C$2:K1000,7,FALSE)),"""")"),"http://production-processed-recordings.s3.amazonaws.com/normalized_audio/275a4a58e43602455cab8df71b024df8.wav")</f>
        <v>http://production-processed-recordings.s3.amazonaws.com/normalized_audio/275a4a58e43602455cab8df71b024df8.wav</v>
      </c>
      <c r="O338" s="7"/>
    </row>
    <row r="339" spans="1:15" ht="15.75" customHeight="1">
      <c r="A339" s="7" t="str">
        <f ca="1">IFERROR(__xludf.DUMMYFUNCTION("REGEXREPLACE(REGEXEXTRACT(B339,""(.*)@""),""\."","""")"),"ncl2668")</f>
        <v>ncl2668</v>
      </c>
      <c r="B339" s="8" t="s">
        <v>1186</v>
      </c>
      <c r="C339" s="9" t="str">
        <f t="shared" si="0"/>
        <v>Liles Nicholas Christopher</v>
      </c>
      <c r="D339" s="10" t="s">
        <v>1187</v>
      </c>
      <c r="E339" s="10" t="s">
        <v>307</v>
      </c>
      <c r="F339" s="10" t="s">
        <v>104</v>
      </c>
      <c r="G339" s="8" t="s">
        <v>15</v>
      </c>
      <c r="H339" s="8" t="s">
        <v>16</v>
      </c>
      <c r="I339" s="8" t="s">
        <v>17</v>
      </c>
      <c r="M339" s="11" t="str">
        <f ca="1">IFERROR(__xludf.DUMMYFUNCTION("IFERROR(IF(ISBLANK(VLOOKUP(LOWER(B339),recordings!$C$2:K1000,7,FALSE)),REGEXREPLACE(VLOOKUP(LOWER(B339),recordings!$C$2:K1000,9,FALSE),""\?.*$"",""""),VLOOKUP(LOWER(B339),recordings!$C$2:K1000,7,FALSE)),"""")"),"http://production-processed-recordings.s3.amazonaws.com/normalized_audio/5888dd9b596fd89aa209c1573a5f9d42.wav")</f>
        <v>http://production-processed-recordings.s3.amazonaws.com/normalized_audio/5888dd9b596fd89aa209c1573a5f9d42.wav</v>
      </c>
      <c r="N339" s="8" t="s">
        <v>1188</v>
      </c>
      <c r="O339" s="7"/>
    </row>
    <row r="340" spans="1:15" ht="15.75" customHeight="1">
      <c r="A340" s="7" t="str">
        <f ca="1">IFERROR(__xludf.DUMMYFUNCTION("REGEXREPLACE(REGEXEXTRACT(B340,""(.*)@""),""\."","""")"),"all27093")</f>
        <v>all27093</v>
      </c>
      <c r="B340" s="8" t="s">
        <v>1189</v>
      </c>
      <c r="C340" s="9" t="str">
        <f t="shared" si="0"/>
        <v>Lilledahl Amelia Lynn</v>
      </c>
      <c r="D340" s="10" t="s">
        <v>1190</v>
      </c>
      <c r="E340" s="10" t="s">
        <v>1191</v>
      </c>
      <c r="F340" s="10" t="s">
        <v>351</v>
      </c>
      <c r="G340" s="8" t="s">
        <v>27</v>
      </c>
      <c r="H340" s="8" t="s">
        <v>41</v>
      </c>
      <c r="M340" s="11" t="str">
        <f ca="1">IFERROR(__xludf.DUMMYFUNCTION("IFERROR(IF(ISBLANK(VLOOKUP(LOWER(B340),recordings!$C$2:K1000,7,FALSE)),REGEXREPLACE(VLOOKUP(LOWER(B340),recordings!$C$2:K1000,9,FALSE),""\?.*$"",""""),VLOOKUP(LOWER(B340),recordings!$C$2:K1000,7,FALSE)),"""")"),"http://production-processed-recordings.s3.amazonaws.com/normalized_audio/1ffd183ad5cd665d990c68075e7fb941.wav")</f>
        <v>http://production-processed-recordings.s3.amazonaws.com/normalized_audio/1ffd183ad5cd665d990c68075e7fb941.wav</v>
      </c>
      <c r="N340" s="8" t="s">
        <v>1192</v>
      </c>
      <c r="O340" s="7"/>
    </row>
    <row r="341" spans="1:15" ht="15.75" customHeight="1">
      <c r="A341" s="7" t="str">
        <f ca="1">IFERROR(__xludf.DUMMYFUNCTION("REGEXREPLACE(REGEXEXTRACT(B341,""(.*)@""),""\."","""")"),"wdl211")</f>
        <v>wdl211</v>
      </c>
      <c r="B341" s="8" t="s">
        <v>1193</v>
      </c>
      <c r="C341" s="9" t="str">
        <f t="shared" si="0"/>
        <v>Lilly William David</v>
      </c>
      <c r="D341" s="10" t="s">
        <v>1194</v>
      </c>
      <c r="E341" s="10" t="s">
        <v>115</v>
      </c>
      <c r="F341" s="10" t="s">
        <v>467</v>
      </c>
      <c r="G341" s="8" t="s">
        <v>15</v>
      </c>
      <c r="H341" s="8" t="s">
        <v>16</v>
      </c>
      <c r="I341" s="8" t="s">
        <v>17</v>
      </c>
      <c r="M341" s="11" t="str">
        <f ca="1">IFERROR(__xludf.DUMMYFUNCTION("IFERROR(IF(ISBLANK(VLOOKUP(LOWER(B341),recordings!$C$2:K1000,7,FALSE)),REGEXREPLACE(VLOOKUP(LOWER(B341),recordings!$C$2:K1000,9,FALSE),""\?.*$"",""""),VLOOKUP(LOWER(B341),recordings!$C$2:K1000,7,FALSE)),"""")"),"http://production-processed-recordings.s3.amazonaws.com/normalized_audio/b67dfb66fa649753cb1699e6b7248934.wav")</f>
        <v>http://production-processed-recordings.s3.amazonaws.com/normalized_audio/b67dfb66fa649753cb1699e6b7248934.wav</v>
      </c>
      <c r="O341" s="7"/>
    </row>
    <row r="342" spans="1:15" ht="15.75" customHeight="1">
      <c r="A342" s="7" t="str">
        <f ca="1">IFERROR(__xludf.DUMMYFUNCTION("REGEXREPLACE(REGEXEXTRACT(B342,""(.*)@""),""\."","""")"),"jcl23902")</f>
        <v>jcl23902</v>
      </c>
      <c r="B342" s="8" t="s">
        <v>1195</v>
      </c>
      <c r="C342" s="9" t="str">
        <f t="shared" si="0"/>
        <v>Lindo Jakob Charles</v>
      </c>
      <c r="D342" s="10" t="s">
        <v>1196</v>
      </c>
      <c r="E342" s="10" t="s">
        <v>1197</v>
      </c>
      <c r="F342" s="10" t="s">
        <v>1198</v>
      </c>
      <c r="G342" s="8" t="s">
        <v>15</v>
      </c>
      <c r="H342" s="8" t="s">
        <v>70</v>
      </c>
      <c r="M342" s="11" t="str">
        <f ca="1">IFERROR(__xludf.DUMMYFUNCTION("IFERROR(IF(ISBLANK(VLOOKUP(LOWER(B342),recordings!$C$2:K1000,7,FALSE)),REGEXREPLACE(VLOOKUP(LOWER(B342),recordings!$C$2:K1000,9,FALSE),""\?.*$"",""""),VLOOKUP(LOWER(B342),recordings!$C$2:K1000,7,FALSE)),"""")"),"http://production-processed-recordings.s3.amazonaws.com/normalized_audio/8bdf7aad184a8d447fe2c3881c4f7d57.wav")</f>
        <v>http://production-processed-recordings.s3.amazonaws.com/normalized_audio/8bdf7aad184a8d447fe2c3881c4f7d57.wav</v>
      </c>
      <c r="N342" s="8" t="s">
        <v>1199</v>
      </c>
      <c r="O342" s="7"/>
    </row>
    <row r="343" spans="1:15" ht="15.75" customHeight="1">
      <c r="A343" s="7" t="str">
        <f ca="1">IFERROR(__xludf.DUMMYFUNCTION("REGEXREPLACE(REGEXEXTRACT(B343,""(.*)@""),""\."","""")"),"ctl2678")</f>
        <v>ctl2678</v>
      </c>
      <c r="B343" s="8" t="s">
        <v>1200</v>
      </c>
      <c r="C343" s="9" t="str">
        <f t="shared" si="0"/>
        <v>Litvinas Carter Taylor</v>
      </c>
      <c r="D343" s="10" t="s">
        <v>1201</v>
      </c>
      <c r="E343" s="10" t="s">
        <v>400</v>
      </c>
      <c r="F343" s="10" t="s">
        <v>312</v>
      </c>
      <c r="G343" s="8" t="s">
        <v>29</v>
      </c>
      <c r="H343" s="8" t="s">
        <v>117</v>
      </c>
      <c r="M343" s="11" t="str">
        <f ca="1">IFERROR(__xludf.DUMMYFUNCTION("IFERROR(IF(ISBLANK(VLOOKUP(LOWER(B343),recordings!$C$2:K1000,7,FALSE)),REGEXREPLACE(VLOOKUP(LOWER(B343),recordings!$C$2:K1000,9,FALSE),""\?.*$"",""""),VLOOKUP(LOWER(B343),recordings!$C$2:K1000,7,FALSE)),"""")"),"http://production-processed-recordings.s3.amazonaws.com/normalized_audio/0cc3ed3c4d6265793e4f443f73509cde.wav")</f>
        <v>http://production-processed-recordings.s3.amazonaws.com/normalized_audio/0cc3ed3c4d6265793e4f443f73509cde.wav</v>
      </c>
      <c r="O343" s="7"/>
    </row>
    <row r="344" spans="1:15" ht="15.75" customHeight="1">
      <c r="A344" s="7" t="str">
        <f ca="1">IFERROR(__xludf.DUMMYFUNCTION("REGEXREPLACE(REGEXEXTRACT(B344,""(.*)@""),""\."","""")"),"hbl2659")</f>
        <v>hbl2659</v>
      </c>
      <c r="B344" s="8" t="s">
        <v>1202</v>
      </c>
      <c r="C344" s="9" t="str">
        <f t="shared" si="0"/>
        <v>Lloyd Hunter Brooke</v>
      </c>
      <c r="D344" s="10" t="s">
        <v>1203</v>
      </c>
      <c r="E344" s="10" t="s">
        <v>1204</v>
      </c>
      <c r="F344" s="10" t="s">
        <v>523</v>
      </c>
      <c r="G344" s="8" t="s">
        <v>79</v>
      </c>
      <c r="H344" s="8" t="s">
        <v>648</v>
      </c>
      <c r="M344" s="11" t="str">
        <f ca="1">IFERROR(__xludf.DUMMYFUNCTION("IFERROR(IF(ISBLANK(VLOOKUP(LOWER(B344),recordings!$C$2:K1000,7,FALSE)),REGEXREPLACE(VLOOKUP(LOWER(B344),recordings!$C$2:K1000,9,FALSE),""\?.*$"",""""),VLOOKUP(LOWER(B344),recordings!$C$2:K1000,7,FALSE)),"""")"),"http://production-processed-recordings.s3.amazonaws.com/normalized_audio/c9ff061213ebdb658e9e28bbd5d98900.wav")</f>
        <v>http://production-processed-recordings.s3.amazonaws.com/normalized_audio/c9ff061213ebdb658e9e28bbd5d98900.wav</v>
      </c>
      <c r="O344" s="7"/>
    </row>
    <row r="345" spans="1:15" ht="15.75" customHeight="1">
      <c r="A345" s="7" t="str">
        <f ca="1">IFERROR(__xludf.DUMMYFUNCTION("REGEXREPLACE(REGEXEXTRACT(B345,""(.*)@""),""\."","""")"),"ael2734")</f>
        <v>ael2734</v>
      </c>
      <c r="B345" s="8" t="s">
        <v>1205</v>
      </c>
      <c r="C345" s="9" t="str">
        <f t="shared" si="0"/>
        <v>Loeser Allexa Elizabeth</v>
      </c>
      <c r="D345" s="10" t="s">
        <v>1206</v>
      </c>
      <c r="E345" s="10" t="s">
        <v>1207</v>
      </c>
      <c r="F345" s="10" t="s">
        <v>281</v>
      </c>
      <c r="G345" s="8" t="s">
        <v>29</v>
      </c>
      <c r="H345" s="8" t="s">
        <v>501</v>
      </c>
      <c r="M345" s="11" t="str">
        <f ca="1">IFERROR(__xludf.DUMMYFUNCTION("IFERROR(IF(ISBLANK(VLOOKUP(LOWER(B345),recordings!$C$2:K1000,7,FALSE)),REGEXREPLACE(VLOOKUP(LOWER(B345),recordings!$C$2:K1000,9,FALSE),""\?.*$"",""""),VLOOKUP(LOWER(B345),recordings!$C$2:K1000,7,FALSE)),"""")"),"http://production-processed-recordings.s3.amazonaws.com/normalized_audio/8522e62627399e25e1b8c5074723cf0d.wav")</f>
        <v>http://production-processed-recordings.s3.amazonaws.com/normalized_audio/8522e62627399e25e1b8c5074723cf0d.wav</v>
      </c>
      <c r="N345" s="8" t="s">
        <v>1208</v>
      </c>
      <c r="O345" s="7"/>
    </row>
    <row r="346" spans="1:15" ht="15.75" customHeight="1">
      <c r="A346" s="7" t="str">
        <f ca="1">IFERROR(__xludf.DUMMYFUNCTION("REGEXREPLACE(REGEXEXTRACT(B346,""(.*)@""),""\."","""")"),"ldoss8776")</f>
        <v>ldoss8776</v>
      </c>
      <c r="B346" s="8" t="s">
        <v>1209</v>
      </c>
      <c r="C346" s="9" t="str">
        <f t="shared" si="0"/>
        <v>Lorigan Laurel Therese</v>
      </c>
      <c r="D346" s="10" t="s">
        <v>1210</v>
      </c>
      <c r="E346" s="10" t="s">
        <v>1211</v>
      </c>
      <c r="F346" s="10" t="s">
        <v>1212</v>
      </c>
      <c r="G346" s="8" t="s">
        <v>29</v>
      </c>
      <c r="H346" s="8" t="s">
        <v>729</v>
      </c>
      <c r="M346" s="11" t="str">
        <f ca="1">IFERROR(__xludf.DUMMYFUNCTION("IFERROR(IF(ISBLANK(VLOOKUP(LOWER(B346),recordings!$C$2:K1000,7,FALSE)),REGEXREPLACE(VLOOKUP(LOWER(B346),recordings!$C$2:K1000,9,FALSE),""\?.*$"",""""),VLOOKUP(LOWER(B346),recordings!$C$2:K1000,7,FALSE)),"""")"),"http://production-processed-recordings.s3.amazonaws.com/normalized_audio/bc0f4dcde0754378fd445cec123a24f4.wav")</f>
        <v>http://production-processed-recordings.s3.amazonaws.com/normalized_audio/bc0f4dcde0754378fd445cec123a24f4.wav</v>
      </c>
      <c r="O346" s="7"/>
    </row>
    <row r="347" spans="1:15" ht="15.75" customHeight="1">
      <c r="A347" s="7" t="str">
        <f ca="1">IFERROR(__xludf.DUMMYFUNCTION("REGEXREPLACE(REGEXEXTRACT(B347,""(.*)@""),""\."","""")"),"mll2945")</f>
        <v>mll2945</v>
      </c>
      <c r="B347" s="8" t="s">
        <v>1213</v>
      </c>
      <c r="C347" s="9" t="str">
        <f t="shared" si="0"/>
        <v>Lotter Marie Leona</v>
      </c>
      <c r="D347" s="10" t="s">
        <v>1214</v>
      </c>
      <c r="E347" s="10" t="s">
        <v>783</v>
      </c>
      <c r="F347" s="10" t="s">
        <v>1215</v>
      </c>
      <c r="G347" s="8" t="s">
        <v>15</v>
      </c>
      <c r="H347" s="8" t="s">
        <v>16</v>
      </c>
      <c r="I347" s="8" t="s">
        <v>35</v>
      </c>
      <c r="M347" s="11" t="str">
        <f ca="1">IFERROR(__xludf.DUMMYFUNCTION("IFERROR(IF(ISBLANK(VLOOKUP(LOWER(B347),recordings!$C$2:K1000,7,FALSE)),REGEXREPLACE(VLOOKUP(LOWER(B347),recordings!$C$2:K1000,9,FALSE),""\?.*$"",""""),VLOOKUP(LOWER(B347),recordings!$C$2:K1000,7,FALSE)),"""")"),"http://production-processed-recordings.s3.amazonaws.com/normalized_audio/c314915d16493030e1f964463e15347b.wav")</f>
        <v>http://production-processed-recordings.s3.amazonaws.com/normalized_audio/c314915d16493030e1f964463e15347b.wav</v>
      </c>
      <c r="O347" s="7"/>
    </row>
    <row r="348" spans="1:15" ht="15.75" customHeight="1">
      <c r="A348" s="7" t="str">
        <f ca="1">IFERROR(__xludf.DUMMYFUNCTION("REGEXREPLACE(REGEXEXTRACT(B348,""(.*)@""),""\."","""")"),"jl255583")</f>
        <v>jl255583</v>
      </c>
      <c r="B348" s="8" t="s">
        <v>1216</v>
      </c>
      <c r="C348" s="9" t="str">
        <f t="shared" si="0"/>
        <v xml:space="preserve">Loughran Jennifer </v>
      </c>
      <c r="D348" s="10" t="s">
        <v>1217</v>
      </c>
      <c r="E348" s="10" t="s">
        <v>488</v>
      </c>
      <c r="F348" s="10"/>
      <c r="G348" s="8" t="s">
        <v>27</v>
      </c>
      <c r="H348" s="8" t="s">
        <v>41</v>
      </c>
      <c r="M348" s="11" t="str">
        <f ca="1">IFERROR(__xludf.DUMMYFUNCTION("IFERROR(IF(ISBLANK(VLOOKUP(LOWER(B348),recordings!$C$2:K1000,7,FALSE)),REGEXREPLACE(VLOOKUP(LOWER(B348),recordings!$C$2:K1000,9,FALSE),""\?.*$"",""""),VLOOKUP(LOWER(B348),recordings!$C$2:K1000,7,FALSE)),"""")"),"http://production-processed-recordings.s3.amazonaws.com/normalized_audio/5ef4daa8ee6af0d76fb757763280975f.wav")</f>
        <v>http://production-processed-recordings.s3.amazonaws.com/normalized_audio/5ef4daa8ee6af0d76fb757763280975f.wav</v>
      </c>
      <c r="N348" s="8" t="s">
        <v>1218</v>
      </c>
      <c r="O348" s="7"/>
    </row>
    <row r="349" spans="1:15" ht="15.75" customHeight="1">
      <c r="A349" s="7" t="str">
        <f ca="1">IFERROR(__xludf.DUMMYFUNCTION("REGEXREPLACE(REGEXEXTRACT(B349,""(.*)@""),""\."","""")"),"jrl2022")</f>
        <v>jrl2022</v>
      </c>
      <c r="B349" s="8" t="s">
        <v>1219</v>
      </c>
      <c r="C349" s="9" t="str">
        <f t="shared" si="0"/>
        <v>Loving Joshua Robert</v>
      </c>
      <c r="D349" s="10" t="s">
        <v>1220</v>
      </c>
      <c r="E349" s="10" t="s">
        <v>372</v>
      </c>
      <c r="F349" s="10" t="s">
        <v>269</v>
      </c>
      <c r="G349" s="8" t="s">
        <v>27</v>
      </c>
      <c r="H349" s="8" t="s">
        <v>84</v>
      </c>
      <c r="I349" s="8" t="s">
        <v>35</v>
      </c>
      <c r="M349" s="11" t="str">
        <f ca="1">IFERROR(__xludf.DUMMYFUNCTION("IFERROR(IF(ISBLANK(VLOOKUP(LOWER(B349),recordings!$C$2:K1000,7,FALSE)),REGEXREPLACE(VLOOKUP(LOWER(B349),recordings!$C$2:K1000,9,FALSE),""\?.*$"",""""),VLOOKUP(LOWER(B349),recordings!$C$2:K1000,7,FALSE)),"""")"),"http://production-processed-recordings.s3.amazonaws.com/normalized_audio/06d9c28284ada60b117e6873f18c5e03.wav")</f>
        <v>http://production-processed-recordings.s3.amazonaws.com/normalized_audio/06d9c28284ada60b117e6873f18c5e03.wav</v>
      </c>
      <c r="O349" s="7"/>
    </row>
    <row r="350" spans="1:15" ht="15.75" customHeight="1">
      <c r="A350" s="7" t="str">
        <f ca="1">IFERROR(__xludf.DUMMYFUNCTION("REGEXREPLACE(REGEXEXTRACT(B350,""(.*)@""),""\."","""")"),"sbl2747")</f>
        <v>sbl2747</v>
      </c>
      <c r="B350" s="8" t="s">
        <v>1221</v>
      </c>
      <c r="C350" s="9" t="str">
        <f t="shared" si="0"/>
        <v>Lynch Skylar Brooke</v>
      </c>
      <c r="D350" s="10" t="s">
        <v>1222</v>
      </c>
      <c r="E350" s="10" t="s">
        <v>1223</v>
      </c>
      <c r="F350" s="10" t="s">
        <v>523</v>
      </c>
      <c r="G350" s="8" t="s">
        <v>15</v>
      </c>
      <c r="H350" s="8" t="s">
        <v>16</v>
      </c>
      <c r="I350" s="8" t="s">
        <v>59</v>
      </c>
      <c r="M350" s="11" t="str">
        <f ca="1">IFERROR(__xludf.DUMMYFUNCTION("IFERROR(IF(ISBLANK(VLOOKUP(LOWER(B350),recordings!$C$2:K1000,7,FALSE)),REGEXREPLACE(VLOOKUP(LOWER(B350),recordings!$C$2:K1000,9,FALSE),""\?.*$"",""""),VLOOKUP(LOWER(B350),recordings!$C$2:K1000,7,FALSE)),"""")"),"http://production-processed-recordings.s3.amazonaws.com/normalized_audio/8aac806c6baee4cf4dc2f3e4397dd33a.wav")</f>
        <v>http://production-processed-recordings.s3.amazonaws.com/normalized_audio/8aac806c6baee4cf4dc2f3e4397dd33a.wav</v>
      </c>
      <c r="O350" s="7"/>
    </row>
    <row r="351" spans="1:15" ht="15.75" customHeight="1">
      <c r="A351" s="7" t="str">
        <f ca="1">IFERROR(__xludf.DUMMYFUNCTION("REGEXREPLACE(REGEXEXTRACT(B351,""(.*)@""),""\."","""")"),"itl265")</f>
        <v>itl265</v>
      </c>
      <c r="B351" s="8" t="s">
        <v>1224</v>
      </c>
      <c r="C351" s="9" t="str">
        <f t="shared" si="0"/>
        <v>Lyons Ian Townsend</v>
      </c>
      <c r="D351" s="10" t="s">
        <v>1225</v>
      </c>
      <c r="E351" s="10" t="s">
        <v>559</v>
      </c>
      <c r="F351" s="10" t="s">
        <v>1226</v>
      </c>
      <c r="G351" s="8" t="s">
        <v>27</v>
      </c>
      <c r="H351" s="8" t="s">
        <v>28</v>
      </c>
      <c r="I351" s="8" t="s">
        <v>59</v>
      </c>
      <c r="J351" s="8" t="s">
        <v>29</v>
      </c>
      <c r="K351" s="8" t="s">
        <v>30</v>
      </c>
      <c r="M351" s="11" t="str">
        <f ca="1">IFERROR(__xludf.DUMMYFUNCTION("IFERROR(IF(ISBLANK(VLOOKUP(LOWER(B351),recordings!$C$2:K1000,7,FALSE)),REGEXREPLACE(VLOOKUP(LOWER(B351),recordings!$C$2:K1000,9,FALSE),""\?.*$"",""""),VLOOKUP(LOWER(B351),recordings!$C$2:K1000,7,FALSE)),"""")"),"http://production-processed-recordings.s3.amazonaws.com/normalized_audio/1d0b136e6e7196b73c09596a40719807.wav")</f>
        <v>http://production-processed-recordings.s3.amazonaws.com/normalized_audio/1d0b136e6e7196b73c09596a40719807.wav</v>
      </c>
      <c r="O351" s="7"/>
    </row>
    <row r="352" spans="1:15" ht="15.75" customHeight="1">
      <c r="A352" s="7" t="str">
        <f ca="1">IFERROR(__xludf.DUMMYFUNCTION("REGEXREPLACE(REGEXEXTRACT(B352,""(.*)@""),""\."","""")"),"hmm2651")</f>
        <v>hmm2651</v>
      </c>
      <c r="B352" s="8" t="s">
        <v>1227</v>
      </c>
      <c r="C352" s="9" t="str">
        <f t="shared" si="0"/>
        <v>Mack Heather Marie</v>
      </c>
      <c r="D352" s="10" t="s">
        <v>1228</v>
      </c>
      <c r="E352" s="10" t="s">
        <v>577</v>
      </c>
      <c r="F352" s="10" t="s">
        <v>783</v>
      </c>
      <c r="G352" s="8" t="s">
        <v>15</v>
      </c>
      <c r="H352" s="8" t="s">
        <v>245</v>
      </c>
      <c r="M352" s="11" t="str">
        <f ca="1">IFERROR(__xludf.DUMMYFUNCTION("IFERROR(IF(ISBLANK(VLOOKUP(LOWER(B352),recordings!$C$2:K1000,7,FALSE)),REGEXREPLACE(VLOOKUP(LOWER(B352),recordings!$C$2:K1000,9,FALSE),""\?.*$"",""""),VLOOKUP(LOWER(B352),recordings!$C$2:K1000,7,FALSE)),"""")"),"http://production-processed-recordings.s3.amazonaws.com/normalized_audio/26d738b07d567348978730e8b313ca04.wav")</f>
        <v>http://production-processed-recordings.s3.amazonaws.com/normalized_audio/26d738b07d567348978730e8b313ca04.wav</v>
      </c>
      <c r="O352" s="7"/>
    </row>
    <row r="353" spans="1:15" ht="15.75" customHeight="1">
      <c r="A353" s="7" t="str">
        <f ca="1">IFERROR(__xludf.DUMMYFUNCTION("REGEXREPLACE(REGEXEXTRACT(B353,""(.*)@""),""\."","""")"),"jlm26778")</f>
        <v>jlm26778</v>
      </c>
      <c r="B353" s="8" t="s">
        <v>1229</v>
      </c>
      <c r="C353" s="9" t="str">
        <f t="shared" si="0"/>
        <v>MacMillin Julie Lynne Reid</v>
      </c>
      <c r="D353" s="10" t="s">
        <v>1230</v>
      </c>
      <c r="E353" s="10" t="s">
        <v>1231</v>
      </c>
      <c r="F353" s="10" t="s">
        <v>1232</v>
      </c>
      <c r="G353" s="8" t="s">
        <v>27</v>
      </c>
      <c r="H353" s="8" t="s">
        <v>41</v>
      </c>
      <c r="M353" s="11" t="str">
        <f ca="1">IFERROR(__xludf.DUMMYFUNCTION("IFERROR(IF(ISBLANK(VLOOKUP(LOWER(B353),recordings!$C$2:K1000,7,FALSE)),REGEXREPLACE(VLOOKUP(LOWER(B353),recordings!$C$2:K1000,9,FALSE),""\?.*$"",""""),VLOOKUP(LOWER(B353),recordings!$C$2:K1000,7,FALSE)),"""")"),"http://production-processed-recordings.s3.amazonaws.com/normalized_audio/aec0aed9f02c5f613419eb6cfca73fae.wav")</f>
        <v>http://production-processed-recordings.s3.amazonaws.com/normalized_audio/aec0aed9f02c5f613419eb6cfca73fae.wav</v>
      </c>
      <c r="O353" s="7"/>
    </row>
    <row r="354" spans="1:15" ht="15.75" customHeight="1">
      <c r="A354" s="7" t="str">
        <f ca="1">IFERROR(__xludf.DUMMYFUNCTION("REGEXREPLACE(REGEXEXTRACT(B354,""(.*)@""),""\."","""")"),"acm2280")</f>
        <v>acm2280</v>
      </c>
      <c r="B354" s="8" t="s">
        <v>1233</v>
      </c>
      <c r="C354" s="9" t="str">
        <f t="shared" si="0"/>
        <v>Maderia Amy Caroline</v>
      </c>
      <c r="D354" s="10" t="s">
        <v>1234</v>
      </c>
      <c r="E354" s="10" t="s">
        <v>244</v>
      </c>
      <c r="F354" s="10" t="s">
        <v>1235</v>
      </c>
      <c r="G354" s="8" t="s">
        <v>15</v>
      </c>
      <c r="H354" s="8" t="s">
        <v>16</v>
      </c>
      <c r="I354" s="8" t="s">
        <v>35</v>
      </c>
      <c r="M354" s="11" t="str">
        <f ca="1">IFERROR(__xludf.DUMMYFUNCTION("IFERROR(IF(ISBLANK(VLOOKUP(LOWER(B354),recordings!$C$2:K1000,7,FALSE)),REGEXREPLACE(VLOOKUP(LOWER(B354),recordings!$C$2:K1000,9,FALSE),""\?.*$"",""""),VLOOKUP(LOWER(B354),recordings!$C$2:K1000,7,FALSE)),"""")"),"http://production-processed-recordings.s3.amazonaws.com/normalized_audio/38ba377072523d782f915817cb8f6704.wav")</f>
        <v>http://production-processed-recordings.s3.amazonaws.com/normalized_audio/38ba377072523d782f915817cb8f6704.wav</v>
      </c>
      <c r="N354" s="8" t="s">
        <v>1236</v>
      </c>
      <c r="O354" s="7"/>
    </row>
    <row r="355" spans="1:15" ht="15.75" customHeight="1">
      <c r="A355" s="7" t="str">
        <f ca="1">IFERROR(__xludf.DUMMYFUNCTION("REGEXREPLACE(REGEXEXTRACT(B355,""(.*)@""),""\."","""")"),"mjm2912")</f>
        <v>mjm2912</v>
      </c>
      <c r="B355" s="8" t="s">
        <v>1237</v>
      </c>
      <c r="C355" s="9" t="str">
        <f t="shared" si="0"/>
        <v>Mallory Marcus Jewel</v>
      </c>
      <c r="D355" s="10" t="s">
        <v>646</v>
      </c>
      <c r="E355" s="10" t="s">
        <v>1238</v>
      </c>
      <c r="F355" s="10" t="s">
        <v>1239</v>
      </c>
      <c r="G355" s="8" t="s">
        <v>27</v>
      </c>
      <c r="H355" s="8" t="s">
        <v>334</v>
      </c>
      <c r="I355" s="8" t="s">
        <v>17</v>
      </c>
      <c r="M355" s="11" t="str">
        <f ca="1">IFERROR(__xludf.DUMMYFUNCTION("IFERROR(IF(ISBLANK(VLOOKUP(LOWER(B355),recordings!$C$2:K1000,7,FALSE)),REGEXREPLACE(VLOOKUP(LOWER(B355),recordings!$C$2:K1000,9,FALSE),""\?.*$"",""""),VLOOKUP(LOWER(B355),recordings!$C$2:K1000,7,FALSE)),"""")"),"http://production-processed-recordings.s3.amazonaws.com/normalized_audio/dbaf697e30ecebdcbeff79085ce64981.wav")</f>
        <v>http://production-processed-recordings.s3.amazonaws.com/normalized_audio/dbaf697e30ecebdcbeff79085ce64981.wav</v>
      </c>
      <c r="O355" s="7"/>
    </row>
    <row r="356" spans="1:15" ht="15.75" customHeight="1">
      <c r="A356" s="7" t="str">
        <f ca="1">IFERROR(__xludf.DUMMYFUNCTION("REGEXREPLACE(REGEXEXTRACT(B356,""(.*)@""),""\."","""")"),"jhm2808")</f>
        <v>jhm2808</v>
      </c>
      <c r="B356" s="8" t="s">
        <v>1240</v>
      </c>
      <c r="C356" s="9" t="str">
        <f t="shared" si="0"/>
        <v>Marquis John Hansen</v>
      </c>
      <c r="D356" s="10" t="s">
        <v>1241</v>
      </c>
      <c r="E356" s="10" t="s">
        <v>116</v>
      </c>
      <c r="F356" s="10" t="s">
        <v>1242</v>
      </c>
      <c r="G356" s="8" t="s">
        <v>15</v>
      </c>
      <c r="H356" s="8" t="s">
        <v>16</v>
      </c>
      <c r="I356" s="8" t="s">
        <v>17</v>
      </c>
      <c r="M356" s="11" t="str">
        <f ca="1">IFERROR(__xludf.DUMMYFUNCTION("IFERROR(IF(ISBLANK(VLOOKUP(LOWER(B356),recordings!$C$2:K1000,7,FALSE)),REGEXREPLACE(VLOOKUP(LOWER(B356),recordings!$C$2:K1000,9,FALSE),""\?.*$"",""""),VLOOKUP(LOWER(B356),recordings!$C$2:K1000,7,FALSE)),"""")"),"http://production-processed-recordings.s3.amazonaws.com/normalized_audio/f74fbb45d96dd855c89fe635a5f2c4f2.wav")</f>
        <v>http://production-processed-recordings.s3.amazonaws.com/normalized_audio/f74fbb45d96dd855c89fe635a5f2c4f2.wav</v>
      </c>
      <c r="O356" s="7"/>
    </row>
    <row r="357" spans="1:15" ht="15.75" customHeight="1">
      <c r="A357" s="7" t="str">
        <f ca="1">IFERROR(__xludf.DUMMYFUNCTION("REGEXREPLACE(REGEXEXTRACT(B357,""(.*)@""),""\."","""")"),"hwm2015")</f>
        <v>hwm2015</v>
      </c>
      <c r="B357" s="8" t="s">
        <v>1243</v>
      </c>
      <c r="C357" s="9" t="str">
        <f t="shared" si="0"/>
        <v>Marshall Harrison Wade</v>
      </c>
      <c r="D357" s="10" t="s">
        <v>1244</v>
      </c>
      <c r="E357" s="10" t="s">
        <v>907</v>
      </c>
      <c r="F357" s="10" t="s">
        <v>1245</v>
      </c>
      <c r="G357" s="8" t="s">
        <v>15</v>
      </c>
      <c r="H357" s="8" t="s">
        <v>34</v>
      </c>
      <c r="M357" s="11" t="str">
        <f ca="1">IFERROR(__xludf.DUMMYFUNCTION("IFERROR(IF(ISBLANK(VLOOKUP(LOWER(B357),recordings!$C$2:K1000,7,FALSE)),REGEXREPLACE(VLOOKUP(LOWER(B357),recordings!$C$2:K1000,9,FALSE),""\?.*$"",""""),VLOOKUP(LOWER(B357),recordings!$C$2:K1000,7,FALSE)),"""")"),"http://production-processed-recordings.s3.amazonaws.com/normalized_audio/02b1eb82030f9078ca0659c0f0e83d73.wav")</f>
        <v>http://production-processed-recordings.s3.amazonaws.com/normalized_audio/02b1eb82030f9078ca0659c0f0e83d73.wav</v>
      </c>
      <c r="O357" s="7"/>
    </row>
    <row r="358" spans="1:15" ht="15.75" customHeight="1">
      <c r="A358" s="7" t="str">
        <f ca="1">IFERROR(__xludf.DUMMYFUNCTION("REGEXREPLACE(REGEXEXTRACT(B358,""(.*)@""),""\."","""")"),"pom211")</f>
        <v>pom211</v>
      </c>
      <c r="B358" s="8" t="s">
        <v>1246</v>
      </c>
      <c r="C358" s="9" t="str">
        <f t="shared" si="0"/>
        <v>Martin Payton O Neal</v>
      </c>
      <c r="D358" s="10" t="s">
        <v>1247</v>
      </c>
      <c r="E358" s="10" t="s">
        <v>1036</v>
      </c>
      <c r="F358" s="10" t="s">
        <v>1248</v>
      </c>
      <c r="G358" s="8" t="s">
        <v>15</v>
      </c>
      <c r="H358" s="8" t="s">
        <v>16</v>
      </c>
      <c r="M358" s="11" t="str">
        <f ca="1">IFERROR(__xludf.DUMMYFUNCTION("IFERROR(IF(ISBLANK(VLOOKUP(LOWER(B358),recordings!$C$2:K1000,7,FALSE)),REGEXREPLACE(VLOOKUP(LOWER(B358),recordings!$C$2:K1000,9,FALSE),""\?.*$"",""""),VLOOKUP(LOWER(B358),recordings!$C$2:K1000,7,FALSE)),"""")"),"http://production-processed-recordings.s3.amazonaws.com/normalized_audio/9d1f4e8a900ea58c2fa7b79b0d27fb70.wav")</f>
        <v>http://production-processed-recordings.s3.amazonaws.com/normalized_audio/9d1f4e8a900ea58c2fa7b79b0d27fb70.wav</v>
      </c>
      <c r="O358" s="7"/>
    </row>
    <row r="359" spans="1:15" ht="15.75" customHeight="1">
      <c r="A359" s="7" t="str">
        <f ca="1">IFERROR(__xludf.DUMMYFUNCTION("REGEXREPLACE(REGEXEXTRACT(B359,""(.*)@""),""\."","""")"),"jmathenaarmstrng6569")</f>
        <v>jmathenaarmstrng6569</v>
      </c>
      <c r="B359" s="8" t="s">
        <v>1249</v>
      </c>
      <c r="C359" s="9" t="str">
        <f t="shared" si="0"/>
        <v>Mathena Armstrong Judith L</v>
      </c>
      <c r="D359" s="10" t="s">
        <v>1250</v>
      </c>
      <c r="E359" s="10" t="s">
        <v>1251</v>
      </c>
      <c r="F359" s="10" t="s">
        <v>49</v>
      </c>
      <c r="G359" s="8" t="s">
        <v>15</v>
      </c>
      <c r="H359" s="8" t="s">
        <v>16</v>
      </c>
      <c r="I359" s="8" t="s">
        <v>17</v>
      </c>
      <c r="M359" s="11" t="str">
        <f ca="1">IFERROR(__xludf.DUMMYFUNCTION("IFERROR(IF(ISBLANK(VLOOKUP(LOWER(B359),recordings!$C$2:K1000,7,FALSE)),REGEXREPLACE(VLOOKUP(LOWER(B359),recordings!$C$2:K1000,9,FALSE),""\?.*$"",""""),VLOOKUP(LOWER(B359),recordings!$C$2:K1000,7,FALSE)),"""")"),"http://production-processed-recordings.s3.amazonaws.com/normalized_audio/4875e3692d9a4776e182b2b9102cb969.wav")</f>
        <v>http://production-processed-recordings.s3.amazonaws.com/normalized_audio/4875e3692d9a4776e182b2b9102cb969.wav</v>
      </c>
      <c r="N359" s="8" t="s">
        <v>1252</v>
      </c>
      <c r="O359" s="7"/>
    </row>
    <row r="360" spans="1:15" ht="15.75" customHeight="1">
      <c r="A360" s="7" t="str">
        <f ca="1">IFERROR(__xludf.DUMMYFUNCTION("REGEXREPLACE(REGEXEXTRACT(B360,""(.*)@""),""\."","""")"),"hlm2170")</f>
        <v>hlm2170</v>
      </c>
      <c r="B360" s="8" t="s">
        <v>1253</v>
      </c>
      <c r="C360" s="9" t="str">
        <f t="shared" si="0"/>
        <v>Matheson Helen Latimer</v>
      </c>
      <c r="D360" s="10" t="s">
        <v>1254</v>
      </c>
      <c r="E360" s="10" t="s">
        <v>1255</v>
      </c>
      <c r="F360" s="10" t="s">
        <v>1256</v>
      </c>
      <c r="G360" s="8" t="s">
        <v>125</v>
      </c>
      <c r="H360" s="8" t="s">
        <v>126</v>
      </c>
      <c r="I360" s="8" t="s">
        <v>35</v>
      </c>
      <c r="M360" s="11" t="str">
        <f ca="1">IFERROR(__xludf.DUMMYFUNCTION("IFERROR(IF(ISBLANK(VLOOKUP(LOWER(B360),recordings!$C$2:K1000,7,FALSE)),REGEXREPLACE(VLOOKUP(LOWER(B360),recordings!$C$2:K1000,9,FALSE),""\?.*$"",""""),VLOOKUP(LOWER(B360),recordings!$C$2:K1000,7,FALSE)),"""")"),"http://production-processed-recordings.s3.amazonaws.com/normalized_audio/256e06fc52fb4bf20aea2ad945bb35f3.wav")</f>
        <v>http://production-processed-recordings.s3.amazonaws.com/normalized_audio/256e06fc52fb4bf20aea2ad945bb35f3.wav</v>
      </c>
      <c r="O360" s="7"/>
    </row>
    <row r="361" spans="1:15" ht="15.75" customHeight="1">
      <c r="A361" s="7" t="str">
        <f ca="1">IFERROR(__xludf.DUMMYFUNCTION("REGEXREPLACE(REGEXEXTRACT(B361,""(.*)@""),""\."","""")"),"gmm2667")</f>
        <v>gmm2667</v>
      </c>
      <c r="B361" s="8" t="s">
        <v>1257</v>
      </c>
      <c r="C361" s="9" t="str">
        <f t="shared" si="0"/>
        <v>Matthews Gabrielle Megan</v>
      </c>
      <c r="D361" s="10" t="s">
        <v>1258</v>
      </c>
      <c r="E361" s="10" t="s">
        <v>1054</v>
      </c>
      <c r="F361" s="10" t="s">
        <v>589</v>
      </c>
      <c r="G361" s="8" t="s">
        <v>15</v>
      </c>
      <c r="H361" s="8" t="s">
        <v>16</v>
      </c>
      <c r="I361" s="8" t="s">
        <v>35</v>
      </c>
      <c r="M361" s="11" t="str">
        <f ca="1">IFERROR(__xludf.DUMMYFUNCTION("IFERROR(IF(ISBLANK(VLOOKUP(LOWER(B361),recordings!$C$2:K1000,7,FALSE)),REGEXREPLACE(VLOOKUP(LOWER(B361),recordings!$C$2:K1000,9,FALSE),""\?.*$"",""""),VLOOKUP(LOWER(B361),recordings!$C$2:K1000,7,FALSE)),"""")"),"http://production-processed-recordings.s3.amazonaws.com/normalized_audio/8d2ae1385a4f1c118debc79d565c64d1.wav")</f>
        <v>http://production-processed-recordings.s3.amazonaws.com/normalized_audio/8d2ae1385a4f1c118debc79d565c64d1.wav</v>
      </c>
      <c r="O361" s="7"/>
    </row>
    <row r="362" spans="1:15" ht="15.75" customHeight="1">
      <c r="A362" s="7" t="str">
        <f ca="1">IFERROR(__xludf.DUMMYFUNCTION("REGEXREPLACE(REGEXEXTRACT(B362,""(.*)@""),""\."","""")"),"jmm25441")</f>
        <v>jmm25441</v>
      </c>
      <c r="B362" s="8" t="s">
        <v>1259</v>
      </c>
      <c r="C362" s="9" t="str">
        <f t="shared" si="0"/>
        <v>Maupin Jorvin Makai</v>
      </c>
      <c r="D362" s="10" t="s">
        <v>1260</v>
      </c>
      <c r="E362" s="10" t="s">
        <v>1261</v>
      </c>
      <c r="F362" s="10" t="s">
        <v>1262</v>
      </c>
      <c r="G362" s="8" t="s">
        <v>15</v>
      </c>
      <c r="H362" s="8" t="s">
        <v>16</v>
      </c>
      <c r="I362" s="8" t="s">
        <v>59</v>
      </c>
      <c r="M362" s="11" t="str">
        <f ca="1">IFERROR(__xludf.DUMMYFUNCTION("IFERROR(IF(ISBLANK(VLOOKUP(LOWER(B362),recordings!$C$2:K1000,7,FALSE)),REGEXREPLACE(VLOOKUP(LOWER(B362),recordings!$C$2:K1000,9,FALSE),""\?.*$"",""""),VLOOKUP(LOWER(B362),recordings!$C$2:K1000,7,FALSE)),"""")"),"http://production-processed-recordings.s3.amazonaws.com/normalized_audio/8100e3fe16a5b2f13c80642099e2f3a9.wav")</f>
        <v>http://production-processed-recordings.s3.amazonaws.com/normalized_audio/8100e3fe16a5b2f13c80642099e2f3a9.wav</v>
      </c>
      <c r="O362" s="7"/>
    </row>
    <row r="363" spans="1:15" ht="15.75" customHeight="1">
      <c r="A363" s="7" t="str">
        <f ca="1">IFERROR(__xludf.DUMMYFUNCTION("REGEXREPLACE(REGEXEXTRACT(B363,""(.*)@""),""\."","""")"),"kam20517")</f>
        <v>kam20517</v>
      </c>
      <c r="B363" s="8" t="s">
        <v>1263</v>
      </c>
      <c r="C363" s="9" t="str">
        <f t="shared" si="0"/>
        <v>May-Nikstaitis Kerrie Ann</v>
      </c>
      <c r="D363" s="10" t="s">
        <v>1264</v>
      </c>
      <c r="E363" s="10" t="s">
        <v>1265</v>
      </c>
      <c r="F363" s="10" t="s">
        <v>317</v>
      </c>
      <c r="G363" s="8" t="s">
        <v>15</v>
      </c>
      <c r="H363" s="8" t="s">
        <v>16</v>
      </c>
      <c r="I363" s="8" t="s">
        <v>59</v>
      </c>
      <c r="M363" s="11" t="str">
        <f ca="1">IFERROR(__xludf.DUMMYFUNCTION("IFERROR(IF(ISBLANK(VLOOKUP(LOWER(B363),recordings!$C$2:K1000,7,FALSE)),REGEXREPLACE(VLOOKUP(LOWER(B363),recordings!$C$2:K1000,9,FALSE),""\?.*$"",""""),VLOOKUP(LOWER(B363),recordings!$C$2:K1000,7,FALSE)),"""")"),"http://production-processed-recordings.s3.amazonaws.com/normalized_audio/9fa6bce2678eec509c1bc302fa24b460.wav")</f>
        <v>http://production-processed-recordings.s3.amazonaws.com/normalized_audio/9fa6bce2678eec509c1bc302fa24b460.wav</v>
      </c>
      <c r="N363" s="8" t="s">
        <v>1266</v>
      </c>
      <c r="O363" s="7"/>
    </row>
    <row r="364" spans="1:15" ht="15.75" customHeight="1">
      <c r="A364" s="7" t="str">
        <f ca="1">IFERROR(__xludf.DUMMYFUNCTION("REGEXREPLACE(REGEXEXTRACT(B364,""(.*)@""),""\."","""")"),"thm216")</f>
        <v>thm216</v>
      </c>
      <c r="B364" s="8" t="s">
        <v>1267</v>
      </c>
      <c r="C364" s="9" t="str">
        <f t="shared" si="0"/>
        <v>McCormick Tess Halen</v>
      </c>
      <c r="D364" s="10" t="s">
        <v>1268</v>
      </c>
      <c r="E364" s="10" t="s">
        <v>1269</v>
      </c>
      <c r="F364" s="10" t="s">
        <v>1270</v>
      </c>
      <c r="G364" s="8" t="s">
        <v>15</v>
      </c>
      <c r="H364" s="8" t="s">
        <v>16</v>
      </c>
      <c r="I364" s="8" t="s">
        <v>35</v>
      </c>
      <c r="M364" s="11" t="str">
        <f ca="1">IFERROR(__xludf.DUMMYFUNCTION("IFERROR(IF(ISBLANK(VLOOKUP(LOWER(B364),recordings!$C$2:K1000,7,FALSE)),REGEXREPLACE(VLOOKUP(LOWER(B364),recordings!$C$2:K1000,9,FALSE),""\?.*$"",""""),VLOOKUP(LOWER(B364),recordings!$C$2:K1000,7,FALSE)),"""")"),"http://production-processed-recordings.s3.amazonaws.com/normalized_audio/aa01a9ed987836774503a397fedf9983.wav")</f>
        <v>http://production-processed-recordings.s3.amazonaws.com/normalized_audio/aa01a9ed987836774503a397fedf9983.wav</v>
      </c>
      <c r="O364" s="7"/>
    </row>
    <row r="365" spans="1:15" ht="15.75" customHeight="1">
      <c r="A365" s="7" t="str">
        <f ca="1">IFERROR(__xludf.DUMMYFUNCTION("REGEXREPLACE(REGEXEXTRACT(B365,""(.*)@""),""\."","""")"),"ptm25212")</f>
        <v>ptm25212</v>
      </c>
      <c r="B365" s="8" t="s">
        <v>1271</v>
      </c>
      <c r="C365" s="9" t="str">
        <f t="shared" si="0"/>
        <v>McCrary Parker Thomas</v>
      </c>
      <c r="D365" s="10" t="s">
        <v>1272</v>
      </c>
      <c r="E365" s="10" t="s">
        <v>1273</v>
      </c>
      <c r="F365" s="10" t="s">
        <v>856</v>
      </c>
      <c r="G365" s="8" t="s">
        <v>15</v>
      </c>
      <c r="H365" s="8" t="s">
        <v>70</v>
      </c>
      <c r="J365" s="8" t="s">
        <v>29</v>
      </c>
      <c r="K365" s="8" t="s">
        <v>729</v>
      </c>
      <c r="M365" s="11" t="str">
        <f ca="1">IFERROR(__xludf.DUMMYFUNCTION("IFERROR(IF(ISBLANK(VLOOKUP(LOWER(B365),recordings!$C$2:K1000,7,FALSE)),REGEXREPLACE(VLOOKUP(LOWER(B365),recordings!$C$2:K1000,9,FALSE),""\?.*$"",""""),VLOOKUP(LOWER(B365),recordings!$C$2:K1000,7,FALSE)),"""")"),"http://production-processed-recordings.s3.amazonaws.com/normalized_audio/b6d658b512ce427690e256f6ee504c0a.wav")</f>
        <v>http://production-processed-recordings.s3.amazonaws.com/normalized_audio/b6d658b512ce427690e256f6ee504c0a.wav</v>
      </c>
      <c r="O365" s="7"/>
    </row>
    <row r="366" spans="1:15" ht="15.75" customHeight="1">
      <c r="A366" s="7" t="str">
        <f ca="1">IFERROR(__xludf.DUMMYFUNCTION("REGEXREPLACE(REGEXEXTRACT(B366,""(.*)@""),""\."","""")"),"cdm26540")</f>
        <v>cdm26540</v>
      </c>
      <c r="B366" s="8" t="s">
        <v>1274</v>
      </c>
      <c r="C366" s="9" t="str">
        <f t="shared" si="0"/>
        <v>McDaniel Christopher David</v>
      </c>
      <c r="D366" s="10" t="s">
        <v>1275</v>
      </c>
      <c r="E366" s="10" t="s">
        <v>104</v>
      </c>
      <c r="F366" s="10" t="s">
        <v>467</v>
      </c>
      <c r="G366" s="8" t="s">
        <v>15</v>
      </c>
      <c r="H366" s="8" t="s">
        <v>16</v>
      </c>
      <c r="M366" s="11" t="str">
        <f ca="1">IFERROR(__xludf.DUMMYFUNCTION("IFERROR(IF(ISBLANK(VLOOKUP(LOWER(B366),recordings!$C$2:K1000,7,FALSE)),REGEXREPLACE(VLOOKUP(LOWER(B366),recordings!$C$2:K1000,9,FALSE),""\?.*$"",""""),VLOOKUP(LOWER(B366),recordings!$C$2:K1000,7,FALSE)),"""")"),"http://production-processed-recordings.s3.amazonaws.com/normalized_audio/61eb9b4d2a1b49d9f26ea1f50c618ee2.wav")</f>
        <v>http://production-processed-recordings.s3.amazonaws.com/normalized_audio/61eb9b4d2a1b49d9f26ea1f50c618ee2.wav</v>
      </c>
      <c r="O366" s="7"/>
    </row>
    <row r="367" spans="1:15" ht="15.75" customHeight="1">
      <c r="A367" s="7" t="str">
        <f ca="1">IFERROR(__xludf.DUMMYFUNCTION("REGEXREPLACE(REGEXEXTRACT(B367,""(.*)@""),""\."","""")"),"rlm28773")</f>
        <v>rlm28773</v>
      </c>
      <c r="B367" s="8" t="s">
        <v>1276</v>
      </c>
      <c r="C367" s="9" t="str">
        <f t="shared" si="0"/>
        <v>McDermott Rebecca Lee</v>
      </c>
      <c r="D367" s="10" t="s">
        <v>1277</v>
      </c>
      <c r="E367" s="10" t="s">
        <v>1278</v>
      </c>
      <c r="F367" s="10" t="s">
        <v>227</v>
      </c>
      <c r="G367" s="8" t="s">
        <v>15</v>
      </c>
      <c r="H367" s="8" t="s">
        <v>34</v>
      </c>
      <c r="I367" s="8" t="s">
        <v>17</v>
      </c>
      <c r="M367" s="11" t="str">
        <f ca="1">IFERROR(__xludf.DUMMYFUNCTION("IFERROR(IF(ISBLANK(VLOOKUP(LOWER(B367),recordings!$C$2:K1000,7,FALSE)),REGEXREPLACE(VLOOKUP(LOWER(B367),recordings!$C$2:K1000,9,FALSE),""\?.*$"",""""),VLOOKUP(LOWER(B367),recordings!$C$2:K1000,7,FALSE)),"""")"),"http://production-processed-recordings.s3.amazonaws.com/normalized_audio/2cb99c9da466438bfe99024dfaf28283.wav")</f>
        <v>http://production-processed-recordings.s3.amazonaws.com/normalized_audio/2cb99c9da466438bfe99024dfaf28283.wav</v>
      </c>
      <c r="O367" s="7"/>
    </row>
    <row r="368" spans="1:15" ht="15.75" customHeight="1">
      <c r="A368" s="7" t="str">
        <f ca="1">IFERROR(__xludf.DUMMYFUNCTION("REGEXREPLACE(REGEXEXTRACT(B368,""(.*)@""),""\."","""")"),"tmcdonald0006")</f>
        <v>tmcdonald0006</v>
      </c>
      <c r="B368" s="8" t="s">
        <v>1279</v>
      </c>
      <c r="C368" s="9" t="str">
        <f t="shared" si="0"/>
        <v xml:space="preserve">McDonald Taunya </v>
      </c>
      <c r="D368" s="10" t="s">
        <v>1280</v>
      </c>
      <c r="E368" s="10" t="s">
        <v>1281</v>
      </c>
      <c r="F368" s="10"/>
      <c r="G368" s="8" t="s">
        <v>15</v>
      </c>
      <c r="H368" s="8" t="s">
        <v>16</v>
      </c>
      <c r="M368" s="11" t="str">
        <f ca="1">IFERROR(__xludf.DUMMYFUNCTION("IFERROR(IF(ISBLANK(VLOOKUP(LOWER(B368),recordings!$C$2:K1000,7,FALSE)),REGEXREPLACE(VLOOKUP(LOWER(B368),recordings!$C$2:K1000,9,FALSE),""\?.*$"",""""),VLOOKUP(LOWER(B368),recordings!$C$2:K1000,7,FALSE)),"""")"),"http://production-processed-recordings.s3.amazonaws.com/normalized_audio/66b8e2482d6c891e5f408ce05100bab7.wav")</f>
        <v>http://production-processed-recordings.s3.amazonaws.com/normalized_audio/66b8e2482d6c891e5f408ce05100bab7.wav</v>
      </c>
      <c r="N368" s="8" t="s">
        <v>1282</v>
      </c>
      <c r="O368" s="7"/>
    </row>
    <row r="369" spans="1:15" ht="15.75" customHeight="1">
      <c r="A369" s="7" t="str">
        <f ca="1">IFERROR(__xludf.DUMMYFUNCTION("REGEXREPLACE(REGEXEXTRACT(B369,""(.*)@""),""\."","""")"),"tmceldowney0001")</f>
        <v>tmceldowney0001</v>
      </c>
      <c r="B369" s="8" t="s">
        <v>1283</v>
      </c>
      <c r="C369" s="9" t="str">
        <f t="shared" si="0"/>
        <v>McEldowney Timothy Ross</v>
      </c>
      <c r="D369" s="10" t="s">
        <v>1284</v>
      </c>
      <c r="E369" s="10" t="s">
        <v>470</v>
      </c>
      <c r="F369" s="10" t="s">
        <v>733</v>
      </c>
      <c r="G369" s="8" t="s">
        <v>27</v>
      </c>
      <c r="H369" s="8" t="s">
        <v>447</v>
      </c>
      <c r="M369" s="11" t="str">
        <f ca="1">IFERROR(__xludf.DUMMYFUNCTION("IFERROR(IF(ISBLANK(VLOOKUP(LOWER(B369),recordings!$C$2:K1000,7,FALSE)),REGEXREPLACE(VLOOKUP(LOWER(B369),recordings!$C$2:K1000,9,FALSE),""\?.*$"",""""),VLOOKUP(LOWER(B369),recordings!$C$2:K1000,7,FALSE)),"""")"),"http://production-processed-recordings.s3.amazonaws.com/normalized_audio/a0fadab729aeb1a99c8eba28e742bebd.wav")</f>
        <v>http://production-processed-recordings.s3.amazonaws.com/normalized_audio/a0fadab729aeb1a99c8eba28e742bebd.wav</v>
      </c>
      <c r="O369" s="7"/>
    </row>
    <row r="370" spans="1:15" ht="15.75" customHeight="1">
      <c r="A370" s="7" t="str">
        <f ca="1">IFERROR(__xludf.DUMMYFUNCTION("REGEXREPLACE(REGEXEXTRACT(B370,""(.*)@""),""\."","""")"),"krg2941")</f>
        <v>krg2941</v>
      </c>
      <c r="B370" s="8" t="s">
        <v>1285</v>
      </c>
      <c r="C370" s="9" t="str">
        <f t="shared" si="0"/>
        <v>McGehee Katherine Rose</v>
      </c>
      <c r="D370" s="10" t="s">
        <v>1286</v>
      </c>
      <c r="E370" s="10" t="s">
        <v>984</v>
      </c>
      <c r="F370" s="10" t="s">
        <v>187</v>
      </c>
      <c r="G370" s="8" t="s">
        <v>27</v>
      </c>
      <c r="H370" s="8" t="s">
        <v>240</v>
      </c>
      <c r="I370" s="8" t="s">
        <v>59</v>
      </c>
      <c r="M370" s="11" t="str">
        <f ca="1">IFERROR(__xludf.DUMMYFUNCTION("IFERROR(IF(ISBLANK(VLOOKUP(LOWER(B370),recordings!$C$2:K1000,7,FALSE)),REGEXREPLACE(VLOOKUP(LOWER(B370),recordings!$C$2:K1000,9,FALSE),""\?.*$"",""""),VLOOKUP(LOWER(B370),recordings!$C$2:K1000,7,FALSE)),"""")"),"http://production-processed-recordings.s3.amazonaws.com/normalized_audio/0a76fbc10190d5c0d75135aa2ace3f5e.wav")</f>
        <v>http://production-processed-recordings.s3.amazonaws.com/normalized_audio/0a76fbc10190d5c0d75135aa2ace3f5e.wav</v>
      </c>
      <c r="O370" s="7"/>
    </row>
    <row r="371" spans="1:15" ht="15.75" customHeight="1">
      <c r="A371" s="7" t="str">
        <f ca="1">IFERROR(__xludf.DUMMYFUNCTION("REGEXREPLACE(REGEXEXTRACT(B371,""(.*)@""),""\."","""")"),"mm292943")</f>
        <v>mm292943</v>
      </c>
      <c r="B371" s="8" t="s">
        <v>1287</v>
      </c>
      <c r="C371" s="9" t="str">
        <f t="shared" si="0"/>
        <v xml:space="preserve">McIntosh Mirijana </v>
      </c>
      <c r="D371" s="10" t="s">
        <v>1288</v>
      </c>
      <c r="E371" s="10" t="s">
        <v>1289</v>
      </c>
      <c r="F371" s="10"/>
      <c r="G371" s="8" t="s">
        <v>15</v>
      </c>
      <c r="H371" s="8" t="s">
        <v>16</v>
      </c>
      <c r="M371" s="11" t="str">
        <f ca="1">IFERROR(__xludf.DUMMYFUNCTION("IFERROR(IF(ISBLANK(VLOOKUP(LOWER(B371),recordings!$C$2:K1000,7,FALSE)),REGEXREPLACE(VLOOKUP(LOWER(B371),recordings!$C$2:K1000,9,FALSE),""\?.*$"",""""),VLOOKUP(LOWER(B371),recordings!$C$2:K1000,7,FALSE)),"""")"),"http://production-processed-recordings.s3.amazonaws.com/normalized_audio/e893e6dbec0ab6006b428f6238977d52.wav")</f>
        <v>http://production-processed-recordings.s3.amazonaws.com/normalized_audio/e893e6dbec0ab6006b428f6238977d52.wav</v>
      </c>
      <c r="O371" s="7"/>
    </row>
    <row r="372" spans="1:15" ht="15.75" customHeight="1">
      <c r="A372" s="7" t="str">
        <f ca="1">IFERROR(__xludf.DUMMYFUNCTION("REGEXREPLACE(REGEXEXTRACT(B372,""(.*)@""),""\."","""")"),"hgm2032")</f>
        <v>hgm2032</v>
      </c>
      <c r="B372" s="8" t="s">
        <v>1290</v>
      </c>
      <c r="C372" s="9" t="str">
        <f t="shared" si="0"/>
        <v>McInturff Hannah Grace</v>
      </c>
      <c r="D372" s="10" t="s">
        <v>1291</v>
      </c>
      <c r="E372" s="10" t="s">
        <v>384</v>
      </c>
      <c r="F372" s="10" t="s">
        <v>324</v>
      </c>
      <c r="G372" s="8" t="s">
        <v>15</v>
      </c>
      <c r="H372" s="8" t="s">
        <v>16</v>
      </c>
      <c r="I372" s="8" t="s">
        <v>35</v>
      </c>
      <c r="M372" s="11" t="str">
        <f ca="1">IFERROR(__xludf.DUMMYFUNCTION("IFERROR(IF(ISBLANK(VLOOKUP(LOWER(B372),recordings!$C$2:K1000,7,FALSE)),REGEXREPLACE(VLOOKUP(LOWER(B372),recordings!$C$2:K1000,9,FALSE),""\?.*$"",""""),VLOOKUP(LOWER(B372),recordings!$C$2:K1000,7,FALSE)),"""")"),"http://production-processed-recordings.s3.amazonaws.com/normalized_audio/a69b4d8e3d02c5076a8bd3ba7179f1fb.wav")</f>
        <v>http://production-processed-recordings.s3.amazonaws.com/normalized_audio/a69b4d8e3d02c5076a8bd3ba7179f1fb.wav</v>
      </c>
      <c r="O372" s="7"/>
    </row>
    <row r="373" spans="1:15" ht="15.75" customHeight="1">
      <c r="A373" s="7" t="str">
        <f ca="1">IFERROR(__xludf.DUMMYFUNCTION("REGEXREPLACE(REGEXEXTRACT(B373,""(.*)@""),""\."","""")"),"mmm23688")</f>
        <v>mmm23688</v>
      </c>
      <c r="B373" s="8" t="s">
        <v>1292</v>
      </c>
      <c r="C373" s="9" t="str">
        <f t="shared" si="0"/>
        <v>McKenna Melanie Marina</v>
      </c>
      <c r="D373" s="10" t="s">
        <v>1293</v>
      </c>
      <c r="E373" s="10" t="s">
        <v>1294</v>
      </c>
      <c r="F373" s="10" t="s">
        <v>1295</v>
      </c>
      <c r="G373" s="8" t="s">
        <v>15</v>
      </c>
      <c r="H373" s="8" t="s">
        <v>16</v>
      </c>
      <c r="I373" s="8" t="s">
        <v>59</v>
      </c>
      <c r="M373" s="11" t="str">
        <f ca="1">IFERROR(__xludf.DUMMYFUNCTION("IFERROR(IF(ISBLANK(VLOOKUP(LOWER(B373),recordings!$C$2:K1000,7,FALSE)),REGEXREPLACE(VLOOKUP(LOWER(B373),recordings!$C$2:K1000,9,FALSE),""\?.*$"",""""),VLOOKUP(LOWER(B373),recordings!$C$2:K1000,7,FALSE)),"""")"),"http://production-processed-recordings.s3.amazonaws.com/normalized_audio/53eb863c4801bb70032a09f4dab2446e.wav")</f>
        <v>http://production-processed-recordings.s3.amazonaws.com/normalized_audio/53eb863c4801bb70032a09f4dab2446e.wav</v>
      </c>
      <c r="O373" s="7"/>
    </row>
    <row r="374" spans="1:15" ht="15.75" customHeight="1">
      <c r="A374" s="7" t="str">
        <f ca="1">IFERROR(__xludf.DUMMYFUNCTION("REGEXREPLACE(REGEXEXTRACT(B374,""(.*)@""),""\."","""")"),"nmckinney6498")</f>
        <v>nmckinney6498</v>
      </c>
      <c r="B374" s="8" t="s">
        <v>1296</v>
      </c>
      <c r="C374" s="9" t="str">
        <f t="shared" si="0"/>
        <v>McKinney Neil C.</v>
      </c>
      <c r="D374" s="10" t="s">
        <v>1297</v>
      </c>
      <c r="E374" s="10" t="s">
        <v>1298</v>
      </c>
      <c r="F374" s="10" t="s">
        <v>1299</v>
      </c>
      <c r="G374" s="8" t="s">
        <v>29</v>
      </c>
      <c r="H374" s="8" t="s">
        <v>435</v>
      </c>
      <c r="M374" s="11" t="str">
        <f ca="1">IFERROR(__xludf.DUMMYFUNCTION("IFERROR(IF(ISBLANK(VLOOKUP(LOWER(B374),recordings!$C$2:K1000,7,FALSE)),REGEXREPLACE(VLOOKUP(LOWER(B374),recordings!$C$2:K1000,9,FALSE),""\?.*$"",""""),VLOOKUP(LOWER(B374),recordings!$C$2:K1000,7,FALSE)),"""")"),"http://production-processed-recordings.s3.amazonaws.com/normalized_audio/8b68c66172edde315f6aa0237e845174.wav")</f>
        <v>http://production-processed-recordings.s3.amazonaws.com/normalized_audio/8b68c66172edde315f6aa0237e845174.wav</v>
      </c>
      <c r="O374" s="7"/>
    </row>
    <row r="375" spans="1:15" ht="15.75" customHeight="1">
      <c r="A375" s="7" t="str">
        <f ca="1">IFERROR(__xludf.DUMMYFUNCTION("REGEXREPLACE(REGEXEXTRACT(B375,""(.*)@""),""\."","""")"),"nmclaughlin8029")</f>
        <v>nmclaughlin8029</v>
      </c>
      <c r="B375" s="8" t="s">
        <v>1300</v>
      </c>
      <c r="C375" s="9" t="str">
        <f t="shared" si="0"/>
        <v>McLaughlin Neil W</v>
      </c>
      <c r="D375" s="10" t="s">
        <v>1301</v>
      </c>
      <c r="E375" s="10" t="s">
        <v>1298</v>
      </c>
      <c r="F375" s="10" t="s">
        <v>1302</v>
      </c>
      <c r="G375" s="8" t="s">
        <v>15</v>
      </c>
      <c r="H375" s="8" t="s">
        <v>16</v>
      </c>
      <c r="M375" s="11" t="str">
        <f ca="1">IFERROR(__xludf.DUMMYFUNCTION("IFERROR(IF(ISBLANK(VLOOKUP(LOWER(B375),recordings!$C$2:K1000,7,FALSE)),REGEXREPLACE(VLOOKUP(LOWER(B375),recordings!$C$2:K1000,9,FALSE),""\?.*$"",""""),VLOOKUP(LOWER(B375),recordings!$C$2:K1000,7,FALSE)),"""")"),"http://production-processed-recordings.s3.amazonaws.com/normalized_audio/6b29cfb54efef96e165b48f9cb220a9b.wav")</f>
        <v>http://production-processed-recordings.s3.amazonaws.com/normalized_audio/6b29cfb54efef96e165b48f9cb220a9b.wav</v>
      </c>
      <c r="O375" s="7"/>
    </row>
    <row r="376" spans="1:15" ht="15.75" customHeight="1">
      <c r="A376" s="7" t="str">
        <f ca="1">IFERROR(__xludf.DUMMYFUNCTION("REGEXREPLACE(REGEXEXTRACT(B376,""(.*)@""),""\."","""")"),"cmm220229")</f>
        <v>cmm220229</v>
      </c>
      <c r="B376" s="8" t="s">
        <v>1303</v>
      </c>
      <c r="C376" s="9" t="str">
        <f t="shared" si="0"/>
        <v>Meade Caroline Marie</v>
      </c>
      <c r="D376" s="10" t="s">
        <v>1304</v>
      </c>
      <c r="E376" s="10" t="s">
        <v>1235</v>
      </c>
      <c r="F376" s="10" t="s">
        <v>783</v>
      </c>
      <c r="G376" s="8" t="s">
        <v>27</v>
      </c>
      <c r="H376" s="8" t="s">
        <v>41</v>
      </c>
      <c r="I376" s="8" t="s">
        <v>59</v>
      </c>
      <c r="M376" s="11" t="str">
        <f ca="1">IFERROR(__xludf.DUMMYFUNCTION("IFERROR(IF(ISBLANK(VLOOKUP(LOWER(B376),recordings!$C$2:K1000,7,FALSE)),REGEXREPLACE(VLOOKUP(LOWER(B376),recordings!$C$2:K1000,9,FALSE),""\?.*$"",""""),VLOOKUP(LOWER(B376),recordings!$C$2:K1000,7,FALSE)),"""")"),"http://production-processed-recordings.s3.amazonaws.com/normalized_audio/dde0bf48db5a7cf1a4019f1138cbabc8.wav")</f>
        <v>http://production-processed-recordings.s3.amazonaws.com/normalized_audio/dde0bf48db5a7cf1a4019f1138cbabc8.wav</v>
      </c>
      <c r="O376" s="7"/>
    </row>
    <row r="377" spans="1:15" ht="15.75" customHeight="1">
      <c r="A377" s="7" t="str">
        <f ca="1">IFERROR(__xludf.DUMMYFUNCTION("REGEXREPLACE(REGEXEXTRACT(B377,""(.*)@""),""\."","""")"),"etm2248")</f>
        <v>etm2248</v>
      </c>
      <c r="B377" s="8" t="s">
        <v>1305</v>
      </c>
      <c r="C377" s="9" t="str">
        <f t="shared" si="0"/>
        <v>Mekonnen Elshadai Tilahun</v>
      </c>
      <c r="D377" s="10" t="s">
        <v>1306</v>
      </c>
      <c r="E377" s="10" t="s">
        <v>1307</v>
      </c>
      <c r="F377" s="10" t="s">
        <v>1308</v>
      </c>
      <c r="G377" s="8" t="s">
        <v>15</v>
      </c>
      <c r="H377" s="8" t="s">
        <v>70</v>
      </c>
      <c r="M377" s="11" t="str">
        <f ca="1">IFERROR(__xludf.DUMMYFUNCTION("IFERROR(IF(ISBLANK(VLOOKUP(LOWER(B377),recordings!$C$2:K1000,7,FALSE)),REGEXREPLACE(VLOOKUP(LOWER(B377),recordings!$C$2:K1000,9,FALSE),""\?.*$"",""""),VLOOKUP(LOWER(B377),recordings!$C$2:K1000,7,FALSE)),"""")"),"http://production-processed-recordings.s3.amazonaws.com/normalized_audio/d9c0d5465d2e0e4ba98d28bd3383a4d9.wav")</f>
        <v>http://production-processed-recordings.s3.amazonaws.com/normalized_audio/d9c0d5465d2e0e4ba98d28bd3383a4d9.wav</v>
      </c>
      <c r="O377" s="7"/>
    </row>
    <row r="378" spans="1:15" ht="15.75" customHeight="1">
      <c r="A378" s="7" t="str">
        <f ca="1">IFERROR(__xludf.DUMMYFUNCTION("REGEXREPLACE(REGEXEXTRACT(B378,""(.*)@""),""\."","""")"),"mem24323")</f>
        <v>mem24323</v>
      </c>
      <c r="B378" s="8" t="s">
        <v>1309</v>
      </c>
      <c r="C378" s="9" t="str">
        <f t="shared" si="0"/>
        <v>Messier Madalyn Erika</v>
      </c>
      <c r="D378" s="10" t="s">
        <v>1310</v>
      </c>
      <c r="E378" s="10" t="s">
        <v>1311</v>
      </c>
      <c r="F378" s="10" t="s">
        <v>1312</v>
      </c>
      <c r="G378" s="8" t="s">
        <v>27</v>
      </c>
      <c r="H378" s="8" t="s">
        <v>41</v>
      </c>
      <c r="M378" s="11" t="str">
        <f ca="1">IFERROR(__xludf.DUMMYFUNCTION("IFERROR(IF(ISBLANK(VLOOKUP(LOWER(B378),recordings!$C$2:K1000,7,FALSE)),REGEXREPLACE(VLOOKUP(LOWER(B378),recordings!$C$2:K1000,9,FALSE),""\?.*$"",""""),VLOOKUP(LOWER(B378),recordings!$C$2:K1000,7,FALSE)),"""")"),"http://production-processed-recordings.s3.amazonaws.com/normalized_audio/0b8276369fa892ffab4f21e55374836f.wav")</f>
        <v>http://production-processed-recordings.s3.amazonaws.com/normalized_audio/0b8276369fa892ffab4f21e55374836f.wav</v>
      </c>
      <c r="O378" s="7"/>
    </row>
    <row r="379" spans="1:15" ht="15.75" customHeight="1">
      <c r="A379" s="7" t="str">
        <f ca="1">IFERROR(__xludf.DUMMYFUNCTION("REGEXREPLACE(REGEXEXTRACT(B379,""(.*)@""),""\."","""")"),"bmm2636")</f>
        <v>bmm2636</v>
      </c>
      <c r="B379" s="8" t="s">
        <v>1313</v>
      </c>
      <c r="C379" s="9" t="str">
        <f t="shared" si="0"/>
        <v>Metal Bria Medunic</v>
      </c>
      <c r="D379" s="10" t="s">
        <v>1314</v>
      </c>
      <c r="E379" s="10" t="s">
        <v>1315</v>
      </c>
      <c r="F379" s="10" t="s">
        <v>1316</v>
      </c>
      <c r="G379" s="8" t="s">
        <v>79</v>
      </c>
      <c r="H379" s="8" t="s">
        <v>80</v>
      </c>
      <c r="I379" s="8" t="s">
        <v>59</v>
      </c>
      <c r="M379" s="11" t="str">
        <f ca="1">IFERROR(__xludf.DUMMYFUNCTION("IFERROR(IF(ISBLANK(VLOOKUP(LOWER(B379),recordings!$C$2:K1000,7,FALSE)),REGEXREPLACE(VLOOKUP(LOWER(B379),recordings!$C$2:K1000,9,FALSE),""\?.*$"",""""),VLOOKUP(LOWER(B379),recordings!$C$2:K1000,7,FALSE)),"""")"),"http://production-processed-recordings.s3.amazonaws.com/normalized_audio/6297e6723786648d95a0742319d074f5.wav")</f>
        <v>http://production-processed-recordings.s3.amazonaws.com/normalized_audio/6297e6723786648d95a0742319d074f5.wav</v>
      </c>
      <c r="O379" s="7"/>
    </row>
    <row r="380" spans="1:15" ht="15.75" customHeight="1">
      <c r="A380" s="7" t="str">
        <f ca="1">IFERROR(__xludf.DUMMYFUNCTION("REGEXREPLACE(REGEXEXTRACT(B380,""(.*)@""),""\."","""")"),"gm21352")</f>
        <v>gm21352</v>
      </c>
      <c r="B380" s="8" t="s">
        <v>1317</v>
      </c>
      <c r="C380" s="9" t="str">
        <f t="shared" si="0"/>
        <v xml:space="preserve">Mian Ghulam </v>
      </c>
      <c r="D380" s="10" t="s">
        <v>1318</v>
      </c>
      <c r="E380" s="10" t="s">
        <v>1319</v>
      </c>
      <c r="F380" s="10"/>
      <c r="G380" s="8" t="s">
        <v>27</v>
      </c>
      <c r="H380" s="8" t="s">
        <v>144</v>
      </c>
      <c r="J380" s="8" t="s">
        <v>29</v>
      </c>
      <c r="K380" s="8" t="s">
        <v>145</v>
      </c>
      <c r="M380" s="11" t="str">
        <f ca="1">IFERROR(__xludf.DUMMYFUNCTION("IFERROR(IF(ISBLANK(VLOOKUP(LOWER(B380),recordings!$C$2:K1000,7,FALSE)),REGEXREPLACE(VLOOKUP(LOWER(B380),recordings!$C$2:K1000,9,FALSE),""\?.*$"",""""),VLOOKUP(LOWER(B380),recordings!$C$2:K1000,7,FALSE)),"""")"),"http://production-processed-recordings.s3.amazonaws.com/normalized_audio/5dc94b569c76c4185569923708a4d4a7.wav")</f>
        <v>http://production-processed-recordings.s3.amazonaws.com/normalized_audio/5dc94b569c76c4185569923708a4d4a7.wav</v>
      </c>
      <c r="N380" s="8" t="s">
        <v>1320</v>
      </c>
      <c r="O380" s="7"/>
    </row>
    <row r="381" spans="1:15" ht="15.75" customHeight="1">
      <c r="A381" s="7" t="str">
        <f ca="1">IFERROR(__xludf.DUMMYFUNCTION("REGEXREPLACE(REGEXEXTRACT(B381,""(.*)@""),""\."","""")"),"amm25272")</f>
        <v>amm25272</v>
      </c>
      <c r="B381" s="8" t="s">
        <v>1321</v>
      </c>
      <c r="C381" s="9" t="str">
        <f t="shared" si="0"/>
        <v>Michael Angela Marie</v>
      </c>
      <c r="D381" s="10" t="s">
        <v>471</v>
      </c>
      <c r="E381" s="10" t="s">
        <v>453</v>
      </c>
      <c r="F381" s="10" t="s">
        <v>783</v>
      </c>
      <c r="G381" s="8" t="s">
        <v>15</v>
      </c>
      <c r="H381" s="8" t="s">
        <v>16</v>
      </c>
      <c r="M381" s="11" t="str">
        <f ca="1">IFERROR(__xludf.DUMMYFUNCTION("IFERROR(IF(ISBLANK(VLOOKUP(LOWER(B381),recordings!$C$2:K1000,7,FALSE)),REGEXREPLACE(VLOOKUP(LOWER(B381),recordings!$C$2:K1000,9,FALSE),""\?.*$"",""""),VLOOKUP(LOWER(B381),recordings!$C$2:K1000,7,FALSE)),"""")"),"http://production-processed-recordings.s3.amazonaws.com/normalized_audio/ba69efa7d1b90adfb718ca568ed87301.wav")</f>
        <v>http://production-processed-recordings.s3.amazonaws.com/normalized_audio/ba69efa7d1b90adfb718ca568ed87301.wav</v>
      </c>
      <c r="O381" s="7"/>
    </row>
    <row r="382" spans="1:15" ht="15.75" customHeight="1">
      <c r="A382" s="7" t="str">
        <f ca="1">IFERROR(__xludf.DUMMYFUNCTION("REGEXREPLACE(REGEXEXTRACT(B382,""(.*)@""),""\."","""")"),"bvm2673")</f>
        <v>bvm2673</v>
      </c>
      <c r="B382" s="8" t="s">
        <v>1322</v>
      </c>
      <c r="C382" s="9" t="str">
        <f t="shared" si="0"/>
        <v>Michaels Benjamin Vincent</v>
      </c>
      <c r="D382" s="10" t="s">
        <v>1323</v>
      </c>
      <c r="E382" s="10" t="s">
        <v>855</v>
      </c>
      <c r="F382" s="10" t="s">
        <v>1324</v>
      </c>
      <c r="G382" s="8" t="s">
        <v>27</v>
      </c>
      <c r="H382" s="8" t="s">
        <v>41</v>
      </c>
      <c r="I382" s="8" t="s">
        <v>59</v>
      </c>
      <c r="M382" s="11" t="str">
        <f ca="1">IFERROR(__xludf.DUMMYFUNCTION("IFERROR(IF(ISBLANK(VLOOKUP(LOWER(B382),recordings!$C$2:K1000,7,FALSE)),REGEXREPLACE(VLOOKUP(LOWER(B382),recordings!$C$2:K1000,9,FALSE),""\?.*$"",""""),VLOOKUP(LOWER(B382),recordings!$C$2:K1000,7,FALSE)),"""")"),"http://production-processed-recordings.s3.amazonaws.com/normalized_audio/3fa5343d13c820642b971cbaf9514ccd.wav")</f>
        <v>http://production-processed-recordings.s3.amazonaws.com/normalized_audio/3fa5343d13c820642b971cbaf9514ccd.wav</v>
      </c>
      <c r="N382" s="8" t="s">
        <v>1325</v>
      </c>
      <c r="O382" s="7"/>
    </row>
    <row r="383" spans="1:15" ht="15.75" customHeight="1">
      <c r="A383" s="7" t="str">
        <f ca="1">IFERROR(__xludf.DUMMYFUNCTION("REGEXREPLACE(REGEXEXTRACT(B383,""(.*)@""),""\."","""")"),"glm2635")</f>
        <v>glm2635</v>
      </c>
      <c r="B383" s="8" t="s">
        <v>1326</v>
      </c>
      <c r="C383" s="9" t="str">
        <f t="shared" si="0"/>
        <v>Miller Gary Lee</v>
      </c>
      <c r="D383" s="10" t="s">
        <v>1327</v>
      </c>
      <c r="E383" s="10" t="s">
        <v>1328</v>
      </c>
      <c r="F383" s="10" t="s">
        <v>227</v>
      </c>
      <c r="G383" s="8" t="s">
        <v>15</v>
      </c>
      <c r="H383" s="8" t="s">
        <v>34</v>
      </c>
      <c r="I383" s="8" t="s">
        <v>35</v>
      </c>
      <c r="M383" s="11" t="str">
        <f ca="1">IFERROR(__xludf.DUMMYFUNCTION("IFERROR(IF(ISBLANK(VLOOKUP(LOWER(B383),recordings!$C$2:K1000,7,FALSE)),REGEXREPLACE(VLOOKUP(LOWER(B383),recordings!$C$2:K1000,9,FALSE),""\?.*$"",""""),VLOOKUP(LOWER(B383),recordings!$C$2:K1000,7,FALSE)),"""")"),"http://production-processed-recordings.s3.amazonaws.com/normalized_audio/9177a1d151c41b05fc9955b8b904e106.wav")</f>
        <v>http://production-processed-recordings.s3.amazonaws.com/normalized_audio/9177a1d151c41b05fc9955b8b904e106.wav</v>
      </c>
      <c r="O383" s="7"/>
    </row>
    <row r="384" spans="1:15" ht="15.75" customHeight="1">
      <c r="A384" s="7" t="str">
        <f ca="1">IFERROR(__xludf.DUMMYFUNCTION("REGEXREPLACE(REGEXEXTRACT(B384,""(.*)@""),""\."","""")"),"toj26390")</f>
        <v>toj26390</v>
      </c>
      <c r="B384" s="8" t="s">
        <v>1329</v>
      </c>
      <c r="C384" s="9" t="str">
        <f t="shared" si="0"/>
        <v>Miracle Taylor Olivia</v>
      </c>
      <c r="D384" s="10" t="s">
        <v>1330</v>
      </c>
      <c r="E384" s="10" t="s">
        <v>312</v>
      </c>
      <c r="F384" s="10" t="s">
        <v>88</v>
      </c>
      <c r="G384" s="8" t="s">
        <v>79</v>
      </c>
      <c r="H384" s="8" t="s">
        <v>236</v>
      </c>
      <c r="I384" s="8" t="s">
        <v>59</v>
      </c>
      <c r="M384" s="11" t="str">
        <f ca="1">IFERROR(__xludf.DUMMYFUNCTION("IFERROR(IF(ISBLANK(VLOOKUP(LOWER(B384),recordings!$C$2:K1000,7,FALSE)),REGEXREPLACE(VLOOKUP(LOWER(B384),recordings!$C$2:K1000,9,FALSE),""\?.*$"",""""),VLOOKUP(LOWER(B384),recordings!$C$2:K1000,7,FALSE)),"""")"),"http://production-processed-recordings.s3.amazonaws.com/normalized_audio/f13d0860c38731abfd2d07fe9b3979d8.wav")</f>
        <v>http://production-processed-recordings.s3.amazonaws.com/normalized_audio/f13d0860c38731abfd2d07fe9b3979d8.wav</v>
      </c>
      <c r="O384" s="7"/>
    </row>
    <row r="385" spans="1:15" ht="15.75" customHeight="1">
      <c r="A385" s="7" t="str">
        <f ca="1">IFERROR(__xludf.DUMMYFUNCTION("REGEXREPLACE(REGEXEXTRACT(B385,""(.*)@""),""\."","""")"),"sm20277")</f>
        <v>sm20277</v>
      </c>
      <c r="B385" s="8" t="s">
        <v>1331</v>
      </c>
      <c r="C385" s="9" t="str">
        <f t="shared" si="0"/>
        <v xml:space="preserve">Mirza Sehrish </v>
      </c>
      <c r="D385" s="10" t="s">
        <v>1332</v>
      </c>
      <c r="E385" s="10" t="s">
        <v>1333</v>
      </c>
      <c r="F385" s="10"/>
      <c r="G385" s="8" t="s">
        <v>15</v>
      </c>
      <c r="H385" s="8" t="s">
        <v>34</v>
      </c>
      <c r="I385" s="8" t="s">
        <v>17</v>
      </c>
      <c r="M385" s="11" t="str">
        <f ca="1">IFERROR(__xludf.DUMMYFUNCTION("IFERROR(IF(ISBLANK(VLOOKUP(LOWER(B385),recordings!$C$2:K1000,7,FALSE)),REGEXREPLACE(VLOOKUP(LOWER(B385),recordings!$C$2:K1000,9,FALSE),""\?.*$"",""""),VLOOKUP(LOWER(B385),recordings!$C$2:K1000,7,FALSE)),"""")"),"http://production-processed-recordings.s3.amazonaws.com/normalized_audio/79bea3f270cd3fc3b05611edc85518cd.wav")</f>
        <v>http://production-processed-recordings.s3.amazonaws.com/normalized_audio/79bea3f270cd3fc3b05611edc85518cd.wav</v>
      </c>
      <c r="N385" s="8" t="s">
        <v>1334</v>
      </c>
      <c r="O385" s="7"/>
    </row>
    <row r="386" spans="1:15" ht="15.75" customHeight="1">
      <c r="A386" s="7" t="str">
        <f ca="1">IFERROR(__xludf.DUMMYFUNCTION("REGEXREPLACE(REGEXEXTRACT(B386,""(.*)@""),""\."","""")"),"chm2735")</f>
        <v>chm2735</v>
      </c>
      <c r="B386" s="8" t="s">
        <v>1335</v>
      </c>
      <c r="C386" s="9" t="str">
        <f t="shared" si="0"/>
        <v>Mitchell Chad Holden</v>
      </c>
      <c r="D386" s="10" t="s">
        <v>509</v>
      </c>
      <c r="E386" s="10" t="s">
        <v>1336</v>
      </c>
      <c r="F386" s="10" t="s">
        <v>1337</v>
      </c>
      <c r="G386" s="8" t="s">
        <v>125</v>
      </c>
      <c r="H386" s="8" t="s">
        <v>126</v>
      </c>
      <c r="I386" s="8" t="s">
        <v>35</v>
      </c>
      <c r="M386" s="11" t="str">
        <f ca="1">IFERROR(__xludf.DUMMYFUNCTION("IFERROR(IF(ISBLANK(VLOOKUP(LOWER(B386),recordings!$C$2:K1000,7,FALSE)),REGEXREPLACE(VLOOKUP(LOWER(B386),recordings!$C$2:K1000,9,FALSE),""\?.*$"",""""),VLOOKUP(LOWER(B386),recordings!$C$2:K1000,7,FALSE)),"""")"),"http://production-processed-recordings.s3.amazonaws.com/normalized_audio/173bb2961dbf237952e00f2da387af12.wav")</f>
        <v>http://production-processed-recordings.s3.amazonaws.com/normalized_audio/173bb2961dbf237952e00f2da387af12.wav</v>
      </c>
      <c r="N386" s="8" t="s">
        <v>1338</v>
      </c>
      <c r="O386" s="7"/>
    </row>
    <row r="387" spans="1:15" ht="15.75" customHeight="1">
      <c r="A387" s="7" t="str">
        <f ca="1">IFERROR(__xludf.DUMMYFUNCTION("REGEXREPLACE(REGEXEXTRACT(B387,""(.*)@""),""\."","""")"),"nsm2534")</f>
        <v>nsm2534</v>
      </c>
      <c r="B387" s="8" t="s">
        <v>1339</v>
      </c>
      <c r="C387" s="9" t="str">
        <f t="shared" si="0"/>
        <v>Mitchell Nicholas Spencer</v>
      </c>
      <c r="D387" s="10" t="s">
        <v>509</v>
      </c>
      <c r="E387" s="10" t="s">
        <v>307</v>
      </c>
      <c r="F387" s="10" t="s">
        <v>1340</v>
      </c>
      <c r="G387" s="8" t="s">
        <v>15</v>
      </c>
      <c r="H387" s="8" t="s">
        <v>16</v>
      </c>
      <c r="M387" s="11" t="str">
        <f ca="1">IFERROR(__xludf.DUMMYFUNCTION("IFERROR(IF(ISBLANK(VLOOKUP(LOWER(B387),recordings!$C$2:K1000,7,FALSE)),REGEXREPLACE(VLOOKUP(LOWER(B387),recordings!$C$2:K1000,9,FALSE),""\?.*$"",""""),VLOOKUP(LOWER(B387),recordings!$C$2:K1000,7,FALSE)),"""")"),"http://production-processed-recordings.s3.amazonaws.com/normalized_audio/3c60a2714f4098675e744d9e711eae12.wav")</f>
        <v>http://production-processed-recordings.s3.amazonaws.com/normalized_audio/3c60a2714f4098675e744d9e711eae12.wav</v>
      </c>
      <c r="O387" s="7"/>
    </row>
    <row r="388" spans="1:15" ht="15.75" customHeight="1">
      <c r="A388" s="7" t="str">
        <f ca="1">IFERROR(__xludf.DUMMYFUNCTION("REGEXREPLACE(REGEXEXTRACT(B388,""(.*)@""),""\."","""")"),"jom2446")</f>
        <v>jom2446</v>
      </c>
      <c r="B388" s="8" t="s">
        <v>1341</v>
      </c>
      <c r="C388" s="9" t="str">
        <f t="shared" si="0"/>
        <v>Monaghan Jane Olivia</v>
      </c>
      <c r="D388" s="10" t="s">
        <v>1342</v>
      </c>
      <c r="E388" s="10" t="s">
        <v>1343</v>
      </c>
      <c r="F388" s="10" t="s">
        <v>88</v>
      </c>
      <c r="G388" s="8" t="s">
        <v>125</v>
      </c>
      <c r="H388" s="8" t="s">
        <v>126</v>
      </c>
      <c r="I388" s="8" t="s">
        <v>17</v>
      </c>
      <c r="M388" s="11" t="str">
        <f ca="1">IFERROR(__xludf.DUMMYFUNCTION("IFERROR(IF(ISBLANK(VLOOKUP(LOWER(B388),recordings!$C$2:K1000,7,FALSE)),REGEXREPLACE(VLOOKUP(LOWER(B388),recordings!$C$2:K1000,9,FALSE),""\?.*$"",""""),VLOOKUP(LOWER(B388),recordings!$C$2:K1000,7,FALSE)),"""")"),"http://production-processed-recordings.s3.amazonaws.com/normalized_audio/06b8cdeddd68aca4b47a1ec8728b30e3.wav")</f>
        <v>http://production-processed-recordings.s3.amazonaws.com/normalized_audio/06b8cdeddd68aca4b47a1ec8728b30e3.wav</v>
      </c>
      <c r="O388" s="7"/>
    </row>
    <row r="389" spans="1:15" ht="15.75" customHeight="1">
      <c r="A389" s="7" t="str">
        <f ca="1">IFERROR(__xludf.DUMMYFUNCTION("REGEXREPLACE(REGEXEXTRACT(B389,""(.*)@""),""\."","""")"),"apm26210")</f>
        <v>apm26210</v>
      </c>
      <c r="B389" s="8" t="s">
        <v>1344</v>
      </c>
      <c r="C389" s="9" t="str">
        <f t="shared" si="0"/>
        <v>Moneymaker Allison Paige</v>
      </c>
      <c r="D389" s="10" t="s">
        <v>1345</v>
      </c>
      <c r="E389" s="10" t="s">
        <v>1346</v>
      </c>
      <c r="F389" s="10" t="s">
        <v>886</v>
      </c>
      <c r="G389" s="8" t="s">
        <v>15</v>
      </c>
      <c r="H389" s="8" t="s">
        <v>16</v>
      </c>
      <c r="M389" s="11" t="str">
        <f ca="1">IFERROR(__xludf.DUMMYFUNCTION("IFERROR(IF(ISBLANK(VLOOKUP(LOWER(B389),recordings!$C$2:K1000,7,FALSE)),REGEXREPLACE(VLOOKUP(LOWER(B389),recordings!$C$2:K1000,9,FALSE),""\?.*$"",""""),VLOOKUP(LOWER(B389),recordings!$C$2:K1000,7,FALSE)),"""")"),"http://production-processed-recordings.s3.amazonaws.com/normalized_audio/94fbf89dd0b34b471603758e523a0e5c.wav")</f>
        <v>http://production-processed-recordings.s3.amazonaws.com/normalized_audio/94fbf89dd0b34b471603758e523a0e5c.wav</v>
      </c>
      <c r="N389" s="8" t="s">
        <v>1347</v>
      </c>
      <c r="O389" s="7"/>
    </row>
    <row r="390" spans="1:15" ht="15.75" customHeight="1">
      <c r="A390" s="7" t="str">
        <f ca="1">IFERROR(__xludf.DUMMYFUNCTION("REGEXREPLACE(REGEXEXTRACT(B390,""(.*)@""),""\."","""")"),"cam26233")</f>
        <v>cam26233</v>
      </c>
      <c r="B390" s="8" t="s">
        <v>1348</v>
      </c>
      <c r="C390" s="9" t="str">
        <f t="shared" si="0"/>
        <v>Moore Chase Austin</v>
      </c>
      <c r="D390" s="10" t="s">
        <v>1349</v>
      </c>
      <c r="E390" s="10" t="s">
        <v>1350</v>
      </c>
      <c r="F390" s="10" t="s">
        <v>1351</v>
      </c>
      <c r="G390" s="8" t="s">
        <v>15</v>
      </c>
      <c r="H390" s="8" t="s">
        <v>92</v>
      </c>
      <c r="I390" s="8" t="s">
        <v>17</v>
      </c>
      <c r="M390" s="11" t="str">
        <f ca="1">IFERROR(__xludf.DUMMYFUNCTION("IFERROR(IF(ISBLANK(VLOOKUP(LOWER(B390),recordings!$C$2:K1000,7,FALSE)),REGEXREPLACE(VLOOKUP(LOWER(B390),recordings!$C$2:K1000,9,FALSE),""\?.*$"",""""),VLOOKUP(LOWER(B390),recordings!$C$2:K1000,7,FALSE)),"""")"),"http://production-processed-recordings.s3.amazonaws.com/normalized_audio/7f8b7f68d6498103966f099f1abfd81d.wav")</f>
        <v>http://production-processed-recordings.s3.amazonaws.com/normalized_audio/7f8b7f68d6498103966f099f1abfd81d.wav</v>
      </c>
      <c r="O390" s="7"/>
    </row>
    <row r="391" spans="1:15" ht="15.75" customHeight="1">
      <c r="A391" s="7" t="str">
        <f ca="1">IFERROR(__xludf.DUMMYFUNCTION("REGEXREPLACE(REGEXEXTRACT(B391,""(.*)@""),""\."","""")"),"ham3")</f>
        <v>ham3</v>
      </c>
      <c r="B391" s="8" t="s">
        <v>1352</v>
      </c>
      <c r="C391" s="9" t="str">
        <f t="shared" si="0"/>
        <v>Moore Hannah Alisha</v>
      </c>
      <c r="D391" s="10" t="s">
        <v>1349</v>
      </c>
      <c r="E391" s="10" t="s">
        <v>384</v>
      </c>
      <c r="F391" s="10" t="s">
        <v>1353</v>
      </c>
      <c r="G391" s="8" t="s">
        <v>15</v>
      </c>
      <c r="H391" s="8" t="s">
        <v>34</v>
      </c>
      <c r="M391" s="11" t="str">
        <f ca="1">IFERROR(__xludf.DUMMYFUNCTION("IFERROR(IF(ISBLANK(VLOOKUP(LOWER(B391),recordings!$C$2:K1000,7,FALSE)),REGEXREPLACE(VLOOKUP(LOWER(B391),recordings!$C$2:K1000,9,FALSE),""\?.*$"",""""),VLOOKUP(LOWER(B391),recordings!$C$2:K1000,7,FALSE)),"""")"),"http://production-processed-recordings.s3.amazonaws.com/normalized_audio/7b80cd56342fab1662c32d8ebef769f9.wav")</f>
        <v>http://production-processed-recordings.s3.amazonaws.com/normalized_audio/7b80cd56342fab1662c32d8ebef769f9.wav</v>
      </c>
      <c r="N391" s="8" t="s">
        <v>1354</v>
      </c>
      <c r="O391" s="7"/>
    </row>
    <row r="392" spans="1:15" ht="15.75" customHeight="1">
      <c r="A392" s="7" t="str">
        <f ca="1">IFERROR(__xludf.DUMMYFUNCTION("REGEXREPLACE(REGEXEXTRACT(B392,""(.*)@""),""\."","""")"),"bam20995")</f>
        <v>bam20995</v>
      </c>
      <c r="B392" s="8" t="s">
        <v>1355</v>
      </c>
      <c r="C392" s="9" t="str">
        <f t="shared" si="0"/>
        <v>Moran Breck Audrey</v>
      </c>
      <c r="D392" s="10" t="s">
        <v>1356</v>
      </c>
      <c r="E392" s="10" t="s">
        <v>1357</v>
      </c>
      <c r="F392" s="10" t="s">
        <v>713</v>
      </c>
      <c r="G392" s="8" t="s">
        <v>27</v>
      </c>
      <c r="H392" s="8" t="s">
        <v>74</v>
      </c>
      <c r="I392" s="8" t="s">
        <v>35</v>
      </c>
      <c r="M392" s="11" t="str">
        <f ca="1">IFERROR(__xludf.DUMMYFUNCTION("IFERROR(IF(ISBLANK(VLOOKUP(LOWER(B392),recordings!$C$2:K1000,7,FALSE)),REGEXREPLACE(VLOOKUP(LOWER(B392),recordings!$C$2:K1000,9,FALSE),""\?.*$"",""""),VLOOKUP(LOWER(B392),recordings!$C$2:K1000,7,FALSE)),"""")"),"http://production-processed-recordings.s3.amazonaws.com/normalized_audio/36b622b9a186fb2ece056acfa98181d2.wav")</f>
        <v>http://production-processed-recordings.s3.amazonaws.com/normalized_audio/36b622b9a186fb2ece056acfa98181d2.wav</v>
      </c>
      <c r="O392" s="7"/>
    </row>
    <row r="393" spans="1:15" ht="15.75" customHeight="1">
      <c r="A393" s="7" t="str">
        <f ca="1">IFERROR(__xludf.DUMMYFUNCTION("REGEXREPLACE(REGEXEXTRACT(B393,""(.*)@""),""\."","""")"),"aim2210")</f>
        <v>aim2210</v>
      </c>
      <c r="B393" s="8" t="s">
        <v>1358</v>
      </c>
      <c r="C393" s="9" t="str">
        <f t="shared" si="0"/>
        <v>Morris Abraham I</v>
      </c>
      <c r="D393" s="10" t="s">
        <v>931</v>
      </c>
      <c r="E393" s="10" t="s">
        <v>1359</v>
      </c>
      <c r="F393" s="10" t="s">
        <v>1360</v>
      </c>
      <c r="G393" s="8" t="s">
        <v>29</v>
      </c>
      <c r="H393" s="8" t="s">
        <v>554</v>
      </c>
      <c r="M393" s="11" t="str">
        <f ca="1">IFERROR(__xludf.DUMMYFUNCTION("IFERROR(IF(ISBLANK(VLOOKUP(LOWER(B393),recordings!$C$2:K1000,7,FALSE)),REGEXREPLACE(VLOOKUP(LOWER(B393),recordings!$C$2:K1000,9,FALSE),""\?.*$"",""""),VLOOKUP(LOWER(B393),recordings!$C$2:K1000,7,FALSE)),"""")"),"http://production-processed-recordings.s3.amazonaws.com/normalized_audio/76fbbc58ce42a784b88580295bafc347.wav")</f>
        <v>http://production-processed-recordings.s3.amazonaws.com/normalized_audio/76fbbc58ce42a784b88580295bafc347.wav</v>
      </c>
      <c r="O393" s="7"/>
    </row>
    <row r="394" spans="1:15" ht="15.75" customHeight="1">
      <c r="A394" s="7" t="str">
        <f ca="1">IFERROR(__xludf.DUMMYFUNCTION("REGEXREPLACE(REGEXEXTRACT(B394,""(.*)@""),""\."","""")"),"hnm2955")</f>
        <v>hnm2955</v>
      </c>
      <c r="B394" s="8" t="s">
        <v>1361</v>
      </c>
      <c r="C394" s="9" t="str">
        <f t="shared" si="0"/>
        <v>Morris Hailey Nicole</v>
      </c>
      <c r="D394" s="10" t="s">
        <v>931</v>
      </c>
      <c r="E394" s="10" t="s">
        <v>199</v>
      </c>
      <c r="F394" s="10" t="s">
        <v>58</v>
      </c>
      <c r="G394" s="8" t="s">
        <v>15</v>
      </c>
      <c r="H394" s="8" t="s">
        <v>16</v>
      </c>
      <c r="I394" s="8" t="s">
        <v>17</v>
      </c>
      <c r="M394" s="11" t="str">
        <f ca="1">IFERROR(__xludf.DUMMYFUNCTION("IFERROR(IF(ISBLANK(VLOOKUP(LOWER(B394),recordings!$C$2:K1000,7,FALSE)),REGEXREPLACE(VLOOKUP(LOWER(B394),recordings!$C$2:K1000,9,FALSE),""\?.*$"",""""),VLOOKUP(LOWER(B394),recordings!$C$2:K1000,7,FALSE)),"""")"),"http://production-processed-recordings.s3.amazonaws.com/normalized_audio/6ec5a54923d07ecc6569243a28d4d1b8.wav")</f>
        <v>http://production-processed-recordings.s3.amazonaws.com/normalized_audio/6ec5a54923d07ecc6569243a28d4d1b8.wav</v>
      </c>
      <c r="O394" s="7"/>
    </row>
    <row r="395" spans="1:15" ht="15.75" customHeight="1">
      <c r="A395" s="7" t="str">
        <f ca="1">IFERROR(__xludf.DUMMYFUNCTION("REGEXREPLACE(REGEXEXTRACT(B395,""(.*)@""),""\."","""")"),"rdm242118")</f>
        <v>rdm242118</v>
      </c>
      <c r="B395" s="8" t="s">
        <v>1362</v>
      </c>
      <c r="C395" s="9" t="str">
        <f t="shared" si="0"/>
        <v>Morris Rachel Delaney</v>
      </c>
      <c r="D395" s="10" t="s">
        <v>931</v>
      </c>
      <c r="E395" s="10" t="s">
        <v>251</v>
      </c>
      <c r="F395" s="10" t="s">
        <v>1363</v>
      </c>
      <c r="G395" s="8" t="s">
        <v>15</v>
      </c>
      <c r="H395" s="8" t="s">
        <v>16</v>
      </c>
      <c r="I395" s="8" t="s">
        <v>35</v>
      </c>
      <c r="M395" s="11" t="str">
        <f ca="1">IFERROR(__xludf.DUMMYFUNCTION("IFERROR(IF(ISBLANK(VLOOKUP(LOWER(B395),recordings!$C$2:K1000,7,FALSE)),REGEXREPLACE(VLOOKUP(LOWER(B395),recordings!$C$2:K1000,9,FALSE),""\?.*$"",""""),VLOOKUP(LOWER(B395),recordings!$C$2:K1000,7,FALSE)),"""")"),"http://production-processed-recordings.s3.amazonaws.com/normalized_audio/7155e9343436192a353b4463b5aec386.wav")</f>
        <v>http://production-processed-recordings.s3.amazonaws.com/normalized_audio/7155e9343436192a353b4463b5aec386.wav</v>
      </c>
      <c r="O395" s="7"/>
    </row>
    <row r="396" spans="1:15" ht="15.75" customHeight="1">
      <c r="A396" s="7" t="str">
        <f ca="1">IFERROR(__xludf.DUMMYFUNCTION("REGEXREPLACE(REGEXEXTRACT(B396,""(.*)@""),""\."","""")"),"smorris0036")</f>
        <v>smorris0036</v>
      </c>
      <c r="B396" s="8" t="s">
        <v>1364</v>
      </c>
      <c r="C396" s="9" t="str">
        <f t="shared" si="0"/>
        <v xml:space="preserve">Morris Suzanne </v>
      </c>
      <c r="D396" s="10" t="s">
        <v>931</v>
      </c>
      <c r="E396" s="10" t="s">
        <v>1365</v>
      </c>
      <c r="F396" s="10"/>
      <c r="G396" s="8" t="s">
        <v>15</v>
      </c>
      <c r="H396" s="8" t="s">
        <v>34</v>
      </c>
      <c r="I396" s="8" t="s">
        <v>35</v>
      </c>
      <c r="M396" s="11" t="str">
        <f ca="1">IFERROR(__xludf.DUMMYFUNCTION("IFERROR(IF(ISBLANK(VLOOKUP(LOWER(B396),recordings!$C$2:K1000,7,FALSE)),REGEXREPLACE(VLOOKUP(LOWER(B396),recordings!$C$2:K1000,9,FALSE),""\?.*$"",""""),VLOOKUP(LOWER(B396),recordings!$C$2:K1000,7,FALSE)),"""")"),"http://production-processed-recordings.s3.amazonaws.com/normalized_audio/4abe9e27e75a99337736b06386e41018.wav")</f>
        <v>http://production-processed-recordings.s3.amazonaws.com/normalized_audio/4abe9e27e75a99337736b06386e41018.wav</v>
      </c>
      <c r="O396" s="7"/>
    </row>
    <row r="397" spans="1:15" ht="15.75" customHeight="1">
      <c r="A397" s="7" t="str">
        <f ca="1">IFERROR(__xludf.DUMMYFUNCTION("REGEXREPLACE(REGEXEXTRACT(B397,""(.*)@""),""\."","""")"),"dmm2090")</f>
        <v>dmm2090</v>
      </c>
      <c r="B397" s="8" t="s">
        <v>1366</v>
      </c>
      <c r="C397" s="9" t="str">
        <f t="shared" si="0"/>
        <v>Morse Dominique Marcell</v>
      </c>
      <c r="D397" s="10" t="s">
        <v>1367</v>
      </c>
      <c r="E397" s="10" t="s">
        <v>195</v>
      </c>
      <c r="F397" s="10" t="s">
        <v>1368</v>
      </c>
      <c r="G397" s="8" t="s">
        <v>27</v>
      </c>
      <c r="H397" s="8" t="s">
        <v>334</v>
      </c>
      <c r="J397" s="8" t="s">
        <v>29</v>
      </c>
      <c r="K397" s="8" t="s">
        <v>1369</v>
      </c>
      <c r="M397" s="11" t="str">
        <f ca="1">IFERROR(__xludf.DUMMYFUNCTION("IFERROR(IF(ISBLANK(VLOOKUP(LOWER(B397),recordings!$C$2:K1000,7,FALSE)),REGEXREPLACE(VLOOKUP(LOWER(B397),recordings!$C$2:K1000,9,FALSE),""\?.*$"",""""),VLOOKUP(LOWER(B397),recordings!$C$2:K1000,7,FALSE)),"""")"),"http://production-processed-recordings.s3.amazonaws.com/normalized_audio/4c27a8e2f94c75cdc8718df30bebaf57.wav")</f>
        <v>http://production-processed-recordings.s3.amazonaws.com/normalized_audio/4c27a8e2f94c75cdc8718df30bebaf57.wav</v>
      </c>
      <c r="O397" s="7"/>
    </row>
    <row r="398" spans="1:15" ht="15.75" customHeight="1">
      <c r="A398" s="7" t="str">
        <f ca="1">IFERROR(__xludf.DUMMYFUNCTION("REGEXREPLACE(REGEXEXTRACT(B398,""(.*)@""),""\."","""")"),"iam2508")</f>
        <v>iam2508</v>
      </c>
      <c r="B398" s="8" t="s">
        <v>1370</v>
      </c>
      <c r="C398" s="9" t="str">
        <f t="shared" si="0"/>
        <v>Moskal Isabella Ariah</v>
      </c>
      <c r="D398" s="10" t="s">
        <v>1371</v>
      </c>
      <c r="E398" s="10" t="s">
        <v>1372</v>
      </c>
      <c r="F398" s="10" t="s">
        <v>1373</v>
      </c>
      <c r="G398" s="8" t="s">
        <v>27</v>
      </c>
      <c r="H398" s="8" t="s">
        <v>50</v>
      </c>
      <c r="M398" s="11" t="str">
        <f ca="1">IFERROR(__xludf.DUMMYFUNCTION("IFERROR(IF(ISBLANK(VLOOKUP(LOWER(B398),recordings!$C$2:K1000,7,FALSE)),REGEXREPLACE(VLOOKUP(LOWER(B398),recordings!$C$2:K1000,9,FALSE),""\?.*$"",""""),VLOOKUP(LOWER(B398),recordings!$C$2:K1000,7,FALSE)),"""")"),"http://production-processed-recordings.s3.amazonaws.com/normalized_audio/a8750e3fedd9a1ff7b12868af91f7654.wav")</f>
        <v>http://production-processed-recordings.s3.amazonaws.com/normalized_audio/a8750e3fedd9a1ff7b12868af91f7654.wav</v>
      </c>
      <c r="O398" s="7"/>
    </row>
    <row r="399" spans="1:15" ht="15.75" customHeight="1">
      <c r="A399" s="7" t="str">
        <f ca="1">IFERROR(__xludf.DUMMYFUNCTION("REGEXREPLACE(REGEXEXTRACT(B399,""(.*)@""),""\."","""")"),"im23883")</f>
        <v>im23883</v>
      </c>
      <c r="B399" s="8" t="s">
        <v>1374</v>
      </c>
      <c r="C399" s="9" t="str">
        <f t="shared" si="0"/>
        <v xml:space="preserve">Moumbossy Mbadinga Ismael </v>
      </c>
      <c r="D399" s="10" t="s">
        <v>1375</v>
      </c>
      <c r="E399" s="10" t="s">
        <v>1376</v>
      </c>
      <c r="F399" s="10"/>
      <c r="G399" s="8" t="s">
        <v>15</v>
      </c>
      <c r="H399" s="8" t="s">
        <v>16</v>
      </c>
      <c r="M399" s="11" t="str">
        <f ca="1">IFERROR(__xludf.DUMMYFUNCTION("IFERROR(IF(ISBLANK(VLOOKUP(LOWER(B399),recordings!$C$2:K1000,7,FALSE)),REGEXREPLACE(VLOOKUP(LOWER(B399),recordings!$C$2:K1000,9,FALSE),""\?.*$"",""""),VLOOKUP(LOWER(B399),recordings!$C$2:K1000,7,FALSE)),"""")"),"http://production-processed-recordings.s3.amazonaws.com/normalized_audio/ce437bdee95d15d5ddf68be0f9d69fd9.wav")</f>
        <v>http://production-processed-recordings.s3.amazonaws.com/normalized_audio/ce437bdee95d15d5ddf68be0f9d69fd9.wav</v>
      </c>
      <c r="O399" s="7"/>
    </row>
    <row r="400" spans="1:15" ht="15.75" customHeight="1">
      <c r="A400" s="7" t="str">
        <f ca="1">IFERROR(__xludf.DUMMYFUNCTION("REGEXREPLACE(REGEXEXTRACT(B400,""(.*)@""),""\."","""")"),"cm337")</f>
        <v>cm337</v>
      </c>
      <c r="B400" s="8" t="s">
        <v>1377</v>
      </c>
      <c r="C400" s="9" t="str">
        <f t="shared" si="0"/>
        <v>Moxley Christina Lynn</v>
      </c>
      <c r="D400" s="10" t="s">
        <v>1378</v>
      </c>
      <c r="E400" s="10" t="s">
        <v>210</v>
      </c>
      <c r="F400" s="10" t="s">
        <v>351</v>
      </c>
      <c r="G400" s="8" t="s">
        <v>27</v>
      </c>
      <c r="H400" s="8" t="s">
        <v>50</v>
      </c>
      <c r="I400" s="8" t="s">
        <v>35</v>
      </c>
      <c r="M400" s="11" t="str">
        <f ca="1">IFERROR(__xludf.DUMMYFUNCTION("IFERROR(IF(ISBLANK(VLOOKUP(LOWER(B400),recordings!$C$2:K1000,7,FALSE)),REGEXREPLACE(VLOOKUP(LOWER(B400),recordings!$C$2:K1000,9,FALSE),""\?.*$"",""""),VLOOKUP(LOWER(B400),recordings!$C$2:K1000,7,FALSE)),"""")"),"http://production-processed-recordings.s3.amazonaws.com/normalized_audio/126f430ba3730f85e5187eaa64a643da.wav")</f>
        <v>http://production-processed-recordings.s3.amazonaws.com/normalized_audio/126f430ba3730f85e5187eaa64a643da.wav</v>
      </c>
      <c r="O400" s="7"/>
    </row>
    <row r="401" spans="1:15" ht="15.75" customHeight="1">
      <c r="A401" s="7" t="str">
        <f ca="1">IFERROR(__xludf.DUMMYFUNCTION("REGEXREPLACE(REGEXEXTRACT(B401,""(.*)@""),""\."","""")"),"tnm2022")</f>
        <v>tnm2022</v>
      </c>
      <c r="B401" s="8" t="s">
        <v>1379</v>
      </c>
      <c r="C401" s="9" t="str">
        <f t="shared" si="0"/>
        <v>Mulvaney Tabitha Nicole</v>
      </c>
      <c r="D401" s="10" t="s">
        <v>1380</v>
      </c>
      <c r="E401" s="10" t="s">
        <v>1381</v>
      </c>
      <c r="F401" s="10" t="s">
        <v>58</v>
      </c>
      <c r="G401" s="8" t="s">
        <v>15</v>
      </c>
      <c r="H401" s="8" t="s">
        <v>34</v>
      </c>
      <c r="M401" s="11" t="str">
        <f ca="1">IFERROR(__xludf.DUMMYFUNCTION("IFERROR(IF(ISBLANK(VLOOKUP(LOWER(B401),recordings!$C$2:K1000,7,FALSE)),REGEXREPLACE(VLOOKUP(LOWER(B401),recordings!$C$2:K1000,9,FALSE),""\?.*$"",""""),VLOOKUP(LOWER(B401),recordings!$C$2:K1000,7,FALSE)),"""")"),"http://production-processed-recordings.s3.amazonaws.com/normalized_audio/6e8889b292ce0b370a9b7ca0d9378f05.wav")</f>
        <v>http://production-processed-recordings.s3.amazonaws.com/normalized_audio/6e8889b292ce0b370a9b7ca0d9378f05.wav</v>
      </c>
      <c r="O401" s="7"/>
    </row>
    <row r="402" spans="1:15" ht="15.75" customHeight="1">
      <c r="A402" s="7" t="str">
        <f ca="1">IFERROR(__xludf.DUMMYFUNCTION("REGEXREPLACE(REGEXEXTRACT(B402,""(.*)@""),""\."","""")"),"fwm2925")</f>
        <v>fwm2925</v>
      </c>
      <c r="B402" s="8" t="s">
        <v>1382</v>
      </c>
      <c r="C402" s="9" t="str">
        <f t="shared" si="0"/>
        <v>Muriuki Frederick Wahome</v>
      </c>
      <c r="D402" s="10" t="s">
        <v>1383</v>
      </c>
      <c r="E402" s="10" t="s">
        <v>1384</v>
      </c>
      <c r="F402" s="10" t="s">
        <v>1385</v>
      </c>
      <c r="G402" s="8" t="s">
        <v>27</v>
      </c>
      <c r="H402" s="8" t="s">
        <v>41</v>
      </c>
      <c r="M402" s="11" t="str">
        <f ca="1">IFERROR(__xludf.DUMMYFUNCTION("IFERROR(IF(ISBLANK(VLOOKUP(LOWER(B402),recordings!$C$2:K1000,7,FALSE)),REGEXREPLACE(VLOOKUP(LOWER(B402),recordings!$C$2:K1000,9,FALSE),""\?.*$"",""""),VLOOKUP(LOWER(B402),recordings!$C$2:K1000,7,FALSE)),"""")"),"http://production-processed-recordings.s3.amazonaws.com/normalized_audio/db2f132fa7a8dd709717f43ea02c5ca3.wav")</f>
        <v>http://production-processed-recordings.s3.amazonaws.com/normalized_audio/db2f132fa7a8dd709717f43ea02c5ca3.wav</v>
      </c>
      <c r="O402" s="7"/>
    </row>
    <row r="403" spans="1:15" ht="15.75" customHeight="1">
      <c r="A403" s="7" t="str">
        <f ca="1">IFERROR(__xludf.DUMMYFUNCTION("REGEXREPLACE(REGEXEXTRACT(B403,""(.*)@""),""\."","""")"),"jjm23551")</f>
        <v>jjm23551</v>
      </c>
      <c r="B403" s="8" t="s">
        <v>1386</v>
      </c>
      <c r="C403" s="9" t="str">
        <f t="shared" si="0"/>
        <v>Murray Jeremiah Joseph</v>
      </c>
      <c r="D403" s="10" t="s">
        <v>1387</v>
      </c>
      <c r="E403" s="10" t="s">
        <v>1388</v>
      </c>
      <c r="F403" s="10" t="s">
        <v>357</v>
      </c>
      <c r="G403" s="8" t="s">
        <v>15</v>
      </c>
      <c r="H403" s="8" t="s">
        <v>16</v>
      </c>
      <c r="I403" s="8" t="s">
        <v>17</v>
      </c>
      <c r="M403" s="11" t="str">
        <f ca="1">IFERROR(__xludf.DUMMYFUNCTION("IFERROR(IF(ISBLANK(VLOOKUP(LOWER(B403),recordings!$C$2:K1000,7,FALSE)),REGEXREPLACE(VLOOKUP(LOWER(B403),recordings!$C$2:K1000,9,FALSE),""\?.*$"",""""),VLOOKUP(LOWER(B403),recordings!$C$2:K1000,7,FALSE)),"""")"),"http://production-processed-recordings.s3.amazonaws.com/normalized_audio/79b74b1e70e83d7c4760ae968d2d2cca.wav")</f>
        <v>http://production-processed-recordings.s3.amazonaws.com/normalized_audio/79b74b1e70e83d7c4760ae968d2d2cca.wav</v>
      </c>
      <c r="O403" s="7"/>
    </row>
    <row r="404" spans="1:15" ht="15.75" customHeight="1">
      <c r="A404" s="7" t="str">
        <f ca="1">IFERROR(__xludf.DUMMYFUNCTION("REGEXREPLACE(REGEXEXTRACT(B404,""(.*)@""),""\."","""")"),"jam21633")</f>
        <v>jam21633</v>
      </c>
      <c r="B404" s="8" t="s">
        <v>1389</v>
      </c>
      <c r="C404" s="9" t="str">
        <f t="shared" si="0"/>
        <v>Musselman Jacob Allen</v>
      </c>
      <c r="D404" s="10" t="s">
        <v>1390</v>
      </c>
      <c r="E404" s="10" t="s">
        <v>257</v>
      </c>
      <c r="F404" s="10" t="s">
        <v>76</v>
      </c>
      <c r="G404" s="8" t="s">
        <v>15</v>
      </c>
      <c r="H404" s="8" t="s">
        <v>16</v>
      </c>
      <c r="M404" s="11" t="str">
        <f ca="1">IFERROR(__xludf.DUMMYFUNCTION("IFERROR(IF(ISBLANK(VLOOKUP(LOWER(B404),recordings!$C$2:K1000,7,FALSE)),REGEXREPLACE(VLOOKUP(LOWER(B404),recordings!$C$2:K1000,9,FALSE),""\?.*$"",""""),VLOOKUP(LOWER(B404),recordings!$C$2:K1000,7,FALSE)),"""")"),"http://production-processed-recordings.s3.amazonaws.com/normalized_audio/263b7bf3d99e491ff90e5663a6ff4a3c.wav")</f>
        <v>http://production-processed-recordings.s3.amazonaws.com/normalized_audio/263b7bf3d99e491ff90e5663a6ff4a3c.wav</v>
      </c>
      <c r="O404" s="7"/>
    </row>
    <row r="405" spans="1:15" ht="15.75" customHeight="1">
      <c r="A405" s="7" t="str">
        <f ca="1">IFERROR(__xludf.DUMMYFUNCTION("REGEXREPLACE(REGEXEXTRACT(B405,""(.*)@""),""\."","""")"),"mwm2225")</f>
        <v>mwm2225</v>
      </c>
      <c r="B405" s="8" t="s">
        <v>1391</v>
      </c>
      <c r="C405" s="9" t="str">
        <f t="shared" si="0"/>
        <v>Muthee Martha Wangeci</v>
      </c>
      <c r="D405" s="10" t="s">
        <v>1392</v>
      </c>
      <c r="E405" s="10" t="s">
        <v>1393</v>
      </c>
      <c r="F405" s="10" t="s">
        <v>1394</v>
      </c>
      <c r="G405" s="8" t="s">
        <v>15</v>
      </c>
      <c r="H405" s="8" t="s">
        <v>16</v>
      </c>
      <c r="M405" s="11" t="str">
        <f ca="1">IFERROR(__xludf.DUMMYFUNCTION("IFERROR(IF(ISBLANK(VLOOKUP(LOWER(B405),recordings!$C$2:K1000,7,FALSE)),REGEXREPLACE(VLOOKUP(LOWER(B405),recordings!$C$2:K1000,9,FALSE),""\?.*$"",""""),VLOOKUP(LOWER(B405),recordings!$C$2:K1000,7,FALSE)),"""")"),"http://production-processed-recordings.s3.amazonaws.com/normalized_audio/6cac0b17713b193f406261130e7f206c.wav")</f>
        <v>http://production-processed-recordings.s3.amazonaws.com/normalized_audio/6cac0b17713b193f406261130e7f206c.wav</v>
      </c>
      <c r="N405" s="8" t="s">
        <v>1395</v>
      </c>
      <c r="O405" s="7"/>
    </row>
    <row r="406" spans="1:15" ht="15.75" customHeight="1">
      <c r="A406" s="7" t="str">
        <f ca="1">IFERROR(__xludf.DUMMYFUNCTION("REGEXREPLACE(REGEXEXTRACT(B406,""(.*)@""),""\."","""")"),"tpm21152")</f>
        <v>tpm21152</v>
      </c>
      <c r="B406" s="8" t="s">
        <v>1396</v>
      </c>
      <c r="C406" s="9" t="str">
        <f t="shared" si="0"/>
        <v>Myers Trevor Patrick</v>
      </c>
      <c r="D406" s="10" t="s">
        <v>1397</v>
      </c>
      <c r="E406" s="10" t="s">
        <v>1398</v>
      </c>
      <c r="F406" s="10" t="s">
        <v>870</v>
      </c>
      <c r="G406" s="8" t="s">
        <v>15</v>
      </c>
      <c r="H406" s="8" t="s">
        <v>16</v>
      </c>
      <c r="I406" s="8" t="s">
        <v>35</v>
      </c>
      <c r="M406" s="11" t="str">
        <f ca="1">IFERROR(__xludf.DUMMYFUNCTION("IFERROR(IF(ISBLANK(VLOOKUP(LOWER(B406),recordings!$C$2:K1000,7,FALSE)),REGEXREPLACE(VLOOKUP(LOWER(B406),recordings!$C$2:K1000,9,FALSE),""\?.*$"",""""),VLOOKUP(LOWER(B406),recordings!$C$2:K1000,7,FALSE)),"""")"),"http://production-processed-recordings.s3.amazonaws.com/normalized_audio/4e4d09d8d2c45278fa8f6481e59d885a.wav")</f>
        <v>http://production-processed-recordings.s3.amazonaws.com/normalized_audio/4e4d09d8d2c45278fa8f6481e59d885a.wav</v>
      </c>
      <c r="O406" s="7"/>
    </row>
    <row r="407" spans="1:15" ht="15.75" customHeight="1">
      <c r="A407" s="7" t="str">
        <f ca="1">IFERROR(__xludf.DUMMYFUNCTION("REGEXREPLACE(REGEXEXTRACT(B407,""(.*)@""),""\."","""")"),"cjn2474")</f>
        <v>cjn2474</v>
      </c>
      <c r="B407" s="8" t="s">
        <v>1399</v>
      </c>
      <c r="C407" s="9" t="str">
        <f t="shared" si="0"/>
        <v>Neder Connor Jack</v>
      </c>
      <c r="D407" s="10" t="s">
        <v>1400</v>
      </c>
      <c r="E407" s="10" t="s">
        <v>1401</v>
      </c>
      <c r="F407" s="10" t="s">
        <v>1402</v>
      </c>
      <c r="G407" s="8" t="s">
        <v>125</v>
      </c>
      <c r="H407" s="8" t="s">
        <v>126</v>
      </c>
      <c r="I407" s="8" t="s">
        <v>59</v>
      </c>
      <c r="M407" s="11" t="str">
        <f ca="1">IFERROR(__xludf.DUMMYFUNCTION("IFERROR(IF(ISBLANK(VLOOKUP(LOWER(B407),recordings!$C$2:K1000,7,FALSE)),REGEXREPLACE(VLOOKUP(LOWER(B407),recordings!$C$2:K1000,9,FALSE),""\?.*$"",""""),VLOOKUP(LOWER(B407),recordings!$C$2:K1000,7,FALSE)),"""")"),"http://production-processed-recordings.s3.amazonaws.com/normalized_audio/a5d623993a40bcebda7fa03d02883e47.wav")</f>
        <v>http://production-processed-recordings.s3.amazonaws.com/normalized_audio/a5d623993a40bcebda7fa03d02883e47.wav</v>
      </c>
      <c r="O407" s="7"/>
    </row>
    <row r="408" spans="1:15" ht="15.75" customHeight="1">
      <c r="A408" s="7" t="str">
        <f ca="1">IFERROR(__xludf.DUMMYFUNCTION("REGEXREPLACE(REGEXEXTRACT(B408,""(.*)@""),""\."","""")"),"ejn2033")</f>
        <v>ejn2033</v>
      </c>
      <c r="B408" s="8" t="s">
        <v>1403</v>
      </c>
      <c r="C408" s="9" t="str">
        <f t="shared" si="0"/>
        <v>Nelson Ethan James</v>
      </c>
      <c r="D408" s="10" t="s">
        <v>1404</v>
      </c>
      <c r="E408" s="10" t="s">
        <v>1405</v>
      </c>
      <c r="F408" s="10" t="s">
        <v>207</v>
      </c>
      <c r="G408" s="8" t="s">
        <v>15</v>
      </c>
      <c r="H408" s="8" t="s">
        <v>16</v>
      </c>
      <c r="I408" s="8" t="s">
        <v>17</v>
      </c>
      <c r="M408" s="11" t="str">
        <f ca="1">IFERROR(__xludf.DUMMYFUNCTION("IFERROR(IF(ISBLANK(VLOOKUP(LOWER(B408),recordings!$C$2:K1000,7,FALSE)),REGEXREPLACE(VLOOKUP(LOWER(B408),recordings!$C$2:K1000,9,FALSE),""\?.*$"",""""),VLOOKUP(LOWER(B408),recordings!$C$2:K1000,7,FALSE)),"""")"),"http://production-processed-recordings.s3.amazonaws.com/normalized_audio/3bd3e9b9e886c9451403e871107dd836.wav")</f>
        <v>http://production-processed-recordings.s3.amazonaws.com/normalized_audio/3bd3e9b9e886c9451403e871107dd836.wav</v>
      </c>
      <c r="N408" s="8" t="s">
        <v>1406</v>
      </c>
      <c r="O408" s="7"/>
    </row>
    <row r="409" spans="1:15" ht="15.75" customHeight="1">
      <c r="A409" s="7" t="str">
        <f ca="1">IFERROR(__xludf.DUMMYFUNCTION("REGEXREPLACE(REGEXEXTRACT(B409,""(.*)@""),""\."","""")"),"dxn212")</f>
        <v>dxn212</v>
      </c>
      <c r="B409" s="8" t="s">
        <v>1407</v>
      </c>
      <c r="C409" s="9" t="str">
        <f t="shared" si="0"/>
        <v>Nguyen Dan Xuan</v>
      </c>
      <c r="D409" s="10" t="s">
        <v>1408</v>
      </c>
      <c r="E409" s="10" t="s">
        <v>1409</v>
      </c>
      <c r="F409" s="10" t="s">
        <v>568</v>
      </c>
      <c r="G409" s="8" t="s">
        <v>15</v>
      </c>
      <c r="H409" s="8" t="s">
        <v>245</v>
      </c>
      <c r="I409" s="8" t="s">
        <v>35</v>
      </c>
      <c r="M409" s="11" t="str">
        <f ca="1">IFERROR(__xludf.DUMMYFUNCTION("IFERROR(IF(ISBLANK(VLOOKUP(LOWER(B409),recordings!$C$2:K1000,7,FALSE)),REGEXREPLACE(VLOOKUP(LOWER(B409),recordings!$C$2:K1000,9,FALSE),""\?.*$"",""""),VLOOKUP(LOWER(B409),recordings!$C$2:K1000,7,FALSE)),"""")"),"http://production-processed-recordings.s3.amazonaws.com/normalized_audio/ba9908af262488ec315ef14f78c1dad6.wav")</f>
        <v>http://production-processed-recordings.s3.amazonaws.com/normalized_audio/ba9908af262488ec315ef14f78c1dad6.wav</v>
      </c>
      <c r="O409" s="7"/>
    </row>
    <row r="410" spans="1:15" ht="15.75" customHeight="1">
      <c r="A410" s="7" t="str">
        <f ca="1">IFERROR(__xludf.DUMMYFUNCTION("REGEXREPLACE(REGEXEXTRACT(B410,""(.*)@""),""\."","""")"),"man23334")</f>
        <v>man23334</v>
      </c>
      <c r="B410" s="8" t="s">
        <v>1410</v>
      </c>
      <c r="C410" s="9" t="str">
        <f t="shared" si="0"/>
        <v>Noori Mohammed Amer</v>
      </c>
      <c r="D410" s="10" t="s">
        <v>1411</v>
      </c>
      <c r="E410" s="10" t="s">
        <v>53</v>
      </c>
      <c r="F410" s="10" t="s">
        <v>1412</v>
      </c>
      <c r="G410" s="8" t="s">
        <v>29</v>
      </c>
      <c r="H410" s="8" t="s">
        <v>554</v>
      </c>
      <c r="M410" s="11" t="str">
        <f ca="1">IFERROR(__xludf.DUMMYFUNCTION("IFERROR(IF(ISBLANK(VLOOKUP(LOWER(B410),recordings!$C$2:K1000,7,FALSE)),REGEXREPLACE(VLOOKUP(LOWER(B410),recordings!$C$2:K1000,9,FALSE),""\?.*$"",""""),VLOOKUP(LOWER(B410),recordings!$C$2:K1000,7,FALSE)),"""")"),"http://production-processed-recordings.s3.amazonaws.com/normalized_audio/c9dc27b3b7f27d1422ba51e7dbc4386c.wav")</f>
        <v>http://production-processed-recordings.s3.amazonaws.com/normalized_audio/c9dc27b3b7f27d1422ba51e7dbc4386c.wav</v>
      </c>
      <c r="O410" s="7"/>
    </row>
    <row r="411" spans="1:15" ht="15.75" customHeight="1">
      <c r="A411" s="7" t="str">
        <f ca="1">IFERROR(__xludf.DUMMYFUNCTION("REGEXREPLACE(REGEXEXTRACT(B411,""(.*)@""),""\."","""")"),"in2028")</f>
        <v>in2028</v>
      </c>
      <c r="B411" s="8" t="s">
        <v>1413</v>
      </c>
      <c r="C411" s="9" t="str">
        <f t="shared" si="0"/>
        <v xml:space="preserve">Nycz Isabelle </v>
      </c>
      <c r="D411" s="10" t="s">
        <v>1414</v>
      </c>
      <c r="E411" s="10" t="s">
        <v>1415</v>
      </c>
      <c r="F411" s="10"/>
      <c r="G411" s="8" t="s">
        <v>125</v>
      </c>
      <c r="H411" s="8" t="s">
        <v>126</v>
      </c>
      <c r="I411" s="8" t="s">
        <v>35</v>
      </c>
      <c r="M411" s="11" t="str">
        <f ca="1">IFERROR(__xludf.DUMMYFUNCTION("IFERROR(IF(ISBLANK(VLOOKUP(LOWER(B411),recordings!$C$2:K1000,7,FALSE)),REGEXREPLACE(VLOOKUP(LOWER(B411),recordings!$C$2:K1000,9,FALSE),""\?.*$"",""""),VLOOKUP(LOWER(B411),recordings!$C$2:K1000,7,FALSE)),"""")"),"http://production-processed-recordings.s3.amazonaws.com/normalized_audio/aa2d13cd06036ed42fc75869c36d9130.wav")</f>
        <v>http://production-processed-recordings.s3.amazonaws.com/normalized_audio/aa2d13cd06036ed42fc75869c36d9130.wav</v>
      </c>
      <c r="O411" s="7"/>
    </row>
    <row r="412" spans="1:15" ht="15.75" customHeight="1">
      <c r="A412" s="7" t="str">
        <f ca="1">IFERROR(__xludf.DUMMYFUNCTION("REGEXREPLACE(REGEXEXTRACT(B412,""(.*)@""),""\."","""")"),"cmo2314")</f>
        <v>cmo2314</v>
      </c>
      <c r="B412" s="8" t="s">
        <v>1416</v>
      </c>
      <c r="C412" s="9" t="str">
        <f t="shared" si="0"/>
        <v>O'Dell Cameron Michael</v>
      </c>
      <c r="D412" s="10" t="s">
        <v>1417</v>
      </c>
      <c r="E412" s="10" t="s">
        <v>139</v>
      </c>
      <c r="F412" s="10" t="s">
        <v>471</v>
      </c>
      <c r="G412" s="8" t="s">
        <v>15</v>
      </c>
      <c r="H412" s="8" t="s">
        <v>16</v>
      </c>
      <c r="I412" s="8" t="s">
        <v>59</v>
      </c>
      <c r="M412" s="11" t="str">
        <f ca="1">IFERROR(__xludf.DUMMYFUNCTION("IFERROR(IF(ISBLANK(VLOOKUP(LOWER(B412),recordings!$C$2:K1000,7,FALSE)),REGEXREPLACE(VLOOKUP(LOWER(B412),recordings!$C$2:K1000,9,FALSE),""\?.*$"",""""),VLOOKUP(LOWER(B412),recordings!$C$2:K1000,7,FALSE)),"""")"),"http://production-processed-recordings.s3.amazonaws.com/normalized_audio/e1f50a09d3524d625e91ec85bb1a6c92.wav")</f>
        <v>http://production-processed-recordings.s3.amazonaws.com/normalized_audio/e1f50a09d3524d625e91ec85bb1a6c92.wav</v>
      </c>
      <c r="O412" s="7"/>
    </row>
    <row r="413" spans="1:15" ht="15.75" customHeight="1">
      <c r="A413" s="7" t="str">
        <f ca="1">IFERROR(__xludf.DUMMYFUNCTION("REGEXREPLACE(REGEXEXTRACT(B413,""(.*)@""),""\."","""")"),"ao2223")</f>
        <v>ao2223</v>
      </c>
      <c r="B413" s="8" t="s">
        <v>1418</v>
      </c>
      <c r="C413" s="9" t="str">
        <f t="shared" si="0"/>
        <v xml:space="preserve">Olguin-Alvarez Arelya </v>
      </c>
      <c r="D413" s="10" t="s">
        <v>1419</v>
      </c>
      <c r="E413" s="10" t="s">
        <v>1420</v>
      </c>
      <c r="F413" s="10"/>
      <c r="G413" s="8" t="s">
        <v>79</v>
      </c>
      <c r="H413" s="8" t="s">
        <v>648</v>
      </c>
      <c r="M413" s="11" t="str">
        <f ca="1">IFERROR(__xludf.DUMMYFUNCTION("IFERROR(IF(ISBLANK(VLOOKUP(LOWER(B413),recordings!$C$2:K1000,7,FALSE)),REGEXREPLACE(VLOOKUP(LOWER(B413),recordings!$C$2:K1000,9,FALSE),""\?.*$"",""""),VLOOKUP(LOWER(B413),recordings!$C$2:K1000,7,FALSE)),"""")"),"http://production-processed-recordings.s3.amazonaws.com/normalized_audio/939bb0c57f91ae5541f064e97c427018.wav")</f>
        <v>http://production-processed-recordings.s3.amazonaws.com/normalized_audio/939bb0c57f91ae5541f064e97c427018.wav</v>
      </c>
      <c r="O413" s="7"/>
    </row>
    <row r="414" spans="1:15" ht="15.75" customHeight="1">
      <c r="A414" s="7" t="str">
        <f ca="1">IFERROR(__xludf.DUMMYFUNCTION("REGEXREPLACE(REGEXEXTRACT(B414,""(.*)@""),""\."","""")"),"kbo2245")</f>
        <v>kbo2245</v>
      </c>
      <c r="B414" s="8" t="s">
        <v>1421</v>
      </c>
      <c r="C414" s="9" t="str">
        <f t="shared" si="0"/>
        <v>Oliver Kendra Branch</v>
      </c>
      <c r="D414" s="10" t="s">
        <v>1422</v>
      </c>
      <c r="E414" s="10" t="s">
        <v>1423</v>
      </c>
      <c r="F414" s="10" t="s">
        <v>1424</v>
      </c>
      <c r="G414" s="8" t="s">
        <v>15</v>
      </c>
      <c r="H414" s="8" t="s">
        <v>16</v>
      </c>
      <c r="I414" s="8" t="s">
        <v>35</v>
      </c>
      <c r="M414" s="11" t="str">
        <f ca="1">IFERROR(__xludf.DUMMYFUNCTION("IFERROR(IF(ISBLANK(VLOOKUP(LOWER(B414),recordings!$C$2:K1000,7,FALSE)),REGEXREPLACE(VLOOKUP(LOWER(B414),recordings!$C$2:K1000,9,FALSE),""\?.*$"",""""),VLOOKUP(LOWER(B414),recordings!$C$2:K1000,7,FALSE)),"""")"),"http://production-processed-recordings.s3.amazonaws.com/normalized_audio/aeaee5e1b5123f0c9c4799930f707616.wav")</f>
        <v>http://production-processed-recordings.s3.amazonaws.com/normalized_audio/aeaee5e1b5123f0c9c4799930f707616.wav</v>
      </c>
      <c r="N414" s="8" t="s">
        <v>1425</v>
      </c>
      <c r="O414" s="7"/>
    </row>
    <row r="415" spans="1:15" ht="15.75" customHeight="1">
      <c r="A415" s="7" t="str">
        <f ca="1">IFERROR(__xludf.DUMMYFUNCTION("REGEXREPLACE(REGEXEXTRACT(B415,""(.*)@""),""\."","""")"),"mpo2621")</f>
        <v>mpo2621</v>
      </c>
      <c r="B415" s="8" t="s">
        <v>1426</v>
      </c>
      <c r="C415" s="9" t="str">
        <f t="shared" si="0"/>
        <v>Oliver Matthew Perry</v>
      </c>
      <c r="D415" s="10" t="s">
        <v>1422</v>
      </c>
      <c r="E415" s="10" t="s">
        <v>560</v>
      </c>
      <c r="F415" s="10" t="s">
        <v>1427</v>
      </c>
      <c r="G415" s="8" t="s">
        <v>15</v>
      </c>
      <c r="H415" s="8" t="s">
        <v>16</v>
      </c>
      <c r="M415" s="11" t="str">
        <f ca="1">IFERROR(__xludf.DUMMYFUNCTION("IFERROR(IF(ISBLANK(VLOOKUP(LOWER(B415),recordings!$C$2:K1000,7,FALSE)),REGEXREPLACE(VLOOKUP(LOWER(B415),recordings!$C$2:K1000,9,FALSE),""\?.*$"",""""),VLOOKUP(LOWER(B415),recordings!$C$2:K1000,7,FALSE)),"""")"),"http://production-processed-recordings.s3.amazonaws.com/normalized_audio/1a3d54c22c120e46d01ecea005a1d736.wav")</f>
        <v>http://production-processed-recordings.s3.amazonaws.com/normalized_audio/1a3d54c22c120e46d01ecea005a1d736.wav</v>
      </c>
      <c r="O415" s="7"/>
    </row>
    <row r="416" spans="1:15" ht="15.75" customHeight="1">
      <c r="A416" s="7" t="str">
        <f ca="1">IFERROR(__xludf.DUMMYFUNCTION("REGEXREPLACE(REGEXEXTRACT(B416,""(.*)@""),""\."","""")"),"aeo2008")</f>
        <v>aeo2008</v>
      </c>
      <c r="B416" s="8" t="s">
        <v>1428</v>
      </c>
      <c r="C416" s="9" t="str">
        <f t="shared" si="0"/>
        <v>Orange Abigail Elizabeth</v>
      </c>
      <c r="D416" s="10" t="s">
        <v>1429</v>
      </c>
      <c r="E416" s="10" t="s">
        <v>226</v>
      </c>
      <c r="F416" s="10" t="s">
        <v>281</v>
      </c>
      <c r="G416" s="8" t="s">
        <v>15</v>
      </c>
      <c r="H416" s="8" t="s">
        <v>16</v>
      </c>
      <c r="I416" s="8" t="s">
        <v>59</v>
      </c>
      <c r="M416" s="11" t="str">
        <f ca="1">IFERROR(__xludf.DUMMYFUNCTION("IFERROR(IF(ISBLANK(VLOOKUP(LOWER(B416),recordings!$C$2:K1000,7,FALSE)),REGEXREPLACE(VLOOKUP(LOWER(B416),recordings!$C$2:K1000,9,FALSE),""\?.*$"",""""),VLOOKUP(LOWER(B416),recordings!$C$2:K1000,7,FALSE)),"""")"),"http://production-processed-recordings.s3.amazonaws.com/normalized_audio/7a9117bec188e1bc11fd97d31a1c988e.wav")</f>
        <v>http://production-processed-recordings.s3.amazonaws.com/normalized_audio/7a9117bec188e1bc11fd97d31a1c988e.wav</v>
      </c>
      <c r="N416" s="8" t="s">
        <v>1430</v>
      </c>
      <c r="O416" s="7"/>
    </row>
    <row r="417" spans="1:15" ht="15.75" customHeight="1">
      <c r="A417" s="7" t="str">
        <f ca="1">IFERROR(__xludf.DUMMYFUNCTION("REGEXREPLACE(REGEXEXTRACT(B417,""(.*)@""),""\."","""")"),"feo237")</f>
        <v>feo237</v>
      </c>
      <c r="B417" s="8" t="s">
        <v>1431</v>
      </c>
      <c r="C417" s="9" t="str">
        <f t="shared" si="0"/>
        <v>O'Rourke Fiona Elizabeth</v>
      </c>
      <c r="D417" s="10" t="s">
        <v>1432</v>
      </c>
      <c r="E417" s="10" t="s">
        <v>1433</v>
      </c>
      <c r="F417" s="10" t="s">
        <v>281</v>
      </c>
      <c r="G417" s="8" t="s">
        <v>15</v>
      </c>
      <c r="H417" s="8" t="s">
        <v>16</v>
      </c>
      <c r="I417" s="8" t="s">
        <v>59</v>
      </c>
      <c r="M417" s="11" t="str">
        <f ca="1">IFERROR(__xludf.DUMMYFUNCTION("IFERROR(IF(ISBLANK(VLOOKUP(LOWER(B417),recordings!$C$2:K1000,7,FALSE)),REGEXREPLACE(VLOOKUP(LOWER(B417),recordings!$C$2:K1000,9,FALSE),""\?.*$"",""""),VLOOKUP(LOWER(B417),recordings!$C$2:K1000,7,FALSE)),"""")"),"http://production-processed-recordings.s3.amazonaws.com/normalized_audio/cc5b2f7c13db91dff6da4f5dd896c09d.wav")</f>
        <v>http://production-processed-recordings.s3.amazonaws.com/normalized_audio/cc5b2f7c13db91dff6da4f5dd896c09d.wav</v>
      </c>
      <c r="N417" s="8" t="s">
        <v>1434</v>
      </c>
      <c r="O417" s="7"/>
    </row>
    <row r="418" spans="1:15" ht="15.75" customHeight="1">
      <c r="A418" s="7" t="str">
        <f ca="1">IFERROR(__xludf.DUMMYFUNCTION("REGEXREPLACE(REGEXEXTRACT(B418,""(.*)@""),""\."","""")"),"joo218")</f>
        <v>joo218</v>
      </c>
      <c r="B418" s="8" t="s">
        <v>1435</v>
      </c>
      <c r="C418" s="9" t="str">
        <f t="shared" si="0"/>
        <v>Ortuno Jasmine O</v>
      </c>
      <c r="D418" s="10" t="s">
        <v>1436</v>
      </c>
      <c r="E418" s="10" t="s">
        <v>1072</v>
      </c>
      <c r="F418" s="10" t="s">
        <v>1437</v>
      </c>
      <c r="G418" s="8" t="s">
        <v>15</v>
      </c>
      <c r="H418" s="8" t="s">
        <v>16</v>
      </c>
      <c r="M418" s="11" t="str">
        <f ca="1">IFERROR(__xludf.DUMMYFUNCTION("IFERROR(IF(ISBLANK(VLOOKUP(LOWER(B418),recordings!$C$2:K1000,7,FALSE)),REGEXREPLACE(VLOOKUP(LOWER(B418),recordings!$C$2:K1000,9,FALSE),""\?.*$"",""""),VLOOKUP(LOWER(B418),recordings!$C$2:K1000,7,FALSE)),"""")"),"http://production-processed-recordings.s3.amazonaws.com/normalized_audio/71d3f4315f24d19dbb70be7acaa41ae6.wav")</f>
        <v>http://production-processed-recordings.s3.amazonaws.com/normalized_audio/71d3f4315f24d19dbb70be7acaa41ae6.wav</v>
      </c>
      <c r="N418" s="8" t="s">
        <v>1438</v>
      </c>
      <c r="O418" s="7"/>
    </row>
    <row r="419" spans="1:15" ht="15.75" customHeight="1">
      <c r="A419" s="7" t="str">
        <f ca="1">IFERROR(__xludf.DUMMYFUNCTION("REGEXREPLACE(REGEXEXTRACT(B419,""(.*)@""),""\."","""")"),"melswick0001")</f>
        <v>melswick0001</v>
      </c>
      <c r="B419" s="8" t="s">
        <v>1439</v>
      </c>
      <c r="C419" s="9" t="str">
        <f t="shared" si="0"/>
        <v xml:space="preserve">Osborne Megan </v>
      </c>
      <c r="D419" s="10" t="s">
        <v>1440</v>
      </c>
      <c r="E419" s="10" t="s">
        <v>589</v>
      </c>
      <c r="F419" s="10"/>
      <c r="G419" s="8" t="s">
        <v>15</v>
      </c>
      <c r="H419" s="8" t="s">
        <v>34</v>
      </c>
      <c r="M419" s="11" t="str">
        <f ca="1">IFERROR(__xludf.DUMMYFUNCTION("IFERROR(IF(ISBLANK(VLOOKUP(LOWER(B419),recordings!$C$2:K1000,7,FALSE)),REGEXREPLACE(VLOOKUP(LOWER(B419),recordings!$C$2:K1000,9,FALSE),""\?.*$"",""""),VLOOKUP(LOWER(B419),recordings!$C$2:K1000,7,FALSE)),"""")"),"http://production-processed-recordings.s3.amazonaws.com/normalized_audio/aa517979c509f956b91e5917b73e1a52.wav")</f>
        <v>http://production-processed-recordings.s3.amazonaws.com/normalized_audio/aa517979c509f956b91e5917b73e1a52.wav</v>
      </c>
      <c r="N419" s="8" t="s">
        <v>1441</v>
      </c>
      <c r="O419" s="7"/>
    </row>
    <row r="420" spans="1:15" ht="15.75" customHeight="1">
      <c r="A420" s="7" t="str">
        <f ca="1">IFERROR(__xludf.DUMMYFUNCTION("REGEXREPLACE(REGEXEXTRACT(B420,""(.*)@""),""\."","""")"),"tjs2649")</f>
        <v>tjs2649</v>
      </c>
      <c r="B420" s="8" t="s">
        <v>1442</v>
      </c>
      <c r="C420" s="9" t="str">
        <f t="shared" si="0"/>
        <v>O'Shea Tulsa Justice</v>
      </c>
      <c r="D420" s="10" t="s">
        <v>1443</v>
      </c>
      <c r="E420" s="10" t="s">
        <v>1444</v>
      </c>
      <c r="F420" s="10" t="s">
        <v>1445</v>
      </c>
      <c r="G420" s="8" t="s">
        <v>27</v>
      </c>
      <c r="H420" s="8" t="s">
        <v>41</v>
      </c>
      <c r="M420" s="11" t="str">
        <f ca="1">IFERROR(__xludf.DUMMYFUNCTION("IFERROR(IF(ISBLANK(VLOOKUP(LOWER(B420),recordings!$C$2:K1000,7,FALSE)),REGEXREPLACE(VLOOKUP(LOWER(B420),recordings!$C$2:K1000,9,FALSE),""\?.*$"",""""),VLOOKUP(LOWER(B420),recordings!$C$2:K1000,7,FALSE)),"""")"),"http://production-processed-recordings.s3.amazonaws.com/normalized_audio/6fa36461d1f9823fa9c63eb5c7ef5b00.wav")</f>
        <v>http://production-processed-recordings.s3.amazonaws.com/normalized_audio/6fa36461d1f9823fa9c63eb5c7ef5b00.wav</v>
      </c>
      <c r="O420" s="7"/>
    </row>
    <row r="421" spans="1:15" ht="15.75" customHeight="1">
      <c r="A421" s="7" t="str">
        <f ca="1">IFERROR(__xludf.DUMMYFUNCTION("REGEXREPLACE(REGEXEXTRACT(B421,""(.*)@""),""\."","""")"),"gmo283")</f>
        <v>gmo283</v>
      </c>
      <c r="B421" s="8" t="s">
        <v>1446</v>
      </c>
      <c r="C421" s="9" t="str">
        <f t="shared" si="0"/>
        <v>Ostarly Gina M</v>
      </c>
      <c r="D421" s="10" t="s">
        <v>1447</v>
      </c>
      <c r="E421" s="10" t="s">
        <v>1448</v>
      </c>
      <c r="F421" s="10" t="s">
        <v>651</v>
      </c>
      <c r="G421" s="8" t="s">
        <v>15</v>
      </c>
      <c r="H421" s="8" t="s">
        <v>34</v>
      </c>
      <c r="I421" s="8" t="s">
        <v>17</v>
      </c>
      <c r="M421" s="11" t="str">
        <f ca="1">IFERROR(__xludf.DUMMYFUNCTION("IFERROR(IF(ISBLANK(VLOOKUP(LOWER(B421),recordings!$C$2:K1000,7,FALSE)),REGEXREPLACE(VLOOKUP(LOWER(B421),recordings!$C$2:K1000,9,FALSE),""\?.*$"",""""),VLOOKUP(LOWER(B421),recordings!$C$2:K1000,7,FALSE)),"""")"),"http://production-processed-recordings.s3.amazonaws.com/normalized_audio/0924b8bfa33c2d2f8b48d43cd63b2f71.wav")</f>
        <v>http://production-processed-recordings.s3.amazonaws.com/normalized_audio/0924b8bfa33c2d2f8b48d43cd63b2f71.wav</v>
      </c>
      <c r="O421" s="7"/>
    </row>
    <row r="422" spans="1:15" ht="15.75" customHeight="1">
      <c r="A422" s="7" t="str">
        <f ca="1">IFERROR(__xludf.DUMMYFUNCTION("REGEXREPLACE(REGEXEXTRACT(B422,""(.*)@""),""\."","""")"),"emo280")</f>
        <v>emo280</v>
      </c>
      <c r="B422" s="8" t="s">
        <v>1449</v>
      </c>
      <c r="C422" s="9" t="str">
        <f t="shared" si="0"/>
        <v>Otero Edwin Manuel</v>
      </c>
      <c r="D422" s="10" t="s">
        <v>1450</v>
      </c>
      <c r="E422" s="10" t="s">
        <v>1451</v>
      </c>
      <c r="F422" s="10" t="s">
        <v>1452</v>
      </c>
      <c r="G422" s="8" t="s">
        <v>27</v>
      </c>
      <c r="H422" s="8" t="s">
        <v>447</v>
      </c>
      <c r="M422" s="11" t="str">
        <f ca="1">IFERROR(__xludf.DUMMYFUNCTION("IFERROR(IF(ISBLANK(VLOOKUP(LOWER(B422),recordings!$C$2:K1000,7,FALSE)),REGEXREPLACE(VLOOKUP(LOWER(B422),recordings!$C$2:K1000,9,FALSE),""\?.*$"",""""),VLOOKUP(LOWER(B422),recordings!$C$2:K1000,7,FALSE)),"""")"),"http://production-processed-recordings.s3.amazonaws.com/normalized_audio/18bb365b525ce2df4c7edc8849113080.wav")</f>
        <v>http://production-processed-recordings.s3.amazonaws.com/normalized_audio/18bb365b525ce2df4c7edc8849113080.wav</v>
      </c>
      <c r="O422" s="7"/>
    </row>
    <row r="423" spans="1:15" ht="15.75" customHeight="1">
      <c r="A423" s="7" t="str">
        <f ca="1">IFERROR(__xludf.DUMMYFUNCTION("REGEXREPLACE(REGEXEXTRACT(B423,""(.*)@""),""\."","""")"),"eeo249")</f>
        <v>eeo249</v>
      </c>
      <c r="B423" s="8" t="s">
        <v>1453</v>
      </c>
      <c r="C423" s="9" t="str">
        <f t="shared" si="0"/>
        <v>Otis Esther Elizabeth</v>
      </c>
      <c r="D423" s="10" t="s">
        <v>1454</v>
      </c>
      <c r="E423" s="10" t="s">
        <v>1455</v>
      </c>
      <c r="F423" s="10" t="s">
        <v>281</v>
      </c>
      <c r="G423" s="8" t="s">
        <v>15</v>
      </c>
      <c r="H423" s="8" t="s">
        <v>16</v>
      </c>
      <c r="I423" s="8" t="s">
        <v>35</v>
      </c>
      <c r="M423" s="11" t="str">
        <f ca="1">IFERROR(__xludf.DUMMYFUNCTION("IFERROR(IF(ISBLANK(VLOOKUP(LOWER(B423),recordings!$C$2:K1000,7,FALSE)),REGEXREPLACE(VLOOKUP(LOWER(B423),recordings!$C$2:K1000,9,FALSE),""\?.*$"",""""),VLOOKUP(LOWER(B423),recordings!$C$2:K1000,7,FALSE)),"""")"),"http://production-processed-recordings.s3.amazonaws.com/normalized_audio/def0bc6dcec5a6b9187bdc0009d762db.wav")</f>
        <v>http://production-processed-recordings.s3.amazonaws.com/normalized_audio/def0bc6dcec5a6b9187bdc0009d762db.wav</v>
      </c>
      <c r="O423" s="7"/>
    </row>
    <row r="424" spans="1:15" ht="15.75" customHeight="1">
      <c r="A424" s="7" t="str">
        <f ca="1">IFERROR(__xludf.DUMMYFUNCTION("REGEXREPLACE(REGEXEXTRACT(B424,""(.*)@""),""\."","""")"),"dt28829")</f>
        <v>dt28829</v>
      </c>
      <c r="B424" s="8" t="s">
        <v>1456</v>
      </c>
      <c r="C424" s="9" t="str">
        <f t="shared" si="0"/>
        <v xml:space="preserve">Pakhrin Sham </v>
      </c>
      <c r="D424" s="10" t="s">
        <v>1457</v>
      </c>
      <c r="E424" s="10" t="s">
        <v>1458</v>
      </c>
      <c r="F424" s="10"/>
      <c r="G424" s="8" t="s">
        <v>27</v>
      </c>
      <c r="H424" s="8" t="s">
        <v>505</v>
      </c>
      <c r="I424" s="8" t="s">
        <v>59</v>
      </c>
      <c r="M424" s="11" t="str">
        <f ca="1">IFERROR(__xludf.DUMMYFUNCTION("IFERROR(IF(ISBLANK(VLOOKUP(LOWER(B424),recordings!$C$2:K1000,7,FALSE)),REGEXREPLACE(VLOOKUP(LOWER(B424),recordings!$C$2:K1000,9,FALSE),""\?.*$"",""""),VLOOKUP(LOWER(B424),recordings!$C$2:K1000,7,FALSE)),"""")"),"http://production-processed-recordings.s3.amazonaws.com/normalized_audio/2f119f9782613c9756150734d3d4d3d8.wav")</f>
        <v>http://production-processed-recordings.s3.amazonaws.com/normalized_audio/2f119f9782613c9756150734d3d4d3d8.wav</v>
      </c>
      <c r="O424" s="7"/>
    </row>
    <row r="425" spans="1:15" ht="15.75" customHeight="1">
      <c r="A425" s="7" t="str">
        <f ca="1">IFERROR(__xludf.DUMMYFUNCTION("REGEXREPLACE(REGEXEXTRACT(B425,""(.*)@""),""\."","""")"),"bp28819")</f>
        <v>bp28819</v>
      </c>
      <c r="B425" s="8" t="s">
        <v>1459</v>
      </c>
      <c r="C425" s="9" t="str">
        <f t="shared" si="0"/>
        <v xml:space="preserve">Parker Brandon </v>
      </c>
      <c r="D425" s="10" t="s">
        <v>1273</v>
      </c>
      <c r="E425" s="10" t="s">
        <v>1460</v>
      </c>
      <c r="F425" s="10"/>
      <c r="G425" s="8" t="s">
        <v>15</v>
      </c>
      <c r="H425" s="8" t="s">
        <v>70</v>
      </c>
      <c r="I425" s="8" t="s">
        <v>35</v>
      </c>
      <c r="M425" s="11" t="str">
        <f ca="1">IFERROR(__xludf.DUMMYFUNCTION("IFERROR(IF(ISBLANK(VLOOKUP(LOWER(B425),recordings!$C$2:K1000,7,FALSE)),REGEXREPLACE(VLOOKUP(LOWER(B425),recordings!$C$2:K1000,9,FALSE),""\?.*$"",""""),VLOOKUP(LOWER(B425),recordings!$C$2:K1000,7,FALSE)),"""")"),"http://production-processed-recordings.s3.amazonaws.com/normalized_audio/b3d68fe9064767952f4d7a28f21d68f0.wav")</f>
        <v>http://production-processed-recordings.s3.amazonaws.com/normalized_audio/b3d68fe9064767952f4d7a28f21d68f0.wav</v>
      </c>
      <c r="N425" s="8" t="s">
        <v>1461</v>
      </c>
      <c r="O425" s="7"/>
    </row>
    <row r="426" spans="1:15" ht="15.75" customHeight="1">
      <c r="A426" s="7" t="str">
        <f ca="1">IFERROR(__xludf.DUMMYFUNCTION("REGEXREPLACE(REGEXEXTRACT(B426,""(.*)@""),""\."","""")"),"lrp28551")</f>
        <v>lrp28551</v>
      </c>
      <c r="B426" s="8" t="s">
        <v>1462</v>
      </c>
      <c r="C426" s="9" t="str">
        <f t="shared" si="0"/>
        <v>Parrott Laci-Ann Riley</v>
      </c>
      <c r="D426" s="10" t="s">
        <v>1463</v>
      </c>
      <c r="E426" s="10" t="s">
        <v>1464</v>
      </c>
      <c r="F426" s="10" t="s">
        <v>1465</v>
      </c>
      <c r="G426" s="8" t="s">
        <v>15</v>
      </c>
      <c r="H426" s="8" t="s">
        <v>16</v>
      </c>
      <c r="I426" s="8" t="s">
        <v>59</v>
      </c>
      <c r="M426" s="11" t="str">
        <f ca="1">IFERROR(__xludf.DUMMYFUNCTION("IFERROR(IF(ISBLANK(VLOOKUP(LOWER(B426),recordings!$C$2:K1000,7,FALSE)),REGEXREPLACE(VLOOKUP(LOWER(B426),recordings!$C$2:K1000,9,FALSE),""\?.*$"",""""),VLOOKUP(LOWER(B426),recordings!$C$2:K1000,7,FALSE)),"""")"),"http://production-processed-recordings.s3.amazonaws.com/normalized_audio/296a2d6b5082a23a978f403eb1a7f673.wav")</f>
        <v>http://production-processed-recordings.s3.amazonaws.com/normalized_audio/296a2d6b5082a23a978f403eb1a7f673.wav</v>
      </c>
      <c r="O426" s="7"/>
    </row>
    <row r="427" spans="1:15" ht="15.75" customHeight="1">
      <c r="A427" s="7" t="str">
        <f ca="1">IFERROR(__xludf.DUMMYFUNCTION("REGEXREPLACE(REGEXEXTRACT(B427,""(.*)@""),""\."","""")"),"akp2011")</f>
        <v>akp2011</v>
      </c>
      <c r="B427" s="8" t="s">
        <v>1466</v>
      </c>
      <c r="C427" s="9" t="str">
        <f t="shared" si="0"/>
        <v>Parwez Abdul K</v>
      </c>
      <c r="D427" s="10" t="s">
        <v>1467</v>
      </c>
      <c r="E427" s="10" t="s">
        <v>1468</v>
      </c>
      <c r="F427" s="10" t="s">
        <v>1469</v>
      </c>
      <c r="G427" s="8" t="s">
        <v>15</v>
      </c>
      <c r="H427" s="8" t="s">
        <v>34</v>
      </c>
      <c r="I427" s="8" t="s">
        <v>17</v>
      </c>
      <c r="M427" s="11" t="str">
        <f ca="1">IFERROR(__xludf.DUMMYFUNCTION("IFERROR(IF(ISBLANK(VLOOKUP(LOWER(B427),recordings!$C$2:K1000,7,FALSE)),REGEXREPLACE(VLOOKUP(LOWER(B427),recordings!$C$2:K1000,9,FALSE),""\?.*$"",""""),VLOOKUP(LOWER(B427),recordings!$C$2:K1000,7,FALSE)),"""")"),"http://production-processed-recordings.s3.amazonaws.com/normalized_audio/ebe370868d90e044134eaf69ed616dad.wav")</f>
        <v>http://production-processed-recordings.s3.amazonaws.com/normalized_audio/ebe370868d90e044134eaf69ed616dad.wav</v>
      </c>
      <c r="N427" s="8" t="s">
        <v>1470</v>
      </c>
      <c r="O427" s="7"/>
    </row>
    <row r="428" spans="1:15" ht="15.75" customHeight="1">
      <c r="A428" s="7" t="str">
        <f ca="1">IFERROR(__xludf.DUMMYFUNCTION("REGEXREPLACE(REGEXEXTRACT(B428,""(.*)@""),""\."","""")"),"cjp2073")</f>
        <v>cjp2073</v>
      </c>
      <c r="B428" s="8" t="s">
        <v>1471</v>
      </c>
      <c r="C428" s="9" t="str">
        <f t="shared" si="0"/>
        <v>Parziale Charles Joseph</v>
      </c>
      <c r="D428" s="10" t="s">
        <v>1472</v>
      </c>
      <c r="E428" s="10" t="s">
        <v>1198</v>
      </c>
      <c r="F428" s="10" t="s">
        <v>357</v>
      </c>
      <c r="G428" s="8" t="s">
        <v>15</v>
      </c>
      <c r="H428" s="8" t="s">
        <v>16</v>
      </c>
      <c r="I428" s="8" t="s">
        <v>17</v>
      </c>
      <c r="M428" s="11" t="str">
        <f ca="1">IFERROR(__xludf.DUMMYFUNCTION("IFERROR(IF(ISBLANK(VLOOKUP(LOWER(B428),recordings!$C$2:K1000,7,FALSE)),REGEXREPLACE(VLOOKUP(LOWER(B428),recordings!$C$2:K1000,9,FALSE),""\?.*$"",""""),VLOOKUP(LOWER(B428),recordings!$C$2:K1000,7,FALSE)),"""")"),"http://production-processed-recordings.s3.amazonaws.com/normalized_audio/cbcd11785cdb32a249200cbdbaf493c9.wav")</f>
        <v>http://production-processed-recordings.s3.amazonaws.com/normalized_audio/cbcd11785cdb32a249200cbdbaf493c9.wav</v>
      </c>
      <c r="O428" s="7"/>
    </row>
    <row r="429" spans="1:15" ht="15.75" customHeight="1">
      <c r="A429" s="7" t="str">
        <f ca="1">IFERROR(__xludf.DUMMYFUNCTION("REGEXREPLACE(REGEXEXTRACT(B429,""(.*)@""),""\."","""")"),"njp2490")</f>
        <v>njp2490</v>
      </c>
      <c r="B429" s="8" t="s">
        <v>1473</v>
      </c>
      <c r="C429" s="9" t="str">
        <f t="shared" si="0"/>
        <v>Patel Neha Jitendra</v>
      </c>
      <c r="D429" s="10" t="s">
        <v>1474</v>
      </c>
      <c r="E429" s="10" t="s">
        <v>1475</v>
      </c>
      <c r="F429" s="10" t="s">
        <v>1476</v>
      </c>
      <c r="G429" s="8" t="s">
        <v>15</v>
      </c>
      <c r="H429" s="8" t="s">
        <v>162</v>
      </c>
      <c r="M429" s="11" t="str">
        <f ca="1">IFERROR(__xludf.DUMMYFUNCTION("IFERROR(IF(ISBLANK(VLOOKUP(LOWER(B429),recordings!$C$2:K1000,7,FALSE)),REGEXREPLACE(VLOOKUP(LOWER(B429),recordings!$C$2:K1000,9,FALSE),""\?.*$"",""""),VLOOKUP(LOWER(B429),recordings!$C$2:K1000,7,FALSE)),"""")"),"http://production-processed-recordings.s3.amazonaws.com/normalized_audio/89dd16ff0cf7072a2693f206f47648c0.wav")</f>
        <v>http://production-processed-recordings.s3.amazonaws.com/normalized_audio/89dd16ff0cf7072a2693f206f47648c0.wav</v>
      </c>
      <c r="N429" s="8" t="s">
        <v>1477</v>
      </c>
      <c r="O429" s="7"/>
    </row>
    <row r="430" spans="1:15" ht="15.75" customHeight="1">
      <c r="A430" s="7" t="str">
        <f ca="1">IFERROR(__xludf.DUMMYFUNCTION("REGEXREPLACE(REGEXEXTRACT(B430,""(.*)@""),""\."","""")"),"kbp2674")</f>
        <v>kbp2674</v>
      </c>
      <c r="B430" s="8" t="s">
        <v>1478</v>
      </c>
      <c r="C430" s="9" t="str">
        <f t="shared" si="0"/>
        <v>Paul Katelyn Brianne</v>
      </c>
      <c r="D430" s="10" t="s">
        <v>105</v>
      </c>
      <c r="E430" s="10" t="s">
        <v>1479</v>
      </c>
      <c r="F430" s="10" t="s">
        <v>1480</v>
      </c>
      <c r="G430" s="8" t="s">
        <v>15</v>
      </c>
      <c r="H430" s="8" t="s">
        <v>16</v>
      </c>
      <c r="I430" s="8" t="s">
        <v>17</v>
      </c>
      <c r="M430" s="11" t="str">
        <f ca="1">IFERROR(__xludf.DUMMYFUNCTION("IFERROR(IF(ISBLANK(VLOOKUP(LOWER(B430),recordings!$C$2:K1000,7,FALSE)),REGEXREPLACE(VLOOKUP(LOWER(B430),recordings!$C$2:K1000,9,FALSE),""\?.*$"",""""),VLOOKUP(LOWER(B430),recordings!$C$2:K1000,7,FALSE)),"""")"),"http://production-processed-recordings.s3.amazonaws.com/normalized_audio/bd695c2e5b0fd26f23c30a4753a61199.wav")</f>
        <v>http://production-processed-recordings.s3.amazonaws.com/normalized_audio/bd695c2e5b0fd26f23c30a4753a61199.wav</v>
      </c>
      <c r="O430" s="7"/>
    </row>
    <row r="431" spans="1:15" ht="15.75" customHeight="1">
      <c r="A431" s="7" t="str">
        <f ca="1">IFERROR(__xludf.DUMMYFUNCTION("REGEXREPLACE(REGEXEXTRACT(B431,""(.*)@""),""\."","""")"),"hec2542")</f>
        <v>hec2542</v>
      </c>
      <c r="B431" s="8" t="s">
        <v>1481</v>
      </c>
      <c r="C431" s="9" t="str">
        <f t="shared" si="0"/>
        <v>Peck Holly Elizabeth</v>
      </c>
      <c r="D431" s="10" t="s">
        <v>1482</v>
      </c>
      <c r="E431" s="10" t="s">
        <v>1483</v>
      </c>
      <c r="F431" s="10" t="s">
        <v>281</v>
      </c>
      <c r="G431" s="8" t="s">
        <v>27</v>
      </c>
      <c r="H431" s="8" t="s">
        <v>41</v>
      </c>
      <c r="I431" s="8" t="s">
        <v>17</v>
      </c>
      <c r="M431" s="11" t="str">
        <f ca="1">IFERROR(__xludf.DUMMYFUNCTION("IFERROR(IF(ISBLANK(VLOOKUP(LOWER(B431),recordings!$C$2:K1000,7,FALSE)),REGEXREPLACE(VLOOKUP(LOWER(B431),recordings!$C$2:K1000,9,FALSE),""\?.*$"",""""),VLOOKUP(LOWER(B431),recordings!$C$2:K1000,7,FALSE)),"""")"),"http://production-processed-recordings.s3.amazonaws.com/normalized_audio/67ffc38ca242ccbcdb48e182d5e59ab5.wav")</f>
        <v>http://production-processed-recordings.s3.amazonaws.com/normalized_audio/67ffc38ca242ccbcdb48e182d5e59ab5.wav</v>
      </c>
      <c r="N431" s="8" t="s">
        <v>1484</v>
      </c>
      <c r="O431" s="7"/>
    </row>
    <row r="432" spans="1:15" ht="15.75" customHeight="1">
      <c r="A432" s="7" t="str">
        <f ca="1">IFERROR(__xludf.DUMMYFUNCTION("REGEXREPLACE(REGEXEXTRACT(B432,""(.*)@""),""\."","""")"),"amp25428")</f>
        <v>amp25428</v>
      </c>
      <c r="B432" s="8" t="s">
        <v>1485</v>
      </c>
      <c r="C432" s="9" t="str">
        <f t="shared" si="0"/>
        <v>Pena Santiago Annais Michelle</v>
      </c>
      <c r="D432" s="10" t="s">
        <v>1486</v>
      </c>
      <c r="E432" s="10" t="s">
        <v>1487</v>
      </c>
      <c r="F432" s="10" t="s">
        <v>235</v>
      </c>
      <c r="G432" s="8" t="s">
        <v>15</v>
      </c>
      <c r="H432" s="8" t="s">
        <v>245</v>
      </c>
      <c r="I432" s="8" t="s">
        <v>59</v>
      </c>
      <c r="M432" s="11" t="str">
        <f ca="1">IFERROR(__xludf.DUMMYFUNCTION("IFERROR(IF(ISBLANK(VLOOKUP(LOWER(B432),recordings!$C$2:K1000,7,FALSE)),REGEXREPLACE(VLOOKUP(LOWER(B432),recordings!$C$2:K1000,9,FALSE),""\?.*$"",""""),VLOOKUP(LOWER(B432),recordings!$C$2:K1000,7,FALSE)),"""")"),"http://production-processed-recordings.s3.amazonaws.com/normalized_audio/a81bfab0de2177e65ce0b84cf8ff0330.wav")</f>
        <v>http://production-processed-recordings.s3.amazonaws.com/normalized_audio/a81bfab0de2177e65ce0b84cf8ff0330.wav</v>
      </c>
      <c r="O432" s="7"/>
    </row>
    <row r="433" spans="1:15" ht="15.75" customHeight="1">
      <c r="A433" s="7" t="str">
        <f ca="1">IFERROR(__xludf.DUMMYFUNCTION("REGEXREPLACE(REGEXEXTRACT(B433,""(.*)@""),""\."","""")"),"wp2492")</f>
        <v>wp2492</v>
      </c>
      <c r="B433" s="8" t="s">
        <v>1488</v>
      </c>
      <c r="C433" s="9" t="str">
        <f t="shared" si="0"/>
        <v xml:space="preserve">Pence Wendall </v>
      </c>
      <c r="D433" s="10" t="s">
        <v>1489</v>
      </c>
      <c r="E433" s="10" t="s">
        <v>1490</v>
      </c>
      <c r="F433" s="10"/>
      <c r="G433" s="8" t="s">
        <v>27</v>
      </c>
      <c r="H433" s="8" t="s">
        <v>240</v>
      </c>
      <c r="I433" s="8" t="s">
        <v>35</v>
      </c>
      <c r="M433" s="11" t="str">
        <f ca="1">IFERROR(__xludf.DUMMYFUNCTION("IFERROR(IF(ISBLANK(VLOOKUP(LOWER(B433),recordings!$C$2:K1000,7,FALSE)),REGEXREPLACE(VLOOKUP(LOWER(B433),recordings!$C$2:K1000,9,FALSE),""\?.*$"",""""),VLOOKUP(LOWER(B433),recordings!$C$2:K1000,7,FALSE)),"""")"),"http://production-processed-recordings.s3.amazonaws.com/normalized_audio/4d9bd2cf9f7e57663dda1365da30dcfa.wav")</f>
        <v>http://production-processed-recordings.s3.amazonaws.com/normalized_audio/4d9bd2cf9f7e57663dda1365da30dcfa.wav</v>
      </c>
      <c r="O433" s="7"/>
    </row>
    <row r="434" spans="1:15" ht="15.75" customHeight="1">
      <c r="A434" s="7" t="str">
        <f ca="1">IFERROR(__xludf.DUMMYFUNCTION("REGEXREPLACE(REGEXEXTRACT(B434,""(.*)@""),""\."","""")"),"jpendleton0004")</f>
        <v>jpendleton0004</v>
      </c>
      <c r="B434" s="8" t="s">
        <v>1491</v>
      </c>
      <c r="C434" s="9" t="str">
        <f t="shared" si="0"/>
        <v>Pendleton Jennifer Anna</v>
      </c>
      <c r="D434" s="10" t="s">
        <v>671</v>
      </c>
      <c r="E434" s="10" t="s">
        <v>488</v>
      </c>
      <c r="F434" s="10" t="s">
        <v>800</v>
      </c>
      <c r="G434" s="8" t="s">
        <v>15</v>
      </c>
      <c r="H434" s="8" t="s">
        <v>16</v>
      </c>
      <c r="M434" s="11" t="str">
        <f ca="1">IFERROR(__xludf.DUMMYFUNCTION("IFERROR(IF(ISBLANK(VLOOKUP(LOWER(B434),recordings!$C$2:K1000,7,FALSE)),REGEXREPLACE(VLOOKUP(LOWER(B434),recordings!$C$2:K1000,9,FALSE),""\?.*$"",""""),VLOOKUP(LOWER(B434),recordings!$C$2:K1000,7,FALSE)),"""")"),"http://production-processed-recordings.s3.amazonaws.com/normalized_audio/dbb101ea797444c0bc3695ef60adbc97.wav")</f>
        <v>http://production-processed-recordings.s3.amazonaws.com/normalized_audio/dbb101ea797444c0bc3695ef60adbc97.wav</v>
      </c>
      <c r="O434" s="7"/>
    </row>
    <row r="435" spans="1:15" ht="15.75" customHeight="1">
      <c r="A435" s="7" t="str">
        <f ca="1">IFERROR(__xludf.DUMMYFUNCTION("REGEXREPLACE(REGEXEXTRACT(B435,""(.*)@""),""\."","""")"),"jcp2026")</f>
        <v>jcp2026</v>
      </c>
      <c r="B435" s="8" t="s">
        <v>1492</v>
      </c>
      <c r="C435" s="9" t="str">
        <f t="shared" si="0"/>
        <v>Perry Jonathan Cory</v>
      </c>
      <c r="D435" s="10" t="s">
        <v>1427</v>
      </c>
      <c r="E435" s="10" t="s">
        <v>1020</v>
      </c>
      <c r="F435" s="10" t="s">
        <v>1493</v>
      </c>
      <c r="G435" s="8" t="s">
        <v>15</v>
      </c>
      <c r="H435" s="8" t="s">
        <v>16</v>
      </c>
      <c r="M435" s="11" t="str">
        <f ca="1">IFERROR(__xludf.DUMMYFUNCTION("IFERROR(IF(ISBLANK(VLOOKUP(LOWER(B435),recordings!$C$2:K1000,7,FALSE)),REGEXREPLACE(VLOOKUP(LOWER(B435),recordings!$C$2:K1000,9,FALSE),""\?.*$"",""""),VLOOKUP(LOWER(B435),recordings!$C$2:K1000,7,FALSE)),"""")"),"http://production-processed-recordings.s3.amazonaws.com/normalized_audio/40c00d4aff129b7bd8bd050d418c82d3.wav")</f>
        <v>http://production-processed-recordings.s3.amazonaws.com/normalized_audio/40c00d4aff129b7bd8bd050d418c82d3.wav</v>
      </c>
      <c r="N435" s="8" t="s">
        <v>1494</v>
      </c>
      <c r="O435" s="7"/>
    </row>
    <row r="436" spans="1:15" ht="15.75" customHeight="1">
      <c r="A436" s="7" t="str">
        <f ca="1">IFERROR(__xludf.DUMMYFUNCTION("REGEXREPLACE(REGEXEXTRACT(B436,""(.*)@""),""\."","""")"),"anp2907")</f>
        <v>anp2907</v>
      </c>
      <c r="B436" s="8" t="s">
        <v>1495</v>
      </c>
      <c r="C436" s="9" t="str">
        <f t="shared" si="0"/>
        <v>Peters Adam Nicholas</v>
      </c>
      <c r="D436" s="10" t="s">
        <v>1496</v>
      </c>
      <c r="E436" s="10" t="s">
        <v>724</v>
      </c>
      <c r="F436" s="10" t="s">
        <v>307</v>
      </c>
      <c r="G436" s="8" t="s">
        <v>15</v>
      </c>
      <c r="H436" s="8" t="s">
        <v>92</v>
      </c>
      <c r="M436" s="11" t="str">
        <f ca="1">IFERROR(__xludf.DUMMYFUNCTION("IFERROR(IF(ISBLANK(VLOOKUP(LOWER(B436),recordings!$C$2:K1000,7,FALSE)),REGEXREPLACE(VLOOKUP(LOWER(B436),recordings!$C$2:K1000,9,FALSE),""\?.*$"",""""),VLOOKUP(LOWER(B436),recordings!$C$2:K1000,7,FALSE)),"""")"),"http://production-processed-recordings.s3.amazonaws.com/normalized_audio/60371d98e1eddd69dc0b02cdcd9d7fa8.wav")</f>
        <v>http://production-processed-recordings.s3.amazonaws.com/normalized_audio/60371d98e1eddd69dc0b02cdcd9d7fa8.wav</v>
      </c>
      <c r="O436" s="7"/>
    </row>
    <row r="437" spans="1:15" ht="15.75" customHeight="1">
      <c r="A437" s="7" t="str">
        <f ca="1">IFERROR(__xludf.DUMMYFUNCTION("REGEXREPLACE(REGEXEXTRACT(B437,""(.*)@""),""\."","""")"),"skp22985")</f>
        <v>skp22985</v>
      </c>
      <c r="B437" s="8" t="s">
        <v>1497</v>
      </c>
      <c r="C437" s="9" t="str">
        <f t="shared" si="0"/>
        <v>Peterson Samantha Kate</v>
      </c>
      <c r="D437" s="10" t="s">
        <v>1498</v>
      </c>
      <c r="E437" s="10" t="s">
        <v>808</v>
      </c>
      <c r="F437" s="10" t="s">
        <v>1499</v>
      </c>
      <c r="G437" s="8" t="s">
        <v>15</v>
      </c>
      <c r="H437" s="8" t="s">
        <v>16</v>
      </c>
      <c r="M437" s="11" t="str">
        <f ca="1">IFERROR(__xludf.DUMMYFUNCTION("IFERROR(IF(ISBLANK(VLOOKUP(LOWER(B437),recordings!$C$2:K1000,7,FALSE)),REGEXREPLACE(VLOOKUP(LOWER(B437),recordings!$C$2:K1000,9,FALSE),""\?.*$"",""""),VLOOKUP(LOWER(B437),recordings!$C$2:K1000,7,FALSE)),"""")"),"http://production-processed-recordings.s3.amazonaws.com/normalized_audio/c6dc2233f671c0f12d7a95cfcdb56782.wav")</f>
        <v>http://production-processed-recordings.s3.amazonaws.com/normalized_audio/c6dc2233f671c0f12d7a95cfcdb56782.wav</v>
      </c>
      <c r="O437" s="7"/>
    </row>
    <row r="438" spans="1:15" ht="15.75" customHeight="1">
      <c r="A438" s="7" t="str">
        <f ca="1">IFERROR(__xludf.DUMMYFUNCTION("REGEXREPLACE(REGEXEXTRACT(B438,""(.*)@""),""\."","""")"),"scp2574")</f>
        <v>scp2574</v>
      </c>
      <c r="B438" s="8" t="s">
        <v>1500</v>
      </c>
      <c r="C438" s="9" t="str">
        <f t="shared" si="0"/>
        <v>Phillips Sarah Carlin</v>
      </c>
      <c r="D438" s="10" t="s">
        <v>1501</v>
      </c>
      <c r="E438" s="10" t="s">
        <v>316</v>
      </c>
      <c r="F438" s="10" t="s">
        <v>1502</v>
      </c>
      <c r="G438" s="8" t="s">
        <v>125</v>
      </c>
      <c r="H438" s="8" t="s">
        <v>126</v>
      </c>
      <c r="I438" s="8" t="s">
        <v>17</v>
      </c>
      <c r="M438" s="11" t="str">
        <f ca="1">IFERROR(__xludf.DUMMYFUNCTION("IFERROR(IF(ISBLANK(VLOOKUP(LOWER(B438),recordings!$C$2:K1000,7,FALSE)),REGEXREPLACE(VLOOKUP(LOWER(B438),recordings!$C$2:K1000,9,FALSE),""\?.*$"",""""),VLOOKUP(LOWER(B438),recordings!$C$2:K1000,7,FALSE)),"""")"),"http://production-processed-recordings.s3.amazonaws.com/normalized_audio/5acb1739374f71ba49642faef4374093.wav")</f>
        <v>http://production-processed-recordings.s3.amazonaws.com/normalized_audio/5acb1739374f71ba49642faef4374093.wav</v>
      </c>
      <c r="N438" s="8" t="s">
        <v>1503</v>
      </c>
      <c r="O438" s="7"/>
    </row>
    <row r="439" spans="1:15" ht="15.75" customHeight="1">
      <c r="A439" s="7" t="str">
        <f ca="1">IFERROR(__xludf.DUMMYFUNCTION("REGEXREPLACE(REGEXEXTRACT(B439,""(.*)@""),""\."","""")"),"jep25112")</f>
        <v>jep25112</v>
      </c>
      <c r="B439" s="8" t="s">
        <v>1504</v>
      </c>
      <c r="C439" s="9" t="str">
        <f t="shared" si="0"/>
        <v>Pickens Jennis Elizabeth</v>
      </c>
      <c r="D439" s="10" t="s">
        <v>1505</v>
      </c>
      <c r="E439" s="10" t="s">
        <v>1506</v>
      </c>
      <c r="F439" s="10" t="s">
        <v>281</v>
      </c>
      <c r="G439" s="8" t="s">
        <v>27</v>
      </c>
      <c r="H439" s="8" t="s">
        <v>41</v>
      </c>
      <c r="I439" s="8" t="s">
        <v>35</v>
      </c>
      <c r="M439" s="11" t="str">
        <f ca="1">IFERROR(__xludf.DUMMYFUNCTION("IFERROR(IF(ISBLANK(VLOOKUP(LOWER(B439),recordings!$C$2:K1000,7,FALSE)),REGEXREPLACE(VLOOKUP(LOWER(B439),recordings!$C$2:K1000,9,FALSE),""\?.*$"",""""),VLOOKUP(LOWER(B439),recordings!$C$2:K1000,7,FALSE)),"""")"),"http://production-processed-recordings.s3.amazonaws.com/normalized_audio/01bcfc9d5714712bbbc5b5a7f6790255.wav")</f>
        <v>http://production-processed-recordings.s3.amazonaws.com/normalized_audio/01bcfc9d5714712bbbc5b5a7f6790255.wav</v>
      </c>
      <c r="N439" s="8" t="s">
        <v>1507</v>
      </c>
      <c r="O439" s="7"/>
    </row>
    <row r="440" spans="1:15" ht="15.75" customHeight="1">
      <c r="A440" s="7" t="str">
        <f ca="1">IFERROR(__xludf.DUMMYFUNCTION("REGEXREPLACE(REGEXEXTRACT(B440,""(.*)@""),""\."","""")"),"ssp25929")</f>
        <v>ssp25929</v>
      </c>
      <c r="B440" s="8" t="s">
        <v>1508</v>
      </c>
      <c r="C440" s="9" t="str">
        <f t="shared" si="0"/>
        <v>Pineda Sofhia Sulay</v>
      </c>
      <c r="D440" s="10" t="s">
        <v>1509</v>
      </c>
      <c r="E440" s="10" t="s">
        <v>1510</v>
      </c>
      <c r="F440" s="10" t="s">
        <v>1511</v>
      </c>
      <c r="G440" s="8" t="s">
        <v>125</v>
      </c>
      <c r="H440" s="8" t="s">
        <v>126</v>
      </c>
      <c r="I440" s="8" t="s">
        <v>17</v>
      </c>
      <c r="M440" s="11" t="str">
        <f ca="1">IFERROR(__xludf.DUMMYFUNCTION("IFERROR(IF(ISBLANK(VLOOKUP(LOWER(B440),recordings!$C$2:K1000,7,FALSE)),REGEXREPLACE(VLOOKUP(LOWER(B440),recordings!$C$2:K1000,9,FALSE),""\?.*$"",""""),VLOOKUP(LOWER(B440),recordings!$C$2:K1000,7,FALSE)),"""")"),"http://production-processed-recordings.s3.amazonaws.com/normalized_audio/fbb8a59579411130ea231ab0b02e7197.wav")</f>
        <v>http://production-processed-recordings.s3.amazonaws.com/normalized_audio/fbb8a59579411130ea231ab0b02e7197.wav</v>
      </c>
      <c r="O440" s="7"/>
    </row>
    <row r="441" spans="1:15" ht="15.75" customHeight="1">
      <c r="A441" s="7" t="str">
        <f ca="1">IFERROR(__xludf.DUMMYFUNCTION("REGEXREPLACE(REGEXEXTRACT(B441,""(.*)@""),""\."","""")"),"dlp22766")</f>
        <v>dlp22766</v>
      </c>
      <c r="B441" s="8" t="s">
        <v>1512</v>
      </c>
      <c r="C441" s="9" t="str">
        <f t="shared" si="0"/>
        <v>Platnick David Larry</v>
      </c>
      <c r="D441" s="10" t="s">
        <v>1513</v>
      </c>
      <c r="E441" s="10" t="s">
        <v>467</v>
      </c>
      <c r="F441" s="10" t="s">
        <v>1514</v>
      </c>
      <c r="G441" s="8" t="s">
        <v>27</v>
      </c>
      <c r="H441" s="8" t="s">
        <v>188</v>
      </c>
      <c r="I441" s="8" t="s">
        <v>17</v>
      </c>
      <c r="M441" s="11" t="str">
        <f ca="1">IFERROR(__xludf.DUMMYFUNCTION("IFERROR(IF(ISBLANK(VLOOKUP(LOWER(B441),recordings!$C$2:K1000,7,FALSE)),REGEXREPLACE(VLOOKUP(LOWER(B441),recordings!$C$2:K1000,9,FALSE),""\?.*$"",""""),VLOOKUP(LOWER(B441),recordings!$C$2:K1000,7,FALSE)),"""")"),"http://production-processed-recordings.s3.amazonaws.com/normalized_audio/c1ab9c174a19f5ecb11ea360fc191334.wav")</f>
        <v>http://production-processed-recordings.s3.amazonaws.com/normalized_audio/c1ab9c174a19f5ecb11ea360fc191334.wav</v>
      </c>
      <c r="O441" s="7"/>
    </row>
    <row r="442" spans="1:15" ht="15.75" customHeight="1">
      <c r="A442" s="7" t="str">
        <f ca="1">IFERROR(__xludf.DUMMYFUNCTION("REGEXREPLACE(REGEXEXTRACT(B442,""(.*)@""),""\."","""")"),"khorsman7349")</f>
        <v>khorsman7349</v>
      </c>
      <c r="B442" s="8" t="s">
        <v>1515</v>
      </c>
      <c r="C442" s="9" t="str">
        <f t="shared" si="0"/>
        <v>Powell Kaylie Marie</v>
      </c>
      <c r="D442" s="10" t="s">
        <v>1516</v>
      </c>
      <c r="E442" s="10" t="s">
        <v>1517</v>
      </c>
      <c r="F442" s="10" t="s">
        <v>783</v>
      </c>
      <c r="G442" s="8" t="s">
        <v>15</v>
      </c>
      <c r="H442" s="8" t="s">
        <v>16</v>
      </c>
      <c r="M442" s="11" t="str">
        <f ca="1">IFERROR(__xludf.DUMMYFUNCTION("IFERROR(IF(ISBLANK(VLOOKUP(LOWER(B442),recordings!$C$2:K1000,7,FALSE)),REGEXREPLACE(VLOOKUP(LOWER(B442),recordings!$C$2:K1000,9,FALSE),""\?.*$"",""""),VLOOKUP(LOWER(B442),recordings!$C$2:K1000,7,FALSE)),"""")"),"http://production-processed-recordings.s3.amazonaws.com/normalized_audio/2e3995788fbb5768582223dc790ae77c.wav")</f>
        <v>http://production-processed-recordings.s3.amazonaws.com/normalized_audio/2e3995788fbb5768582223dc790ae77c.wav</v>
      </c>
      <c r="N442" s="8" t="s">
        <v>1518</v>
      </c>
      <c r="O442" s="7"/>
    </row>
    <row r="443" spans="1:15" ht="15.75" customHeight="1">
      <c r="A443" s="7" t="str">
        <f ca="1">IFERROR(__xludf.DUMMYFUNCTION("REGEXREPLACE(REGEXEXTRACT(B443,""(.*)@""),""\."","""")"),"tbp2573")</f>
        <v>tbp2573</v>
      </c>
      <c r="B443" s="8" t="s">
        <v>1519</v>
      </c>
      <c r="C443" s="9" t="str">
        <f t="shared" si="0"/>
        <v>Powell Tyler Bryce</v>
      </c>
      <c r="D443" s="10" t="s">
        <v>1516</v>
      </c>
      <c r="E443" s="10" t="s">
        <v>431</v>
      </c>
      <c r="F443" s="10" t="s">
        <v>1520</v>
      </c>
      <c r="G443" s="8" t="s">
        <v>15</v>
      </c>
      <c r="H443" s="8" t="s">
        <v>16</v>
      </c>
      <c r="I443" s="8" t="s">
        <v>59</v>
      </c>
      <c r="M443" s="11" t="str">
        <f ca="1">IFERROR(__xludf.DUMMYFUNCTION("IFERROR(IF(ISBLANK(VLOOKUP(LOWER(B443),recordings!$C$2:K1000,7,FALSE)),REGEXREPLACE(VLOOKUP(LOWER(B443),recordings!$C$2:K1000,9,FALSE),""\?.*$"",""""),VLOOKUP(LOWER(B443),recordings!$C$2:K1000,7,FALSE)),"""")"),"http://production-processed-recordings.s3.amazonaws.com/normalized_audio/368add4b53a0f5f50029b833c166e5c4.wav")</f>
        <v>http://production-processed-recordings.s3.amazonaws.com/normalized_audio/368add4b53a0f5f50029b833c166e5c4.wav</v>
      </c>
      <c r="O443" s="7"/>
    </row>
    <row r="444" spans="1:15" ht="15.75" customHeight="1">
      <c r="A444" s="7" t="str">
        <f ca="1">IFERROR(__xludf.DUMMYFUNCTION("REGEXREPLACE(REGEXEXTRACT(B444,""(.*)@""),""\."","""")"),"jp21882")</f>
        <v>jp21882</v>
      </c>
      <c r="B444" s="8" t="s">
        <v>1521</v>
      </c>
      <c r="C444" s="9" t="str">
        <f t="shared" si="0"/>
        <v xml:space="preserve">Power James </v>
      </c>
      <c r="D444" s="10" t="s">
        <v>1522</v>
      </c>
      <c r="E444" s="10" t="s">
        <v>207</v>
      </c>
      <c r="F444" s="10"/>
      <c r="G444" s="8" t="s">
        <v>27</v>
      </c>
      <c r="H444" s="8" t="s">
        <v>334</v>
      </c>
      <c r="I444" s="8" t="s">
        <v>17</v>
      </c>
      <c r="M444" s="11" t="str">
        <f ca="1">IFERROR(__xludf.DUMMYFUNCTION("IFERROR(IF(ISBLANK(VLOOKUP(LOWER(B444),recordings!$C$2:K1000,7,FALSE)),REGEXREPLACE(VLOOKUP(LOWER(B444),recordings!$C$2:K1000,9,FALSE),""\?.*$"",""""),VLOOKUP(LOWER(B444),recordings!$C$2:K1000,7,FALSE)),"""")"),"http://production-processed-recordings.s3.amazonaws.com/normalized_audio/71d07e537bb86e3d9f7720599e6ee453.wav")</f>
        <v>http://production-processed-recordings.s3.amazonaws.com/normalized_audio/71d07e537bb86e3d9f7720599e6ee453.wav</v>
      </c>
      <c r="O444" s="7"/>
    </row>
    <row r="445" spans="1:15" ht="15.75" customHeight="1">
      <c r="A445" s="7" t="str">
        <f ca="1">IFERROR(__xludf.DUMMYFUNCTION("REGEXREPLACE(REGEXEXTRACT(B445,""(.*)@""),""\."","""")"),"eep2540")</f>
        <v>eep2540</v>
      </c>
      <c r="B445" s="8" t="s">
        <v>1523</v>
      </c>
      <c r="C445" s="9" t="str">
        <f t="shared" si="0"/>
        <v>Price Emily Elizabeth</v>
      </c>
      <c r="D445" s="10" t="s">
        <v>1524</v>
      </c>
      <c r="E445" s="10" t="s">
        <v>129</v>
      </c>
      <c r="F445" s="10" t="s">
        <v>281</v>
      </c>
      <c r="G445" s="8" t="s">
        <v>15</v>
      </c>
      <c r="H445" s="8" t="s">
        <v>16</v>
      </c>
      <c r="M445" s="11" t="str">
        <f ca="1">IFERROR(__xludf.DUMMYFUNCTION("IFERROR(IF(ISBLANK(VLOOKUP(LOWER(B445),recordings!$C$2:K1000,7,FALSE)),REGEXREPLACE(VLOOKUP(LOWER(B445),recordings!$C$2:K1000,9,FALSE),""\?.*$"",""""),VLOOKUP(LOWER(B445),recordings!$C$2:K1000,7,FALSE)),"""")"),"http://production-processed-recordings.s3.amazonaws.com/normalized_audio/e65e67eec46d4fa251e84efdbd0ddc7a.wav")</f>
        <v>http://production-processed-recordings.s3.amazonaws.com/normalized_audio/e65e67eec46d4fa251e84efdbd0ddc7a.wav</v>
      </c>
      <c r="N445" s="8" t="s">
        <v>1525</v>
      </c>
      <c r="O445" s="7"/>
    </row>
    <row r="446" spans="1:15" ht="15.75" customHeight="1">
      <c r="A446" s="7" t="str">
        <f ca="1">IFERROR(__xludf.DUMMYFUNCTION("REGEXREPLACE(REGEXEXTRACT(B446,""(.*)@""),""\."","""")"),"esp2243")</f>
        <v>esp2243</v>
      </c>
      <c r="B446" s="8" t="s">
        <v>1526</v>
      </c>
      <c r="C446" s="9" t="str">
        <f t="shared" si="0"/>
        <v>Pritchett Evan Stewart</v>
      </c>
      <c r="D446" s="10" t="s">
        <v>1527</v>
      </c>
      <c r="E446" s="10" t="s">
        <v>345</v>
      </c>
      <c r="F446" s="10" t="s">
        <v>1528</v>
      </c>
      <c r="G446" s="8" t="s">
        <v>15</v>
      </c>
      <c r="H446" s="8" t="s">
        <v>16</v>
      </c>
      <c r="M446" s="11" t="str">
        <f ca="1">IFERROR(__xludf.DUMMYFUNCTION("IFERROR(IF(ISBLANK(VLOOKUP(LOWER(B446),recordings!$C$2:K1000,7,FALSE)),REGEXREPLACE(VLOOKUP(LOWER(B446),recordings!$C$2:K1000,9,FALSE),""\?.*$"",""""),VLOOKUP(LOWER(B446),recordings!$C$2:K1000,7,FALSE)),"""")"),"http://production-processed-recordings.s3.amazonaws.com/normalized_audio/cd60bea3f5751be787f05be0124f1436.wav")</f>
        <v>http://production-processed-recordings.s3.amazonaws.com/normalized_audio/cd60bea3f5751be787f05be0124f1436.wav</v>
      </c>
      <c r="O446" s="7"/>
    </row>
    <row r="447" spans="1:15" ht="15.75" customHeight="1">
      <c r="A447" s="7" t="str">
        <f ca="1">IFERROR(__xludf.DUMMYFUNCTION("REGEXREPLACE(REGEXEXTRACT(B447,""(.*)@""),""\."","""")"),"aaq284")</f>
        <v>aaq284</v>
      </c>
      <c r="B447" s="8" t="s">
        <v>1529</v>
      </c>
      <c r="C447" s="9" t="str">
        <f t="shared" si="0"/>
        <v>Quinn Anastasia Aya</v>
      </c>
      <c r="D447" s="10" t="s">
        <v>935</v>
      </c>
      <c r="E447" s="10" t="s">
        <v>1530</v>
      </c>
      <c r="F447" s="10" t="s">
        <v>1531</v>
      </c>
      <c r="G447" s="8" t="s">
        <v>15</v>
      </c>
      <c r="H447" s="8" t="s">
        <v>16</v>
      </c>
      <c r="M447" s="11" t="str">
        <f ca="1">IFERROR(__xludf.DUMMYFUNCTION("IFERROR(IF(ISBLANK(VLOOKUP(LOWER(B447),recordings!$C$2:K1000,7,FALSE)),REGEXREPLACE(VLOOKUP(LOWER(B447),recordings!$C$2:K1000,9,FALSE),""\?.*$"",""""),VLOOKUP(LOWER(B447),recordings!$C$2:K1000,7,FALSE)),"""")"),"http://production-processed-recordings.s3.amazonaws.com/normalized_audio/a03148a4d302ec2cfb10dbb0dc250e1b.wav")</f>
        <v>http://production-processed-recordings.s3.amazonaws.com/normalized_audio/a03148a4d302ec2cfb10dbb0dc250e1b.wav</v>
      </c>
      <c r="O447" s="7"/>
    </row>
    <row r="448" spans="1:15" ht="15.75" customHeight="1">
      <c r="A448" s="7" t="str">
        <f ca="1">IFERROR(__xludf.DUMMYFUNCTION("REGEXREPLACE(REGEXEXTRACT(B448,""(.*)@""),""\."","""")"),"mholland8011")</f>
        <v>mholland8011</v>
      </c>
      <c r="B448" s="8" t="s">
        <v>1532</v>
      </c>
      <c r="C448" s="9" t="str">
        <f t="shared" si="0"/>
        <v>Ragland Maria J</v>
      </c>
      <c r="D448" s="10" t="s">
        <v>1533</v>
      </c>
      <c r="E448" s="10" t="s">
        <v>1534</v>
      </c>
      <c r="F448" s="10" t="s">
        <v>300</v>
      </c>
      <c r="G448" s="8" t="s">
        <v>15</v>
      </c>
      <c r="H448" s="8" t="s">
        <v>16</v>
      </c>
      <c r="I448" s="8" t="s">
        <v>35</v>
      </c>
      <c r="M448" s="11" t="str">
        <f ca="1">IFERROR(__xludf.DUMMYFUNCTION("IFERROR(IF(ISBLANK(VLOOKUP(LOWER(B448),recordings!$C$2:K1000,7,FALSE)),REGEXREPLACE(VLOOKUP(LOWER(B448),recordings!$C$2:K1000,9,FALSE),""\?.*$"",""""),VLOOKUP(LOWER(B448),recordings!$C$2:K1000,7,FALSE)),"""")"),"http://production-processed-recordings.s3.amazonaws.com/normalized_audio/f6e1c924d96717a380c9f1337a67b480.wav")</f>
        <v>http://production-processed-recordings.s3.amazonaws.com/normalized_audio/f6e1c924d96717a380c9f1337a67b480.wav</v>
      </c>
      <c r="N448" s="8" t="s">
        <v>1535</v>
      </c>
      <c r="O448" s="7"/>
    </row>
    <row r="449" spans="1:15" ht="15.75" customHeight="1">
      <c r="A449" s="7" t="str">
        <f ca="1">IFERROR(__xludf.DUMMYFUNCTION("REGEXREPLACE(REGEXEXTRACT(B449,""(.*)@""),""\."","""")"),"jr26026")</f>
        <v>jr26026</v>
      </c>
      <c r="B449" s="8" t="s">
        <v>1536</v>
      </c>
      <c r="C449" s="9" t="str">
        <f t="shared" si="0"/>
        <v xml:space="preserve">Rai Jhuna </v>
      </c>
      <c r="D449" s="10" t="s">
        <v>1537</v>
      </c>
      <c r="E449" s="10" t="s">
        <v>1538</v>
      </c>
      <c r="F449" s="10"/>
      <c r="G449" s="8" t="s">
        <v>15</v>
      </c>
      <c r="H449" s="8" t="s">
        <v>34</v>
      </c>
      <c r="M449" s="11" t="str">
        <f ca="1">IFERROR(__xludf.DUMMYFUNCTION("IFERROR(IF(ISBLANK(VLOOKUP(LOWER(B449),recordings!$C$2:K1000,7,FALSE)),REGEXREPLACE(VLOOKUP(LOWER(B449),recordings!$C$2:K1000,9,FALSE),""\?.*$"",""""),VLOOKUP(LOWER(B449),recordings!$C$2:K1000,7,FALSE)),"""")"),"http://production-processed-recordings.s3.amazonaws.com/normalized_audio/1949cf7237a3945bd11ae7191838f0f8.wav")</f>
        <v>http://production-processed-recordings.s3.amazonaws.com/normalized_audio/1949cf7237a3945bd11ae7191838f0f8.wav</v>
      </c>
      <c r="O449" s="7"/>
    </row>
    <row r="450" spans="1:15" ht="15.75" customHeight="1">
      <c r="A450" s="7" t="str">
        <f ca="1">IFERROR(__xludf.DUMMYFUNCTION("REGEXREPLACE(REGEXEXTRACT(B450,""(.*)@""),""\."","""")"),"krr26492")</f>
        <v>krr26492</v>
      </c>
      <c r="B450" s="8" t="s">
        <v>1539</v>
      </c>
      <c r="C450" s="9" t="str">
        <f t="shared" si="0"/>
        <v>Ramos Kevin Rene</v>
      </c>
      <c r="D450" s="10" t="s">
        <v>1540</v>
      </c>
      <c r="E450" s="10" t="s">
        <v>761</v>
      </c>
      <c r="F450" s="10" t="s">
        <v>313</v>
      </c>
      <c r="G450" s="8" t="s">
        <v>15</v>
      </c>
      <c r="H450" s="8" t="s">
        <v>16</v>
      </c>
      <c r="I450" s="8" t="s">
        <v>59</v>
      </c>
      <c r="M450" s="11" t="str">
        <f ca="1">IFERROR(__xludf.DUMMYFUNCTION("IFERROR(IF(ISBLANK(VLOOKUP(LOWER(B450),recordings!$C$2:K1000,7,FALSE)),REGEXREPLACE(VLOOKUP(LOWER(B450),recordings!$C$2:K1000,9,FALSE),""\?.*$"",""""),VLOOKUP(LOWER(B450),recordings!$C$2:K1000,7,FALSE)),"""")"),"http://production-processed-recordings.s3.amazonaws.com/normalized_audio/3a351f6e9f3503ecea18ef2432a3d43b.wav")</f>
        <v>http://production-processed-recordings.s3.amazonaws.com/normalized_audio/3a351f6e9f3503ecea18ef2432a3d43b.wav</v>
      </c>
      <c r="O450" s="7"/>
    </row>
    <row r="451" spans="1:15" ht="15.75" customHeight="1">
      <c r="A451" s="7" t="str">
        <f ca="1">IFERROR(__xludf.DUMMYFUNCTION("REGEXREPLACE(REGEXEXTRACT(B451,""(.*)@""),""\."","""")"),"npr25")</f>
        <v>npr25</v>
      </c>
      <c r="B451" s="8" t="s">
        <v>1541</v>
      </c>
      <c r="C451" s="9" t="str">
        <f t="shared" si="0"/>
        <v>Ramsay Nathan Paul</v>
      </c>
      <c r="D451" s="10" t="s">
        <v>1542</v>
      </c>
      <c r="E451" s="10" t="s">
        <v>1129</v>
      </c>
      <c r="F451" s="10" t="s">
        <v>105</v>
      </c>
      <c r="G451" s="8" t="s">
        <v>15</v>
      </c>
      <c r="H451" s="8" t="s">
        <v>70</v>
      </c>
      <c r="M451" s="11" t="str">
        <f ca="1">IFERROR(__xludf.DUMMYFUNCTION("IFERROR(IF(ISBLANK(VLOOKUP(LOWER(B451),recordings!$C$2:K1000,7,FALSE)),REGEXREPLACE(VLOOKUP(LOWER(B451),recordings!$C$2:K1000,9,FALSE),""\?.*$"",""""),VLOOKUP(LOWER(B451),recordings!$C$2:K1000,7,FALSE)),"""")"),"http://production-processed-recordings.s3.amazonaws.com/normalized_audio/57d9dcbe30248620d340c9b6c16005d7.wav")</f>
        <v>http://production-processed-recordings.s3.amazonaws.com/normalized_audio/57d9dcbe30248620d340c9b6c16005d7.wav</v>
      </c>
      <c r="O451" s="7"/>
    </row>
    <row r="452" spans="1:15" ht="15.75" customHeight="1">
      <c r="A452" s="7" t="str">
        <f ca="1">IFERROR(__xludf.DUMMYFUNCTION("REGEXREPLACE(REGEXEXTRACT(B452,""(.*)@""),""\."","""")"),"rjr25747")</f>
        <v>rjr25747</v>
      </c>
      <c r="B452" s="8" t="s">
        <v>1543</v>
      </c>
      <c r="C452" s="9" t="str">
        <f t="shared" si="0"/>
        <v>Ramsdell Rachel Janel</v>
      </c>
      <c r="D452" s="10" t="s">
        <v>1544</v>
      </c>
      <c r="E452" s="10" t="s">
        <v>251</v>
      </c>
      <c r="F452" s="10" t="s">
        <v>1545</v>
      </c>
      <c r="G452" s="8" t="s">
        <v>15</v>
      </c>
      <c r="H452" s="8" t="s">
        <v>34</v>
      </c>
      <c r="I452" s="8" t="s">
        <v>59</v>
      </c>
      <c r="M452" s="11" t="str">
        <f ca="1">IFERROR(__xludf.DUMMYFUNCTION("IFERROR(IF(ISBLANK(VLOOKUP(LOWER(B452),recordings!$C$2:K1000,7,FALSE)),REGEXREPLACE(VLOOKUP(LOWER(B452),recordings!$C$2:K1000,9,FALSE),""\?.*$"",""""),VLOOKUP(LOWER(B452),recordings!$C$2:K1000,7,FALSE)),"""")"),"http://production-processed-recordings.s3.amazonaws.com/normalized_audio/c854acc2b40ba232e3866b5af5bc4e62.wav")</f>
        <v>http://production-processed-recordings.s3.amazonaws.com/normalized_audio/c854acc2b40ba232e3866b5af5bc4e62.wav</v>
      </c>
      <c r="N452" s="8" t="s">
        <v>1546</v>
      </c>
      <c r="O452" s="7"/>
    </row>
    <row r="453" spans="1:15" ht="15.75" customHeight="1">
      <c r="A453" s="7" t="str">
        <f ca="1">IFERROR(__xludf.DUMMYFUNCTION("REGEXREPLACE(REGEXEXTRACT(B453,""(.*)@""),""\."","""")"),"jlr230046")</f>
        <v>jlr230046</v>
      </c>
      <c r="B453" s="8" t="s">
        <v>1547</v>
      </c>
      <c r="C453" s="9" t="str">
        <f t="shared" si="0"/>
        <v>Rausch Joshua Liam</v>
      </c>
      <c r="D453" s="10" t="s">
        <v>1548</v>
      </c>
      <c r="E453" s="10" t="s">
        <v>372</v>
      </c>
      <c r="F453" s="10" t="s">
        <v>337</v>
      </c>
      <c r="G453" s="8" t="s">
        <v>125</v>
      </c>
      <c r="H453" s="8" t="s">
        <v>620</v>
      </c>
      <c r="I453" s="8" t="s">
        <v>17</v>
      </c>
      <c r="M453" s="11" t="str">
        <f ca="1">IFERROR(__xludf.DUMMYFUNCTION("IFERROR(IF(ISBLANK(VLOOKUP(LOWER(B453),recordings!$C$2:K1000,7,FALSE)),REGEXREPLACE(VLOOKUP(LOWER(B453),recordings!$C$2:K1000,9,FALSE),""\?.*$"",""""),VLOOKUP(LOWER(B453),recordings!$C$2:K1000,7,FALSE)),"""")"),"http://production-processed-recordings.s3.amazonaws.com/normalized_audio/ed0919c1fb6d05da29d39e950c8d7770.wav")</f>
        <v>http://production-processed-recordings.s3.amazonaws.com/normalized_audio/ed0919c1fb6d05da29d39e950c8d7770.wav</v>
      </c>
      <c r="N453" s="8" t="s">
        <v>1549</v>
      </c>
      <c r="O453" s="7"/>
    </row>
    <row r="454" spans="1:15" ht="15.75" customHeight="1">
      <c r="A454" s="7" t="str">
        <f ca="1">IFERROR(__xludf.DUMMYFUNCTION("REGEXREPLACE(REGEXEXTRACT(B454,""(.*)@""),""\."","""")"),"djr2060")</f>
        <v>djr2060</v>
      </c>
      <c r="B454" s="8" t="s">
        <v>1550</v>
      </c>
      <c r="C454" s="9" t="str">
        <f t="shared" si="0"/>
        <v>Reaves Devonte Jarmal</v>
      </c>
      <c r="D454" s="10" t="s">
        <v>1551</v>
      </c>
      <c r="E454" s="10" t="s">
        <v>1552</v>
      </c>
      <c r="F454" s="10" t="s">
        <v>1553</v>
      </c>
      <c r="G454" s="8" t="s">
        <v>27</v>
      </c>
      <c r="H454" s="8" t="s">
        <v>505</v>
      </c>
      <c r="J454" s="8" t="s">
        <v>29</v>
      </c>
      <c r="K454" s="8" t="s">
        <v>554</v>
      </c>
      <c r="M454" s="11" t="str">
        <f ca="1">IFERROR(__xludf.DUMMYFUNCTION("IFERROR(IF(ISBLANK(VLOOKUP(LOWER(B454),recordings!$C$2:K1000,7,FALSE)),REGEXREPLACE(VLOOKUP(LOWER(B454),recordings!$C$2:K1000,9,FALSE),""\?.*$"",""""),VLOOKUP(LOWER(B454),recordings!$C$2:K1000,7,FALSE)),"""")"),"http://production-processed-recordings.s3.amazonaws.com/normalized_audio/4dbe72277c46b2dfc1438daae01cbad7.wav")</f>
        <v>http://production-processed-recordings.s3.amazonaws.com/normalized_audio/4dbe72277c46b2dfc1438daae01cbad7.wav</v>
      </c>
      <c r="O454" s="7"/>
    </row>
    <row r="455" spans="1:15" ht="15.75" customHeight="1">
      <c r="A455" s="7" t="str">
        <f ca="1">IFERROR(__xludf.DUMMYFUNCTION("REGEXREPLACE(REGEXEXTRACT(B455,""(.*)@""),""\."","""")"),"ecr20027")</f>
        <v>ecr20027</v>
      </c>
      <c r="B455" s="8" t="s">
        <v>1554</v>
      </c>
      <c r="C455" s="9" t="str">
        <f t="shared" si="0"/>
        <v>Rebellato Eric Connelly</v>
      </c>
      <c r="D455" s="10" t="s">
        <v>1555</v>
      </c>
      <c r="E455" s="10" t="s">
        <v>1556</v>
      </c>
      <c r="F455" s="10" t="s">
        <v>1557</v>
      </c>
      <c r="G455" s="8" t="s">
        <v>29</v>
      </c>
      <c r="H455" s="8" t="s">
        <v>117</v>
      </c>
      <c r="M455" s="11" t="str">
        <f ca="1">IFERROR(__xludf.DUMMYFUNCTION("IFERROR(IF(ISBLANK(VLOOKUP(LOWER(B455),recordings!$C$2:K1000,7,FALSE)),REGEXREPLACE(VLOOKUP(LOWER(B455),recordings!$C$2:K1000,9,FALSE),""\?.*$"",""""),VLOOKUP(LOWER(B455),recordings!$C$2:K1000,7,FALSE)),"""")"),"http://production-processed-recordings.s3.amazonaws.com/normalized_audio/7ca71416b5050e159cd1108e112eea99.wav")</f>
        <v>http://production-processed-recordings.s3.amazonaws.com/normalized_audio/7ca71416b5050e159cd1108e112eea99.wav</v>
      </c>
      <c r="O455" s="7"/>
    </row>
    <row r="456" spans="1:15" ht="15.75" customHeight="1">
      <c r="A456" s="7" t="str">
        <f ca="1">IFERROR(__xludf.DUMMYFUNCTION("REGEXREPLACE(REGEXEXTRACT(B456,""(.*)@""),""\."","""")"),"krr2727")</f>
        <v>krr2727</v>
      </c>
      <c r="B456" s="8" t="s">
        <v>1558</v>
      </c>
      <c r="C456" s="9" t="str">
        <f t="shared" si="0"/>
        <v>Reid Khalil Rashad</v>
      </c>
      <c r="D456" s="10" t="s">
        <v>826</v>
      </c>
      <c r="E456" s="10" t="s">
        <v>1559</v>
      </c>
      <c r="F456" s="10" t="s">
        <v>1560</v>
      </c>
      <c r="G456" s="8" t="s">
        <v>15</v>
      </c>
      <c r="H456" s="8" t="s">
        <v>16</v>
      </c>
      <c r="M456" s="11" t="str">
        <f ca="1">IFERROR(__xludf.DUMMYFUNCTION("IFERROR(IF(ISBLANK(VLOOKUP(LOWER(B456),recordings!$C$2:K1000,7,FALSE)),REGEXREPLACE(VLOOKUP(LOWER(B456),recordings!$C$2:K1000,9,FALSE),""\?.*$"",""""),VLOOKUP(LOWER(B456),recordings!$C$2:K1000,7,FALSE)),"""")"),"http://production-processed-recordings.s3.amazonaws.com/normalized_audio/b5d2a1cd00ed8dc30b22987b0fcd90ee.wav")</f>
        <v>http://production-processed-recordings.s3.amazonaws.com/normalized_audio/b5d2a1cd00ed8dc30b22987b0fcd90ee.wav</v>
      </c>
      <c r="O456" s="7"/>
    </row>
    <row r="457" spans="1:15" ht="15.75" customHeight="1">
      <c r="A457" s="7" t="str">
        <f ca="1">IFERROR(__xludf.DUMMYFUNCTION("REGEXREPLACE(REGEXEXTRACT(B457,""(.*)@""),""\."","""")"),"snn2583")</f>
        <v>snn2583</v>
      </c>
      <c r="B457" s="8" t="s">
        <v>1561</v>
      </c>
      <c r="C457" s="9" t="str">
        <f t="shared" si="0"/>
        <v>Reid Sydney Rose</v>
      </c>
      <c r="D457" s="10" t="s">
        <v>826</v>
      </c>
      <c r="E457" s="10" t="s">
        <v>1562</v>
      </c>
      <c r="F457" s="10" t="s">
        <v>187</v>
      </c>
      <c r="G457" s="8" t="s">
        <v>15</v>
      </c>
      <c r="H457" s="8" t="s">
        <v>16</v>
      </c>
      <c r="M457" s="11" t="str">
        <f ca="1">IFERROR(__xludf.DUMMYFUNCTION("IFERROR(IF(ISBLANK(VLOOKUP(LOWER(B457),recordings!$C$2:K1000,7,FALSE)),REGEXREPLACE(VLOOKUP(LOWER(B457),recordings!$C$2:K1000,9,FALSE),""\?.*$"",""""),VLOOKUP(LOWER(B457),recordings!$C$2:K1000,7,FALSE)),"""")"),"http://production-processed-recordings.s3.amazonaws.com/normalized_audio/4e9baa3fc53581ce0e5f7b5c2e392eae.wav")</f>
        <v>http://production-processed-recordings.s3.amazonaws.com/normalized_audio/4e9baa3fc53581ce0e5f7b5c2e392eae.wav</v>
      </c>
      <c r="N457" s="8" t="s">
        <v>1563</v>
      </c>
      <c r="O457" s="7"/>
    </row>
    <row r="458" spans="1:15" ht="15.75" customHeight="1">
      <c r="A458" s="7" t="str">
        <f ca="1">IFERROR(__xludf.DUMMYFUNCTION("REGEXREPLACE(REGEXEXTRACT(B458,""(.*)@""),""\."","""")"),"alr24036")</f>
        <v>alr24036</v>
      </c>
      <c r="B458" s="8" t="s">
        <v>1564</v>
      </c>
      <c r="C458" s="9" t="str">
        <f t="shared" si="0"/>
        <v>Reifenstein Amie LuAnn</v>
      </c>
      <c r="D458" s="10" t="s">
        <v>1565</v>
      </c>
      <c r="E458" s="10" t="s">
        <v>1566</v>
      </c>
      <c r="F458" s="10" t="s">
        <v>1567</v>
      </c>
      <c r="G458" s="8" t="s">
        <v>27</v>
      </c>
      <c r="H458" s="8" t="s">
        <v>41</v>
      </c>
      <c r="I458" s="8" t="s">
        <v>17</v>
      </c>
      <c r="M458" s="11" t="str">
        <f ca="1">IFERROR(__xludf.DUMMYFUNCTION("IFERROR(IF(ISBLANK(VLOOKUP(LOWER(B458),recordings!$C$2:K1000,7,FALSE)),REGEXREPLACE(VLOOKUP(LOWER(B458),recordings!$C$2:K1000,9,FALSE),""\?.*$"",""""),VLOOKUP(LOWER(B458),recordings!$C$2:K1000,7,FALSE)),"""")"),"http://production-processed-recordings.s3.amazonaws.com/normalized_audio/bc6c80ad160ad875eacab5472aceaeb4.wav")</f>
        <v>http://production-processed-recordings.s3.amazonaws.com/normalized_audio/bc6c80ad160ad875eacab5472aceaeb4.wav</v>
      </c>
      <c r="O458" s="7"/>
    </row>
    <row r="459" spans="1:15" ht="15.75" customHeight="1">
      <c r="A459" s="7" t="str">
        <f ca="1">IFERROR(__xludf.DUMMYFUNCTION("REGEXREPLACE(REGEXEXTRACT(B459,""(.*)@""),""\."","""")"),"jer21732")</f>
        <v>jer21732</v>
      </c>
      <c r="B459" s="8" t="s">
        <v>1568</v>
      </c>
      <c r="C459" s="9" t="str">
        <f t="shared" si="0"/>
        <v>Reilly Jenna Elizabeth</v>
      </c>
      <c r="D459" s="10" t="s">
        <v>593</v>
      </c>
      <c r="E459" s="10" t="s">
        <v>1569</v>
      </c>
      <c r="F459" s="10" t="s">
        <v>281</v>
      </c>
      <c r="G459" s="8" t="s">
        <v>15</v>
      </c>
      <c r="H459" s="8" t="s">
        <v>162</v>
      </c>
      <c r="I459" s="8" t="s">
        <v>35</v>
      </c>
      <c r="M459" s="11" t="str">
        <f ca="1">IFERROR(__xludf.DUMMYFUNCTION("IFERROR(IF(ISBLANK(VLOOKUP(LOWER(B459),recordings!$C$2:K1000,7,FALSE)),REGEXREPLACE(VLOOKUP(LOWER(B459),recordings!$C$2:K1000,9,FALSE),""\?.*$"",""""),VLOOKUP(LOWER(B459),recordings!$C$2:K1000,7,FALSE)),"""")"),"http://production-processed-recordings.s3.amazonaws.com/normalized_audio/dee6b29dd5a38f587edb8710bdfdafbe.wav")</f>
        <v>http://production-processed-recordings.s3.amazonaws.com/normalized_audio/dee6b29dd5a38f587edb8710bdfdafbe.wav</v>
      </c>
      <c r="O459" s="7"/>
    </row>
    <row r="460" spans="1:15" ht="15.75" customHeight="1">
      <c r="A460" s="7" t="str">
        <f ca="1">IFERROR(__xludf.DUMMYFUNCTION("REGEXREPLACE(REGEXEXTRACT(B460,""(.*)@""),""\."","""")"),"bcr2720")</f>
        <v>bcr2720</v>
      </c>
      <c r="B460" s="8" t="s">
        <v>1570</v>
      </c>
      <c r="C460" s="9" t="str">
        <f t="shared" si="0"/>
        <v>Reinhart Brian Coleman</v>
      </c>
      <c r="D460" s="10" t="s">
        <v>1571</v>
      </c>
      <c r="E460" s="10" t="s">
        <v>82</v>
      </c>
      <c r="F460" s="10" t="s">
        <v>439</v>
      </c>
      <c r="G460" s="8" t="s">
        <v>15</v>
      </c>
      <c r="H460" s="8" t="s">
        <v>34</v>
      </c>
      <c r="I460" s="8" t="s">
        <v>59</v>
      </c>
      <c r="M460" s="11" t="str">
        <f ca="1">IFERROR(__xludf.DUMMYFUNCTION("IFERROR(IF(ISBLANK(VLOOKUP(LOWER(B460),recordings!$C$2:K1000,7,FALSE)),REGEXREPLACE(VLOOKUP(LOWER(B460),recordings!$C$2:K1000,9,FALSE),""\?.*$"",""""),VLOOKUP(LOWER(B460),recordings!$C$2:K1000,7,FALSE)),"""")"),"http://production-processed-recordings.s3.amazonaws.com/normalized_audio/49184bc33287b536e599d13bfb86818c.wav")</f>
        <v>http://production-processed-recordings.s3.amazonaws.com/normalized_audio/49184bc33287b536e599d13bfb86818c.wav</v>
      </c>
      <c r="O460" s="7"/>
    </row>
    <row r="461" spans="1:15" ht="15.75" customHeight="1">
      <c r="A461" s="7" t="str">
        <f ca="1">IFERROR(__xludf.DUMMYFUNCTION("REGEXREPLACE(REGEXEXTRACT(B461,""(.*)@""),""\."","""")"),"mar23387")</f>
        <v>mar23387</v>
      </c>
      <c r="B461" s="8" t="s">
        <v>1572</v>
      </c>
      <c r="C461" s="9" t="str">
        <f t="shared" si="0"/>
        <v>Rich Matthew Alexander</v>
      </c>
      <c r="D461" s="10" t="s">
        <v>1573</v>
      </c>
      <c r="E461" s="10" t="s">
        <v>560</v>
      </c>
      <c r="F461" s="10" t="s">
        <v>196</v>
      </c>
      <c r="G461" s="8" t="s">
        <v>15</v>
      </c>
      <c r="H461" s="8" t="s">
        <v>16</v>
      </c>
      <c r="I461" s="8" t="s">
        <v>17</v>
      </c>
      <c r="M461" s="11" t="str">
        <f ca="1">IFERROR(__xludf.DUMMYFUNCTION("IFERROR(IF(ISBLANK(VLOOKUP(LOWER(B461),recordings!$C$2:K1000,7,FALSE)),REGEXREPLACE(VLOOKUP(LOWER(B461),recordings!$C$2:K1000,9,FALSE),""\?.*$"",""""),VLOOKUP(LOWER(B461),recordings!$C$2:K1000,7,FALSE)),"""")"),"http://production-processed-recordings.s3.amazonaws.com/normalized_audio/ec533504c9e894c0fac08669931f1808.wav")</f>
        <v>http://production-processed-recordings.s3.amazonaws.com/normalized_audio/ec533504c9e894c0fac08669931f1808.wav</v>
      </c>
      <c r="N461" s="8" t="s">
        <v>1574</v>
      </c>
      <c r="O461" s="7"/>
    </row>
    <row r="462" spans="1:15" ht="15.75" customHeight="1">
      <c r="A462" s="7" t="str">
        <f ca="1">IFERROR(__xludf.DUMMYFUNCTION("REGEXREPLACE(REGEXEXTRACT(B462,""(.*)@""),""\."","""")"),"crichards6325")</f>
        <v>crichards6325</v>
      </c>
      <c r="B462" s="8" t="s">
        <v>1575</v>
      </c>
      <c r="C462" s="9" t="str">
        <f t="shared" si="0"/>
        <v>Richards Candace Marie</v>
      </c>
      <c r="D462" s="10" t="s">
        <v>1576</v>
      </c>
      <c r="E462" s="10" t="s">
        <v>1577</v>
      </c>
      <c r="F462" s="10" t="s">
        <v>783</v>
      </c>
      <c r="G462" s="8" t="s">
        <v>15</v>
      </c>
      <c r="H462" s="8" t="s">
        <v>16</v>
      </c>
      <c r="I462" s="8" t="s">
        <v>59</v>
      </c>
      <c r="M462" s="11" t="str">
        <f ca="1">IFERROR(__xludf.DUMMYFUNCTION("IFERROR(IF(ISBLANK(VLOOKUP(LOWER(B462),recordings!$C$2:K1000,7,FALSE)),REGEXREPLACE(VLOOKUP(LOWER(B462),recordings!$C$2:K1000,9,FALSE),""\?.*$"",""""),VLOOKUP(LOWER(B462),recordings!$C$2:K1000,7,FALSE)),"""")"),"http://production-processed-recordings.s3.amazonaws.com/normalized_audio/e68c2bf936ab155d5be4299f6fb4abd9.wav")</f>
        <v>http://production-processed-recordings.s3.amazonaws.com/normalized_audio/e68c2bf936ab155d5be4299f6fb4abd9.wav</v>
      </c>
      <c r="O462" s="7"/>
    </row>
    <row r="463" spans="1:15" ht="15.75" customHeight="1">
      <c r="A463" s="7" t="str">
        <f ca="1">IFERROR(__xludf.DUMMYFUNCTION("REGEXREPLACE(REGEXEXTRACT(B463,""(.*)@""),""\."","""")"),"osr240")</f>
        <v>osr240</v>
      </c>
      <c r="B463" s="8" t="s">
        <v>1578</v>
      </c>
      <c r="C463" s="9" t="str">
        <f t="shared" si="0"/>
        <v>Richards Olivia Shanice</v>
      </c>
      <c r="D463" s="10" t="s">
        <v>1576</v>
      </c>
      <c r="E463" s="10" t="s">
        <v>88</v>
      </c>
      <c r="F463" s="10" t="s">
        <v>1579</v>
      </c>
      <c r="G463" s="8" t="s">
        <v>15</v>
      </c>
      <c r="H463" s="8" t="s">
        <v>245</v>
      </c>
      <c r="M463" s="11" t="str">
        <f ca="1">IFERROR(__xludf.DUMMYFUNCTION("IFERROR(IF(ISBLANK(VLOOKUP(LOWER(B463),recordings!$C$2:K1000,7,FALSE)),REGEXREPLACE(VLOOKUP(LOWER(B463),recordings!$C$2:K1000,9,FALSE),""\?.*$"",""""),VLOOKUP(LOWER(B463),recordings!$C$2:K1000,7,FALSE)),"""")"),"http://production-processed-recordings.s3.amazonaws.com/normalized_audio/62eebccac0ebfa0342aac1915f9f3afb.wav")</f>
        <v>http://production-processed-recordings.s3.amazonaws.com/normalized_audio/62eebccac0ebfa0342aac1915f9f3afb.wav</v>
      </c>
      <c r="O463" s="7"/>
    </row>
    <row r="464" spans="1:15" ht="15.75" customHeight="1">
      <c r="A464" s="7" t="str">
        <f ca="1">IFERROR(__xludf.DUMMYFUNCTION("REGEXREPLACE(REGEXEXTRACT(B464,""(.*)@""),""\."","""")"),"arichardson7189")</f>
        <v>arichardson7189</v>
      </c>
      <c r="B464" s="8" t="s">
        <v>1580</v>
      </c>
      <c r="C464" s="9" t="str">
        <f t="shared" si="0"/>
        <v>Richardson Ann W</v>
      </c>
      <c r="D464" s="10" t="s">
        <v>1581</v>
      </c>
      <c r="E464" s="10" t="s">
        <v>317</v>
      </c>
      <c r="F464" s="10" t="s">
        <v>1302</v>
      </c>
      <c r="G464" s="8" t="s">
        <v>27</v>
      </c>
      <c r="H464" s="8" t="s">
        <v>41</v>
      </c>
      <c r="I464" s="8" t="s">
        <v>17</v>
      </c>
      <c r="M464" s="11" t="str">
        <f ca="1">IFERROR(__xludf.DUMMYFUNCTION("IFERROR(IF(ISBLANK(VLOOKUP(LOWER(B464),recordings!$C$2:K1000,7,FALSE)),REGEXREPLACE(VLOOKUP(LOWER(B464),recordings!$C$2:K1000,9,FALSE),""\?.*$"",""""),VLOOKUP(LOWER(B464),recordings!$C$2:K1000,7,FALSE)),"""")"),"http://production-processed-recordings.s3.amazonaws.com/normalized_audio/fbd627f1bec0be43e89467eae20bea80.wav")</f>
        <v>http://production-processed-recordings.s3.amazonaws.com/normalized_audio/fbd627f1bec0be43e89467eae20bea80.wav</v>
      </c>
      <c r="O464" s="7"/>
    </row>
    <row r="465" spans="1:15" ht="15.75" customHeight="1">
      <c r="A465" s="7" t="str">
        <f ca="1">IFERROR(__xludf.DUMMYFUNCTION("REGEXREPLACE(REGEXEXTRACT(B465,""(.*)@""),""\."","""")"),"klc2594")</f>
        <v>klc2594</v>
      </c>
      <c r="B465" s="8" t="s">
        <v>1582</v>
      </c>
      <c r="C465" s="9" t="str">
        <f t="shared" si="0"/>
        <v>Romano Kathryn Li</v>
      </c>
      <c r="D465" s="10" t="s">
        <v>1583</v>
      </c>
      <c r="E465" s="10" t="s">
        <v>1584</v>
      </c>
      <c r="F465" s="10" t="s">
        <v>1585</v>
      </c>
      <c r="G465" s="8" t="s">
        <v>15</v>
      </c>
      <c r="H465" s="8" t="s">
        <v>16</v>
      </c>
      <c r="M465" s="11" t="str">
        <f ca="1">IFERROR(__xludf.DUMMYFUNCTION("IFERROR(IF(ISBLANK(VLOOKUP(LOWER(B465),recordings!$C$2:K1000,7,FALSE)),REGEXREPLACE(VLOOKUP(LOWER(B465),recordings!$C$2:K1000,9,FALSE),""\?.*$"",""""),VLOOKUP(LOWER(B465),recordings!$C$2:K1000,7,FALSE)),"""")"),"http://production-processed-recordings.s3.amazonaws.com/normalized_audio/1497d7ef443b1f6e98e2912b0340d197.wav")</f>
        <v>http://production-processed-recordings.s3.amazonaws.com/normalized_audio/1497d7ef443b1f6e98e2912b0340d197.wav</v>
      </c>
      <c r="O465" s="7"/>
    </row>
    <row r="466" spans="1:15" ht="15.75" customHeight="1">
      <c r="A466" s="7" t="str">
        <f ca="1">IFERROR(__xludf.DUMMYFUNCTION("REGEXREPLACE(REGEXEXTRACT(B466,""(.*)@""),""\."","""")"),"rjr2061")</f>
        <v>rjr2061</v>
      </c>
      <c r="B466" s="8" t="s">
        <v>1586</v>
      </c>
      <c r="C466" s="9" t="str">
        <f t="shared" si="0"/>
        <v>Roper Rebekah Jo</v>
      </c>
      <c r="D466" s="10" t="s">
        <v>1587</v>
      </c>
      <c r="E466" s="10" t="s">
        <v>1588</v>
      </c>
      <c r="F466" s="10" t="s">
        <v>1589</v>
      </c>
      <c r="G466" s="8" t="s">
        <v>27</v>
      </c>
      <c r="H466" s="8" t="s">
        <v>240</v>
      </c>
      <c r="I466" s="8" t="s">
        <v>17</v>
      </c>
      <c r="M466" s="11" t="str">
        <f ca="1">IFERROR(__xludf.DUMMYFUNCTION("IFERROR(IF(ISBLANK(VLOOKUP(LOWER(B466),recordings!$C$2:K1000,7,FALSE)),REGEXREPLACE(VLOOKUP(LOWER(B466),recordings!$C$2:K1000,9,FALSE),""\?.*$"",""""),VLOOKUP(LOWER(B466),recordings!$C$2:K1000,7,FALSE)),"""")"),"http://production-processed-recordings.s3.amazonaws.com/normalized_audio/fbbdb9f991b23166b18f58c2221dcbda.wav")</f>
        <v>http://production-processed-recordings.s3.amazonaws.com/normalized_audio/fbbdb9f991b23166b18f58c2221dcbda.wav</v>
      </c>
      <c r="O466" s="7"/>
    </row>
    <row r="467" spans="1:15" ht="15.75" customHeight="1">
      <c r="A467" s="7" t="str">
        <f ca="1">IFERROR(__xludf.DUMMYFUNCTION("REGEXREPLACE(REGEXEXTRACT(B467,""(.*)@""),""\."","""")"),"tet2752")</f>
        <v>tet2752</v>
      </c>
      <c r="B467" s="8" t="s">
        <v>1590</v>
      </c>
      <c r="C467" s="9" t="str">
        <f t="shared" si="0"/>
        <v xml:space="preserve">Rosario Trisha </v>
      </c>
      <c r="D467" s="10" t="s">
        <v>1591</v>
      </c>
      <c r="E467" s="10" t="s">
        <v>1592</v>
      </c>
      <c r="F467" s="10"/>
      <c r="G467" s="8" t="s">
        <v>15</v>
      </c>
      <c r="H467" s="8" t="s">
        <v>34</v>
      </c>
      <c r="M467" s="11" t="str">
        <f ca="1">IFERROR(__xludf.DUMMYFUNCTION("IFERROR(IF(ISBLANK(VLOOKUP(LOWER(B467),recordings!$C$2:K1000,7,FALSE)),REGEXREPLACE(VLOOKUP(LOWER(B467),recordings!$C$2:K1000,9,FALSE),""\?.*$"",""""),VLOOKUP(LOWER(B467),recordings!$C$2:K1000,7,FALSE)),"""")"),"http://production-processed-recordings.s3.amazonaws.com/normalized_audio/6512a2a6fb044fef08de9e1c1bbe4fba.wav")</f>
        <v>http://production-processed-recordings.s3.amazonaws.com/normalized_audio/6512a2a6fb044fef08de9e1c1bbe4fba.wav</v>
      </c>
      <c r="O467" s="7"/>
    </row>
    <row r="468" spans="1:15" ht="15.75" customHeight="1">
      <c r="A468" s="7" t="str">
        <f ca="1">IFERROR(__xludf.DUMMYFUNCTION("REGEXREPLACE(REGEXEXTRACT(B468,""(.*)@""),""\."","""")"),"kmr286209")</f>
        <v>kmr286209</v>
      </c>
      <c r="B468" s="8" t="s">
        <v>1593</v>
      </c>
      <c r="C468" s="9" t="str">
        <f t="shared" si="0"/>
        <v>Rosemann Kira Marie</v>
      </c>
      <c r="D468" s="10" t="s">
        <v>1594</v>
      </c>
      <c r="E468" s="10" t="s">
        <v>1595</v>
      </c>
      <c r="F468" s="10" t="s">
        <v>783</v>
      </c>
      <c r="G468" s="8" t="s">
        <v>27</v>
      </c>
      <c r="H468" s="8" t="s">
        <v>41</v>
      </c>
      <c r="M468" s="11" t="str">
        <f ca="1">IFERROR(__xludf.DUMMYFUNCTION("IFERROR(IF(ISBLANK(VLOOKUP(LOWER(B468),recordings!$C$2:K1000,7,FALSE)),REGEXREPLACE(VLOOKUP(LOWER(B468),recordings!$C$2:K1000,9,FALSE),""\?.*$"",""""),VLOOKUP(LOWER(B468),recordings!$C$2:K1000,7,FALSE)),"""")"),"http://production-processed-recordings.s3.amazonaws.com/normalized_audio/184a447804bc557eb823b7e4271069c4.wav")</f>
        <v>http://production-processed-recordings.s3.amazonaws.com/normalized_audio/184a447804bc557eb823b7e4271069c4.wav</v>
      </c>
      <c r="O468" s="7"/>
    </row>
    <row r="469" spans="1:15" ht="15.75" customHeight="1">
      <c r="A469" s="7" t="str">
        <f ca="1">IFERROR(__xludf.DUMMYFUNCTION("REGEXREPLACE(REGEXEXTRACT(B469,""(.*)@""),""\."","""")"),"mmr29713")</f>
        <v>mmr29713</v>
      </c>
      <c r="B469" s="8" t="s">
        <v>1596</v>
      </c>
      <c r="C469" s="9" t="str">
        <f t="shared" si="0"/>
        <v>Ross Mariah Monica</v>
      </c>
      <c r="D469" s="10" t="s">
        <v>733</v>
      </c>
      <c r="E469" s="10" t="s">
        <v>1597</v>
      </c>
      <c r="F469" s="10" t="s">
        <v>1598</v>
      </c>
      <c r="G469" s="8" t="s">
        <v>15</v>
      </c>
      <c r="H469" s="8" t="s">
        <v>16</v>
      </c>
      <c r="M469" s="11" t="str">
        <f ca="1">IFERROR(__xludf.DUMMYFUNCTION("IFERROR(IF(ISBLANK(VLOOKUP(LOWER(B469),recordings!$C$2:K1000,7,FALSE)),REGEXREPLACE(VLOOKUP(LOWER(B469),recordings!$C$2:K1000,9,FALSE),""\?.*$"",""""),VLOOKUP(LOWER(B469),recordings!$C$2:K1000,7,FALSE)),"""")"),"http://production-processed-recordings.s3.amazonaws.com/normalized_audio/d045d32fe408cc7f53376463c68683c2.wav")</f>
        <v>http://production-processed-recordings.s3.amazonaws.com/normalized_audio/d045d32fe408cc7f53376463c68683c2.wav</v>
      </c>
      <c r="O469" s="7"/>
    </row>
    <row r="470" spans="1:15" ht="15.75" customHeight="1">
      <c r="A470" s="7" t="str">
        <f ca="1">IFERROR(__xludf.DUMMYFUNCTION("REGEXREPLACE(REGEXEXTRACT(B470,""(.*)@""),""\."","""")"),"knc2896")</f>
        <v>knc2896</v>
      </c>
      <c r="B470" s="8" t="s">
        <v>1599</v>
      </c>
      <c r="C470" s="9" t="str">
        <f t="shared" si="0"/>
        <v>Rupe Katelyn Nicole</v>
      </c>
      <c r="D470" s="10" t="s">
        <v>1600</v>
      </c>
      <c r="E470" s="10" t="s">
        <v>1479</v>
      </c>
      <c r="F470" s="10" t="s">
        <v>58</v>
      </c>
      <c r="G470" s="8" t="s">
        <v>15</v>
      </c>
      <c r="H470" s="8" t="s">
        <v>34</v>
      </c>
      <c r="I470" s="8" t="s">
        <v>17</v>
      </c>
      <c r="M470" s="11" t="str">
        <f ca="1">IFERROR(__xludf.DUMMYFUNCTION("IFERROR(IF(ISBLANK(VLOOKUP(LOWER(B470),recordings!$C$2:K1000,7,FALSE)),REGEXREPLACE(VLOOKUP(LOWER(B470),recordings!$C$2:K1000,9,FALSE),""\?.*$"",""""),VLOOKUP(LOWER(B470),recordings!$C$2:K1000,7,FALSE)),"""")"),"http://production-processed-recordings.s3.amazonaws.com/normalized_audio/6efd185d06ca5dbb5f5e9826f2f58578.wav")</f>
        <v>http://production-processed-recordings.s3.amazonaws.com/normalized_audio/6efd185d06ca5dbb5f5e9826f2f58578.wav</v>
      </c>
      <c r="O470" s="7"/>
    </row>
    <row r="471" spans="1:15" ht="15.75" customHeight="1">
      <c r="A471" s="7" t="str">
        <f ca="1">IFERROR(__xludf.DUMMYFUNCTION("REGEXREPLACE(REGEXEXTRACT(B471,""(.*)@""),""\."","""")"),"nar2705")</f>
        <v>nar2705</v>
      </c>
      <c r="B471" s="8" t="s">
        <v>1601</v>
      </c>
      <c r="C471" s="9" t="str">
        <f t="shared" si="0"/>
        <v>Rush Nakaia Annette</v>
      </c>
      <c r="D471" s="10" t="s">
        <v>1602</v>
      </c>
      <c r="E471" s="10" t="s">
        <v>1603</v>
      </c>
      <c r="F471" s="10" t="s">
        <v>1032</v>
      </c>
      <c r="G471" s="8" t="s">
        <v>15</v>
      </c>
      <c r="H471" s="8" t="s">
        <v>16</v>
      </c>
      <c r="I471" s="8" t="s">
        <v>59</v>
      </c>
      <c r="M471" s="11" t="str">
        <f ca="1">IFERROR(__xludf.DUMMYFUNCTION("IFERROR(IF(ISBLANK(VLOOKUP(LOWER(B471),recordings!$C$2:K1000,7,FALSE)),REGEXREPLACE(VLOOKUP(LOWER(B471),recordings!$C$2:K1000,9,FALSE),""\?.*$"",""""),VLOOKUP(LOWER(B471),recordings!$C$2:K1000,7,FALSE)),"""")"),"http://production-processed-recordings.s3.amazonaws.com/normalized_audio/aa8d2c4e106ab4e51ae52370f72c2dbe.wav")</f>
        <v>http://production-processed-recordings.s3.amazonaws.com/normalized_audio/aa8d2c4e106ab4e51ae52370f72c2dbe.wav</v>
      </c>
      <c r="N471" s="8" t="s">
        <v>1604</v>
      </c>
      <c r="O471" s="7"/>
    </row>
    <row r="472" spans="1:15" ht="15.75" customHeight="1">
      <c r="A472" s="7" t="str">
        <f ca="1">IFERROR(__xludf.DUMMYFUNCTION("REGEXREPLACE(REGEXEXTRACT(B472,""(.*)@""),""\."","""")"),"edr201")</f>
        <v>edr201</v>
      </c>
      <c r="B472" s="8" t="s">
        <v>1605</v>
      </c>
      <c r="C472" s="9" t="str">
        <f t="shared" si="0"/>
        <v>Russell Ethan Dominic</v>
      </c>
      <c r="D472" s="10" t="s">
        <v>1606</v>
      </c>
      <c r="E472" s="10" t="s">
        <v>1405</v>
      </c>
      <c r="F472" s="10" t="s">
        <v>1607</v>
      </c>
      <c r="G472" s="8" t="s">
        <v>15</v>
      </c>
      <c r="H472" s="8" t="s">
        <v>16</v>
      </c>
      <c r="I472" s="8" t="s">
        <v>35</v>
      </c>
      <c r="M472" s="11" t="str">
        <f ca="1">IFERROR(__xludf.DUMMYFUNCTION("IFERROR(IF(ISBLANK(VLOOKUP(LOWER(B472),recordings!$C$2:K1000,7,FALSE)),REGEXREPLACE(VLOOKUP(LOWER(B472),recordings!$C$2:K1000,9,FALSE),""\?.*$"",""""),VLOOKUP(LOWER(B472),recordings!$C$2:K1000,7,FALSE)),"""")"),"http://production-processed-recordings.s3.amazonaws.com/normalized_audio/bcbb89d99ef6c2cd1e0a7cc3b375c758.wav")</f>
        <v>http://production-processed-recordings.s3.amazonaws.com/normalized_audio/bcbb89d99ef6c2cd1e0a7cc3b375c758.wav</v>
      </c>
      <c r="N472" s="8" t="s">
        <v>1608</v>
      </c>
      <c r="O472" s="7"/>
    </row>
    <row r="473" spans="1:15" ht="15.75" customHeight="1">
      <c r="A473" s="7" t="str">
        <f ca="1">IFERROR(__xludf.DUMMYFUNCTION("REGEXREPLACE(REGEXEXTRACT(B473,""(.*)@""),""\."","""")"),"nss24")</f>
        <v>nss24</v>
      </c>
      <c r="B473" s="8" t="s">
        <v>1609</v>
      </c>
      <c r="C473" s="9" t="str">
        <f t="shared" si="0"/>
        <v>Salzman Nicklous Stuart Alan</v>
      </c>
      <c r="D473" s="10" t="s">
        <v>1610</v>
      </c>
      <c r="E473" s="10" t="s">
        <v>1611</v>
      </c>
      <c r="F473" s="10" t="s">
        <v>1612</v>
      </c>
      <c r="G473" s="8" t="s">
        <v>15</v>
      </c>
      <c r="H473" s="8" t="s">
        <v>34</v>
      </c>
      <c r="I473" s="8" t="s">
        <v>35</v>
      </c>
      <c r="M473" s="11" t="str">
        <f ca="1">IFERROR(__xludf.DUMMYFUNCTION("IFERROR(IF(ISBLANK(VLOOKUP(LOWER(B473),recordings!$C$2:K1000,7,FALSE)),REGEXREPLACE(VLOOKUP(LOWER(B473),recordings!$C$2:K1000,9,FALSE),""\?.*$"",""""),VLOOKUP(LOWER(B473),recordings!$C$2:K1000,7,FALSE)),"""")"),"http://production-processed-recordings.s3.amazonaws.com/normalized_audio/08fb5b0f22297ecd6435b24443739aee.wav")</f>
        <v>http://production-processed-recordings.s3.amazonaws.com/normalized_audio/08fb5b0f22297ecd6435b24443739aee.wav</v>
      </c>
      <c r="N473" s="8" t="s">
        <v>1613</v>
      </c>
      <c r="O473" s="7"/>
    </row>
    <row r="474" spans="1:15" ht="15.75" customHeight="1">
      <c r="A474" s="7" t="str">
        <f ca="1">IFERROR(__xludf.DUMMYFUNCTION("REGEXREPLACE(REGEXEXTRACT(B474,""(.*)@""),""\."","""")"),"ss2773007")</f>
        <v>ss2773007</v>
      </c>
      <c r="B474" s="8" t="s">
        <v>1614</v>
      </c>
      <c r="C474" s="9" t="str">
        <f t="shared" si="0"/>
        <v xml:space="preserve">Samadi Sara </v>
      </c>
      <c r="D474" s="10" t="s">
        <v>1615</v>
      </c>
      <c r="E474" s="10" t="s">
        <v>33</v>
      </c>
      <c r="F474" s="10"/>
      <c r="G474" s="8" t="s">
        <v>15</v>
      </c>
      <c r="H474" s="8" t="s">
        <v>245</v>
      </c>
      <c r="I474" s="8" t="s">
        <v>17</v>
      </c>
      <c r="J474" s="8" t="s">
        <v>125</v>
      </c>
      <c r="K474" s="8" t="s">
        <v>126</v>
      </c>
      <c r="L474" s="8" t="s">
        <v>17</v>
      </c>
      <c r="M474" s="11" t="str">
        <f ca="1">IFERROR(__xludf.DUMMYFUNCTION("IFERROR(IF(ISBLANK(VLOOKUP(LOWER(B474),recordings!$C$2:K1000,7,FALSE)),REGEXREPLACE(VLOOKUP(LOWER(B474),recordings!$C$2:K1000,9,FALSE),""\?.*$"",""""),VLOOKUP(LOWER(B474),recordings!$C$2:K1000,7,FALSE)),"""")"),"http://production-processed-recordings.s3.amazonaws.com/normalized_audio/0312662fe4eed4f8b9ac9339f1ea5c6a.wav")</f>
        <v>http://production-processed-recordings.s3.amazonaws.com/normalized_audio/0312662fe4eed4f8b9ac9339f1ea5c6a.wav</v>
      </c>
      <c r="N474" s="8" t="s">
        <v>1616</v>
      </c>
      <c r="O474" s="7"/>
    </row>
    <row r="475" spans="1:15" ht="15.75" customHeight="1">
      <c r="A475" s="7" t="str">
        <f ca="1">IFERROR(__xludf.DUMMYFUNCTION("REGEXREPLACE(REGEXEXTRACT(B475,""(.*)@""),""\."","""")"),"mes27062")</f>
        <v>mes27062</v>
      </c>
      <c r="B475" s="8" t="s">
        <v>1617</v>
      </c>
      <c r="C475" s="9" t="str">
        <f t="shared" si="0"/>
        <v>Samiere Monica Elisabeth</v>
      </c>
      <c r="D475" s="10" t="s">
        <v>1618</v>
      </c>
      <c r="E475" s="10" t="s">
        <v>1598</v>
      </c>
      <c r="F475" s="10" t="s">
        <v>1619</v>
      </c>
      <c r="G475" s="8" t="s">
        <v>15</v>
      </c>
      <c r="H475" s="8" t="s">
        <v>16</v>
      </c>
      <c r="I475" s="8" t="s">
        <v>59</v>
      </c>
      <c r="M475" s="11" t="str">
        <f ca="1">IFERROR(__xludf.DUMMYFUNCTION("IFERROR(IF(ISBLANK(VLOOKUP(LOWER(B475),recordings!$C$2:K1000,7,FALSE)),REGEXREPLACE(VLOOKUP(LOWER(B475),recordings!$C$2:K1000,9,FALSE),""\?.*$"",""""),VLOOKUP(LOWER(B475),recordings!$C$2:K1000,7,FALSE)),"""")"),"http://production-processed-recordings.s3.amazonaws.com/normalized_audio/e71622ee64886c052713a5efe13ee1f3.wav")</f>
        <v>http://production-processed-recordings.s3.amazonaws.com/normalized_audio/e71622ee64886c052713a5efe13ee1f3.wav</v>
      </c>
      <c r="O475" s="7"/>
    </row>
    <row r="476" spans="1:15" ht="15.75" customHeight="1">
      <c r="A476" s="7" t="str">
        <f ca="1">IFERROR(__xludf.DUMMYFUNCTION("REGEXREPLACE(REGEXEXTRACT(B476,""(.*)@""),""\."","""")"),"as22674")</f>
        <v>as22674</v>
      </c>
      <c r="B476" s="8" t="s">
        <v>1620</v>
      </c>
      <c r="C476" s="9" t="str">
        <f t="shared" si="0"/>
        <v xml:space="preserve">Sanchez-Silva Aileen </v>
      </c>
      <c r="D476" s="10" t="s">
        <v>1621</v>
      </c>
      <c r="E476" s="10" t="s">
        <v>1622</v>
      </c>
      <c r="F476" s="10"/>
      <c r="G476" s="8" t="s">
        <v>125</v>
      </c>
      <c r="H476" s="8" t="s">
        <v>126</v>
      </c>
      <c r="I476" s="8" t="s">
        <v>59</v>
      </c>
      <c r="M476" s="11" t="str">
        <f ca="1">IFERROR(__xludf.DUMMYFUNCTION("IFERROR(IF(ISBLANK(VLOOKUP(LOWER(B476),recordings!$C$2:K1000,7,FALSE)),REGEXREPLACE(VLOOKUP(LOWER(B476),recordings!$C$2:K1000,9,FALSE),""\?.*$"",""""),VLOOKUP(LOWER(B476),recordings!$C$2:K1000,7,FALSE)),"""")"),"http://production-processed-recordings.s3.amazonaws.com/normalized_audio/83076b83010b68c1a44803579e77064a.wav")</f>
        <v>http://production-processed-recordings.s3.amazonaws.com/normalized_audio/83076b83010b68c1a44803579e77064a.wav</v>
      </c>
      <c r="O476" s="7"/>
    </row>
    <row r="477" spans="1:15" ht="15.75" customHeight="1">
      <c r="A477" s="7" t="str">
        <f ca="1">IFERROR(__xludf.DUMMYFUNCTION("REGEXREPLACE(REGEXEXTRACT(B477,""(.*)@""),""\."","""")"),"rns22855")</f>
        <v>rns22855</v>
      </c>
      <c r="B477" s="8" t="s">
        <v>1623</v>
      </c>
      <c r="C477" s="9" t="str">
        <f t="shared" si="0"/>
        <v>Scheibe Ryan Nason</v>
      </c>
      <c r="D477" s="10" t="s">
        <v>1624</v>
      </c>
      <c r="E477" s="10" t="s">
        <v>766</v>
      </c>
      <c r="F477" s="10" t="s">
        <v>1625</v>
      </c>
      <c r="G477" s="8" t="s">
        <v>15</v>
      </c>
      <c r="H477" s="8" t="s">
        <v>16</v>
      </c>
      <c r="M477" s="11" t="str">
        <f ca="1">IFERROR(__xludf.DUMMYFUNCTION("IFERROR(IF(ISBLANK(VLOOKUP(LOWER(B477),recordings!$C$2:K1000,7,FALSE)),REGEXREPLACE(VLOOKUP(LOWER(B477),recordings!$C$2:K1000,9,FALSE),""\?.*$"",""""),VLOOKUP(LOWER(B477),recordings!$C$2:K1000,7,FALSE)),"""")"),"http://production-processed-recordings.s3.amazonaws.com/normalized_audio/de10a9c218324a4297836d4e45a10b41.wav")</f>
        <v>http://production-processed-recordings.s3.amazonaws.com/normalized_audio/de10a9c218324a4297836d4e45a10b41.wav</v>
      </c>
      <c r="N477" s="8" t="s">
        <v>1626</v>
      </c>
      <c r="O477" s="7"/>
    </row>
    <row r="478" spans="1:15" ht="15.75" customHeight="1">
      <c r="A478" s="7" t="str">
        <f ca="1">IFERROR(__xludf.DUMMYFUNCTION("REGEXREPLACE(REGEXEXTRACT(B478,""(.*)@""),""\."","""")"),"mes25294")</f>
        <v>mes25294</v>
      </c>
      <c r="B478" s="8" t="s">
        <v>1627</v>
      </c>
      <c r="C478" s="9" t="str">
        <f t="shared" si="0"/>
        <v>Schrader Meghan Elizabeth</v>
      </c>
      <c r="D478" s="10" t="s">
        <v>1628</v>
      </c>
      <c r="E478" s="10" t="s">
        <v>1629</v>
      </c>
      <c r="F478" s="10" t="s">
        <v>281</v>
      </c>
      <c r="G478" s="8" t="s">
        <v>15</v>
      </c>
      <c r="H478" s="8" t="s">
        <v>34</v>
      </c>
      <c r="I478" s="8" t="s">
        <v>59</v>
      </c>
      <c r="M478" s="11" t="str">
        <f ca="1">IFERROR(__xludf.DUMMYFUNCTION("IFERROR(IF(ISBLANK(VLOOKUP(LOWER(B478),recordings!$C$2:K1000,7,FALSE)),REGEXREPLACE(VLOOKUP(LOWER(B478),recordings!$C$2:K1000,9,FALSE),""\?.*$"",""""),VLOOKUP(LOWER(B478),recordings!$C$2:K1000,7,FALSE)),"""")"),"http://production-processed-recordings.s3.amazonaws.com/normalized_audio/45f0c8f6d421ae45d3f288ac4b4c20e4.wav")</f>
        <v>http://production-processed-recordings.s3.amazonaws.com/normalized_audio/45f0c8f6d421ae45d3f288ac4b4c20e4.wav</v>
      </c>
      <c r="O478" s="7"/>
    </row>
    <row r="479" spans="1:15" ht="15.75" customHeight="1">
      <c r="A479" s="7" t="str">
        <f ca="1">IFERROR(__xludf.DUMMYFUNCTION("REGEXREPLACE(REGEXEXTRACT(B479,""(.*)@""),""\."","""")"),"pws2403")</f>
        <v>pws2403</v>
      </c>
      <c r="B479" s="8" t="s">
        <v>1630</v>
      </c>
      <c r="C479" s="9" t="str">
        <f t="shared" si="0"/>
        <v>Seibert Parker William</v>
      </c>
      <c r="D479" s="10" t="s">
        <v>1631</v>
      </c>
      <c r="E479" s="10" t="s">
        <v>1273</v>
      </c>
      <c r="F479" s="10" t="s">
        <v>115</v>
      </c>
      <c r="G479" s="8" t="s">
        <v>15</v>
      </c>
      <c r="H479" s="8" t="s">
        <v>16</v>
      </c>
      <c r="I479" s="8" t="s">
        <v>59</v>
      </c>
      <c r="M479" s="11" t="str">
        <f ca="1">IFERROR(__xludf.DUMMYFUNCTION("IFERROR(IF(ISBLANK(VLOOKUP(LOWER(B479),recordings!$C$2:K1000,7,FALSE)),REGEXREPLACE(VLOOKUP(LOWER(B479),recordings!$C$2:K1000,9,FALSE),""\?.*$"",""""),VLOOKUP(LOWER(B479),recordings!$C$2:K1000,7,FALSE)),"""")"),"http://production-processed-recordings.s3.amazonaws.com/normalized_audio/a09c5c03fc06ea5b5dff1ea0efe34fec.wav")</f>
        <v>http://production-processed-recordings.s3.amazonaws.com/normalized_audio/a09c5c03fc06ea5b5dff1ea0efe34fec.wav</v>
      </c>
      <c r="O479" s="7"/>
    </row>
    <row r="480" spans="1:15" ht="15.75" customHeight="1">
      <c r="A480" s="7" t="str">
        <f ca="1">IFERROR(__xludf.DUMMYFUNCTION("REGEXREPLACE(REGEXEXTRACT(B480,""(.*)@""),""\."","""")"),"svs2030")</f>
        <v>svs2030</v>
      </c>
      <c r="B480" s="8" t="s">
        <v>1632</v>
      </c>
      <c r="C480" s="9" t="str">
        <f t="shared" si="0"/>
        <v>Selena Sebastian Vasilije</v>
      </c>
      <c r="D480" s="10" t="s">
        <v>1633</v>
      </c>
      <c r="E480" s="10" t="s">
        <v>1634</v>
      </c>
      <c r="F480" s="10" t="s">
        <v>1635</v>
      </c>
      <c r="G480" s="8" t="s">
        <v>15</v>
      </c>
      <c r="H480" s="8" t="s">
        <v>245</v>
      </c>
      <c r="M480" s="11" t="str">
        <f ca="1">IFERROR(__xludf.DUMMYFUNCTION("IFERROR(IF(ISBLANK(VLOOKUP(LOWER(B480),recordings!$C$2:K1000,7,FALSE)),REGEXREPLACE(VLOOKUP(LOWER(B480),recordings!$C$2:K1000,9,FALSE),""\?.*$"",""""),VLOOKUP(LOWER(B480),recordings!$C$2:K1000,7,FALSE)),"""")"),"http://production-processed-recordings.s3.amazonaws.com/normalized_audio/a58420cca668f9c1fa7cf617a7677a72.wav")</f>
        <v>http://production-processed-recordings.s3.amazonaws.com/normalized_audio/a58420cca668f9c1fa7cf617a7677a72.wav</v>
      </c>
      <c r="O480" s="7"/>
    </row>
    <row r="481" spans="1:15" ht="15.75" customHeight="1">
      <c r="A481" s="7" t="str">
        <f ca="1">IFERROR(__xludf.DUMMYFUNCTION("REGEXREPLACE(REGEXEXTRACT(B481,""(.*)@""),""\."","""")"),"bcs2723")</f>
        <v>bcs2723</v>
      </c>
      <c r="B481" s="8" t="s">
        <v>1636</v>
      </c>
      <c r="C481" s="9" t="str">
        <f t="shared" si="0"/>
        <v>Shamala Brian Chesoni</v>
      </c>
      <c r="D481" s="10" t="s">
        <v>1637</v>
      </c>
      <c r="E481" s="10" t="s">
        <v>82</v>
      </c>
      <c r="F481" s="10" t="s">
        <v>1638</v>
      </c>
      <c r="G481" s="8" t="s">
        <v>29</v>
      </c>
      <c r="H481" s="8" t="s">
        <v>145</v>
      </c>
      <c r="M481" s="11" t="str">
        <f ca="1">IFERROR(__xludf.DUMMYFUNCTION("IFERROR(IF(ISBLANK(VLOOKUP(LOWER(B481),recordings!$C$2:K1000,7,FALSE)),REGEXREPLACE(VLOOKUP(LOWER(B481),recordings!$C$2:K1000,9,FALSE),""\?.*$"",""""),VLOOKUP(LOWER(B481),recordings!$C$2:K1000,7,FALSE)),"""")"),"http://production-processed-recordings.s3.amazonaws.com/normalized_audio/248e1a5dd69c27ee112657ba3458fb72.wav")</f>
        <v>http://production-processed-recordings.s3.amazonaws.com/normalized_audio/248e1a5dd69c27ee112657ba3458fb72.wav</v>
      </c>
      <c r="O481" s="7"/>
    </row>
    <row r="482" spans="1:15" ht="15.75" customHeight="1">
      <c r="A482" s="7" t="str">
        <f ca="1">IFERROR(__xludf.DUMMYFUNCTION("REGEXREPLACE(REGEXEXTRACT(B482,""(.*)@""),""\."","""")"),"fms2646")</f>
        <v>fms2646</v>
      </c>
      <c r="B482" s="8" t="s">
        <v>1639</v>
      </c>
      <c r="C482" s="9" t="str">
        <f t="shared" si="0"/>
        <v>Shaw Frances Morton</v>
      </c>
      <c r="D482" s="10" t="s">
        <v>1640</v>
      </c>
      <c r="E482" s="10" t="s">
        <v>1641</v>
      </c>
      <c r="F482" s="10" t="s">
        <v>1642</v>
      </c>
      <c r="G482" s="8" t="s">
        <v>27</v>
      </c>
      <c r="H482" s="8" t="s">
        <v>41</v>
      </c>
      <c r="I482" s="8" t="s">
        <v>17</v>
      </c>
      <c r="M482" s="11" t="str">
        <f ca="1">IFERROR(__xludf.DUMMYFUNCTION("IFERROR(IF(ISBLANK(VLOOKUP(LOWER(B482),recordings!$C$2:K1000,7,FALSE)),REGEXREPLACE(VLOOKUP(LOWER(B482),recordings!$C$2:K1000,9,FALSE),""\?.*$"",""""),VLOOKUP(LOWER(B482),recordings!$C$2:K1000,7,FALSE)),"""")"),"http://production-processed-recordings.s3.amazonaws.com/normalized_audio/ff810c6dd3e291d4d38be70b221b2fe2.wav")</f>
        <v>http://production-processed-recordings.s3.amazonaws.com/normalized_audio/ff810c6dd3e291d4d38be70b221b2fe2.wav</v>
      </c>
      <c r="O482" s="7"/>
    </row>
    <row r="483" spans="1:15" ht="15.75" customHeight="1">
      <c r="A483" s="7" t="str">
        <f ca="1">IFERROR(__xludf.DUMMYFUNCTION("REGEXREPLACE(REGEXEXTRACT(B483,""(.*)@""),""\."","""")"),"ts248572")</f>
        <v>ts248572</v>
      </c>
      <c r="B483" s="8" t="s">
        <v>1643</v>
      </c>
      <c r="C483" s="9" t="str">
        <f t="shared" si="0"/>
        <v xml:space="preserve">Shearer Tyler </v>
      </c>
      <c r="D483" s="10" t="s">
        <v>1644</v>
      </c>
      <c r="E483" s="10" t="s">
        <v>431</v>
      </c>
      <c r="F483" s="10"/>
      <c r="G483" s="8" t="s">
        <v>15</v>
      </c>
      <c r="H483" s="8" t="s">
        <v>70</v>
      </c>
      <c r="I483" s="8" t="s">
        <v>17</v>
      </c>
      <c r="M483" s="11" t="str">
        <f ca="1">IFERROR(__xludf.DUMMYFUNCTION("IFERROR(IF(ISBLANK(VLOOKUP(LOWER(B483),recordings!$C$2:K1000,7,FALSE)),REGEXREPLACE(VLOOKUP(LOWER(B483),recordings!$C$2:K1000,9,FALSE),""\?.*$"",""""),VLOOKUP(LOWER(B483),recordings!$C$2:K1000,7,FALSE)),"""")"),"http://production-processed-recordings.s3.amazonaws.com/normalized_audio/955b6ebc40300bd2b2095950483a46db.wav")</f>
        <v>http://production-processed-recordings.s3.amazonaws.com/normalized_audio/955b6ebc40300bd2b2095950483a46db.wav</v>
      </c>
      <c r="O483" s="7"/>
    </row>
    <row r="484" spans="1:15" ht="15.75" customHeight="1">
      <c r="A484" s="7" t="str">
        <f ca="1">IFERROR(__xludf.DUMMYFUNCTION("REGEXREPLACE(REGEXEXTRACT(B484,""(.*)@""),""\."","""")"),"mcs23592")</f>
        <v>mcs23592</v>
      </c>
      <c r="B484" s="8" t="s">
        <v>1645</v>
      </c>
      <c r="C484" s="9" t="str">
        <f t="shared" si="0"/>
        <v>Sheldon Mary Christine</v>
      </c>
      <c r="D484" s="10" t="s">
        <v>1646</v>
      </c>
      <c r="E484" s="10" t="s">
        <v>260</v>
      </c>
      <c r="F484" s="10" t="s">
        <v>882</v>
      </c>
      <c r="G484" s="8" t="s">
        <v>15</v>
      </c>
      <c r="H484" s="8" t="s">
        <v>16</v>
      </c>
      <c r="I484" s="8" t="s">
        <v>17</v>
      </c>
      <c r="M484" s="11" t="str">
        <f ca="1">IFERROR(__xludf.DUMMYFUNCTION("IFERROR(IF(ISBLANK(VLOOKUP(LOWER(B484),recordings!$C$2:K1000,7,FALSE)),REGEXREPLACE(VLOOKUP(LOWER(B484),recordings!$C$2:K1000,9,FALSE),""\?.*$"",""""),VLOOKUP(LOWER(B484),recordings!$C$2:K1000,7,FALSE)),"""")"),"http://production-processed-recordings.s3.amazonaws.com/normalized_audio/d4d973443ef7f2db0d86c9bc576e8f5f.wav")</f>
        <v>http://production-processed-recordings.s3.amazonaws.com/normalized_audio/d4d973443ef7f2db0d86c9bc576e8f5f.wav</v>
      </c>
      <c r="O484" s="7"/>
    </row>
    <row r="485" spans="1:15" ht="15.75" customHeight="1">
      <c r="A485" s="7" t="str">
        <f ca="1">IFERROR(__xludf.DUMMYFUNCTION("REGEXREPLACE(REGEXEXTRACT(B485,""(.*)@""),""\."","""")"),"lms27380")</f>
        <v>lms27380</v>
      </c>
      <c r="B485" s="8" t="s">
        <v>1647</v>
      </c>
      <c r="C485" s="9" t="str">
        <f t="shared" si="0"/>
        <v>Shelton Lilliana Marie</v>
      </c>
      <c r="D485" s="10" t="s">
        <v>1648</v>
      </c>
      <c r="E485" s="10" t="s">
        <v>1649</v>
      </c>
      <c r="F485" s="10" t="s">
        <v>783</v>
      </c>
      <c r="G485" s="8" t="s">
        <v>15</v>
      </c>
      <c r="H485" s="8" t="s">
        <v>16</v>
      </c>
      <c r="I485" s="8" t="s">
        <v>17</v>
      </c>
      <c r="M485" s="11" t="str">
        <f ca="1">IFERROR(__xludf.DUMMYFUNCTION("IFERROR(IF(ISBLANK(VLOOKUP(LOWER(B485),recordings!$C$2:K1000,7,FALSE)),REGEXREPLACE(VLOOKUP(LOWER(B485),recordings!$C$2:K1000,9,FALSE),""\?.*$"",""""),VLOOKUP(LOWER(B485),recordings!$C$2:K1000,7,FALSE)),"""")"),"http://production-processed-recordings.s3.amazonaws.com/normalized_audio/b5b7d0d7fd2440fcec616b858f926828.wav")</f>
        <v>http://production-processed-recordings.s3.amazonaws.com/normalized_audio/b5b7d0d7fd2440fcec616b858f926828.wav</v>
      </c>
      <c r="N485" s="8" t="s">
        <v>1650</v>
      </c>
      <c r="O485" s="7"/>
    </row>
    <row r="486" spans="1:15" ht="15.75" customHeight="1">
      <c r="A486" s="7" t="str">
        <f ca="1">IFERROR(__xludf.DUMMYFUNCTION("REGEXREPLACE(REGEXEXTRACT(B486,""(.*)@""),""\."","""")"),"js24100")</f>
        <v>js24100</v>
      </c>
      <c r="B486" s="8" t="s">
        <v>1651</v>
      </c>
      <c r="C486" s="9" t="str">
        <f t="shared" si="0"/>
        <v xml:space="preserve">Shepherd Jennifer </v>
      </c>
      <c r="D486" s="10" t="s">
        <v>1652</v>
      </c>
      <c r="E486" s="10" t="s">
        <v>488</v>
      </c>
      <c r="F486" s="10"/>
      <c r="G486" s="8" t="s">
        <v>15</v>
      </c>
      <c r="H486" s="8" t="s">
        <v>34</v>
      </c>
      <c r="I486" s="8" t="s">
        <v>35</v>
      </c>
      <c r="M486" s="11" t="str">
        <f ca="1">IFERROR(__xludf.DUMMYFUNCTION("IFERROR(IF(ISBLANK(VLOOKUP(LOWER(B486),recordings!$C$2:K1000,7,FALSE)),REGEXREPLACE(VLOOKUP(LOWER(B486),recordings!$C$2:K1000,9,FALSE),""\?.*$"",""""),VLOOKUP(LOWER(B486),recordings!$C$2:K1000,7,FALSE)),"""")"),"http://production-processed-recordings.s3.amazonaws.com/normalized_audio/32bd089b7ffebea14eaab843fd667128.wav")</f>
        <v>http://production-processed-recordings.s3.amazonaws.com/normalized_audio/32bd089b7ffebea14eaab843fd667128.wav</v>
      </c>
      <c r="O486" s="7"/>
    </row>
    <row r="487" spans="1:15" ht="15.75" customHeight="1">
      <c r="A487" s="7" t="str">
        <f ca="1">IFERROR(__xludf.DUMMYFUNCTION("REGEXREPLACE(REGEXEXTRACT(B487,""(.*)@""),""\."","""")"),"ags2080")</f>
        <v>ags2080</v>
      </c>
      <c r="B487" s="8" t="s">
        <v>1653</v>
      </c>
      <c r="C487" s="9" t="str">
        <f t="shared" si="0"/>
        <v>Shifflett Alyssa Grace</v>
      </c>
      <c r="D487" s="10" t="s">
        <v>1654</v>
      </c>
      <c r="E487" s="10" t="s">
        <v>1655</v>
      </c>
      <c r="F487" s="10" t="s">
        <v>324</v>
      </c>
      <c r="G487" s="8" t="s">
        <v>15</v>
      </c>
      <c r="H487" s="8" t="s">
        <v>70</v>
      </c>
      <c r="M487" s="11" t="str">
        <f ca="1">IFERROR(__xludf.DUMMYFUNCTION("IFERROR(IF(ISBLANK(VLOOKUP(LOWER(B487),recordings!$C$2:K1000,7,FALSE)),REGEXREPLACE(VLOOKUP(LOWER(B487),recordings!$C$2:K1000,9,FALSE),""\?.*$"",""""),VLOOKUP(LOWER(B487),recordings!$C$2:K1000,7,FALSE)),"""")"),"http://production-processed-recordings.s3.amazonaws.com/normalized_audio/4d9818600a578a9a0794e5d060e71acc.wav")</f>
        <v>http://production-processed-recordings.s3.amazonaws.com/normalized_audio/4d9818600a578a9a0794e5d060e71acc.wav</v>
      </c>
      <c r="O487" s="7"/>
    </row>
    <row r="488" spans="1:15" ht="15.75" customHeight="1">
      <c r="A488" s="7" t="str">
        <f ca="1">IFERROR(__xludf.DUMMYFUNCTION("REGEXREPLACE(REGEXEXTRACT(B488,""(.*)@""),""\."","""")"),"gas2087")</f>
        <v>gas2087</v>
      </c>
      <c r="B488" s="8" t="s">
        <v>1656</v>
      </c>
      <c r="C488" s="9" t="str">
        <f t="shared" si="0"/>
        <v>Shifflett Gracie Austin</v>
      </c>
      <c r="D488" s="10" t="s">
        <v>1654</v>
      </c>
      <c r="E488" s="10" t="s">
        <v>1657</v>
      </c>
      <c r="F488" s="10" t="s">
        <v>1351</v>
      </c>
      <c r="G488" s="8" t="s">
        <v>15</v>
      </c>
      <c r="H488" s="8" t="s">
        <v>245</v>
      </c>
      <c r="I488" s="8" t="s">
        <v>35</v>
      </c>
      <c r="M488" s="11" t="str">
        <f ca="1">IFERROR(__xludf.DUMMYFUNCTION("IFERROR(IF(ISBLANK(VLOOKUP(LOWER(B488),recordings!$C$2:K1000,7,FALSE)),REGEXREPLACE(VLOOKUP(LOWER(B488),recordings!$C$2:K1000,9,FALSE),""\?.*$"",""""),VLOOKUP(LOWER(B488),recordings!$C$2:K1000,7,FALSE)),"""")"),"http://production-processed-recordings.s3.amazonaws.com/normalized_audio/074bcb7e06c830963efa26057367a13f.wav")</f>
        <v>http://production-processed-recordings.s3.amazonaws.com/normalized_audio/074bcb7e06c830963efa26057367a13f.wav</v>
      </c>
      <c r="N488" s="8" t="s">
        <v>1658</v>
      </c>
      <c r="O488" s="7"/>
    </row>
    <row r="489" spans="1:15" ht="15.75" customHeight="1">
      <c r="A489" s="7" t="str">
        <f ca="1">IFERROR(__xludf.DUMMYFUNCTION("REGEXREPLACE(REGEXEXTRACT(B489,""(.*)@""),""\."","""")"),"abs22950")</f>
        <v>abs22950</v>
      </c>
      <c r="B489" s="8" t="s">
        <v>1659</v>
      </c>
      <c r="C489" s="9" t="str">
        <f t="shared" si="0"/>
        <v>Shiflett Amanda Brooke</v>
      </c>
      <c r="D489" s="10" t="s">
        <v>1660</v>
      </c>
      <c r="E489" s="10" t="s">
        <v>161</v>
      </c>
      <c r="F489" s="10" t="s">
        <v>523</v>
      </c>
      <c r="G489" s="8" t="s">
        <v>27</v>
      </c>
      <c r="H489" s="8" t="s">
        <v>41</v>
      </c>
      <c r="I489" s="8" t="s">
        <v>17</v>
      </c>
      <c r="M489" s="11" t="str">
        <f ca="1">IFERROR(__xludf.DUMMYFUNCTION("IFERROR(IF(ISBLANK(VLOOKUP(LOWER(B489),recordings!$C$2:K1000,7,FALSE)),REGEXREPLACE(VLOOKUP(LOWER(B489),recordings!$C$2:K1000,9,FALSE),""\?.*$"",""""),VLOOKUP(LOWER(B489),recordings!$C$2:K1000,7,FALSE)),"""")"),"http://production-processed-recordings.s3.amazonaws.com/normalized_audio/a192d1c8d7ae42cbabe681a60b373fcf.wav")</f>
        <v>http://production-processed-recordings.s3.amazonaws.com/normalized_audio/a192d1c8d7ae42cbabe681a60b373fcf.wav</v>
      </c>
      <c r="N489" s="8" t="s">
        <v>1661</v>
      </c>
      <c r="O489" s="7"/>
    </row>
    <row r="490" spans="1:15" ht="15.75" customHeight="1">
      <c r="A490" s="7" t="str">
        <f ca="1">IFERROR(__xludf.DUMMYFUNCTION("REGEXREPLACE(REGEXEXTRACT(B490,""(.*)@""),""\."","""")"),"ss27584")</f>
        <v>ss27584</v>
      </c>
      <c r="B490" s="8" t="s">
        <v>1662</v>
      </c>
      <c r="C490" s="9" t="str">
        <f t="shared" si="0"/>
        <v xml:space="preserve">Shirzad Shukrullah </v>
      </c>
      <c r="D490" s="10" t="s">
        <v>1663</v>
      </c>
      <c r="E490" s="10" t="s">
        <v>1664</v>
      </c>
      <c r="F490" s="10"/>
      <c r="G490" s="8" t="s">
        <v>15</v>
      </c>
      <c r="H490" s="8" t="s">
        <v>16</v>
      </c>
      <c r="I490" s="8" t="s">
        <v>17</v>
      </c>
      <c r="M490" s="11" t="str">
        <f ca="1">IFERROR(__xludf.DUMMYFUNCTION("IFERROR(IF(ISBLANK(VLOOKUP(LOWER(B490),recordings!$C$2:K1000,7,FALSE)),REGEXREPLACE(VLOOKUP(LOWER(B490),recordings!$C$2:K1000,9,FALSE),""\?.*$"",""""),VLOOKUP(LOWER(B490),recordings!$C$2:K1000,7,FALSE)),"""")"),"http://production-processed-recordings.s3.amazonaws.com/normalized_audio/f6dd11c0e08d901e93c770a3e4c73ed8.wav")</f>
        <v>http://production-processed-recordings.s3.amazonaws.com/normalized_audio/f6dd11c0e08d901e93c770a3e4c73ed8.wav</v>
      </c>
      <c r="N490" s="8" t="s">
        <v>1665</v>
      </c>
      <c r="O490" s="7"/>
    </row>
    <row r="491" spans="1:15" ht="15.75" customHeight="1">
      <c r="A491" s="7" t="str">
        <f ca="1">IFERROR(__xludf.DUMMYFUNCTION("REGEXREPLACE(REGEXEXTRACT(B491,""(.*)@""),""\."","""")"),"arm21000")</f>
        <v>arm21000</v>
      </c>
      <c r="B491" s="8" t="s">
        <v>1666</v>
      </c>
      <c r="C491" s="9" t="str">
        <f t="shared" si="0"/>
        <v>Sikorski Annette Renee</v>
      </c>
      <c r="D491" s="10" t="s">
        <v>1667</v>
      </c>
      <c r="E491" s="10" t="s">
        <v>1032</v>
      </c>
      <c r="F491" s="10" t="s">
        <v>512</v>
      </c>
      <c r="G491" s="8" t="s">
        <v>27</v>
      </c>
      <c r="H491" s="8" t="s">
        <v>41</v>
      </c>
      <c r="I491" s="8" t="s">
        <v>17</v>
      </c>
      <c r="M491" s="11" t="str">
        <f ca="1">IFERROR(__xludf.DUMMYFUNCTION("IFERROR(IF(ISBLANK(VLOOKUP(LOWER(B491),recordings!$C$2:K1000,7,FALSE)),REGEXREPLACE(VLOOKUP(LOWER(B491),recordings!$C$2:K1000,9,FALSE),""\?.*$"",""""),VLOOKUP(LOWER(B491),recordings!$C$2:K1000,7,FALSE)),"""")"),"http://production-processed-recordings.s3.amazonaws.com/normalized_audio/cc5460e0fc146815fc063a3c0a1cc7b7.wav")</f>
        <v>http://production-processed-recordings.s3.amazonaws.com/normalized_audio/cc5460e0fc146815fc063a3c0a1cc7b7.wav</v>
      </c>
      <c r="N491" s="8" t="s">
        <v>1668</v>
      </c>
      <c r="O491" s="7"/>
    </row>
    <row r="492" spans="1:15" ht="15.75" customHeight="1">
      <c r="A492" s="7" t="str">
        <f ca="1">IFERROR(__xludf.DUMMYFUNCTION("REGEXREPLACE(REGEXEXTRACT(B492,""(.*)@""),""\."","""")"),"rws23296")</f>
        <v>rws23296</v>
      </c>
      <c r="B492" s="8" t="s">
        <v>1669</v>
      </c>
      <c r="C492" s="9" t="str">
        <f t="shared" si="0"/>
        <v>Simpson Ronald Wayne</v>
      </c>
      <c r="D492" s="10" t="s">
        <v>1670</v>
      </c>
      <c r="E492" s="10" t="s">
        <v>1671</v>
      </c>
      <c r="F492" s="10" t="s">
        <v>1672</v>
      </c>
      <c r="G492" s="8" t="s">
        <v>27</v>
      </c>
      <c r="H492" s="8" t="s">
        <v>623</v>
      </c>
      <c r="M492" s="11" t="str">
        <f ca="1">IFERROR(__xludf.DUMMYFUNCTION("IFERROR(IF(ISBLANK(VLOOKUP(LOWER(B492),recordings!$C$2:K1000,7,FALSE)),REGEXREPLACE(VLOOKUP(LOWER(B492),recordings!$C$2:K1000,9,FALSE),""\?.*$"",""""),VLOOKUP(LOWER(B492),recordings!$C$2:K1000,7,FALSE)),"""")"),"http://production-processed-recordings.s3.amazonaws.com/normalized_audio/71caea6282d1e597f715b5545f2369dc.wav")</f>
        <v>http://production-processed-recordings.s3.amazonaws.com/normalized_audio/71caea6282d1e597f715b5545f2369dc.wav</v>
      </c>
      <c r="N492" s="8" t="s">
        <v>1673</v>
      </c>
      <c r="O492" s="7"/>
    </row>
    <row r="493" spans="1:15" ht="15.75" customHeight="1">
      <c r="A493" s="7" t="str">
        <f ca="1">IFERROR(__xludf.DUMMYFUNCTION("REGEXREPLACE(REGEXEXTRACT(B493,""(.*)@""),""\."","""")"),"krs24149")</f>
        <v>krs24149</v>
      </c>
      <c r="B493" s="8" t="s">
        <v>1674</v>
      </c>
      <c r="C493" s="9" t="str">
        <f t="shared" si="0"/>
        <v>Sipe Katharine Rose</v>
      </c>
      <c r="D493" s="10" t="s">
        <v>1675</v>
      </c>
      <c r="E493" s="10" t="s">
        <v>1676</v>
      </c>
      <c r="F493" s="10" t="s">
        <v>187</v>
      </c>
      <c r="G493" s="8" t="s">
        <v>27</v>
      </c>
      <c r="H493" s="8" t="s">
        <v>50</v>
      </c>
      <c r="I493" s="8" t="s">
        <v>59</v>
      </c>
      <c r="M493" s="11" t="str">
        <f ca="1">IFERROR(__xludf.DUMMYFUNCTION("IFERROR(IF(ISBLANK(VLOOKUP(LOWER(B493),recordings!$C$2:K1000,7,FALSE)),REGEXREPLACE(VLOOKUP(LOWER(B493),recordings!$C$2:K1000,9,FALSE),""\?.*$"",""""),VLOOKUP(LOWER(B493),recordings!$C$2:K1000,7,FALSE)),"""")"),"http://production-processed-recordings.s3.amazonaws.com/normalized_audio/87023ce93cf506bdec70a675a2901bfd.wav")</f>
        <v>http://production-processed-recordings.s3.amazonaws.com/normalized_audio/87023ce93cf506bdec70a675a2901bfd.wav</v>
      </c>
      <c r="O493" s="7"/>
    </row>
    <row r="494" spans="1:15" ht="15.75" customHeight="1">
      <c r="A494" s="7" t="str">
        <f ca="1">IFERROR(__xludf.DUMMYFUNCTION("REGEXREPLACE(REGEXEXTRACT(B494,""(.*)@""),""\."","""")"),"wla2579")</f>
        <v>wla2579</v>
      </c>
      <c r="B494" s="8" t="s">
        <v>1677</v>
      </c>
      <c r="C494" s="9" t="str">
        <f t="shared" si="0"/>
        <v>Sipe Whitney Lauren</v>
      </c>
      <c r="D494" s="10" t="s">
        <v>1675</v>
      </c>
      <c r="E494" s="10" t="s">
        <v>1678</v>
      </c>
      <c r="F494" s="10" t="s">
        <v>148</v>
      </c>
      <c r="G494" s="8" t="s">
        <v>27</v>
      </c>
      <c r="H494" s="8" t="s">
        <v>41</v>
      </c>
      <c r="M494" s="11" t="str">
        <f ca="1">IFERROR(__xludf.DUMMYFUNCTION("IFERROR(IF(ISBLANK(VLOOKUP(LOWER(B494),recordings!$C$2:K1000,7,FALSE)),REGEXREPLACE(VLOOKUP(LOWER(B494),recordings!$C$2:K1000,9,FALSE),""\?.*$"",""""),VLOOKUP(LOWER(B494),recordings!$C$2:K1000,7,FALSE)),"""")"),"http://production-processed-recordings.s3.amazonaws.com/normalized_audio/324d3de454e6978cd44ab0548dc8c28d.wav")</f>
        <v>http://production-processed-recordings.s3.amazonaws.com/normalized_audio/324d3de454e6978cd44ab0548dc8c28d.wav</v>
      </c>
      <c r="O494" s="7"/>
    </row>
    <row r="495" spans="1:15" ht="15.75" customHeight="1">
      <c r="A495" s="7" t="str">
        <f ca="1">IFERROR(__xludf.DUMMYFUNCTION("REGEXREPLACE(REGEXEXTRACT(B495,""(.*)@""),""\."","""")"),"brs2074")</f>
        <v>brs2074</v>
      </c>
      <c r="B495" s="8" t="s">
        <v>1679</v>
      </c>
      <c r="C495" s="9" t="str">
        <f t="shared" si="0"/>
        <v>Sison Brandy Rae</v>
      </c>
      <c r="D495" s="10" t="s">
        <v>1680</v>
      </c>
      <c r="E495" s="10" t="s">
        <v>391</v>
      </c>
      <c r="F495" s="10" t="s">
        <v>1681</v>
      </c>
      <c r="G495" s="8" t="s">
        <v>27</v>
      </c>
      <c r="H495" s="8" t="s">
        <v>188</v>
      </c>
      <c r="I495" s="8" t="s">
        <v>35</v>
      </c>
      <c r="M495" s="11" t="str">
        <f ca="1">IFERROR(__xludf.DUMMYFUNCTION("IFERROR(IF(ISBLANK(VLOOKUP(LOWER(B495),recordings!$C$2:K1000,7,FALSE)),REGEXREPLACE(VLOOKUP(LOWER(B495),recordings!$C$2:K1000,9,FALSE),""\?.*$"",""""),VLOOKUP(LOWER(B495),recordings!$C$2:K1000,7,FALSE)),"""")"),"http://production-processed-recordings.s3.amazonaws.com/normalized_audio/545a55af942b9b100d7e087847bab83a.wav")</f>
        <v>http://production-processed-recordings.s3.amazonaws.com/normalized_audio/545a55af942b9b100d7e087847bab83a.wav</v>
      </c>
      <c r="O495" s="7"/>
    </row>
    <row r="496" spans="1:15" ht="15.75" customHeight="1">
      <c r="A496" s="7" t="str">
        <f ca="1">IFERROR(__xludf.DUMMYFUNCTION("REGEXREPLACE(REGEXEXTRACT(B496,""(.*)@""),""\."","""")"),"kf2953")</f>
        <v>kf2953</v>
      </c>
      <c r="B496" s="8" t="s">
        <v>1682</v>
      </c>
      <c r="C496" s="9" t="str">
        <f t="shared" si="0"/>
        <v>Skuba Julianna Karin</v>
      </c>
      <c r="D496" s="10" t="s">
        <v>1683</v>
      </c>
      <c r="E496" s="10" t="s">
        <v>368</v>
      </c>
      <c r="F496" s="10" t="s">
        <v>1684</v>
      </c>
      <c r="G496" s="8" t="s">
        <v>27</v>
      </c>
      <c r="H496" s="8" t="s">
        <v>41</v>
      </c>
      <c r="I496" s="8" t="s">
        <v>17</v>
      </c>
      <c r="M496" s="11" t="str">
        <f ca="1">IFERROR(__xludf.DUMMYFUNCTION("IFERROR(IF(ISBLANK(VLOOKUP(LOWER(B496),recordings!$C$2:K1000,7,FALSE)),REGEXREPLACE(VLOOKUP(LOWER(B496),recordings!$C$2:K1000,9,FALSE),""\?.*$"",""""),VLOOKUP(LOWER(B496),recordings!$C$2:K1000,7,FALSE)),"""")"),"http://production-processed-recordings.s3.amazonaws.com/normalized_audio/0666cd25e5abae68781910b6736223b0.wav")</f>
        <v>http://production-processed-recordings.s3.amazonaws.com/normalized_audio/0666cd25e5abae68781910b6736223b0.wav</v>
      </c>
      <c r="O496" s="7"/>
    </row>
    <row r="497" spans="1:15" ht="15.75" customHeight="1">
      <c r="A497" s="7" t="str">
        <f ca="1">IFERROR(__xludf.DUMMYFUNCTION("REGEXREPLACE(REGEXEXTRACT(B497,""(.*)@""),""\."","""")"),"ams29331")</f>
        <v>ams29331</v>
      </c>
      <c r="B497" s="8" t="s">
        <v>1685</v>
      </c>
      <c r="C497" s="9" t="str">
        <f t="shared" si="0"/>
        <v>Smith Angela Marie</v>
      </c>
      <c r="D497" s="10" t="s">
        <v>265</v>
      </c>
      <c r="E497" s="10" t="s">
        <v>453</v>
      </c>
      <c r="F497" s="10" t="s">
        <v>783</v>
      </c>
      <c r="G497" s="8" t="s">
        <v>29</v>
      </c>
      <c r="H497" s="8" t="s">
        <v>501</v>
      </c>
      <c r="M497" s="11" t="str">
        <f ca="1">IFERROR(__xludf.DUMMYFUNCTION("IFERROR(IF(ISBLANK(VLOOKUP(LOWER(B497),recordings!$C$2:K1000,7,FALSE)),REGEXREPLACE(VLOOKUP(LOWER(B497),recordings!$C$2:K1000,9,FALSE),""\?.*$"",""""),VLOOKUP(LOWER(B497),recordings!$C$2:K1000,7,FALSE)),"""")"),"http://production-processed-recordings.s3.amazonaws.com/normalized_audio/35cace84a1f9e0a7edefc8e2401639e4.wav")</f>
        <v>http://production-processed-recordings.s3.amazonaws.com/normalized_audio/35cace84a1f9e0a7edefc8e2401639e4.wav</v>
      </c>
      <c r="O497" s="7"/>
    </row>
    <row r="498" spans="1:15" ht="15.75" customHeight="1">
      <c r="A498" s="7" t="str">
        <f ca="1">IFERROR(__xludf.DUMMYFUNCTION("REGEXREPLACE(REGEXEXTRACT(B498,""(.*)@""),""\."","""")"),"cls26085")</f>
        <v>cls26085</v>
      </c>
      <c r="B498" s="8" t="s">
        <v>1686</v>
      </c>
      <c r="C498" s="9" t="str">
        <f t="shared" si="0"/>
        <v>Smith Cora Louise Pacifique</v>
      </c>
      <c r="D498" s="10" t="s">
        <v>265</v>
      </c>
      <c r="E498" s="10" t="s">
        <v>1687</v>
      </c>
      <c r="F498" s="10" t="s">
        <v>1688</v>
      </c>
      <c r="G498" s="8" t="s">
        <v>15</v>
      </c>
      <c r="H498" s="8" t="s">
        <v>16</v>
      </c>
      <c r="M498" s="11" t="str">
        <f ca="1">IFERROR(__xludf.DUMMYFUNCTION("IFERROR(IF(ISBLANK(VLOOKUP(LOWER(B498),recordings!$C$2:K1000,7,FALSE)),REGEXREPLACE(VLOOKUP(LOWER(B498),recordings!$C$2:K1000,9,FALSE),""\?.*$"",""""),VLOOKUP(LOWER(B498),recordings!$C$2:K1000,7,FALSE)),"""")"),"http://production-processed-recordings.s3.amazonaws.com/normalized_audio/14247b775e66971ff0871a217158ddfd.wav")</f>
        <v>http://production-processed-recordings.s3.amazonaws.com/normalized_audio/14247b775e66971ff0871a217158ddfd.wav</v>
      </c>
      <c r="O498" s="7"/>
    </row>
    <row r="499" spans="1:15" ht="15.75" customHeight="1">
      <c r="A499" s="7" t="str">
        <f ca="1">IFERROR(__xludf.DUMMYFUNCTION("REGEXREPLACE(REGEXEXTRACT(B499,""(.*)@""),""\."","""")"),"djs2436")</f>
        <v>djs2436</v>
      </c>
      <c r="B499" s="8" t="s">
        <v>1689</v>
      </c>
      <c r="C499" s="9" t="str">
        <f t="shared" si="0"/>
        <v>Smith Daniel Joseph</v>
      </c>
      <c r="D499" s="10" t="s">
        <v>265</v>
      </c>
      <c r="E499" s="10" t="s">
        <v>215</v>
      </c>
      <c r="F499" s="10" t="s">
        <v>357</v>
      </c>
      <c r="G499" s="8" t="s">
        <v>15</v>
      </c>
      <c r="H499" s="8" t="s">
        <v>34</v>
      </c>
      <c r="I499" s="8" t="s">
        <v>59</v>
      </c>
      <c r="M499" s="11" t="str">
        <f ca="1">IFERROR(__xludf.DUMMYFUNCTION("IFERROR(IF(ISBLANK(VLOOKUP(LOWER(B499),recordings!$C$2:K1000,7,FALSE)),REGEXREPLACE(VLOOKUP(LOWER(B499),recordings!$C$2:K1000,9,FALSE),""\?.*$"",""""),VLOOKUP(LOWER(B499),recordings!$C$2:K1000,7,FALSE)),"""")"),"http://production-processed-recordings.s3.amazonaws.com/normalized_audio/da511822a5baa7b79a62943b3d7d1703.wav")</f>
        <v>http://production-processed-recordings.s3.amazonaws.com/normalized_audio/da511822a5baa7b79a62943b3d7d1703.wav</v>
      </c>
      <c r="O499" s="7"/>
    </row>
    <row r="500" spans="1:15" ht="15.75" customHeight="1">
      <c r="A500" s="7" t="str">
        <f ca="1">IFERROR(__xludf.DUMMYFUNCTION("REGEXREPLACE(REGEXEXTRACT(B500,""(.*)@""),""\."","""")"),"jgs22639")</f>
        <v>jgs22639</v>
      </c>
      <c r="B500" s="8" t="s">
        <v>1690</v>
      </c>
      <c r="C500" s="9" t="str">
        <f t="shared" si="0"/>
        <v>Smith John Graham</v>
      </c>
      <c r="D500" s="10" t="s">
        <v>265</v>
      </c>
      <c r="E500" s="10" t="s">
        <v>116</v>
      </c>
      <c r="F500" s="10" t="s">
        <v>829</v>
      </c>
      <c r="G500" s="8" t="s">
        <v>125</v>
      </c>
      <c r="H500" s="8" t="s">
        <v>126</v>
      </c>
      <c r="I500" s="8" t="s">
        <v>35</v>
      </c>
      <c r="M500" s="11" t="str">
        <f ca="1">IFERROR(__xludf.DUMMYFUNCTION("IFERROR(IF(ISBLANK(VLOOKUP(LOWER(B500),recordings!$C$2:K1000,7,FALSE)),REGEXREPLACE(VLOOKUP(LOWER(B500),recordings!$C$2:K1000,9,FALSE),""\?.*$"",""""),VLOOKUP(LOWER(B500),recordings!$C$2:K1000,7,FALSE)),"""")"),"http://production-processed-recordings.s3.amazonaws.com/normalized_audio/dd0644800014a0367d8a6a7f5264b671.wav")</f>
        <v>http://production-processed-recordings.s3.amazonaws.com/normalized_audio/dd0644800014a0367d8a6a7f5264b671.wav</v>
      </c>
      <c r="O500" s="7"/>
    </row>
    <row r="501" spans="1:15" ht="15.75" customHeight="1">
      <c r="A501" s="7" t="str">
        <f ca="1">IFERROR(__xludf.DUMMYFUNCTION("REGEXREPLACE(REGEXEXTRACT(B501,""(.*)@""),""\."","""")"),"nes252")</f>
        <v>nes252</v>
      </c>
      <c r="B501" s="8" t="s">
        <v>1691</v>
      </c>
      <c r="C501" s="9" t="str">
        <f t="shared" si="0"/>
        <v>Smith Nicole Elizabeth</v>
      </c>
      <c r="D501" s="10" t="s">
        <v>265</v>
      </c>
      <c r="E501" s="10" t="s">
        <v>58</v>
      </c>
      <c r="F501" s="10" t="s">
        <v>281</v>
      </c>
      <c r="G501" s="8" t="s">
        <v>27</v>
      </c>
      <c r="H501" s="8" t="s">
        <v>50</v>
      </c>
      <c r="I501" s="8" t="s">
        <v>35</v>
      </c>
      <c r="M501" s="11" t="str">
        <f ca="1">IFERROR(__xludf.DUMMYFUNCTION("IFERROR(IF(ISBLANK(VLOOKUP(LOWER(B501),recordings!$C$2:K1000,7,FALSE)),REGEXREPLACE(VLOOKUP(LOWER(B501),recordings!$C$2:K1000,9,FALSE),""\?.*$"",""""),VLOOKUP(LOWER(B501),recordings!$C$2:K1000,7,FALSE)),"""")"),"http://production-processed-recordings.s3.amazonaws.com/normalized_audio/cb6f33f38ab5f8c69b895666e298da45.wav")</f>
        <v>http://production-processed-recordings.s3.amazonaws.com/normalized_audio/cb6f33f38ab5f8c69b895666e298da45.wav</v>
      </c>
      <c r="O501" s="7"/>
    </row>
    <row r="502" spans="1:15" ht="15.75" customHeight="1">
      <c r="A502" s="7" t="str">
        <f ca="1">IFERROR(__xludf.DUMMYFUNCTION("REGEXREPLACE(REGEXEXTRACT(B502,""(.*)@""),""\."","""")"),"nrs2282")</f>
        <v>nrs2282</v>
      </c>
      <c r="B502" s="8" t="s">
        <v>1692</v>
      </c>
      <c r="C502" s="9" t="str">
        <f t="shared" si="0"/>
        <v>Somers Nikolaus Rober William</v>
      </c>
      <c r="D502" s="10" t="s">
        <v>1693</v>
      </c>
      <c r="E502" s="10" t="s">
        <v>1694</v>
      </c>
      <c r="F502" s="10" t="s">
        <v>1695</v>
      </c>
      <c r="G502" s="8" t="s">
        <v>29</v>
      </c>
      <c r="H502" s="8" t="s">
        <v>117</v>
      </c>
      <c r="M502" s="11" t="str">
        <f ca="1">IFERROR(__xludf.DUMMYFUNCTION("IFERROR(IF(ISBLANK(VLOOKUP(LOWER(B502),recordings!$C$2:K1000,7,FALSE)),REGEXREPLACE(VLOOKUP(LOWER(B502),recordings!$C$2:K1000,9,FALSE),""\?.*$"",""""),VLOOKUP(LOWER(B502),recordings!$C$2:K1000,7,FALSE)),"""")"),"http://production-processed-recordings.s3.amazonaws.com/normalized_audio/d84a28cc605c97f5ea99aa2e5d71fa54.wav")</f>
        <v>http://production-processed-recordings.s3.amazonaws.com/normalized_audio/d84a28cc605c97f5ea99aa2e5d71fa54.wav</v>
      </c>
      <c r="O502" s="7"/>
    </row>
    <row r="503" spans="1:15" ht="15.75" customHeight="1">
      <c r="A503" s="7" t="str">
        <f ca="1">IFERROR(__xludf.DUMMYFUNCTION("REGEXREPLACE(REGEXEXTRACT(B503,""(.*)@""),""\."","""")"),"ahs292")</f>
        <v>ahs292</v>
      </c>
      <c r="B503" s="8" t="s">
        <v>1696</v>
      </c>
      <c r="C503" s="9" t="str">
        <f t="shared" si="0"/>
        <v xml:space="preserve">Spitale Ahna </v>
      </c>
      <c r="D503" s="10" t="s">
        <v>1697</v>
      </c>
      <c r="E503" s="10" t="s">
        <v>1698</v>
      </c>
      <c r="F503" s="10"/>
      <c r="G503" s="8" t="s">
        <v>27</v>
      </c>
      <c r="H503" s="8" t="s">
        <v>41</v>
      </c>
      <c r="I503" s="8" t="s">
        <v>17</v>
      </c>
      <c r="M503" s="11" t="str">
        <f ca="1">IFERROR(__xludf.DUMMYFUNCTION("IFERROR(IF(ISBLANK(VLOOKUP(LOWER(B503),recordings!$C$2:K1000,7,FALSE)),REGEXREPLACE(VLOOKUP(LOWER(B503),recordings!$C$2:K1000,9,FALSE),""\?.*$"",""""),VLOOKUP(LOWER(B503),recordings!$C$2:K1000,7,FALSE)),"""")"),"http://production-processed-recordings.s3.amazonaws.com/normalized_audio/3a26eaf94901b83f6ef79dfcd16857fd.wav")</f>
        <v>http://production-processed-recordings.s3.amazonaws.com/normalized_audio/3a26eaf94901b83f6ef79dfcd16857fd.wav</v>
      </c>
      <c r="N503" s="8" t="s">
        <v>1699</v>
      </c>
      <c r="O503" s="7"/>
    </row>
    <row r="504" spans="1:15" ht="15.75" customHeight="1">
      <c r="A504" s="7" t="str">
        <f ca="1">IFERROR(__xludf.DUMMYFUNCTION("REGEXREPLACE(REGEXEXTRACT(B504,""(.*)@""),""\."","""")"),"kns22113")</f>
        <v>kns22113</v>
      </c>
      <c r="B504" s="8" t="s">
        <v>1700</v>
      </c>
      <c r="C504" s="9" t="str">
        <f t="shared" si="0"/>
        <v>Sprouse Kaitlyn Nicole</v>
      </c>
      <c r="D504" s="10" t="s">
        <v>1701</v>
      </c>
      <c r="E504" s="10" t="s">
        <v>1702</v>
      </c>
      <c r="F504" s="10" t="s">
        <v>58</v>
      </c>
      <c r="G504" s="8" t="s">
        <v>15</v>
      </c>
      <c r="H504" s="8" t="s">
        <v>162</v>
      </c>
      <c r="M504" s="11" t="str">
        <f ca="1">IFERROR(__xludf.DUMMYFUNCTION("IFERROR(IF(ISBLANK(VLOOKUP(LOWER(B504),recordings!$C$2:K1000,7,FALSE)),REGEXREPLACE(VLOOKUP(LOWER(B504),recordings!$C$2:K1000,9,FALSE),""\?.*$"",""""),VLOOKUP(LOWER(B504),recordings!$C$2:K1000,7,FALSE)),"""")"),"http://production-processed-recordings.s3.amazonaws.com/normalized_audio/dc16511653548cbe9436e0dc9fc109fd.wav")</f>
        <v>http://production-processed-recordings.s3.amazonaws.com/normalized_audio/dc16511653548cbe9436e0dc9fc109fd.wav</v>
      </c>
      <c r="N504" s="8" t="s">
        <v>1703</v>
      </c>
      <c r="O504" s="7"/>
    </row>
    <row r="505" spans="1:15" ht="15.75" customHeight="1">
      <c r="A505" s="7" t="str">
        <f ca="1">IFERROR(__xludf.DUMMYFUNCTION("REGEXREPLACE(REGEXEXTRACT(B505,""(.*)@""),""\."","""")"),"mas28443")</f>
        <v>mas28443</v>
      </c>
      <c r="B505" s="8" t="s">
        <v>1704</v>
      </c>
      <c r="C505" s="9" t="str">
        <f t="shared" si="0"/>
        <v>Sprouse Mackenzie Alexis</v>
      </c>
      <c r="D505" s="10" t="s">
        <v>1701</v>
      </c>
      <c r="E505" s="10" t="s">
        <v>571</v>
      </c>
      <c r="F505" s="10" t="s">
        <v>585</v>
      </c>
      <c r="G505" s="8" t="s">
        <v>15</v>
      </c>
      <c r="H505" s="8" t="s">
        <v>16</v>
      </c>
      <c r="I505" s="8" t="s">
        <v>17</v>
      </c>
      <c r="M505" s="11" t="str">
        <f ca="1">IFERROR(__xludf.DUMMYFUNCTION("IFERROR(IF(ISBLANK(VLOOKUP(LOWER(B505),recordings!$C$2:K1000,7,FALSE)),REGEXREPLACE(VLOOKUP(LOWER(B505),recordings!$C$2:K1000,9,FALSE),""\?.*$"",""""),VLOOKUP(LOWER(B505),recordings!$C$2:K1000,7,FALSE)),"""")"),"http://production-processed-recordings.s3.amazonaws.com/normalized_audio/60c6afb976a5b8727b2adb21a2ae39e3.wav")</f>
        <v>http://production-processed-recordings.s3.amazonaws.com/normalized_audio/60c6afb976a5b8727b2adb21a2ae39e3.wav</v>
      </c>
      <c r="O505" s="7"/>
    </row>
    <row r="506" spans="1:15" ht="15.75" customHeight="1">
      <c r="A506" s="7" t="str">
        <f ca="1">IFERROR(__xludf.DUMMYFUNCTION("REGEXREPLACE(REGEXEXTRACT(B506,""(.*)@""),""\."","""")"),"sas21474")</f>
        <v>sas21474</v>
      </c>
      <c r="B506" s="8" t="s">
        <v>1705</v>
      </c>
      <c r="C506" s="9" t="str">
        <f t="shared" si="0"/>
        <v>Sprouse Stephen Alexander</v>
      </c>
      <c r="D506" s="10" t="s">
        <v>1701</v>
      </c>
      <c r="E506" s="10" t="s">
        <v>1044</v>
      </c>
      <c r="F506" s="10" t="s">
        <v>196</v>
      </c>
      <c r="G506" s="8" t="s">
        <v>15</v>
      </c>
      <c r="H506" s="8" t="s">
        <v>34</v>
      </c>
      <c r="M506" s="11" t="str">
        <f ca="1">IFERROR(__xludf.DUMMYFUNCTION("IFERROR(IF(ISBLANK(VLOOKUP(LOWER(B506),recordings!$C$2:K1000,7,FALSE)),REGEXREPLACE(VLOOKUP(LOWER(B506),recordings!$C$2:K1000,9,FALSE),""\?.*$"",""""),VLOOKUP(LOWER(B506),recordings!$C$2:K1000,7,FALSE)),"""")"),"http://production-processed-recordings.s3.amazonaws.com/normalized_audio/c674530a30bc114ab851f8ca0d062df6.wav")</f>
        <v>http://production-processed-recordings.s3.amazonaws.com/normalized_audio/c674530a30bc114ab851f8ca0d062df6.wav</v>
      </c>
      <c r="O506" s="7"/>
    </row>
    <row r="507" spans="1:15" ht="15.75" customHeight="1">
      <c r="A507" s="7" t="str">
        <f ca="1">IFERROR(__xludf.DUMMYFUNCTION("REGEXREPLACE(REGEXEXTRACT(B507,""(.*)@""),""\."","""")"),"dls2157")</f>
        <v>dls2157</v>
      </c>
      <c r="B507" s="8" t="s">
        <v>1706</v>
      </c>
      <c r="C507" s="9" t="str">
        <f t="shared" si="0"/>
        <v>Stafford Donald Loran</v>
      </c>
      <c r="D507" s="10" t="s">
        <v>1707</v>
      </c>
      <c r="E507" s="10" t="s">
        <v>1708</v>
      </c>
      <c r="F507" s="10" t="s">
        <v>1709</v>
      </c>
      <c r="G507" s="8" t="s">
        <v>27</v>
      </c>
      <c r="H507" s="8" t="s">
        <v>447</v>
      </c>
      <c r="I507" s="8" t="s">
        <v>35</v>
      </c>
      <c r="M507" s="11" t="str">
        <f ca="1">IFERROR(__xludf.DUMMYFUNCTION("IFERROR(IF(ISBLANK(VLOOKUP(LOWER(B507),recordings!$C$2:K1000,7,FALSE)),REGEXREPLACE(VLOOKUP(LOWER(B507),recordings!$C$2:K1000,9,FALSE),""\?.*$"",""""),VLOOKUP(LOWER(B507),recordings!$C$2:K1000,7,FALSE)),"""")"),"http://production-processed-recordings.s3.amazonaws.com/normalized_audio/dc0c2cb6b9494cec69739083030d70db.wav")</f>
        <v>http://production-processed-recordings.s3.amazonaws.com/normalized_audio/dc0c2cb6b9494cec69739083030d70db.wav</v>
      </c>
      <c r="N507" s="8" t="s">
        <v>1710</v>
      </c>
      <c r="O507" s="7"/>
    </row>
    <row r="508" spans="1:15" ht="15.75" customHeight="1">
      <c r="A508" s="7" t="str">
        <f ca="1">IFERROR(__xludf.DUMMYFUNCTION("REGEXREPLACE(REGEXEXTRACT(B508,""(.*)@""),""\."","""")"),"jstanislaus8439")</f>
        <v>jstanislaus8439</v>
      </c>
      <c r="B508" s="8" t="s">
        <v>1711</v>
      </c>
      <c r="C508" s="9" t="str">
        <f t="shared" si="0"/>
        <v>Stanislaus Jilian Lee</v>
      </c>
      <c r="D508" s="10" t="s">
        <v>1712</v>
      </c>
      <c r="E508" s="10" t="s">
        <v>1713</v>
      </c>
      <c r="F508" s="10" t="s">
        <v>227</v>
      </c>
      <c r="G508" s="8" t="s">
        <v>15</v>
      </c>
      <c r="H508" s="8" t="s">
        <v>16</v>
      </c>
      <c r="M508" s="11" t="str">
        <f ca="1">IFERROR(__xludf.DUMMYFUNCTION("IFERROR(IF(ISBLANK(VLOOKUP(LOWER(B508),recordings!$C$2:K1000,7,FALSE)),REGEXREPLACE(VLOOKUP(LOWER(B508),recordings!$C$2:K1000,9,FALSE),""\?.*$"",""""),VLOOKUP(LOWER(B508),recordings!$C$2:K1000,7,FALSE)),"""")"),"http://production-processed-recordings.s3.amazonaws.com/normalized_audio/285f47ea3c66e9408f9d991364cc4113.wav")</f>
        <v>http://production-processed-recordings.s3.amazonaws.com/normalized_audio/285f47ea3c66e9408f9d991364cc4113.wav</v>
      </c>
      <c r="O508" s="7"/>
    </row>
    <row r="509" spans="1:15" ht="15.75" customHeight="1">
      <c r="A509" s="7" t="str">
        <f ca="1">IFERROR(__xludf.DUMMYFUNCTION("REGEXREPLACE(REGEXEXTRACT(B509,""(.*)@""),""\."","""")"),"tms24591")</f>
        <v>tms24591</v>
      </c>
      <c r="B509" s="8" t="s">
        <v>1714</v>
      </c>
      <c r="C509" s="9" t="str">
        <f t="shared" si="0"/>
        <v>Stearns Terra Michelle</v>
      </c>
      <c r="D509" s="10" t="s">
        <v>1715</v>
      </c>
      <c r="E509" s="10" t="s">
        <v>1716</v>
      </c>
      <c r="F509" s="10" t="s">
        <v>235</v>
      </c>
      <c r="G509" s="8" t="s">
        <v>15</v>
      </c>
      <c r="H509" s="8" t="s">
        <v>16</v>
      </c>
      <c r="I509" s="8" t="s">
        <v>35</v>
      </c>
      <c r="M509" s="11" t="str">
        <f ca="1">IFERROR(__xludf.DUMMYFUNCTION("IFERROR(IF(ISBLANK(VLOOKUP(LOWER(B509),recordings!$C$2:K1000,7,FALSE)),REGEXREPLACE(VLOOKUP(LOWER(B509),recordings!$C$2:K1000,9,FALSE),""\?.*$"",""""),VLOOKUP(LOWER(B509),recordings!$C$2:K1000,7,FALSE)),"""")"),"http://production-processed-recordings.s3.amazonaws.com/normalized_audio/6b4d29b30b555853959059b69a8e9281.wav")</f>
        <v>http://production-processed-recordings.s3.amazonaws.com/normalized_audio/6b4d29b30b555853959059b69a8e9281.wav</v>
      </c>
      <c r="O509" s="7"/>
    </row>
    <row r="510" spans="1:15" ht="15.75" customHeight="1">
      <c r="A510" s="7" t="str">
        <f ca="1">IFERROR(__xludf.DUMMYFUNCTION("REGEXREPLACE(REGEXEXTRACT(B510,""(.*)@""),""\."","""")"),"ces24666")</f>
        <v>ces24666</v>
      </c>
      <c r="B510" s="8" t="s">
        <v>1717</v>
      </c>
      <c r="C510" s="9" t="str">
        <f t="shared" si="0"/>
        <v>Stephens Colleen Elizabeth</v>
      </c>
      <c r="D510" s="10" t="s">
        <v>1718</v>
      </c>
      <c r="E510" s="10" t="s">
        <v>747</v>
      </c>
      <c r="F510" s="10" t="s">
        <v>281</v>
      </c>
      <c r="G510" s="8" t="s">
        <v>79</v>
      </c>
      <c r="H510" s="8" t="s">
        <v>80</v>
      </c>
      <c r="I510" s="8" t="s">
        <v>35</v>
      </c>
      <c r="J510" s="8" t="s">
        <v>29</v>
      </c>
      <c r="K510" s="8" t="s">
        <v>501</v>
      </c>
      <c r="M510" s="11" t="str">
        <f ca="1">IFERROR(__xludf.DUMMYFUNCTION("IFERROR(IF(ISBLANK(VLOOKUP(LOWER(B510),recordings!$C$2:K1000,7,FALSE)),REGEXREPLACE(VLOOKUP(LOWER(B510),recordings!$C$2:K1000,9,FALSE),""\?.*$"",""""),VLOOKUP(LOWER(B510),recordings!$C$2:K1000,7,FALSE)),"""")"),"http://production-processed-recordings.s3.amazonaws.com/normalized_audio/e5856c2ad1bad025e7a4a0470619361d.wav")</f>
        <v>http://production-processed-recordings.s3.amazonaws.com/normalized_audio/e5856c2ad1bad025e7a4a0470619361d.wav</v>
      </c>
      <c r="N510" s="8" t="s">
        <v>1719</v>
      </c>
      <c r="O510" s="7"/>
    </row>
    <row r="511" spans="1:15" ht="15.75" customHeight="1">
      <c r="A511" s="7" t="str">
        <f ca="1">IFERROR(__xludf.DUMMYFUNCTION("REGEXREPLACE(REGEXEXTRACT(B511,""(.*)@""),""\."","""")"),"wcs26247")</f>
        <v>wcs26247</v>
      </c>
      <c r="B511" s="8" t="s">
        <v>1720</v>
      </c>
      <c r="C511" s="9" t="str">
        <f t="shared" si="0"/>
        <v>Stewart William Copland</v>
      </c>
      <c r="D511" s="10" t="s">
        <v>1528</v>
      </c>
      <c r="E511" s="10" t="s">
        <v>115</v>
      </c>
      <c r="F511" s="10" t="s">
        <v>1721</v>
      </c>
      <c r="G511" s="8" t="s">
        <v>15</v>
      </c>
      <c r="H511" s="8" t="s">
        <v>70</v>
      </c>
      <c r="J511" s="8" t="s">
        <v>29</v>
      </c>
      <c r="K511" s="8" t="s">
        <v>554</v>
      </c>
      <c r="M511" s="11" t="str">
        <f ca="1">IFERROR(__xludf.DUMMYFUNCTION("IFERROR(IF(ISBLANK(VLOOKUP(LOWER(B511),recordings!$C$2:K1000,7,FALSE)),REGEXREPLACE(VLOOKUP(LOWER(B511),recordings!$C$2:K1000,9,FALSE),""\?.*$"",""""),VLOOKUP(LOWER(B511),recordings!$C$2:K1000,7,FALSE)),"""")"),"http://production-processed-recordings.s3.amazonaws.com/normalized_audio/2ae31b72bf97ac6d3ec41e5584ce1635.wav")</f>
        <v>http://production-processed-recordings.s3.amazonaws.com/normalized_audio/2ae31b72bf97ac6d3ec41e5584ce1635.wav</v>
      </c>
      <c r="O511" s="7"/>
    </row>
    <row r="512" spans="1:15" ht="15.75" customHeight="1">
      <c r="A512" s="7" t="str">
        <f ca="1">IFERROR(__xludf.DUMMYFUNCTION("REGEXREPLACE(REGEXEXTRACT(B512,""(.*)@""),""\."","""")"),"jts27258")</f>
        <v>jts27258</v>
      </c>
      <c r="B512" s="8" t="s">
        <v>1722</v>
      </c>
      <c r="C512" s="9" t="str">
        <f t="shared" si="0"/>
        <v>Stoke John Theodore</v>
      </c>
      <c r="D512" s="10" t="s">
        <v>1723</v>
      </c>
      <c r="E512" s="10" t="s">
        <v>116</v>
      </c>
      <c r="F512" s="10" t="s">
        <v>1724</v>
      </c>
      <c r="G512" s="8" t="s">
        <v>15</v>
      </c>
      <c r="H512" s="8" t="s">
        <v>70</v>
      </c>
      <c r="M512" s="11" t="str">
        <f ca="1">IFERROR(__xludf.DUMMYFUNCTION("IFERROR(IF(ISBLANK(VLOOKUP(LOWER(B512),recordings!$C$2:K1000,7,FALSE)),REGEXREPLACE(VLOOKUP(LOWER(B512),recordings!$C$2:K1000,9,FALSE),""\?.*$"",""""),VLOOKUP(LOWER(B512),recordings!$C$2:K1000,7,FALSE)),"""")"),"http://production-processed-recordings.s3.amazonaws.com/normalized_audio/427270c7b8f60c9d5f4478a168f306eb.wav")</f>
        <v>http://production-processed-recordings.s3.amazonaws.com/normalized_audio/427270c7b8f60c9d5f4478a168f306eb.wav</v>
      </c>
      <c r="O512" s="7"/>
    </row>
    <row r="513" spans="1:15" ht="15.75" customHeight="1">
      <c r="A513" s="7" t="str">
        <f ca="1">IFERROR(__xludf.DUMMYFUNCTION("REGEXREPLACE(REGEXEXTRACT(B513,""(.*)@""),""\."","""")"),"ms25094")</f>
        <v>ms25094</v>
      </c>
      <c r="B513" s="8" t="s">
        <v>1725</v>
      </c>
      <c r="C513" s="9" t="str">
        <f t="shared" si="0"/>
        <v xml:space="preserve">Stoltz Madison </v>
      </c>
      <c r="D513" s="10" t="s">
        <v>1726</v>
      </c>
      <c r="E513" s="10" t="s">
        <v>1727</v>
      </c>
      <c r="F513" s="10"/>
      <c r="G513" s="8" t="s">
        <v>15</v>
      </c>
      <c r="H513" s="8" t="s">
        <v>16</v>
      </c>
      <c r="M513" s="11" t="str">
        <f ca="1">IFERROR(__xludf.DUMMYFUNCTION("IFERROR(IF(ISBLANK(VLOOKUP(LOWER(B513),recordings!$C$2:K1000,7,FALSE)),REGEXREPLACE(VLOOKUP(LOWER(B513),recordings!$C$2:K1000,9,FALSE),""\?.*$"",""""),VLOOKUP(LOWER(B513),recordings!$C$2:K1000,7,FALSE)),"""")"),"http://production-processed-recordings.s3.amazonaws.com/normalized_audio/4cf961c3908dba63981de8b6e979c2af.wav")</f>
        <v>http://production-processed-recordings.s3.amazonaws.com/normalized_audio/4cf961c3908dba63981de8b6e979c2af.wav</v>
      </c>
      <c r="O513" s="7"/>
    </row>
    <row r="514" spans="1:15" ht="15.75" customHeight="1">
      <c r="A514" s="7" t="str">
        <f ca="1">IFERROR(__xludf.DUMMYFUNCTION("REGEXREPLACE(REGEXEXTRACT(B514,""(.*)@""),""\."","""")"),"ags2679")</f>
        <v>ags2679</v>
      </c>
      <c r="B514" s="8" t="s">
        <v>1728</v>
      </c>
      <c r="C514" s="9" t="str">
        <f t="shared" si="0"/>
        <v>Stone Alanna Grace</v>
      </c>
      <c r="D514" s="10" t="s">
        <v>1729</v>
      </c>
      <c r="E514" s="10" t="s">
        <v>1730</v>
      </c>
      <c r="F514" s="10" t="s">
        <v>324</v>
      </c>
      <c r="G514" s="8" t="s">
        <v>27</v>
      </c>
      <c r="H514" s="8" t="s">
        <v>41</v>
      </c>
      <c r="M514" s="11" t="str">
        <f ca="1">IFERROR(__xludf.DUMMYFUNCTION("IFERROR(IF(ISBLANK(VLOOKUP(LOWER(B514),recordings!$C$2:K1000,7,FALSE)),REGEXREPLACE(VLOOKUP(LOWER(B514),recordings!$C$2:K1000,9,FALSE),""\?.*$"",""""),VLOOKUP(LOWER(B514),recordings!$C$2:K1000,7,FALSE)),"""")"),"http://production-processed-recordings.s3.amazonaws.com/normalized_audio/ef32ca48d5b8f3e97e219846d2a0494b.wav")</f>
        <v>http://production-processed-recordings.s3.amazonaws.com/normalized_audio/ef32ca48d5b8f3e97e219846d2a0494b.wav</v>
      </c>
      <c r="O514" s="7"/>
    </row>
    <row r="515" spans="1:15" ht="15.75" customHeight="1">
      <c r="A515" s="7" t="str">
        <f ca="1">IFERROR(__xludf.DUMMYFUNCTION("REGEXREPLACE(REGEXEXTRACT(B515,""(.*)@""),""\."","""")"),"men2120")</f>
        <v>men2120</v>
      </c>
      <c r="B515" s="8" t="s">
        <v>1731</v>
      </c>
      <c r="C515" s="9" t="str">
        <f t="shared" si="0"/>
        <v>Stone Margaret E</v>
      </c>
      <c r="D515" s="10" t="s">
        <v>1729</v>
      </c>
      <c r="E515" s="10" t="s">
        <v>1732</v>
      </c>
      <c r="F515" s="10" t="s">
        <v>1033</v>
      </c>
      <c r="G515" s="8" t="s">
        <v>27</v>
      </c>
      <c r="H515" s="8" t="s">
        <v>41</v>
      </c>
      <c r="I515" s="8" t="s">
        <v>59</v>
      </c>
      <c r="M515" s="11" t="str">
        <f ca="1">IFERROR(__xludf.DUMMYFUNCTION("IFERROR(IF(ISBLANK(VLOOKUP(LOWER(B515),recordings!$C$2:K1000,7,FALSE)),REGEXREPLACE(VLOOKUP(LOWER(B515),recordings!$C$2:K1000,9,FALSE),""\?.*$"",""""),VLOOKUP(LOWER(B515),recordings!$C$2:K1000,7,FALSE)),"""")"),"http://production-processed-recordings.s3.amazonaws.com/normalized_audio/334aab324f3b47b302e3ddc80ffb85cb.wav")</f>
        <v>http://production-processed-recordings.s3.amazonaws.com/normalized_audio/334aab324f3b47b302e3ddc80ffb85cb.wav</v>
      </c>
      <c r="O515" s="7"/>
    </row>
    <row r="516" spans="1:15" ht="15.75" customHeight="1">
      <c r="A516" s="7" t="str">
        <f ca="1">IFERROR(__xludf.DUMMYFUNCTION("REGEXREPLACE(REGEXEXTRACT(B516,""(.*)@""),""\."","""")"),"tstone0010")</f>
        <v>tstone0010</v>
      </c>
      <c r="B516" s="8" t="s">
        <v>1733</v>
      </c>
      <c r="C516" s="9" t="str">
        <f t="shared" si="0"/>
        <v>Stone Travis M</v>
      </c>
      <c r="D516" s="10" t="s">
        <v>1729</v>
      </c>
      <c r="E516" s="10" t="s">
        <v>1734</v>
      </c>
      <c r="F516" s="10" t="s">
        <v>651</v>
      </c>
      <c r="G516" s="8" t="s">
        <v>15</v>
      </c>
      <c r="H516" s="8" t="s">
        <v>92</v>
      </c>
      <c r="I516" s="8" t="s">
        <v>17</v>
      </c>
      <c r="M516" s="11" t="str">
        <f ca="1">IFERROR(__xludf.DUMMYFUNCTION("IFERROR(IF(ISBLANK(VLOOKUP(LOWER(B516),recordings!$C$2:K1000,7,FALSE)),REGEXREPLACE(VLOOKUP(LOWER(B516),recordings!$C$2:K1000,9,FALSE),""\?.*$"",""""),VLOOKUP(LOWER(B516),recordings!$C$2:K1000,7,FALSE)),"""")"),"http://production-processed-recordings.s3.amazonaws.com/normalized_audio/8a6ca06f4e035e98b796e941bbb0b7cd.wav")</f>
        <v>http://production-processed-recordings.s3.amazonaws.com/normalized_audio/8a6ca06f4e035e98b796e941bbb0b7cd.wav</v>
      </c>
      <c r="O516" s="7"/>
    </row>
    <row r="517" spans="1:15" ht="15.75" customHeight="1">
      <c r="A517" s="7" t="str">
        <f ca="1">IFERROR(__xludf.DUMMYFUNCTION("REGEXREPLACE(REGEXEXTRACT(B517,""(.*)@""),""\."","""")"),"aes21084")</f>
        <v>aes21084</v>
      </c>
      <c r="B517" s="8" t="s">
        <v>1735</v>
      </c>
      <c r="C517" s="9" t="str">
        <f t="shared" si="0"/>
        <v>Strand Ainsley E</v>
      </c>
      <c r="D517" s="10" t="s">
        <v>1736</v>
      </c>
      <c r="E517" s="10" t="s">
        <v>1737</v>
      </c>
      <c r="F517" s="10" t="s">
        <v>1033</v>
      </c>
      <c r="G517" s="8" t="s">
        <v>27</v>
      </c>
      <c r="H517" s="8" t="s">
        <v>41</v>
      </c>
      <c r="I517" s="8" t="s">
        <v>59</v>
      </c>
      <c r="M517" s="11" t="str">
        <f ca="1">IFERROR(__xludf.DUMMYFUNCTION("IFERROR(IF(ISBLANK(VLOOKUP(LOWER(B517),recordings!$C$2:K1000,7,FALSE)),REGEXREPLACE(VLOOKUP(LOWER(B517),recordings!$C$2:K1000,9,FALSE),""\?.*$"",""""),VLOOKUP(LOWER(B517),recordings!$C$2:K1000,7,FALSE)),"""")"),"http://production-processed-recordings.s3.amazonaws.com/normalized_audio/2a8fc8e8959d7717ea26dbf8f67fc55c.wav")</f>
        <v>http://production-processed-recordings.s3.amazonaws.com/normalized_audio/2a8fc8e8959d7717ea26dbf8f67fc55c.wav</v>
      </c>
      <c r="O517" s="7"/>
    </row>
    <row r="518" spans="1:15" ht="15.75" customHeight="1">
      <c r="A518" s="7" t="str">
        <f ca="1">IFERROR(__xludf.DUMMYFUNCTION("REGEXREPLACE(REGEXEXTRACT(B518,""(.*)@""),""\."","""")"),"kes25188")</f>
        <v>kes25188</v>
      </c>
      <c r="B518" s="8" t="s">
        <v>1738</v>
      </c>
      <c r="C518" s="9" t="str">
        <f t="shared" si="0"/>
        <v>Strickland Katherine Eleni</v>
      </c>
      <c r="D518" s="10" t="s">
        <v>1739</v>
      </c>
      <c r="E518" s="10" t="s">
        <v>984</v>
      </c>
      <c r="F518" s="10" t="s">
        <v>1740</v>
      </c>
      <c r="G518" s="8" t="s">
        <v>27</v>
      </c>
      <c r="H518" s="8" t="s">
        <v>41</v>
      </c>
      <c r="I518" s="8" t="s">
        <v>17</v>
      </c>
      <c r="M518" s="11" t="str">
        <f ca="1">IFERROR(__xludf.DUMMYFUNCTION("IFERROR(IF(ISBLANK(VLOOKUP(LOWER(B518),recordings!$C$2:K1000,7,FALSE)),REGEXREPLACE(VLOOKUP(LOWER(B518),recordings!$C$2:K1000,9,FALSE),""\?.*$"",""""),VLOOKUP(LOWER(B518),recordings!$C$2:K1000,7,FALSE)),"""")"),"http://production-processed-recordings.s3.amazonaws.com/normalized_audio/c399a63a9ca26c8723c98100e405eb45.wav")</f>
        <v>http://production-processed-recordings.s3.amazonaws.com/normalized_audio/c399a63a9ca26c8723c98100e405eb45.wav</v>
      </c>
      <c r="N518" s="8" t="s">
        <v>1741</v>
      </c>
      <c r="O518" s="7"/>
    </row>
    <row r="519" spans="1:15" ht="15.75" customHeight="1">
      <c r="A519" s="7" t="str">
        <f ca="1">IFERROR(__xludf.DUMMYFUNCTION("REGEXREPLACE(REGEXEXTRACT(B519,""(.*)@""),""\."","""")"),"sds2798")</f>
        <v>sds2798</v>
      </c>
      <c r="B519" s="8" t="s">
        <v>1742</v>
      </c>
      <c r="C519" s="9" t="str">
        <f t="shared" si="0"/>
        <v>Strobing Samantha Devon</v>
      </c>
      <c r="D519" s="10" t="s">
        <v>1743</v>
      </c>
      <c r="E519" s="10" t="s">
        <v>808</v>
      </c>
      <c r="F519" s="10" t="s">
        <v>1083</v>
      </c>
      <c r="G519" s="8" t="s">
        <v>27</v>
      </c>
      <c r="H519" s="8" t="s">
        <v>41</v>
      </c>
      <c r="I519" s="8" t="s">
        <v>17</v>
      </c>
      <c r="M519" s="11" t="str">
        <f ca="1">IFERROR(__xludf.DUMMYFUNCTION("IFERROR(IF(ISBLANK(VLOOKUP(LOWER(B519),recordings!$C$2:K1000,7,FALSE)),REGEXREPLACE(VLOOKUP(LOWER(B519),recordings!$C$2:K1000,9,FALSE),""\?.*$"",""""),VLOOKUP(LOWER(B519),recordings!$C$2:K1000,7,FALSE)),"""")"),"http://production-processed-recordings.s3.amazonaws.com/normalized_audio/645d8839774df33e73009d956808c6c5.wav")</f>
        <v>http://production-processed-recordings.s3.amazonaws.com/normalized_audio/645d8839774df33e73009d956808c6c5.wav</v>
      </c>
      <c r="N519" s="8" t="s">
        <v>1744</v>
      </c>
      <c r="O519" s="7"/>
    </row>
    <row r="520" spans="1:15" ht="15.75" customHeight="1">
      <c r="A520" s="7" t="str">
        <f ca="1">IFERROR(__xludf.DUMMYFUNCTION("REGEXREPLACE(REGEXEXTRACT(B520,""(.*)@""),""\."","""")"),"jss2904")</f>
        <v>jss2904</v>
      </c>
      <c r="B520" s="8" t="s">
        <v>1745</v>
      </c>
      <c r="C520" s="9" t="str">
        <f t="shared" si="0"/>
        <v>Stutz Jilian Shea</v>
      </c>
      <c r="D520" s="10" t="s">
        <v>1746</v>
      </c>
      <c r="E520" s="10" t="s">
        <v>1713</v>
      </c>
      <c r="F520" s="10" t="s">
        <v>1747</v>
      </c>
      <c r="G520" s="8" t="s">
        <v>125</v>
      </c>
      <c r="H520" s="8" t="s">
        <v>812</v>
      </c>
      <c r="I520" s="8" t="s">
        <v>59</v>
      </c>
      <c r="M520" s="11" t="str">
        <f ca="1">IFERROR(__xludf.DUMMYFUNCTION("IFERROR(IF(ISBLANK(VLOOKUP(LOWER(B520),recordings!$C$2:K1000,7,FALSE)),REGEXREPLACE(VLOOKUP(LOWER(B520),recordings!$C$2:K1000,9,FALSE),""\?.*$"",""""),VLOOKUP(LOWER(B520),recordings!$C$2:K1000,7,FALSE)),"""")"),"http://production-processed-recordings.s3.amazonaws.com/normalized_audio/f78d0a7903bd65199e9cfcf9cfa40e08.wav")</f>
        <v>http://production-processed-recordings.s3.amazonaws.com/normalized_audio/f78d0a7903bd65199e9cfcf9cfa40e08.wav</v>
      </c>
      <c r="O520" s="7"/>
    </row>
    <row r="521" spans="1:15" ht="15.75" customHeight="1">
      <c r="A521" s="7" t="str">
        <f ca="1">IFERROR(__xludf.DUMMYFUNCTION("REGEXREPLACE(REGEXEXTRACT(B521,""(.*)@""),""\."","""")"),"ms219590")</f>
        <v>ms219590</v>
      </c>
      <c r="B521" s="8" t="s">
        <v>1748</v>
      </c>
      <c r="C521" s="9" t="str">
        <f t="shared" si="0"/>
        <v xml:space="preserve">Subu Michael </v>
      </c>
      <c r="D521" s="10" t="s">
        <v>1749</v>
      </c>
      <c r="E521" s="10" t="s">
        <v>471</v>
      </c>
      <c r="F521" s="10"/>
      <c r="G521" s="8" t="s">
        <v>27</v>
      </c>
      <c r="H521" s="8" t="s">
        <v>447</v>
      </c>
      <c r="M521" s="11" t="str">
        <f ca="1">IFERROR(__xludf.DUMMYFUNCTION("IFERROR(IF(ISBLANK(VLOOKUP(LOWER(B521),recordings!$C$2:K1000,7,FALSE)),REGEXREPLACE(VLOOKUP(LOWER(B521),recordings!$C$2:K1000,9,FALSE),""\?.*$"",""""),VLOOKUP(LOWER(B521),recordings!$C$2:K1000,7,FALSE)),"""")"),"http://production-processed-recordings.s3.amazonaws.com/normalized_audio/0cefd7ae1ce9ba60fe1a2f6156620045.wav")</f>
        <v>http://production-processed-recordings.s3.amazonaws.com/normalized_audio/0cefd7ae1ce9ba60fe1a2f6156620045.wav</v>
      </c>
      <c r="N521" s="8" t="s">
        <v>1750</v>
      </c>
      <c r="O521" s="7"/>
    </row>
    <row r="522" spans="1:15" ht="15.75" customHeight="1">
      <c r="A522" s="7" t="str">
        <f ca="1">IFERROR(__xludf.DUMMYFUNCTION("REGEXREPLACE(REGEXEXTRACT(B522,""(.*)@""),""\."","""")"),"jks279")</f>
        <v>jks279</v>
      </c>
      <c r="B522" s="8" t="s">
        <v>1751</v>
      </c>
      <c r="C522" s="9" t="str">
        <f t="shared" si="0"/>
        <v>Sullivan Jennifer Kathleen</v>
      </c>
      <c r="D522" s="10" t="s">
        <v>1752</v>
      </c>
      <c r="E522" s="10" t="s">
        <v>488</v>
      </c>
      <c r="F522" s="10" t="s">
        <v>1753</v>
      </c>
      <c r="G522" s="8" t="s">
        <v>15</v>
      </c>
      <c r="H522" s="8" t="s">
        <v>16</v>
      </c>
      <c r="I522" s="8" t="s">
        <v>17</v>
      </c>
      <c r="M522" s="11" t="str">
        <f ca="1">IFERROR(__xludf.DUMMYFUNCTION("IFERROR(IF(ISBLANK(VLOOKUP(LOWER(B522),recordings!$C$2:K1000,7,FALSE)),REGEXREPLACE(VLOOKUP(LOWER(B522),recordings!$C$2:K1000,9,FALSE),""\?.*$"",""""),VLOOKUP(LOWER(B522),recordings!$C$2:K1000,7,FALSE)),"""")"),"http://production-processed-recordings.s3.amazonaws.com/normalized_audio/2f577eec36e5b89b709d86add6cd181c.wav")</f>
        <v>http://production-processed-recordings.s3.amazonaws.com/normalized_audio/2f577eec36e5b89b709d86add6cd181c.wav</v>
      </c>
      <c r="N522" s="8" t="s">
        <v>1754</v>
      </c>
      <c r="O522" s="7"/>
    </row>
    <row r="523" spans="1:15" ht="15.75" customHeight="1">
      <c r="A523" s="7" t="str">
        <f ca="1">IFERROR(__xludf.DUMMYFUNCTION("REGEXREPLACE(REGEXEXTRACT(B523,""(.*)@""),""\."","""")"),"DSUMMERS7892")</f>
        <v>DSUMMERS7892</v>
      </c>
      <c r="B523" s="8" t="s">
        <v>1755</v>
      </c>
      <c r="C523" s="9" t="str">
        <f t="shared" si="0"/>
        <v>Summers Danielle Marie</v>
      </c>
      <c r="D523" s="10" t="s">
        <v>1756</v>
      </c>
      <c r="E523" s="10" t="s">
        <v>668</v>
      </c>
      <c r="F523" s="10" t="s">
        <v>783</v>
      </c>
      <c r="G523" s="8" t="s">
        <v>29</v>
      </c>
      <c r="H523" s="8" t="s">
        <v>894</v>
      </c>
      <c r="M523" s="11" t="str">
        <f ca="1">IFERROR(__xludf.DUMMYFUNCTION("IFERROR(IF(ISBLANK(VLOOKUP(LOWER(B523),recordings!$C$2:K1000,7,FALSE)),REGEXREPLACE(VLOOKUP(LOWER(B523),recordings!$C$2:K1000,9,FALSE),""\?.*$"",""""),VLOOKUP(LOWER(B523),recordings!$C$2:K1000,7,FALSE)),"""")"),"http://production-processed-recordings.s3.amazonaws.com/normalized_audio/2c48c07bb92e63cd9b7c55ab3f5d6995.wav")</f>
        <v>http://production-processed-recordings.s3.amazonaws.com/normalized_audio/2c48c07bb92e63cd9b7c55ab3f5d6995.wav</v>
      </c>
      <c r="O523" s="7"/>
    </row>
    <row r="524" spans="1:15" ht="15.75" customHeight="1">
      <c r="A524" s="7" t="str">
        <f ca="1">IFERROR(__xludf.DUMMYFUNCTION("REGEXREPLACE(REGEXEXTRACT(B524,""(.*)@""),""\."","""")"),"sas23594")</f>
        <v>sas23594</v>
      </c>
      <c r="B524" s="8" t="s">
        <v>1757</v>
      </c>
      <c r="C524" s="9" t="str">
        <f t="shared" si="0"/>
        <v>Suri Sean Andrew</v>
      </c>
      <c r="D524" s="10" t="s">
        <v>1758</v>
      </c>
      <c r="E524" s="10" t="s">
        <v>633</v>
      </c>
      <c r="F524" s="10" t="s">
        <v>355</v>
      </c>
      <c r="G524" s="8" t="s">
        <v>125</v>
      </c>
      <c r="H524" s="8" t="s">
        <v>126</v>
      </c>
      <c r="I524" s="8" t="s">
        <v>59</v>
      </c>
      <c r="M524" s="11" t="str">
        <f ca="1">IFERROR(__xludf.DUMMYFUNCTION("IFERROR(IF(ISBLANK(VLOOKUP(LOWER(B524),recordings!$C$2:K1000,7,FALSE)),REGEXREPLACE(VLOOKUP(LOWER(B524),recordings!$C$2:K1000,9,FALSE),""\?.*$"",""""),VLOOKUP(LOWER(B524),recordings!$C$2:K1000,7,FALSE)),"""")"),"http://production-processed-recordings.s3.amazonaws.com/normalized_audio/5c3b52229d7fba4043b7faf5550caad7.wav")</f>
        <v>http://production-processed-recordings.s3.amazonaws.com/normalized_audio/5c3b52229d7fba4043b7faf5550caad7.wav</v>
      </c>
      <c r="N524" s="8" t="s">
        <v>1759</v>
      </c>
      <c r="O524" s="7"/>
    </row>
    <row r="525" spans="1:15" ht="15.75" customHeight="1">
      <c r="A525" s="7" t="str">
        <f ca="1">IFERROR(__xludf.DUMMYFUNCTION("REGEXREPLACE(REGEXEXTRACT(B525,""(.*)@""),""\."","""")"),"kls2445")</f>
        <v>kls2445</v>
      </c>
      <c r="B525" s="8" t="s">
        <v>1760</v>
      </c>
      <c r="C525" s="9" t="str">
        <f t="shared" si="0"/>
        <v>Sutton Keegan Lee</v>
      </c>
      <c r="D525" s="10" t="s">
        <v>1761</v>
      </c>
      <c r="E525" s="10" t="s">
        <v>1762</v>
      </c>
      <c r="F525" s="10" t="s">
        <v>227</v>
      </c>
      <c r="G525" s="8" t="s">
        <v>15</v>
      </c>
      <c r="H525" s="8" t="s">
        <v>16</v>
      </c>
      <c r="I525" s="8" t="s">
        <v>35</v>
      </c>
      <c r="M525" s="11" t="str">
        <f ca="1">IFERROR(__xludf.DUMMYFUNCTION("IFERROR(IF(ISBLANK(VLOOKUP(LOWER(B525),recordings!$C$2:K1000,7,FALSE)),REGEXREPLACE(VLOOKUP(LOWER(B525),recordings!$C$2:K1000,9,FALSE),""\?.*$"",""""),VLOOKUP(LOWER(B525),recordings!$C$2:K1000,7,FALSE)),"""")"),"http://production-processed-recordings.s3.amazonaws.com/normalized_audio/d2bb3f4849b3354f75c78a87bf2be106.wav")</f>
        <v>http://production-processed-recordings.s3.amazonaws.com/normalized_audio/d2bb3f4849b3354f75c78a87bf2be106.wav</v>
      </c>
      <c r="O525" s="7"/>
    </row>
    <row r="526" spans="1:15" ht="15.75" customHeight="1">
      <c r="A526" s="7" t="str">
        <f ca="1">IFERROR(__xludf.DUMMYFUNCTION("REGEXREPLACE(REGEXEXTRACT(B526,""(.*)@""),""\."","""")"),"cgs29632")</f>
        <v>cgs29632</v>
      </c>
      <c r="B526" s="8" t="s">
        <v>1763</v>
      </c>
      <c r="C526" s="9" t="str">
        <f t="shared" si="0"/>
        <v>Swansiger Christopher Garrett</v>
      </c>
      <c r="D526" s="10" t="s">
        <v>1764</v>
      </c>
      <c r="E526" s="10" t="s">
        <v>104</v>
      </c>
      <c r="F526" s="10" t="s">
        <v>1765</v>
      </c>
      <c r="G526" s="8" t="s">
        <v>125</v>
      </c>
      <c r="H526" s="8" t="s">
        <v>126</v>
      </c>
      <c r="I526" s="8" t="s">
        <v>59</v>
      </c>
      <c r="M526" s="11" t="str">
        <f ca="1">IFERROR(__xludf.DUMMYFUNCTION("IFERROR(IF(ISBLANK(VLOOKUP(LOWER(B526),recordings!$C$2:K1000,7,FALSE)),REGEXREPLACE(VLOOKUP(LOWER(B526),recordings!$C$2:K1000,9,FALSE),""\?.*$"",""""),VLOOKUP(LOWER(B526),recordings!$C$2:K1000,7,FALSE)),"""")"),"http://production-processed-recordings.s3.amazonaws.com/normalized_audio/01eb22caf2d5b93fd194d24cb81ee7c3.wav")</f>
        <v>http://production-processed-recordings.s3.amazonaws.com/normalized_audio/01eb22caf2d5b93fd194d24cb81ee7c3.wav</v>
      </c>
      <c r="O526" s="7"/>
    </row>
    <row r="527" spans="1:15" ht="15.75" customHeight="1">
      <c r="A527" s="7" t="str">
        <f ca="1">IFERROR(__xludf.DUMMYFUNCTION("REGEXREPLACE(REGEXEXTRACT(B527,""(.*)@""),""\."","""")"),"lgs209")</f>
        <v>lgs209</v>
      </c>
      <c r="B527" s="8" t="s">
        <v>1766</v>
      </c>
      <c r="C527" s="9" t="str">
        <f t="shared" si="0"/>
        <v>Swanson Leigha Gabrielle</v>
      </c>
      <c r="D527" s="10" t="s">
        <v>1767</v>
      </c>
      <c r="E527" s="10" t="s">
        <v>1768</v>
      </c>
      <c r="F527" s="10" t="s">
        <v>1054</v>
      </c>
      <c r="G527" s="8" t="s">
        <v>29</v>
      </c>
      <c r="H527" s="8" t="s">
        <v>1045</v>
      </c>
      <c r="M527" s="11" t="str">
        <f ca="1">IFERROR(__xludf.DUMMYFUNCTION("IFERROR(IF(ISBLANK(VLOOKUP(LOWER(B527),recordings!$C$2:K1000,7,FALSE)),REGEXREPLACE(VLOOKUP(LOWER(B527),recordings!$C$2:K1000,9,FALSE),""\?.*$"",""""),VLOOKUP(LOWER(B527),recordings!$C$2:K1000,7,FALSE)),"""")"),"http://production-processed-recordings.s3.amazonaws.com/normalized_audio/7cc8975759294d8e37d9f4423616afad.wav")</f>
        <v>http://production-processed-recordings.s3.amazonaws.com/normalized_audio/7cc8975759294d8e37d9f4423616afad.wav</v>
      </c>
      <c r="O527" s="7"/>
    </row>
    <row r="528" spans="1:15" ht="15.75" customHeight="1">
      <c r="A528" s="7" t="str">
        <f ca="1">IFERROR(__xludf.DUMMYFUNCTION("REGEXREPLACE(REGEXEXTRACT(B528,""(.*)@""),""\."","""")"),"as272793")</f>
        <v>as272793</v>
      </c>
      <c r="B528" s="8" t="s">
        <v>1769</v>
      </c>
      <c r="C528" s="9" t="str">
        <f t="shared" si="0"/>
        <v xml:space="preserve">Sylvain Alexandre </v>
      </c>
      <c r="D528" s="10" t="s">
        <v>1770</v>
      </c>
      <c r="E528" s="10" t="s">
        <v>1771</v>
      </c>
      <c r="F528" s="10"/>
      <c r="G528" s="8" t="s">
        <v>15</v>
      </c>
      <c r="H528" s="8" t="s">
        <v>16</v>
      </c>
      <c r="I528" s="8" t="s">
        <v>35</v>
      </c>
      <c r="M528" s="11" t="str">
        <f ca="1">IFERROR(__xludf.DUMMYFUNCTION("IFERROR(IF(ISBLANK(VLOOKUP(LOWER(B528),recordings!$C$2:K1000,7,FALSE)),REGEXREPLACE(VLOOKUP(LOWER(B528),recordings!$C$2:K1000,9,FALSE),""\?.*$"",""""),VLOOKUP(LOWER(B528),recordings!$C$2:K1000,7,FALSE)),"""")"),"http://production-processed-recordings.s3.amazonaws.com/normalized_audio/dbaefc48f0ac885918c901cbe0cf94b8.wav")</f>
        <v>http://production-processed-recordings.s3.amazonaws.com/normalized_audio/dbaefc48f0ac885918c901cbe0cf94b8.wav</v>
      </c>
      <c r="O528" s="7"/>
    </row>
    <row r="529" spans="1:15" ht="15.75" customHeight="1">
      <c r="A529" s="7" t="str">
        <f ca="1">IFERROR(__xludf.DUMMYFUNCTION("REGEXREPLACE(REGEXEXTRACT(B529,""(.*)@""),""\."","""")"),"ams29106")</f>
        <v>ams29106</v>
      </c>
      <c r="B529" s="8" t="s">
        <v>1772</v>
      </c>
      <c r="C529" s="9" t="str">
        <f t="shared" si="0"/>
        <v>Sylvester Alyssa Marie</v>
      </c>
      <c r="D529" s="10" t="s">
        <v>1773</v>
      </c>
      <c r="E529" s="10" t="s">
        <v>1655</v>
      </c>
      <c r="F529" s="10" t="s">
        <v>783</v>
      </c>
      <c r="G529" s="8" t="s">
        <v>125</v>
      </c>
      <c r="H529" s="8" t="s">
        <v>126</v>
      </c>
      <c r="I529" s="8" t="s">
        <v>59</v>
      </c>
      <c r="M529" s="11" t="str">
        <f ca="1">IFERROR(__xludf.DUMMYFUNCTION("IFERROR(IF(ISBLANK(VLOOKUP(LOWER(B529),recordings!$C$2:K1000,7,FALSE)),REGEXREPLACE(VLOOKUP(LOWER(B529),recordings!$C$2:K1000,9,FALSE),""\?.*$"",""""),VLOOKUP(LOWER(B529),recordings!$C$2:K1000,7,FALSE)),"""")"),"http://production-processed-recordings.s3.amazonaws.com/normalized_audio/c5ae4018745b311956db9c9c2496d848.wav")</f>
        <v>http://production-processed-recordings.s3.amazonaws.com/normalized_audio/c5ae4018745b311956db9c9c2496d848.wav</v>
      </c>
      <c r="O529" s="7"/>
    </row>
    <row r="530" spans="1:15" ht="15.75" customHeight="1">
      <c r="A530" s="7" t="str">
        <f ca="1">IFERROR(__xludf.DUMMYFUNCTION("REGEXREPLACE(REGEXEXTRACT(B530,""(.*)@""),""\."","""")"),"bht2887")</f>
        <v>bht2887</v>
      </c>
      <c r="B530" s="8" t="s">
        <v>1774</v>
      </c>
      <c r="C530" s="9" t="str">
        <f t="shared" si="0"/>
        <v>Talbert Bryson Henry</v>
      </c>
      <c r="D530" s="10" t="s">
        <v>1775</v>
      </c>
      <c r="E530" s="10" t="s">
        <v>707</v>
      </c>
      <c r="F530" s="10" t="s">
        <v>1776</v>
      </c>
      <c r="G530" s="8" t="s">
        <v>15</v>
      </c>
      <c r="H530" s="8" t="s">
        <v>16</v>
      </c>
      <c r="M530" s="11" t="str">
        <f ca="1">IFERROR(__xludf.DUMMYFUNCTION("IFERROR(IF(ISBLANK(VLOOKUP(LOWER(B530),recordings!$C$2:K1000,7,FALSE)),REGEXREPLACE(VLOOKUP(LOWER(B530),recordings!$C$2:K1000,9,FALSE),""\?.*$"",""""),VLOOKUP(LOWER(B530),recordings!$C$2:K1000,7,FALSE)),"""")"),"http://production-processed-recordings.s3.amazonaws.com/normalized_audio/0e78a061905d78aa03089a628b70bcef.wav")</f>
        <v>http://production-processed-recordings.s3.amazonaws.com/normalized_audio/0e78a061905d78aa03089a628b70bcef.wav</v>
      </c>
      <c r="O530" s="7"/>
    </row>
    <row r="531" spans="1:15" ht="15.75" customHeight="1">
      <c r="A531" s="7" t="str">
        <f ca="1">IFERROR(__xludf.DUMMYFUNCTION("REGEXREPLACE(REGEXEXTRACT(B531,""(.*)@""),""\."","""")"),"st25074")</f>
        <v>st25074</v>
      </c>
      <c r="B531" s="8" t="s">
        <v>1777</v>
      </c>
      <c r="C531" s="9" t="str">
        <f t="shared" si="0"/>
        <v xml:space="preserve">Tamang Susma </v>
      </c>
      <c r="D531" s="10" t="s">
        <v>1778</v>
      </c>
      <c r="E531" s="10" t="s">
        <v>1779</v>
      </c>
      <c r="F531" s="10"/>
      <c r="G531" s="8" t="s">
        <v>15</v>
      </c>
      <c r="H531" s="8" t="s">
        <v>34</v>
      </c>
      <c r="M531" s="11" t="str">
        <f ca="1">IFERROR(__xludf.DUMMYFUNCTION("IFERROR(IF(ISBLANK(VLOOKUP(LOWER(B531),recordings!$C$2:K1000,7,FALSE)),REGEXREPLACE(VLOOKUP(LOWER(B531),recordings!$C$2:K1000,9,FALSE),""\?.*$"",""""),VLOOKUP(LOWER(B531),recordings!$C$2:K1000,7,FALSE)),"""")"),"http://production-processed-recordings.s3.amazonaws.com/normalized_audio/c1fc10c0d3f62227a2f1ae18b7f9cad9.wav")</f>
        <v>http://production-processed-recordings.s3.amazonaws.com/normalized_audio/c1fc10c0d3f62227a2f1ae18b7f9cad9.wav</v>
      </c>
      <c r="N531" s="8" t="s">
        <v>1780</v>
      </c>
      <c r="O531" s="7"/>
    </row>
    <row r="532" spans="1:15" ht="15.75" customHeight="1">
      <c r="A532" s="7" t="str">
        <f ca="1">IFERROR(__xludf.DUMMYFUNCTION("REGEXREPLACE(REGEXEXTRACT(B532,""(.*)@""),""\."","""")"),"nmb2573")</f>
        <v>nmb2573</v>
      </c>
      <c r="B532" s="8" t="s">
        <v>1781</v>
      </c>
      <c r="C532" s="9" t="str">
        <f t="shared" si="0"/>
        <v>Taormina Nicole Marie</v>
      </c>
      <c r="D532" s="10" t="s">
        <v>1782</v>
      </c>
      <c r="E532" s="10" t="s">
        <v>58</v>
      </c>
      <c r="F532" s="10" t="s">
        <v>783</v>
      </c>
      <c r="G532" s="8" t="s">
        <v>79</v>
      </c>
      <c r="H532" s="8" t="s">
        <v>236</v>
      </c>
      <c r="M532" s="11" t="str">
        <f ca="1">IFERROR(__xludf.DUMMYFUNCTION("IFERROR(IF(ISBLANK(VLOOKUP(LOWER(B532),recordings!$C$2:K1000,7,FALSE)),REGEXREPLACE(VLOOKUP(LOWER(B532),recordings!$C$2:K1000,9,FALSE),""\?.*$"",""""),VLOOKUP(LOWER(B532),recordings!$C$2:K1000,7,FALSE)),"""")"),"http://production-processed-recordings.s3.amazonaws.com/normalized_audio/b7eb8c62a6af54ca550ae0a6ecd79766.wav")</f>
        <v>http://production-processed-recordings.s3.amazonaws.com/normalized_audio/b7eb8c62a6af54ca550ae0a6ecd79766.wav</v>
      </c>
      <c r="O532" s="7"/>
    </row>
    <row r="533" spans="1:15" ht="15.75" customHeight="1">
      <c r="A533" s="7" t="str">
        <f ca="1">IFERROR(__xludf.DUMMYFUNCTION("REGEXREPLACE(REGEXEXTRACT(B533,""(.*)@""),""\."","""")"),"vdt275")</f>
        <v>vdt275</v>
      </c>
      <c r="B533" s="8" t="s">
        <v>1783</v>
      </c>
      <c r="C533" s="9" t="str">
        <f t="shared" si="0"/>
        <v>Taylor Valerie Dene</v>
      </c>
      <c r="D533" s="10" t="s">
        <v>312</v>
      </c>
      <c r="E533" s="10" t="s">
        <v>1784</v>
      </c>
      <c r="F533" s="10" t="s">
        <v>1785</v>
      </c>
      <c r="G533" s="8" t="s">
        <v>15</v>
      </c>
      <c r="H533" s="8" t="s">
        <v>16</v>
      </c>
      <c r="I533" s="8" t="s">
        <v>59</v>
      </c>
      <c r="M533" s="11" t="str">
        <f ca="1">IFERROR(__xludf.DUMMYFUNCTION("IFERROR(IF(ISBLANK(VLOOKUP(LOWER(B533),recordings!$C$2:K1000,7,FALSE)),REGEXREPLACE(VLOOKUP(LOWER(B533),recordings!$C$2:K1000,9,FALSE),""\?.*$"",""""),VLOOKUP(LOWER(B533),recordings!$C$2:K1000,7,FALSE)),"""")"),"http://production-processed-recordings.s3.amazonaws.com/normalized_audio/421b007d09ed74a79f09a45f685b3262.wav")</f>
        <v>http://production-processed-recordings.s3.amazonaws.com/normalized_audio/421b007d09ed74a79f09a45f685b3262.wav</v>
      </c>
      <c r="O533" s="7"/>
    </row>
    <row r="534" spans="1:15" ht="15.75" customHeight="1">
      <c r="A534" s="7" t="str">
        <f ca="1">IFERROR(__xludf.DUMMYFUNCTION("REGEXREPLACE(REGEXEXTRACT(B534,""(.*)@""),""\."","""")"),"jat26051")</f>
        <v>jat26051</v>
      </c>
      <c r="B534" s="8" t="s">
        <v>1786</v>
      </c>
      <c r="C534" s="9" t="str">
        <f t="shared" si="0"/>
        <v>Tebbenkamp Jill Avery</v>
      </c>
      <c r="D534" s="10" t="s">
        <v>1787</v>
      </c>
      <c r="E534" s="10" t="s">
        <v>1788</v>
      </c>
      <c r="F534" s="10" t="s">
        <v>1789</v>
      </c>
      <c r="G534" s="8" t="s">
        <v>27</v>
      </c>
      <c r="H534" s="8" t="s">
        <v>41</v>
      </c>
      <c r="I534" s="8" t="s">
        <v>59</v>
      </c>
      <c r="M534" s="11" t="str">
        <f ca="1">IFERROR(__xludf.DUMMYFUNCTION("IFERROR(IF(ISBLANK(VLOOKUP(LOWER(B534),recordings!$C$2:K1000,7,FALSE)),REGEXREPLACE(VLOOKUP(LOWER(B534),recordings!$C$2:K1000,9,FALSE),""\?.*$"",""""),VLOOKUP(LOWER(B534),recordings!$C$2:K1000,7,FALSE)),"""")"),"http://production-processed-recordings.s3.amazonaws.com/normalized_audio/72a8b5fdc9ef147e0578636c06d5e547.wav")</f>
        <v>http://production-processed-recordings.s3.amazonaws.com/normalized_audio/72a8b5fdc9ef147e0578636c06d5e547.wav</v>
      </c>
      <c r="O534" s="7"/>
    </row>
    <row r="535" spans="1:15" ht="15.75" customHeight="1">
      <c r="A535" s="7" t="str">
        <f ca="1">IFERROR(__xludf.DUMMYFUNCTION("REGEXREPLACE(REGEXEXTRACT(B535,""(.*)@""),""\."","""")"),"rlt2724")</f>
        <v>rlt2724</v>
      </c>
      <c r="B535" s="8" t="s">
        <v>1790</v>
      </c>
      <c r="C535" s="9" t="str">
        <f t="shared" si="0"/>
        <v>Tedford Raechel Lee</v>
      </c>
      <c r="D535" s="10" t="s">
        <v>1791</v>
      </c>
      <c r="E535" s="10" t="s">
        <v>1792</v>
      </c>
      <c r="F535" s="10" t="s">
        <v>227</v>
      </c>
      <c r="G535" s="8" t="s">
        <v>15</v>
      </c>
      <c r="H535" s="8" t="s">
        <v>16</v>
      </c>
      <c r="M535" s="11" t="str">
        <f ca="1">IFERROR(__xludf.DUMMYFUNCTION("IFERROR(IF(ISBLANK(VLOOKUP(LOWER(B535),recordings!$C$2:K1000,7,FALSE)),REGEXREPLACE(VLOOKUP(LOWER(B535),recordings!$C$2:K1000,9,FALSE),""\?.*$"",""""),VLOOKUP(LOWER(B535),recordings!$C$2:K1000,7,FALSE)),"""")"),"http://production-processed-recordings.s3.amazonaws.com/normalized_audio/61120278e76145b69959fa0b70214762.wav")</f>
        <v>http://production-processed-recordings.s3.amazonaws.com/normalized_audio/61120278e76145b69959fa0b70214762.wav</v>
      </c>
      <c r="O535" s="7"/>
    </row>
    <row r="536" spans="1:15" ht="15.75" customHeight="1">
      <c r="A536" s="7" t="str">
        <f ca="1">IFERROR(__xludf.DUMMYFUNCTION("REGEXREPLACE(REGEXEXTRACT(B536,""(.*)@""),""\."","""")"),"at21520")</f>
        <v>at21520</v>
      </c>
      <c r="B536" s="8" t="s">
        <v>1793</v>
      </c>
      <c r="C536" s="9" t="str">
        <f t="shared" si="0"/>
        <v xml:space="preserve">Tepedino Anna </v>
      </c>
      <c r="D536" s="10" t="s">
        <v>1794</v>
      </c>
      <c r="E536" s="10" t="s">
        <v>800</v>
      </c>
      <c r="F536" s="10"/>
      <c r="G536" s="8" t="s">
        <v>29</v>
      </c>
      <c r="H536" s="8" t="s">
        <v>1795</v>
      </c>
      <c r="M536" s="11" t="str">
        <f ca="1">IFERROR(__xludf.DUMMYFUNCTION("IFERROR(IF(ISBLANK(VLOOKUP(LOWER(B536),recordings!$C$2:K1000,7,FALSE)),REGEXREPLACE(VLOOKUP(LOWER(B536),recordings!$C$2:K1000,9,FALSE),""\?.*$"",""""),VLOOKUP(LOWER(B536),recordings!$C$2:K1000,7,FALSE)),"""")"),"http://production-processed-recordings.s3.amazonaws.com/normalized_audio/7a6efc3d38dfdb5bbd6d7018e68a8a55.wav")</f>
        <v>http://production-processed-recordings.s3.amazonaws.com/normalized_audio/7a6efc3d38dfdb5bbd6d7018e68a8a55.wav</v>
      </c>
      <c r="O536" s="7"/>
    </row>
    <row r="537" spans="1:15" ht="15.75" customHeight="1">
      <c r="A537" s="7" t="str">
        <f ca="1">IFERROR(__xludf.DUMMYFUNCTION("REGEXREPLACE(REGEXEXTRACT(B537,""(.*)@""),""\."","""")"),"cat20737")</f>
        <v>cat20737</v>
      </c>
      <c r="B537" s="8" t="s">
        <v>1796</v>
      </c>
      <c r="C537" s="9" t="str">
        <f t="shared" si="0"/>
        <v>Tessier Christian Avery</v>
      </c>
      <c r="D537" s="10" t="s">
        <v>1797</v>
      </c>
      <c r="E537" s="10" t="s">
        <v>787</v>
      </c>
      <c r="F537" s="10" t="s">
        <v>1789</v>
      </c>
      <c r="G537" s="8" t="s">
        <v>125</v>
      </c>
      <c r="H537" s="8" t="s">
        <v>126</v>
      </c>
      <c r="I537" s="8" t="s">
        <v>35</v>
      </c>
      <c r="M537" s="11" t="str">
        <f ca="1">IFERROR(__xludf.DUMMYFUNCTION("IFERROR(IF(ISBLANK(VLOOKUP(LOWER(B537),recordings!$C$2:K1000,7,FALSE)),REGEXREPLACE(VLOOKUP(LOWER(B537),recordings!$C$2:K1000,9,FALSE),""\?.*$"",""""),VLOOKUP(LOWER(B537),recordings!$C$2:K1000,7,FALSE)),"""")"),"http://production-processed-recordings.s3.amazonaws.com/normalized_audio/727640720ccf31976dcb4822caeef1a8.wav")</f>
        <v>http://production-processed-recordings.s3.amazonaws.com/normalized_audio/727640720ccf31976dcb4822caeef1a8.wav</v>
      </c>
      <c r="O537" s="7"/>
    </row>
    <row r="538" spans="1:15" ht="15.75" customHeight="1">
      <c r="A538" s="7" t="str">
        <f ca="1">IFERROR(__xludf.DUMMYFUNCTION("REGEXREPLACE(REGEXEXTRACT(B538,""(.*)@""),""\."","""")"),"bbyers7343")</f>
        <v>bbyers7343</v>
      </c>
      <c r="B538" s="8" t="s">
        <v>1798</v>
      </c>
      <c r="C538" s="9" t="str">
        <f t="shared" si="0"/>
        <v>Tharpe Bronwyn E</v>
      </c>
      <c r="D538" s="10" t="s">
        <v>1799</v>
      </c>
      <c r="E538" s="10" t="s">
        <v>1800</v>
      </c>
      <c r="F538" s="10" t="s">
        <v>1033</v>
      </c>
      <c r="G538" s="8" t="s">
        <v>15</v>
      </c>
      <c r="H538" s="8" t="s">
        <v>16</v>
      </c>
      <c r="M538" s="11" t="str">
        <f ca="1">IFERROR(__xludf.DUMMYFUNCTION("IFERROR(IF(ISBLANK(VLOOKUP(LOWER(B538),recordings!$C$2:K1000,7,FALSE)),REGEXREPLACE(VLOOKUP(LOWER(B538),recordings!$C$2:K1000,9,FALSE),""\?.*$"",""""),VLOOKUP(LOWER(B538),recordings!$C$2:K1000,7,FALSE)),"""")"),"http://production-processed-recordings.s3.amazonaws.com/normalized_audio/46a40ad8bd41d6d852edefe9d1b6e3cd.wav")</f>
        <v>http://production-processed-recordings.s3.amazonaws.com/normalized_audio/46a40ad8bd41d6d852edefe9d1b6e3cd.wav</v>
      </c>
      <c r="N538" s="8" t="s">
        <v>1801</v>
      </c>
      <c r="O538" s="7"/>
    </row>
    <row r="539" spans="1:15" ht="15.75" customHeight="1">
      <c r="A539" s="7" t="str">
        <f ca="1">IFERROR(__xludf.DUMMYFUNCTION("REGEXREPLACE(REGEXEXTRACT(B539,""(.*)@""),""\."","""")"),"set29711")</f>
        <v>set29711</v>
      </c>
      <c r="B539" s="8" t="s">
        <v>1802</v>
      </c>
      <c r="C539" s="9" t="str">
        <f t="shared" si="0"/>
        <v>Thompson Sydney Elizabeth</v>
      </c>
      <c r="D539" s="10" t="s">
        <v>1803</v>
      </c>
      <c r="E539" s="10" t="s">
        <v>1562</v>
      </c>
      <c r="F539" s="10" t="s">
        <v>281</v>
      </c>
      <c r="G539" s="8" t="s">
        <v>125</v>
      </c>
      <c r="H539" s="8" t="s">
        <v>126</v>
      </c>
      <c r="I539" s="8" t="s">
        <v>17</v>
      </c>
      <c r="M539" s="11" t="str">
        <f ca="1">IFERROR(__xludf.DUMMYFUNCTION("IFERROR(IF(ISBLANK(VLOOKUP(LOWER(B539),recordings!$C$2:K1000,7,FALSE)),REGEXREPLACE(VLOOKUP(LOWER(B539),recordings!$C$2:K1000,9,FALSE),""\?.*$"",""""),VLOOKUP(LOWER(B539),recordings!$C$2:K1000,7,FALSE)),"""")"),"http://production-processed-recordings.s3.amazonaws.com/normalized_audio/f323dc20f37530275074552aa8d1f2c3.wav")</f>
        <v>http://production-processed-recordings.s3.amazonaws.com/normalized_audio/f323dc20f37530275074552aa8d1f2c3.wav</v>
      </c>
      <c r="O539" s="7"/>
    </row>
    <row r="540" spans="1:15" ht="15.75" customHeight="1">
      <c r="A540" s="7" t="str">
        <f ca="1">IFERROR(__xludf.DUMMYFUNCTION("REGEXREPLACE(REGEXEXTRACT(B540,""(.*)@""),""\."","""")"),"amt21449")</f>
        <v>amt21449</v>
      </c>
      <c r="B540" s="8" t="s">
        <v>1804</v>
      </c>
      <c r="C540" s="9" t="str">
        <f t="shared" si="0"/>
        <v>Thorsted Amanda Mary</v>
      </c>
      <c r="D540" s="10" t="s">
        <v>1805</v>
      </c>
      <c r="E540" s="10" t="s">
        <v>161</v>
      </c>
      <c r="F540" s="10" t="s">
        <v>260</v>
      </c>
      <c r="G540" s="8" t="s">
        <v>27</v>
      </c>
      <c r="H540" s="8" t="s">
        <v>41</v>
      </c>
      <c r="M540" s="11" t="str">
        <f ca="1">IFERROR(__xludf.DUMMYFUNCTION("IFERROR(IF(ISBLANK(VLOOKUP(LOWER(B540),recordings!$C$2:K1000,7,FALSE)),REGEXREPLACE(VLOOKUP(LOWER(B540),recordings!$C$2:K1000,9,FALSE),""\?.*$"",""""),VLOOKUP(LOWER(B540),recordings!$C$2:K1000,7,FALSE)),"""")"),"http://production-processed-recordings.s3.amazonaws.com/normalized_audio/838fea40d53851392ce16cfb50a5ea76.wav")</f>
        <v>http://production-processed-recordings.s3.amazonaws.com/normalized_audio/838fea40d53851392ce16cfb50a5ea76.wav</v>
      </c>
      <c r="O540" s="7"/>
    </row>
    <row r="541" spans="1:15" ht="15.75" customHeight="1">
      <c r="A541" s="7" t="str">
        <f ca="1">IFERROR(__xludf.DUMMYFUNCTION("REGEXREPLACE(REGEXEXTRACT(B541,""(.*)@""),""\."","""")"),"jwt20932")</f>
        <v>jwt20932</v>
      </c>
      <c r="B541" s="8" t="s">
        <v>1806</v>
      </c>
      <c r="C541" s="9" t="str">
        <f t="shared" si="0"/>
        <v>Thurston Joshua William</v>
      </c>
      <c r="D541" s="10" t="s">
        <v>1807</v>
      </c>
      <c r="E541" s="10" t="s">
        <v>372</v>
      </c>
      <c r="F541" s="10" t="s">
        <v>115</v>
      </c>
      <c r="G541" s="8" t="s">
        <v>27</v>
      </c>
      <c r="H541" s="8" t="s">
        <v>623</v>
      </c>
      <c r="I541" s="8" t="s">
        <v>59</v>
      </c>
      <c r="M541" s="11" t="str">
        <f ca="1">IFERROR(__xludf.DUMMYFUNCTION("IFERROR(IF(ISBLANK(VLOOKUP(LOWER(B541),recordings!$C$2:K1000,7,FALSE)),REGEXREPLACE(VLOOKUP(LOWER(B541),recordings!$C$2:K1000,9,FALSE),""\?.*$"",""""),VLOOKUP(LOWER(B541),recordings!$C$2:K1000,7,FALSE)),"""")"),"http://production-processed-recordings.s3.amazonaws.com/normalized_audio/49be8d0bb6269fb616404137c29699f3.wav")</f>
        <v>http://production-processed-recordings.s3.amazonaws.com/normalized_audio/49be8d0bb6269fb616404137c29699f3.wav</v>
      </c>
      <c r="O541" s="7"/>
    </row>
    <row r="542" spans="1:15" ht="15.75" customHeight="1">
      <c r="A542" s="7" t="str">
        <f ca="1">IFERROR(__xludf.DUMMYFUNCTION("REGEXREPLACE(REGEXEXTRACT(B542,""(.*)@""),""\."","""")"),"jpalmerino0001")</f>
        <v>jpalmerino0001</v>
      </c>
      <c r="B542" s="8" t="s">
        <v>1808</v>
      </c>
      <c r="C542" s="9" t="str">
        <f t="shared" si="0"/>
        <v>Tibbs Jessica Renee</v>
      </c>
      <c r="D542" s="10" t="s">
        <v>1809</v>
      </c>
      <c r="E542" s="10" t="s">
        <v>1810</v>
      </c>
      <c r="F542" s="10" t="s">
        <v>512</v>
      </c>
      <c r="G542" s="8" t="s">
        <v>15</v>
      </c>
      <c r="H542" s="8" t="s">
        <v>34</v>
      </c>
      <c r="I542" s="8" t="s">
        <v>17</v>
      </c>
      <c r="M542" s="11" t="str">
        <f ca="1">IFERROR(__xludf.DUMMYFUNCTION("IFERROR(IF(ISBLANK(VLOOKUP(LOWER(B542),recordings!$C$2:K1000,7,FALSE)),REGEXREPLACE(VLOOKUP(LOWER(B542),recordings!$C$2:K1000,9,FALSE),""\?.*$"",""""),VLOOKUP(LOWER(B542),recordings!$C$2:K1000,7,FALSE)),"""")"),"http://production-processed-recordings.s3.amazonaws.com/normalized_audio/ba94ba9a9ef075e1c5a4db69e1f7e751.wav")</f>
        <v>http://production-processed-recordings.s3.amazonaws.com/normalized_audio/ba94ba9a9ef075e1c5a4db69e1f7e751.wav</v>
      </c>
      <c r="N542" s="8" t="s">
        <v>1811</v>
      </c>
      <c r="O542" s="7"/>
    </row>
    <row r="543" spans="1:15" ht="15.75" customHeight="1">
      <c r="A543" s="7" t="str">
        <f ca="1">IFERROR(__xludf.DUMMYFUNCTION("REGEXREPLACE(REGEXEXTRACT(B543,""(.*)@""),""\."","""")"),"jht2757")</f>
        <v>jht2757</v>
      </c>
      <c r="B543" s="8" t="s">
        <v>1812</v>
      </c>
      <c r="C543" s="9" t="str">
        <f t="shared" si="0"/>
        <v>Tomlinson Julia Helen</v>
      </c>
      <c r="D543" s="10" t="s">
        <v>1813</v>
      </c>
      <c r="E543" s="10" t="s">
        <v>679</v>
      </c>
      <c r="F543" s="10" t="s">
        <v>1255</v>
      </c>
      <c r="G543" s="8" t="s">
        <v>15</v>
      </c>
      <c r="H543" s="8" t="s">
        <v>16</v>
      </c>
      <c r="I543" s="8" t="s">
        <v>59</v>
      </c>
      <c r="M543" s="11" t="str">
        <f ca="1">IFERROR(__xludf.DUMMYFUNCTION("IFERROR(IF(ISBLANK(VLOOKUP(LOWER(B543),recordings!$C$2:K1000,7,FALSE)),REGEXREPLACE(VLOOKUP(LOWER(B543),recordings!$C$2:K1000,9,FALSE),""\?.*$"",""""),VLOOKUP(LOWER(B543),recordings!$C$2:K1000,7,FALSE)),"""")"),"http://production-processed-recordings.s3.amazonaws.com/normalized_audio/b04f80f0d3587a6481ab54c04c5daa25.wav")</f>
        <v>http://production-processed-recordings.s3.amazonaws.com/normalized_audio/b04f80f0d3587a6481ab54c04c5daa25.wav</v>
      </c>
      <c r="O543" s="7"/>
    </row>
    <row r="544" spans="1:15" ht="15.75" customHeight="1">
      <c r="A544" s="7" t="str">
        <f ca="1">IFERROR(__xludf.DUMMYFUNCTION("REGEXREPLACE(REGEXEXTRACT(B544,""(.*)@""),""\."","""")"),"aet24")</f>
        <v>aet24</v>
      </c>
      <c r="B544" s="8" t="s">
        <v>1814</v>
      </c>
      <c r="C544" s="9" t="str">
        <f t="shared" si="0"/>
        <v>Toms Ashleigh E</v>
      </c>
      <c r="D544" s="10" t="s">
        <v>1815</v>
      </c>
      <c r="E544" s="10" t="s">
        <v>1816</v>
      </c>
      <c r="F544" s="10" t="s">
        <v>1033</v>
      </c>
      <c r="G544" s="8" t="s">
        <v>15</v>
      </c>
      <c r="H544" s="8" t="s">
        <v>16</v>
      </c>
      <c r="I544" s="8" t="s">
        <v>35</v>
      </c>
      <c r="M544" s="11" t="str">
        <f ca="1">IFERROR(__xludf.DUMMYFUNCTION("IFERROR(IF(ISBLANK(VLOOKUP(LOWER(B544),recordings!$C$2:K1000,7,FALSE)),REGEXREPLACE(VLOOKUP(LOWER(B544),recordings!$C$2:K1000,9,FALSE),""\?.*$"",""""),VLOOKUP(LOWER(B544),recordings!$C$2:K1000,7,FALSE)),"""")"),"http://production-processed-recordings.s3.amazonaws.com/normalized_audio/ea6d5c8fd9b0db32f5ff28e88c1ccfe7.wav")</f>
        <v>http://production-processed-recordings.s3.amazonaws.com/normalized_audio/ea6d5c8fd9b0db32f5ff28e88c1ccfe7.wav</v>
      </c>
      <c r="O544" s="7"/>
    </row>
    <row r="545" spans="1:15" ht="15.75" customHeight="1">
      <c r="A545" s="7" t="str">
        <f ca="1">IFERROR(__xludf.DUMMYFUNCTION("REGEXREPLACE(REGEXEXTRACT(B545,""(.*)@""),""\."","""")"),"ttran0002")</f>
        <v>ttran0002</v>
      </c>
      <c r="B545" s="8" t="s">
        <v>1817</v>
      </c>
      <c r="C545" s="9" t="str">
        <f t="shared" si="0"/>
        <v>Tran Diem-Trang T</v>
      </c>
      <c r="D545" s="10" t="s">
        <v>1818</v>
      </c>
      <c r="E545" s="10" t="s">
        <v>1819</v>
      </c>
      <c r="F545" s="10" t="s">
        <v>634</v>
      </c>
      <c r="G545" s="8" t="s">
        <v>79</v>
      </c>
      <c r="H545" s="8" t="s">
        <v>80</v>
      </c>
      <c r="I545" s="8" t="s">
        <v>17</v>
      </c>
      <c r="M545" s="11" t="str">
        <f ca="1">IFERROR(__xludf.DUMMYFUNCTION("IFERROR(IF(ISBLANK(VLOOKUP(LOWER(B545),recordings!$C$2:K1000,7,FALSE)),REGEXREPLACE(VLOOKUP(LOWER(B545),recordings!$C$2:K1000,9,FALSE),""\?.*$"",""""),VLOOKUP(LOWER(B545),recordings!$C$2:K1000,7,FALSE)),"""")"),"http://production-processed-recordings.s3.amazonaws.com/normalized_audio/40ac8747950ccb753d1be88766a81882.wav")</f>
        <v>http://production-processed-recordings.s3.amazonaws.com/normalized_audio/40ac8747950ccb753d1be88766a81882.wav</v>
      </c>
      <c r="O545" s="7"/>
    </row>
    <row r="546" spans="1:15" ht="15.75" customHeight="1">
      <c r="A546" s="7" t="str">
        <f ca="1">IFERROR(__xludf.DUMMYFUNCTION("REGEXREPLACE(REGEXEXTRACT(B546,""(.*)@""),""\."","""")"),"rct2180")</f>
        <v>rct2180</v>
      </c>
      <c r="B546" s="8" t="s">
        <v>1820</v>
      </c>
      <c r="C546" s="9" t="str">
        <f t="shared" si="0"/>
        <v>Tucker Richard Clark</v>
      </c>
      <c r="D546" s="10" t="s">
        <v>1821</v>
      </c>
      <c r="E546" s="10" t="s">
        <v>1822</v>
      </c>
      <c r="F546" s="10" t="s">
        <v>1823</v>
      </c>
      <c r="G546" s="8" t="s">
        <v>29</v>
      </c>
      <c r="H546" s="8" t="s">
        <v>1045</v>
      </c>
      <c r="M546" s="11" t="str">
        <f ca="1">IFERROR(__xludf.DUMMYFUNCTION("IFERROR(IF(ISBLANK(VLOOKUP(LOWER(B546),recordings!$C$2:K1000,7,FALSE)),REGEXREPLACE(VLOOKUP(LOWER(B546),recordings!$C$2:K1000,9,FALSE),""\?.*$"",""""),VLOOKUP(LOWER(B546),recordings!$C$2:K1000,7,FALSE)),"""")"),"http://production-processed-recordings.s3.amazonaws.com/normalized_audio/49fc73eb9aaf6d4702e0610301be84f6.wav")</f>
        <v>http://production-processed-recordings.s3.amazonaws.com/normalized_audio/49fc73eb9aaf6d4702e0610301be84f6.wav</v>
      </c>
      <c r="O546" s="7"/>
    </row>
    <row r="547" spans="1:15" ht="15.75" customHeight="1">
      <c r="A547" s="7" t="str">
        <f ca="1">IFERROR(__xludf.DUMMYFUNCTION("REGEXREPLACE(REGEXEXTRACT(B547,""(.*)@""),""\."","""")"),"sst2015")</f>
        <v>sst2015</v>
      </c>
      <c r="B547" s="8" t="s">
        <v>1824</v>
      </c>
      <c r="C547" s="9" t="str">
        <f t="shared" si="0"/>
        <v>Turcios Escobar Sthephanny Sujey</v>
      </c>
      <c r="D547" s="10" t="s">
        <v>1825</v>
      </c>
      <c r="E547" s="10" t="s">
        <v>1826</v>
      </c>
      <c r="F547" s="10" t="s">
        <v>1827</v>
      </c>
      <c r="G547" s="8" t="s">
        <v>15</v>
      </c>
      <c r="H547" s="8" t="s">
        <v>34</v>
      </c>
      <c r="M547" s="11" t="str">
        <f ca="1">IFERROR(__xludf.DUMMYFUNCTION("IFERROR(IF(ISBLANK(VLOOKUP(LOWER(B547),recordings!$C$2:K1000,7,FALSE)),REGEXREPLACE(VLOOKUP(LOWER(B547),recordings!$C$2:K1000,9,FALSE),""\?.*$"",""""),VLOOKUP(LOWER(B547),recordings!$C$2:K1000,7,FALSE)),"""")"),"http://production-processed-recordings.s3.amazonaws.com/normalized_audio/3cb9ea379b39c212974c968f73203922.wav")</f>
        <v>http://production-processed-recordings.s3.amazonaws.com/normalized_audio/3cb9ea379b39c212974c968f73203922.wav</v>
      </c>
      <c r="O547" s="7"/>
    </row>
    <row r="548" spans="1:15" ht="15.75" customHeight="1">
      <c r="A548" s="7" t="str">
        <f ca="1">IFERROR(__xludf.DUMMYFUNCTION("REGEXREPLACE(REGEXEXTRACT(B548,""(.*)@""),""\."","""")"),"mat2168")</f>
        <v>mat2168</v>
      </c>
      <c r="B548" s="8" t="s">
        <v>1828</v>
      </c>
      <c r="C548" s="9" t="str">
        <f t="shared" si="0"/>
        <v>Turner Michael Anthony</v>
      </c>
      <c r="D548" s="10" t="s">
        <v>1829</v>
      </c>
      <c r="E548" s="10" t="s">
        <v>471</v>
      </c>
      <c r="F548" s="10" t="s">
        <v>461</v>
      </c>
      <c r="G548" s="8" t="s">
        <v>15</v>
      </c>
      <c r="H548" s="8" t="s">
        <v>34</v>
      </c>
      <c r="I548" s="8" t="s">
        <v>17</v>
      </c>
      <c r="M548" s="11" t="str">
        <f ca="1">IFERROR(__xludf.DUMMYFUNCTION("IFERROR(IF(ISBLANK(VLOOKUP(LOWER(B548),recordings!$C$2:K1000,7,FALSE)),REGEXREPLACE(VLOOKUP(LOWER(B548),recordings!$C$2:K1000,9,FALSE),""\?.*$"",""""),VLOOKUP(LOWER(B548),recordings!$C$2:K1000,7,FALSE)),"""")"),"http://production-processed-recordings.s3.amazonaws.com/normalized_audio/b3e558f9d7bf89c1f8076af519784b8f.wav")</f>
        <v>http://production-processed-recordings.s3.amazonaws.com/normalized_audio/b3e558f9d7bf89c1f8076af519784b8f.wav</v>
      </c>
      <c r="O548" s="7"/>
    </row>
    <row r="549" spans="1:15" ht="15.75" customHeight="1">
      <c r="A549" s="7" t="str">
        <f ca="1">IFERROR(__xludf.DUMMYFUNCTION("REGEXREPLACE(REGEXEXTRACT(B549,""(.*)@""),""\."","""")"),"zat242")</f>
        <v>zat242</v>
      </c>
      <c r="B549" s="8" t="s">
        <v>1830</v>
      </c>
      <c r="C549" s="9" t="str">
        <f t="shared" si="0"/>
        <v>Turner Zachary Andrew</v>
      </c>
      <c r="D549" s="10" t="s">
        <v>1829</v>
      </c>
      <c r="E549" s="10" t="s">
        <v>582</v>
      </c>
      <c r="F549" s="10" t="s">
        <v>355</v>
      </c>
      <c r="G549" s="8" t="s">
        <v>27</v>
      </c>
      <c r="H549" s="8" t="s">
        <v>28</v>
      </c>
      <c r="J549" s="8" t="s">
        <v>29</v>
      </c>
      <c r="K549" s="8" t="s">
        <v>30</v>
      </c>
      <c r="M549" s="11" t="str">
        <f ca="1">IFERROR(__xludf.DUMMYFUNCTION("IFERROR(IF(ISBLANK(VLOOKUP(LOWER(B549),recordings!$C$2:K1000,7,FALSE)),REGEXREPLACE(VLOOKUP(LOWER(B549),recordings!$C$2:K1000,9,FALSE),""\?.*$"",""""),VLOOKUP(LOWER(B549),recordings!$C$2:K1000,7,FALSE)),"""")"),"http://production-processed-recordings.s3.amazonaws.com/normalized_audio/815f95102a91a416f22de99e7e0d9c90.wav")</f>
        <v>http://production-processed-recordings.s3.amazonaws.com/normalized_audio/815f95102a91a416f22de99e7e0d9c90.wav</v>
      </c>
      <c r="N549" s="8" t="s">
        <v>1831</v>
      </c>
      <c r="O549" s="7"/>
    </row>
    <row r="550" spans="1:15" ht="15.75" customHeight="1">
      <c r="A550" s="7" t="str">
        <f ca="1">IFERROR(__xludf.DUMMYFUNCTION("REGEXREPLACE(REGEXEXTRACT(B550,""(.*)@""),""\."","""")"),"ket29108")</f>
        <v>ket29108</v>
      </c>
      <c r="B550" s="8" t="s">
        <v>1832</v>
      </c>
      <c r="C550" s="9" t="str">
        <f t="shared" si="0"/>
        <v>Tyler Kornel Elwood</v>
      </c>
      <c r="D550" s="10" t="s">
        <v>431</v>
      </c>
      <c r="E550" s="10" t="s">
        <v>1833</v>
      </c>
      <c r="F550" s="10" t="s">
        <v>1834</v>
      </c>
      <c r="G550" s="8" t="s">
        <v>15</v>
      </c>
      <c r="H550" s="8" t="s">
        <v>16</v>
      </c>
      <c r="I550" s="8" t="s">
        <v>35</v>
      </c>
      <c r="M550" s="11" t="str">
        <f ca="1">IFERROR(__xludf.DUMMYFUNCTION("IFERROR(IF(ISBLANK(VLOOKUP(LOWER(B550),recordings!$C$2:K1000,7,FALSE)),REGEXREPLACE(VLOOKUP(LOWER(B550),recordings!$C$2:K1000,9,FALSE),""\?.*$"",""""),VLOOKUP(LOWER(B550),recordings!$C$2:K1000,7,FALSE)),"""")"),"http://production-processed-recordings.s3.amazonaws.com/normalized_audio/1a39dd298283891dac933909f9c7a8cd.wav")</f>
        <v>http://production-processed-recordings.s3.amazonaws.com/normalized_audio/1a39dd298283891dac933909f9c7a8cd.wav</v>
      </c>
      <c r="N550" s="8" t="s">
        <v>1835</v>
      </c>
      <c r="O550" s="7"/>
    </row>
    <row r="551" spans="1:15" ht="15.75" customHeight="1">
      <c r="A551" s="7" t="str">
        <f ca="1">IFERROR(__xludf.DUMMYFUNCTION("REGEXREPLACE(REGEXEXTRACT(B551,""(.*)@""),""\."","""")"),"aau228")</f>
        <v>aau228</v>
      </c>
      <c r="B551" s="8" t="s">
        <v>1836</v>
      </c>
      <c r="C551" s="9" t="str">
        <f t="shared" si="0"/>
        <v>Urban Ariel Anne</v>
      </c>
      <c r="D551" s="10" t="s">
        <v>1837</v>
      </c>
      <c r="E551" s="10" t="s">
        <v>1838</v>
      </c>
      <c r="F551" s="10" t="s">
        <v>816</v>
      </c>
      <c r="G551" s="8" t="s">
        <v>27</v>
      </c>
      <c r="H551" s="8" t="s">
        <v>41</v>
      </c>
      <c r="I551" s="8" t="s">
        <v>59</v>
      </c>
      <c r="M551" s="11" t="str">
        <f ca="1">IFERROR(__xludf.DUMMYFUNCTION("IFERROR(IF(ISBLANK(VLOOKUP(LOWER(B551),recordings!$C$2:K1000,7,FALSE)),REGEXREPLACE(VLOOKUP(LOWER(B551),recordings!$C$2:K1000,9,FALSE),""\?.*$"",""""),VLOOKUP(LOWER(B551),recordings!$C$2:K1000,7,FALSE)),"""")"),"http://production-processed-recordings.s3.amazonaws.com/normalized_audio/fbaaa21468231074b7027759518b0a12.wav")</f>
        <v>http://production-processed-recordings.s3.amazonaws.com/normalized_audio/fbaaa21468231074b7027759518b0a12.wav</v>
      </c>
      <c r="O551" s="7"/>
    </row>
    <row r="552" spans="1:15" ht="15.75" customHeight="1">
      <c r="A552" s="7" t="str">
        <f ca="1">IFERROR(__xludf.DUMMYFUNCTION("REGEXREPLACE(REGEXEXTRACT(B552,""(.*)@""),""\."","""")"),"csv2126")</f>
        <v>csv2126</v>
      </c>
      <c r="B552" s="8" t="s">
        <v>1839</v>
      </c>
      <c r="C552" s="9" t="str">
        <f t="shared" si="0"/>
        <v>Vance Christian Scott</v>
      </c>
      <c r="D552" s="10" t="s">
        <v>1840</v>
      </c>
      <c r="E552" s="10" t="s">
        <v>787</v>
      </c>
      <c r="F552" s="10" t="s">
        <v>683</v>
      </c>
      <c r="G552" s="8" t="s">
        <v>15</v>
      </c>
      <c r="H552" s="8" t="s">
        <v>16</v>
      </c>
      <c r="M552" s="11" t="str">
        <f ca="1">IFERROR(__xludf.DUMMYFUNCTION("IFERROR(IF(ISBLANK(VLOOKUP(LOWER(B552),recordings!$C$2:K1000,7,FALSE)),REGEXREPLACE(VLOOKUP(LOWER(B552),recordings!$C$2:K1000,9,FALSE),""\?.*$"",""""),VLOOKUP(LOWER(B552),recordings!$C$2:K1000,7,FALSE)),"""")"),"http://production-processed-recordings.s3.amazonaws.com/normalized_audio/54cb34eb3c59ae781d64c026a0875a0b.wav")</f>
        <v>http://production-processed-recordings.s3.amazonaws.com/normalized_audio/54cb34eb3c59ae781d64c026a0875a0b.wav</v>
      </c>
      <c r="O552" s="7"/>
    </row>
    <row r="553" spans="1:15" ht="15.75" customHeight="1">
      <c r="A553" s="7" t="str">
        <f ca="1">IFERROR(__xludf.DUMMYFUNCTION("REGEXREPLACE(REGEXEXTRACT(B553,""(.*)@""),""\."","""")"),"tev271")</f>
        <v>tev271</v>
      </c>
      <c r="B553" s="8" t="s">
        <v>1841</v>
      </c>
      <c r="C553" s="9" t="str">
        <f t="shared" si="0"/>
        <v>Varney Tyler Eugene</v>
      </c>
      <c r="D553" s="10" t="s">
        <v>1842</v>
      </c>
      <c r="E553" s="10" t="s">
        <v>431</v>
      </c>
      <c r="F553" s="10" t="s">
        <v>308</v>
      </c>
      <c r="G553" s="8" t="s">
        <v>27</v>
      </c>
      <c r="H553" s="8" t="s">
        <v>84</v>
      </c>
      <c r="I553" s="8" t="s">
        <v>35</v>
      </c>
      <c r="J553" s="8" t="s">
        <v>29</v>
      </c>
      <c r="K553" s="8" t="s">
        <v>240</v>
      </c>
      <c r="M553" s="11" t="str">
        <f ca="1">IFERROR(__xludf.DUMMYFUNCTION("IFERROR(IF(ISBLANK(VLOOKUP(LOWER(B553),recordings!$C$2:K1000,7,FALSE)),REGEXREPLACE(VLOOKUP(LOWER(B553),recordings!$C$2:K1000,9,FALSE),""\?.*$"",""""),VLOOKUP(LOWER(B553),recordings!$C$2:K1000,7,FALSE)),"""")"),"http://production-processed-recordings.s3.amazonaws.com/normalized_audio/4ce26f592c503ba195290564dc2ede3d.wav")</f>
        <v>http://production-processed-recordings.s3.amazonaws.com/normalized_audio/4ce26f592c503ba195290564dc2ede3d.wav</v>
      </c>
      <c r="O553" s="7"/>
    </row>
    <row r="554" spans="1:15" ht="15.75" customHeight="1">
      <c r="A554" s="7" t="str">
        <f ca="1">IFERROR(__xludf.DUMMYFUNCTION("REGEXREPLACE(REGEXEXTRACT(B554,""(.*)@""),""\."","""")"),"jgv2078")</f>
        <v>jgv2078</v>
      </c>
      <c r="B554" s="8" t="s">
        <v>1843</v>
      </c>
      <c r="C554" s="9" t="str">
        <f t="shared" si="0"/>
        <v>Velasquez Jenna Grace</v>
      </c>
      <c r="D554" s="10" t="s">
        <v>1844</v>
      </c>
      <c r="E554" s="10" t="s">
        <v>1569</v>
      </c>
      <c r="F554" s="10" t="s">
        <v>324</v>
      </c>
      <c r="G554" s="8" t="s">
        <v>15</v>
      </c>
      <c r="H554" s="8" t="s">
        <v>16</v>
      </c>
      <c r="I554" s="8" t="s">
        <v>35</v>
      </c>
      <c r="M554" s="11" t="str">
        <f ca="1">IFERROR(__xludf.DUMMYFUNCTION("IFERROR(IF(ISBLANK(VLOOKUP(LOWER(B554),recordings!$C$2:K1000,7,FALSE)),REGEXREPLACE(VLOOKUP(LOWER(B554),recordings!$C$2:K1000,9,FALSE),""\?.*$"",""""),VLOOKUP(LOWER(B554),recordings!$C$2:K1000,7,FALSE)),"""")"),"http://production-processed-recordings.s3.amazonaws.com/normalized_audio/2ae372d350423b446621574edb903ab4.wav")</f>
        <v>http://production-processed-recordings.s3.amazonaws.com/normalized_audio/2ae372d350423b446621574edb903ab4.wav</v>
      </c>
      <c r="O554" s="7"/>
    </row>
    <row r="555" spans="1:15" ht="15.75" customHeight="1">
      <c r="A555" s="7" t="str">
        <f ca="1">IFERROR(__xludf.DUMMYFUNCTION("REGEXREPLACE(REGEXEXTRACT(B555,""(.*)@""),""\."","""")"),"kbv20")</f>
        <v>kbv20</v>
      </c>
      <c r="B555" s="8" t="s">
        <v>1845</v>
      </c>
      <c r="C555" s="9" t="str">
        <f t="shared" si="0"/>
        <v>Via Kristie Brooke</v>
      </c>
      <c r="D555" s="10" t="s">
        <v>1846</v>
      </c>
      <c r="E555" s="10" t="s">
        <v>1847</v>
      </c>
      <c r="F555" s="10" t="s">
        <v>523</v>
      </c>
      <c r="G555" s="8" t="s">
        <v>15</v>
      </c>
      <c r="H555" s="8" t="s">
        <v>162</v>
      </c>
      <c r="M555" s="11" t="str">
        <f ca="1">IFERROR(__xludf.DUMMYFUNCTION("IFERROR(IF(ISBLANK(VLOOKUP(LOWER(B555),recordings!$C$2:K1000,7,FALSE)),REGEXREPLACE(VLOOKUP(LOWER(B555),recordings!$C$2:K1000,9,FALSE),""\?.*$"",""""),VLOOKUP(LOWER(B555),recordings!$C$2:K1000,7,FALSE)),"""")"),"http://production-processed-recordings.s3.amazonaws.com/normalized_audio/bab2fd093ebec4b4e79585016ecbd8f1.wav")</f>
        <v>http://production-processed-recordings.s3.amazonaws.com/normalized_audio/bab2fd093ebec4b4e79585016ecbd8f1.wav</v>
      </c>
      <c r="O555" s="7"/>
    </row>
    <row r="556" spans="1:15" ht="15.75" customHeight="1">
      <c r="A556" s="7" t="str">
        <f ca="1">IFERROR(__xludf.DUMMYFUNCTION("REGEXREPLACE(REGEXEXTRACT(B556,""(.*)@""),""\."","""")"),"sev265")</f>
        <v>sev265</v>
      </c>
      <c r="B556" s="8" t="s">
        <v>1848</v>
      </c>
      <c r="C556" s="9" t="str">
        <f t="shared" si="0"/>
        <v>Vogelgesang Sara Elizabeth</v>
      </c>
      <c r="D556" s="10" t="s">
        <v>1849</v>
      </c>
      <c r="E556" s="10" t="s">
        <v>33</v>
      </c>
      <c r="F556" s="10" t="s">
        <v>281</v>
      </c>
      <c r="G556" s="8" t="s">
        <v>79</v>
      </c>
      <c r="H556" s="8" t="s">
        <v>648</v>
      </c>
      <c r="I556" s="8" t="s">
        <v>35</v>
      </c>
      <c r="M556" s="11" t="str">
        <f ca="1">IFERROR(__xludf.DUMMYFUNCTION("IFERROR(IF(ISBLANK(VLOOKUP(LOWER(B556),recordings!$C$2:K1000,7,FALSE)),REGEXREPLACE(VLOOKUP(LOWER(B556),recordings!$C$2:K1000,9,FALSE),""\?.*$"",""""),VLOOKUP(LOWER(B556),recordings!$C$2:K1000,7,FALSE)),"""")"),"http://production-processed-recordings.s3.amazonaws.com/normalized_audio/76309480df242a2f2dee1898d1cc175e.wav")</f>
        <v>http://production-processed-recordings.s3.amazonaws.com/normalized_audio/76309480df242a2f2dee1898d1cc175e.wav</v>
      </c>
      <c r="O556" s="7"/>
    </row>
    <row r="557" spans="1:15" ht="15.75" customHeight="1">
      <c r="A557" s="7" t="str">
        <f ca="1">IFERROR(__xludf.DUMMYFUNCTION("REGEXREPLACE(REGEXEXTRACT(B557,""(.*)@""),""\."","""")"),"bnv223")</f>
        <v>bnv223</v>
      </c>
      <c r="B557" s="8" t="s">
        <v>1850</v>
      </c>
      <c r="C557" s="9" t="str">
        <f t="shared" si="0"/>
        <v>Vollmer Brooke Nicole</v>
      </c>
      <c r="D557" s="10" t="s">
        <v>1851</v>
      </c>
      <c r="E557" s="10" t="s">
        <v>523</v>
      </c>
      <c r="F557" s="10" t="s">
        <v>58</v>
      </c>
      <c r="G557" s="8" t="s">
        <v>27</v>
      </c>
      <c r="H557" s="8" t="s">
        <v>41</v>
      </c>
      <c r="I557" s="8" t="s">
        <v>17</v>
      </c>
      <c r="M557" s="11" t="str">
        <f ca="1">IFERROR(__xludf.DUMMYFUNCTION("IFERROR(IF(ISBLANK(VLOOKUP(LOWER(B557),recordings!$C$2:K1000,7,FALSE)),REGEXREPLACE(VLOOKUP(LOWER(B557),recordings!$C$2:K1000,9,FALSE),""\?.*$"",""""),VLOOKUP(LOWER(B557),recordings!$C$2:K1000,7,FALSE)),"""")"),"http://production-processed-recordings.s3.amazonaws.com/normalized_audio/fa6499fd805e18083ec1b99a732d17dc.wav")</f>
        <v>http://production-processed-recordings.s3.amazonaws.com/normalized_audio/fa6499fd805e18083ec1b99a732d17dc.wav</v>
      </c>
      <c r="O557" s="7"/>
    </row>
    <row r="558" spans="1:15" ht="15.75" customHeight="1">
      <c r="A558" s="7" t="str">
        <f ca="1">IFERROR(__xludf.DUMMYFUNCTION("REGEXREPLACE(REGEXEXTRACT(B558,""(.*)@""),""\."","""")"),"aw21957")</f>
        <v>aw21957</v>
      </c>
      <c r="B558" s="8" t="s">
        <v>1852</v>
      </c>
      <c r="C558" s="9" t="str">
        <f t="shared" si="0"/>
        <v xml:space="preserve">Wagoner Ashley </v>
      </c>
      <c r="D558" s="10" t="s">
        <v>1853</v>
      </c>
      <c r="E558" s="10" t="s">
        <v>991</v>
      </c>
      <c r="F558" s="10"/>
      <c r="G558" s="8" t="s">
        <v>15</v>
      </c>
      <c r="H558" s="8" t="s">
        <v>16</v>
      </c>
      <c r="I558" s="8" t="s">
        <v>17</v>
      </c>
      <c r="M558" s="11" t="str">
        <f ca="1">IFERROR(__xludf.DUMMYFUNCTION("IFERROR(IF(ISBLANK(VLOOKUP(LOWER(B558),recordings!$C$2:K1000,7,FALSE)),REGEXREPLACE(VLOOKUP(LOWER(B558),recordings!$C$2:K1000,9,FALSE),""\?.*$"",""""),VLOOKUP(LOWER(B558),recordings!$C$2:K1000,7,FALSE)),"""")"),"http://production-processed-recordings.s3.amazonaws.com/normalized_audio/e454d814a35bffc0cd1afd9419b74d20.wav")</f>
        <v>http://production-processed-recordings.s3.amazonaws.com/normalized_audio/e454d814a35bffc0cd1afd9419b74d20.wav</v>
      </c>
      <c r="N558" s="8" t="s">
        <v>1854</v>
      </c>
      <c r="O558" s="7"/>
    </row>
    <row r="559" spans="1:15" ht="15.75" customHeight="1">
      <c r="A559" s="7" t="str">
        <f ca="1">IFERROR(__xludf.DUMMYFUNCTION("REGEXREPLACE(REGEXEXTRACT(B559,""(.*)@""),""\."","""")"),"erw2158")</f>
        <v>erw2158</v>
      </c>
      <c r="B559" s="8" t="s">
        <v>1855</v>
      </c>
      <c r="C559" s="9" t="str">
        <f t="shared" si="0"/>
        <v>Walker Ellie Rose</v>
      </c>
      <c r="D559" s="10" t="s">
        <v>1856</v>
      </c>
      <c r="E559" s="10" t="s">
        <v>1857</v>
      </c>
      <c r="F559" s="10" t="s">
        <v>187</v>
      </c>
      <c r="G559" s="8" t="s">
        <v>15</v>
      </c>
      <c r="H559" s="8" t="s">
        <v>16</v>
      </c>
      <c r="I559" s="8" t="s">
        <v>59</v>
      </c>
      <c r="M559" s="11" t="str">
        <f ca="1">IFERROR(__xludf.DUMMYFUNCTION("IFERROR(IF(ISBLANK(VLOOKUP(LOWER(B559),recordings!$C$2:K1000,7,FALSE)),REGEXREPLACE(VLOOKUP(LOWER(B559),recordings!$C$2:K1000,9,FALSE),""\?.*$"",""""),VLOOKUP(LOWER(B559),recordings!$C$2:K1000,7,FALSE)),"""")"),"http://production-processed-recordings.s3.amazonaws.com/normalized_audio/fe0047a64cb93d78ea72ddd7f5dcc553.wav")</f>
        <v>http://production-processed-recordings.s3.amazonaws.com/normalized_audio/fe0047a64cb93d78ea72ddd7f5dcc553.wav</v>
      </c>
      <c r="O559" s="7"/>
    </row>
    <row r="560" spans="1:15" ht="15.75" customHeight="1">
      <c r="A560" s="7" t="str">
        <f ca="1">IFERROR(__xludf.DUMMYFUNCTION("REGEXREPLACE(REGEXEXTRACT(B560,""(.*)@""),""\."","""")"),"tdw2913")</f>
        <v>tdw2913</v>
      </c>
      <c r="B560" s="8" t="s">
        <v>1858</v>
      </c>
      <c r="C560" s="9" t="str">
        <f t="shared" si="0"/>
        <v>Ward Taylor D</v>
      </c>
      <c r="D560" s="10" t="s">
        <v>1859</v>
      </c>
      <c r="E560" s="10" t="s">
        <v>312</v>
      </c>
      <c r="F560" s="10" t="s">
        <v>78</v>
      </c>
      <c r="G560" s="8" t="s">
        <v>29</v>
      </c>
      <c r="H560" s="8" t="s">
        <v>435</v>
      </c>
      <c r="M560" s="11" t="str">
        <f ca="1">IFERROR(__xludf.DUMMYFUNCTION("IFERROR(IF(ISBLANK(VLOOKUP(LOWER(B560),recordings!$C$2:K1000,7,FALSE)),REGEXREPLACE(VLOOKUP(LOWER(B560),recordings!$C$2:K1000,9,FALSE),""\?.*$"",""""),VLOOKUP(LOWER(B560),recordings!$C$2:K1000,7,FALSE)),"""")"),"http://production-processed-recordings.s3.amazonaws.com/normalized_audio/d9f1cd56d824986e330c1e09329d8dcb.wav")</f>
        <v>http://production-processed-recordings.s3.amazonaws.com/normalized_audio/d9f1cd56d824986e330c1e09329d8dcb.wav</v>
      </c>
      <c r="O560" s="7"/>
    </row>
    <row r="561" spans="1:15" ht="15.75" customHeight="1">
      <c r="A561" s="7" t="str">
        <f ca="1">IFERROR(__xludf.DUMMYFUNCTION("REGEXREPLACE(REGEXEXTRACT(B561,""(.*)@""),""\."","""")"),"cew29235")</f>
        <v>cew29235</v>
      </c>
      <c r="B561" s="8" t="s">
        <v>1860</v>
      </c>
      <c r="C561" s="9" t="str">
        <f t="shared" si="0"/>
        <v>Waters Cady Elisabeth</v>
      </c>
      <c r="D561" s="10" t="s">
        <v>1861</v>
      </c>
      <c r="E561" s="10" t="s">
        <v>1862</v>
      </c>
      <c r="F561" s="10" t="s">
        <v>1619</v>
      </c>
      <c r="G561" s="8" t="s">
        <v>27</v>
      </c>
      <c r="H561" s="8" t="s">
        <v>41</v>
      </c>
      <c r="I561" s="8" t="s">
        <v>17</v>
      </c>
      <c r="M561" s="11" t="str">
        <f ca="1">IFERROR(__xludf.DUMMYFUNCTION("IFERROR(IF(ISBLANK(VLOOKUP(LOWER(B561),recordings!$C$2:K1000,7,FALSE)),REGEXREPLACE(VLOOKUP(LOWER(B561),recordings!$C$2:K1000,9,FALSE),""\?.*$"",""""),VLOOKUP(LOWER(B561),recordings!$C$2:K1000,7,FALSE)),"""")"),"http://production-processed-recordings.s3.amazonaws.com/normalized_audio/8b08db7ca472d0279422ce45a170edbf.wav")</f>
        <v>http://production-processed-recordings.s3.amazonaws.com/normalized_audio/8b08db7ca472d0279422ce45a170edbf.wav</v>
      </c>
      <c r="O561" s="7"/>
    </row>
    <row r="562" spans="1:15" ht="15.75" customHeight="1">
      <c r="A562" s="7" t="str">
        <f ca="1">IFERROR(__xludf.DUMMYFUNCTION("REGEXREPLACE(REGEXEXTRACT(B562,""(.*)@""),""\."","""")"),"aa25739")</f>
        <v>aa25739</v>
      </c>
      <c r="B562" s="8" t="s">
        <v>1863</v>
      </c>
      <c r="C562" s="9" t="str">
        <f t="shared" si="0"/>
        <v xml:space="preserve">Weisenburger Amy </v>
      </c>
      <c r="D562" s="10" t="s">
        <v>1864</v>
      </c>
      <c r="E562" s="10" t="s">
        <v>244</v>
      </c>
      <c r="F562" s="10"/>
      <c r="G562" s="8" t="s">
        <v>15</v>
      </c>
      <c r="H562" s="8" t="s">
        <v>16</v>
      </c>
      <c r="I562" s="8" t="s">
        <v>17</v>
      </c>
      <c r="M562" s="11" t="str">
        <f ca="1">IFERROR(__xludf.DUMMYFUNCTION("IFERROR(IF(ISBLANK(VLOOKUP(LOWER(B562),recordings!$C$2:K1000,7,FALSE)),REGEXREPLACE(VLOOKUP(LOWER(B562),recordings!$C$2:K1000,9,FALSE),""\?.*$"",""""),VLOOKUP(LOWER(B562),recordings!$C$2:K1000,7,FALSE)),"""")"),"http://production-processed-recordings.s3.amazonaws.com/normalized_audio/fabcb7f75b012b975159d947292e6b45.wav")</f>
        <v>http://production-processed-recordings.s3.amazonaws.com/normalized_audio/fabcb7f75b012b975159d947292e6b45.wav</v>
      </c>
      <c r="N562" s="8" t="s">
        <v>1865</v>
      </c>
      <c r="O562" s="7"/>
    </row>
    <row r="563" spans="1:15" ht="15.75" customHeight="1">
      <c r="A563" s="7" t="str">
        <f ca="1">IFERROR(__xludf.DUMMYFUNCTION("REGEXREPLACE(REGEXEXTRACT(B563,""(.*)@""),""\."","""")"),"jmc25658")</f>
        <v>jmc25658</v>
      </c>
      <c r="B563" s="8" t="s">
        <v>1866</v>
      </c>
      <c r="C563" s="9" t="str">
        <f t="shared" si="0"/>
        <v>Welcher Julie Cox</v>
      </c>
      <c r="D563" s="10" t="s">
        <v>1867</v>
      </c>
      <c r="E563" s="10" t="s">
        <v>1231</v>
      </c>
      <c r="F563" s="10" t="s">
        <v>1868</v>
      </c>
      <c r="G563" s="8" t="s">
        <v>27</v>
      </c>
      <c r="H563" s="8" t="s">
        <v>84</v>
      </c>
      <c r="I563" s="8" t="s">
        <v>17</v>
      </c>
      <c r="M563" s="11" t="str">
        <f ca="1">IFERROR(__xludf.DUMMYFUNCTION("IFERROR(IF(ISBLANK(VLOOKUP(LOWER(B563),recordings!$C$2:K1000,7,FALSE)),REGEXREPLACE(VLOOKUP(LOWER(B563),recordings!$C$2:K1000,9,FALSE),""\?.*$"",""""),VLOOKUP(LOWER(B563),recordings!$C$2:K1000,7,FALSE)),"""")"),"http://production-processed-recordings.s3.amazonaws.com/normalized_audio/c5fcdd33f6b13dff616927e96b313451.wav")</f>
        <v>http://production-processed-recordings.s3.amazonaws.com/normalized_audio/c5fcdd33f6b13dff616927e96b313451.wav</v>
      </c>
      <c r="O563" s="7"/>
    </row>
    <row r="564" spans="1:15" ht="15.75" customHeight="1">
      <c r="A564" s="7" t="str">
        <f ca="1">IFERROR(__xludf.DUMMYFUNCTION("REGEXREPLACE(REGEXEXTRACT(B564,""(.*)@""),""\."","""")"),"kcw2670")</f>
        <v>kcw2670</v>
      </c>
      <c r="B564" s="8" t="s">
        <v>1869</v>
      </c>
      <c r="C564" s="9" t="str">
        <f t="shared" si="0"/>
        <v>Wesbey Kenneth Caleb</v>
      </c>
      <c r="D564" s="10" t="s">
        <v>1870</v>
      </c>
      <c r="E564" s="10" t="s">
        <v>1871</v>
      </c>
      <c r="F564" s="10" t="s">
        <v>286</v>
      </c>
      <c r="G564" s="8" t="s">
        <v>15</v>
      </c>
      <c r="H564" s="8" t="s">
        <v>16</v>
      </c>
      <c r="I564" s="8" t="s">
        <v>59</v>
      </c>
      <c r="M564" s="11" t="str">
        <f ca="1">IFERROR(__xludf.DUMMYFUNCTION("IFERROR(IF(ISBLANK(VLOOKUP(LOWER(B564),recordings!$C$2:K1000,7,FALSE)),REGEXREPLACE(VLOOKUP(LOWER(B564),recordings!$C$2:K1000,9,FALSE),""\?.*$"",""""),VLOOKUP(LOWER(B564),recordings!$C$2:K1000,7,FALSE)),"""")"),"http://production-processed-recordings.s3.amazonaws.com/normalized_audio/318653c983dc501b5c62f8853c4ea26a.wav")</f>
        <v>http://production-processed-recordings.s3.amazonaws.com/normalized_audio/318653c983dc501b5c62f8853c4ea26a.wav</v>
      </c>
      <c r="O564" s="7"/>
    </row>
    <row r="565" spans="1:15" ht="15.75" customHeight="1">
      <c r="A565" s="7" t="str">
        <f ca="1">IFERROR(__xludf.DUMMYFUNCTION("REGEXREPLACE(REGEXEXTRACT(B565,""(.*)@""),""\."","""")"),"ebw2415")</f>
        <v>ebw2415</v>
      </c>
      <c r="B565" s="8" t="s">
        <v>1872</v>
      </c>
      <c r="C565" s="9" t="str">
        <f t="shared" si="0"/>
        <v>Whalen Erika Beatrice</v>
      </c>
      <c r="D565" s="10" t="s">
        <v>1873</v>
      </c>
      <c r="E565" s="10" t="s">
        <v>1312</v>
      </c>
      <c r="F565" s="10" t="s">
        <v>1874</v>
      </c>
      <c r="G565" s="8" t="s">
        <v>27</v>
      </c>
      <c r="H565" s="8" t="s">
        <v>41</v>
      </c>
      <c r="I565" s="8" t="s">
        <v>17</v>
      </c>
      <c r="M565" s="11" t="str">
        <f ca="1">IFERROR(__xludf.DUMMYFUNCTION("IFERROR(IF(ISBLANK(VLOOKUP(LOWER(B565),recordings!$C$2:K1000,7,FALSE)),REGEXREPLACE(VLOOKUP(LOWER(B565),recordings!$C$2:K1000,9,FALSE),""\?.*$"",""""),VLOOKUP(LOWER(B565),recordings!$C$2:K1000,7,FALSE)),"""")"),"http://production-processed-recordings.s3.amazonaws.com/normalized_audio/eba1fab878526e7ee8086f8ef8d433d9.wav")</f>
        <v>http://production-processed-recordings.s3.amazonaws.com/normalized_audio/eba1fab878526e7ee8086f8ef8d433d9.wav</v>
      </c>
      <c r="N565" s="8" t="s">
        <v>1875</v>
      </c>
      <c r="O565" s="7"/>
    </row>
    <row r="566" spans="1:15" ht="15.75" customHeight="1">
      <c r="A566" s="7" t="str">
        <f ca="1">IFERROR(__xludf.DUMMYFUNCTION("REGEXREPLACE(REGEXEXTRACT(B566,""(.*)@""),""\."","""")"),"hgraves7698")</f>
        <v>hgraves7698</v>
      </c>
      <c r="B566" s="8" t="s">
        <v>1876</v>
      </c>
      <c r="C566" s="9" t="str">
        <f t="shared" si="0"/>
        <v>White Hannah Lee</v>
      </c>
      <c r="D566" s="10" t="s">
        <v>1877</v>
      </c>
      <c r="E566" s="10" t="s">
        <v>384</v>
      </c>
      <c r="F566" s="10" t="s">
        <v>227</v>
      </c>
      <c r="G566" s="8" t="s">
        <v>27</v>
      </c>
      <c r="H566" s="8" t="s">
        <v>41</v>
      </c>
      <c r="M566" s="11" t="str">
        <f ca="1">IFERROR(__xludf.DUMMYFUNCTION("IFERROR(IF(ISBLANK(VLOOKUP(LOWER(B566),recordings!$C$2:K1000,7,FALSE)),REGEXREPLACE(VLOOKUP(LOWER(B566),recordings!$C$2:K1000,9,FALSE),""\?.*$"",""""),VLOOKUP(LOWER(B566),recordings!$C$2:K1000,7,FALSE)),"""")"),"http://production-processed-recordings.s3.amazonaws.com/normalized_audio/8e0334b8ce545fa2627d95cf21ec2381.wav")</f>
        <v>http://production-processed-recordings.s3.amazonaws.com/normalized_audio/8e0334b8ce545fa2627d95cf21ec2381.wav</v>
      </c>
      <c r="O566" s="7"/>
    </row>
    <row r="567" spans="1:15" ht="15.75" customHeight="1">
      <c r="A567" s="7" t="str">
        <f ca="1">IFERROR(__xludf.DUMMYFUNCTION("REGEXREPLACE(REGEXEXTRACT(B567,""(.*)@""),""\."","""")"),"bw2518")</f>
        <v>bw2518</v>
      </c>
      <c r="B567" s="8" t="s">
        <v>1878</v>
      </c>
      <c r="C567" s="9" t="str">
        <f t="shared" si="0"/>
        <v xml:space="preserve">Wilcockson Breanna </v>
      </c>
      <c r="D567" s="10" t="s">
        <v>1879</v>
      </c>
      <c r="E567" s="10" t="s">
        <v>1880</v>
      </c>
      <c r="F567" s="10"/>
      <c r="G567" s="8" t="s">
        <v>15</v>
      </c>
      <c r="H567" s="8" t="s">
        <v>34</v>
      </c>
      <c r="I567" s="8" t="s">
        <v>35</v>
      </c>
      <c r="M567" s="11" t="str">
        <f ca="1">IFERROR(__xludf.DUMMYFUNCTION("IFERROR(IF(ISBLANK(VLOOKUP(LOWER(B567),recordings!$C$2:K1000,7,FALSE)),REGEXREPLACE(VLOOKUP(LOWER(B567),recordings!$C$2:K1000,9,FALSE),""\?.*$"",""""),VLOOKUP(LOWER(B567),recordings!$C$2:K1000,7,FALSE)),"""")"),"http://production-processed-recordings.s3.amazonaws.com/normalized_audio/11b03167f87e27b4ab014e464cdbb3bf.wav")</f>
        <v>http://production-processed-recordings.s3.amazonaws.com/normalized_audio/11b03167f87e27b4ab014e464cdbb3bf.wav</v>
      </c>
      <c r="O567" s="7"/>
    </row>
    <row r="568" spans="1:15" ht="15.75" customHeight="1">
      <c r="A568" s="7" t="str">
        <f ca="1">IFERROR(__xludf.DUMMYFUNCTION("REGEXREPLACE(REGEXEXTRACT(B568,""(.*)@""),""\."","""")"),"jaw2414")</f>
        <v>jaw2414</v>
      </c>
      <c r="B568" s="8" t="s">
        <v>1881</v>
      </c>
      <c r="C568" s="9" t="str">
        <f t="shared" si="0"/>
        <v>Willard Jacob Alexander</v>
      </c>
      <c r="D568" s="10" t="s">
        <v>1882</v>
      </c>
      <c r="E568" s="10" t="s">
        <v>257</v>
      </c>
      <c r="F568" s="10" t="s">
        <v>196</v>
      </c>
      <c r="G568" s="8" t="s">
        <v>15</v>
      </c>
      <c r="H568" s="8" t="s">
        <v>16</v>
      </c>
      <c r="M568" s="11" t="str">
        <f ca="1">IFERROR(__xludf.DUMMYFUNCTION("IFERROR(IF(ISBLANK(VLOOKUP(LOWER(B568),recordings!$C$2:K1000,7,FALSE)),REGEXREPLACE(VLOOKUP(LOWER(B568),recordings!$C$2:K1000,9,FALSE),""\?.*$"",""""),VLOOKUP(LOWER(B568),recordings!$C$2:K1000,7,FALSE)),"""")"),"http://production-processed-recordings.s3.amazonaws.com/normalized_audio/eefa0bc79f644775eb7cec2ec5785b5b.wav")</f>
        <v>http://production-processed-recordings.s3.amazonaws.com/normalized_audio/eefa0bc79f644775eb7cec2ec5785b5b.wav</v>
      </c>
      <c r="N568" s="8" t="s">
        <v>1883</v>
      </c>
      <c r="O568" s="7"/>
    </row>
    <row r="569" spans="1:15" ht="15.75" customHeight="1">
      <c r="A569" s="7" t="str">
        <f ca="1">IFERROR(__xludf.DUMMYFUNCTION("REGEXREPLACE(REGEXEXTRACT(B569,""(.*)@""),""\."","""")"),"adw24916")</f>
        <v>adw24916</v>
      </c>
      <c r="B569" s="8" t="s">
        <v>1884</v>
      </c>
      <c r="C569" s="9" t="str">
        <f t="shared" si="0"/>
        <v>Williams Ashleigh Danielle</v>
      </c>
      <c r="D569" s="10" t="s">
        <v>1885</v>
      </c>
      <c r="E569" s="10" t="s">
        <v>1816</v>
      </c>
      <c r="F569" s="10" t="s">
        <v>668</v>
      </c>
      <c r="G569" s="8" t="s">
        <v>27</v>
      </c>
      <c r="H569" s="8" t="s">
        <v>50</v>
      </c>
      <c r="I569" s="8" t="s">
        <v>17</v>
      </c>
      <c r="M569" s="11" t="str">
        <f ca="1">IFERROR(__xludf.DUMMYFUNCTION("IFERROR(IF(ISBLANK(VLOOKUP(LOWER(B569),recordings!$C$2:K1000,7,FALSE)),REGEXREPLACE(VLOOKUP(LOWER(B569),recordings!$C$2:K1000,9,FALSE),""\?.*$"",""""),VLOOKUP(LOWER(B569),recordings!$C$2:K1000,7,FALSE)),"""")"),"http://production-processed-recordings.s3.amazonaws.com/normalized_audio/4df7607c792c7aa18081eaa2ba81b6f5.wav")</f>
        <v>http://production-processed-recordings.s3.amazonaws.com/normalized_audio/4df7607c792c7aa18081eaa2ba81b6f5.wav</v>
      </c>
      <c r="O569" s="7"/>
    </row>
    <row r="570" spans="1:15" ht="15.75" customHeight="1">
      <c r="A570" s="7" t="str">
        <f ca="1">IFERROR(__xludf.DUMMYFUNCTION("REGEXREPLACE(REGEXEXTRACT(B570,""(.*)@""),""\."","""")"),"klw28608")</f>
        <v>klw28608</v>
      </c>
      <c r="B570" s="8" t="s">
        <v>1886</v>
      </c>
      <c r="C570" s="9" t="str">
        <f t="shared" si="0"/>
        <v>Williams Kara Lilly</v>
      </c>
      <c r="D570" s="10" t="s">
        <v>1885</v>
      </c>
      <c r="E570" s="10" t="s">
        <v>1887</v>
      </c>
      <c r="F570" s="10" t="s">
        <v>1194</v>
      </c>
      <c r="G570" s="8" t="s">
        <v>79</v>
      </c>
      <c r="H570" s="8" t="s">
        <v>236</v>
      </c>
      <c r="M570" s="11" t="str">
        <f ca="1">IFERROR(__xludf.DUMMYFUNCTION("IFERROR(IF(ISBLANK(VLOOKUP(LOWER(B570),recordings!$C$2:K1000,7,FALSE)),REGEXREPLACE(VLOOKUP(LOWER(B570),recordings!$C$2:K1000,9,FALSE),""\?.*$"",""""),VLOOKUP(LOWER(B570),recordings!$C$2:K1000,7,FALSE)),"""")"),"http://production-processed-recordings.s3.amazonaws.com/normalized_audio/1893af2a8303e1b3b498267359dde7a9.wav")</f>
        <v>http://production-processed-recordings.s3.amazonaws.com/normalized_audio/1893af2a8303e1b3b498267359dde7a9.wav</v>
      </c>
      <c r="O570" s="7"/>
    </row>
    <row r="571" spans="1:15" ht="15.75" customHeight="1">
      <c r="A571" s="7" t="str">
        <f ca="1">IFERROR(__xludf.DUMMYFUNCTION("REGEXREPLACE(REGEXEXTRACT(B571,""(.*)@""),""\."","""")"),"amw27301")</f>
        <v>amw27301</v>
      </c>
      <c r="B571" s="8" t="s">
        <v>1888</v>
      </c>
      <c r="C571" s="9" t="str">
        <f t="shared" si="0"/>
        <v>Williams-Prince Alicia Marie</v>
      </c>
      <c r="D571" s="10" t="s">
        <v>1889</v>
      </c>
      <c r="E571" s="10" t="s">
        <v>180</v>
      </c>
      <c r="F571" s="10" t="s">
        <v>783</v>
      </c>
      <c r="G571" s="8" t="s">
        <v>15</v>
      </c>
      <c r="H571" s="8" t="s">
        <v>16</v>
      </c>
      <c r="I571" s="8" t="s">
        <v>59</v>
      </c>
      <c r="M571" s="11" t="str">
        <f ca="1">IFERROR(__xludf.DUMMYFUNCTION("IFERROR(IF(ISBLANK(VLOOKUP(LOWER(B571),recordings!$C$2:K1000,7,FALSE)),REGEXREPLACE(VLOOKUP(LOWER(B571),recordings!$C$2:K1000,9,FALSE),""\?.*$"",""""),VLOOKUP(LOWER(B571),recordings!$C$2:K1000,7,FALSE)),"""")"),"http://production-processed-recordings.s3.amazonaws.com/normalized_audio/13da5027b3a286d65b65245a802a65e5.wav")</f>
        <v>http://production-processed-recordings.s3.amazonaws.com/normalized_audio/13da5027b3a286d65b65245a802a65e5.wav</v>
      </c>
      <c r="N571" s="8" t="s">
        <v>1890</v>
      </c>
      <c r="O571" s="7"/>
    </row>
    <row r="572" spans="1:15" ht="15.75" customHeight="1">
      <c r="A572" s="7" t="str">
        <f ca="1">IFERROR(__xludf.DUMMYFUNCTION("REGEXREPLACE(REGEXEXTRACT(B572,""(.*)@""),""\."","""")"),"pw2795")</f>
        <v>pw2795</v>
      </c>
      <c r="B572" s="8" t="s">
        <v>1891</v>
      </c>
      <c r="C572" s="9" t="str">
        <f t="shared" si="0"/>
        <v xml:space="preserve">Wilson Piergiorgio </v>
      </c>
      <c r="D572" s="10" t="s">
        <v>1892</v>
      </c>
      <c r="E572" s="10" t="s">
        <v>1893</v>
      </c>
      <c r="F572" s="10"/>
      <c r="G572" s="8" t="s">
        <v>125</v>
      </c>
      <c r="H572" s="8" t="s">
        <v>126</v>
      </c>
      <c r="I572" s="8" t="s">
        <v>17</v>
      </c>
      <c r="M572" s="11" t="str">
        <f ca="1">IFERROR(__xludf.DUMMYFUNCTION("IFERROR(IF(ISBLANK(VLOOKUP(LOWER(B572),recordings!$C$2:K1000,7,FALSE)),REGEXREPLACE(VLOOKUP(LOWER(B572),recordings!$C$2:K1000,9,FALSE),""\?.*$"",""""),VLOOKUP(LOWER(B572),recordings!$C$2:K1000,7,FALSE)),"""")"),"http://production-processed-recordings.s3.amazonaws.com/normalized_audio/f23b2e273a1ce944116bd0d5a8929a03.wav")</f>
        <v>http://production-processed-recordings.s3.amazonaws.com/normalized_audio/f23b2e273a1ce944116bd0d5a8929a03.wav</v>
      </c>
      <c r="O572" s="7"/>
    </row>
    <row r="573" spans="1:15" ht="15.75" customHeight="1">
      <c r="A573" s="7" t="str">
        <f ca="1">IFERROR(__xludf.DUMMYFUNCTION("REGEXREPLACE(REGEXEXTRACT(B573,""(.*)@""),""\."","""")"),"bll20797")</f>
        <v>bll20797</v>
      </c>
      <c r="B573" s="8" t="s">
        <v>1894</v>
      </c>
      <c r="C573" s="9" t="str">
        <f t="shared" si="0"/>
        <v>Winkler Bridget Larsen</v>
      </c>
      <c r="D573" s="10" t="s">
        <v>1895</v>
      </c>
      <c r="E573" s="10" t="s">
        <v>1896</v>
      </c>
      <c r="F573" s="10" t="s">
        <v>1897</v>
      </c>
      <c r="G573" s="8" t="s">
        <v>29</v>
      </c>
      <c r="H573" s="8" t="s">
        <v>1045</v>
      </c>
      <c r="M573" s="11" t="str">
        <f ca="1">IFERROR(__xludf.DUMMYFUNCTION("IFERROR(IF(ISBLANK(VLOOKUP(LOWER(B573),recordings!$C$2:K1000,7,FALSE)),REGEXREPLACE(VLOOKUP(LOWER(B573),recordings!$C$2:K1000,9,FALSE),""\?.*$"",""""),VLOOKUP(LOWER(B573),recordings!$C$2:K1000,7,FALSE)),"""")"),"http://production-processed-recordings.s3.amazonaws.com/normalized_audio/0f88cd9c79c43a85ed43afbf7c1f657a.wav")</f>
        <v>http://production-processed-recordings.s3.amazonaws.com/normalized_audio/0f88cd9c79c43a85ed43afbf7c1f657a.wav</v>
      </c>
      <c r="O573" s="7"/>
    </row>
    <row r="574" spans="1:15" ht="15.75" customHeight="1">
      <c r="A574" s="7" t="str">
        <f ca="1">IFERROR(__xludf.DUMMYFUNCTION("REGEXREPLACE(REGEXEXTRACT(B574,""(.*)@""),""\."","""")"),"mw282738")</f>
        <v>mw282738</v>
      </c>
      <c r="B574" s="8" t="s">
        <v>1898</v>
      </c>
      <c r="C574" s="9" t="str">
        <f t="shared" si="0"/>
        <v xml:space="preserve">Winsemius Mckenzie </v>
      </c>
      <c r="D574" s="10" t="s">
        <v>1899</v>
      </c>
      <c r="E574" s="10" t="s">
        <v>1900</v>
      </c>
      <c r="F574" s="10"/>
      <c r="G574" s="8" t="s">
        <v>29</v>
      </c>
      <c r="H574" s="8" t="s">
        <v>1901</v>
      </c>
      <c r="J574" s="8" t="s">
        <v>29</v>
      </c>
      <c r="K574" s="8" t="s">
        <v>607</v>
      </c>
      <c r="M574" s="11" t="str">
        <f ca="1">IFERROR(__xludf.DUMMYFUNCTION("IFERROR(IF(ISBLANK(VLOOKUP(LOWER(B574),recordings!$C$2:K1000,7,FALSE)),REGEXREPLACE(VLOOKUP(LOWER(B574),recordings!$C$2:K1000,9,FALSE),""\?.*$"",""""),VLOOKUP(LOWER(B574),recordings!$C$2:K1000,7,FALSE)),"""")"),"http://production-processed-recordings.s3.amazonaws.com/normalized_audio/cbc7db4a18bbc93676fabdccf56db066.wav")</f>
        <v>http://production-processed-recordings.s3.amazonaws.com/normalized_audio/cbc7db4a18bbc93676fabdccf56db066.wav</v>
      </c>
      <c r="O574" s="7"/>
    </row>
    <row r="575" spans="1:15" ht="15.75" customHeight="1">
      <c r="A575" s="7" t="str">
        <f ca="1">IFERROR(__xludf.DUMMYFUNCTION("REGEXREPLACE(REGEXEXTRACT(B575,""(.*)@""),""\."","""")"),"scw2155")</f>
        <v>scw2155</v>
      </c>
      <c r="B575" s="8" t="s">
        <v>1902</v>
      </c>
      <c r="C575" s="9" t="str">
        <f t="shared" si="0"/>
        <v>Wittig Sarah Catherine</v>
      </c>
      <c r="D575" s="10" t="s">
        <v>1903</v>
      </c>
      <c r="E575" s="10" t="s">
        <v>316</v>
      </c>
      <c r="F575" s="10" t="s">
        <v>603</v>
      </c>
      <c r="G575" s="8" t="s">
        <v>15</v>
      </c>
      <c r="H575" s="8" t="s">
        <v>16</v>
      </c>
      <c r="I575" s="8" t="s">
        <v>59</v>
      </c>
      <c r="M575" s="11" t="str">
        <f ca="1">IFERROR(__xludf.DUMMYFUNCTION("IFERROR(IF(ISBLANK(VLOOKUP(LOWER(B575),recordings!$C$2:K1000,7,FALSE)),REGEXREPLACE(VLOOKUP(LOWER(B575),recordings!$C$2:K1000,9,FALSE),""\?.*$"",""""),VLOOKUP(LOWER(B575),recordings!$C$2:K1000,7,FALSE)),"""")"),"http://production-processed-recordings.s3.amazonaws.com/normalized_audio/293771fabebcdbc5e235bb501705f283.wav")</f>
        <v>http://production-processed-recordings.s3.amazonaws.com/normalized_audio/293771fabebcdbc5e235bb501705f283.wav</v>
      </c>
      <c r="O575" s="7"/>
    </row>
    <row r="576" spans="1:15" ht="15.75" customHeight="1">
      <c r="A576" s="7" t="str">
        <f ca="1">IFERROR(__xludf.DUMMYFUNCTION("REGEXREPLACE(REGEXEXTRACT(B576,""(.*)@""),""\."","""")"),"kew2972")</f>
        <v>kew2972</v>
      </c>
      <c r="B576" s="8" t="s">
        <v>1904</v>
      </c>
      <c r="C576" s="9" t="str">
        <f t="shared" si="0"/>
        <v>Wolfe Kayla Erin</v>
      </c>
      <c r="D576" s="10" t="s">
        <v>1905</v>
      </c>
      <c r="E576" s="10" t="s">
        <v>1906</v>
      </c>
      <c r="F576" s="10" t="s">
        <v>1028</v>
      </c>
      <c r="G576" s="8" t="s">
        <v>27</v>
      </c>
      <c r="H576" s="8" t="s">
        <v>41</v>
      </c>
      <c r="I576" s="8" t="s">
        <v>17</v>
      </c>
      <c r="M576" s="11" t="str">
        <f ca="1">IFERROR(__xludf.DUMMYFUNCTION("IFERROR(IF(ISBLANK(VLOOKUP(LOWER(B576),recordings!$C$2:K1000,7,FALSE)),REGEXREPLACE(VLOOKUP(LOWER(B576),recordings!$C$2:K1000,9,FALSE),""\?.*$"",""""),VLOOKUP(LOWER(B576),recordings!$C$2:K1000,7,FALSE)),"""")"),"http://production-processed-recordings.s3.amazonaws.com/normalized_audio/cc3187516fc688de539b38dd4759860a.wav")</f>
        <v>http://production-processed-recordings.s3.amazonaws.com/normalized_audio/cc3187516fc688de539b38dd4759860a.wav</v>
      </c>
      <c r="N576" s="8" t="s">
        <v>1907</v>
      </c>
      <c r="O576" s="7"/>
    </row>
    <row r="577" spans="1:15" ht="15.75" customHeight="1">
      <c r="A577" s="7" t="str">
        <f ca="1">IFERROR(__xludf.DUMMYFUNCTION("REGEXREPLACE(REGEXEXTRACT(B577,""(.*)@""),""\."","""")"),"edw2010")</f>
        <v>edw2010</v>
      </c>
      <c r="B577" s="8" t="s">
        <v>1908</v>
      </c>
      <c r="C577" s="9" t="str">
        <f t="shared" si="0"/>
        <v>Wollerton Evan Davis</v>
      </c>
      <c r="D577" s="10" t="s">
        <v>1909</v>
      </c>
      <c r="E577" s="10" t="s">
        <v>345</v>
      </c>
      <c r="F577" s="10" t="s">
        <v>576</v>
      </c>
      <c r="G577" s="8" t="s">
        <v>15</v>
      </c>
      <c r="H577" s="8" t="s">
        <v>16</v>
      </c>
      <c r="I577" s="8" t="s">
        <v>17</v>
      </c>
      <c r="M577" s="11" t="str">
        <f ca="1">IFERROR(__xludf.DUMMYFUNCTION("IFERROR(IF(ISBLANK(VLOOKUP(LOWER(B577),recordings!$C$2:K1000,7,FALSE)),REGEXREPLACE(VLOOKUP(LOWER(B577),recordings!$C$2:K1000,9,FALSE),""\?.*$"",""""),VLOOKUP(LOWER(B577),recordings!$C$2:K1000,7,FALSE)),"""")"),"http://production-processed-recordings.s3.amazonaws.com/normalized_audio/09c1e9a8a43053ccc87a3a41752818fa.wav")</f>
        <v>http://production-processed-recordings.s3.amazonaws.com/normalized_audio/09c1e9a8a43053ccc87a3a41752818fa.wav</v>
      </c>
      <c r="N577" s="8" t="s">
        <v>1910</v>
      </c>
      <c r="O577" s="7"/>
    </row>
    <row r="578" spans="1:15" ht="15.75" customHeight="1">
      <c r="A578" s="7" t="str">
        <f ca="1">IFERROR(__xludf.DUMMYFUNCTION("REGEXREPLACE(REGEXEXTRACT(B578,""(.*)@""),""\."","""")"),"hiw23")</f>
        <v>hiw23</v>
      </c>
      <c r="B578" s="8" t="s">
        <v>1911</v>
      </c>
      <c r="C578" s="9" t="str">
        <f t="shared" si="0"/>
        <v>Wood Helen Ingrid</v>
      </c>
      <c r="D578" s="10" t="s">
        <v>1912</v>
      </c>
      <c r="E578" s="10" t="s">
        <v>1255</v>
      </c>
      <c r="F578" s="10" t="s">
        <v>1913</v>
      </c>
      <c r="G578" s="8" t="s">
        <v>27</v>
      </c>
      <c r="H578" s="8" t="s">
        <v>41</v>
      </c>
      <c r="I578" s="8" t="s">
        <v>17</v>
      </c>
      <c r="M578" s="11" t="str">
        <f ca="1">IFERROR(__xludf.DUMMYFUNCTION("IFERROR(IF(ISBLANK(VLOOKUP(LOWER(B578),recordings!$C$2:K1000,7,FALSE)),REGEXREPLACE(VLOOKUP(LOWER(B578),recordings!$C$2:K1000,9,FALSE),""\?.*$"",""""),VLOOKUP(LOWER(B578),recordings!$C$2:K1000,7,FALSE)),"""")"),"http://production-processed-recordings.s3.amazonaws.com/normalized_audio/c5dab027b3f7d8f07f3c891f627b5567.wav")</f>
        <v>http://production-processed-recordings.s3.amazonaws.com/normalized_audio/c5dab027b3f7d8f07f3c891f627b5567.wav</v>
      </c>
      <c r="O578" s="7"/>
    </row>
    <row r="579" spans="1:15" ht="15.75" customHeight="1">
      <c r="A579" s="7" t="str">
        <f ca="1">IFERROR(__xludf.DUMMYFUNCTION("REGEXREPLACE(REGEXEXTRACT(B579,""(.*)@""),""\."","""")"),"pjw21558")</f>
        <v>pjw21558</v>
      </c>
      <c r="B579" s="8" t="s">
        <v>1914</v>
      </c>
      <c r="C579" s="9" t="str">
        <f t="shared" si="0"/>
        <v>Wood Paul Jonathan</v>
      </c>
      <c r="D579" s="10" t="s">
        <v>1912</v>
      </c>
      <c r="E579" s="10" t="s">
        <v>105</v>
      </c>
      <c r="F579" s="10" t="s">
        <v>1020</v>
      </c>
      <c r="G579" s="8" t="s">
        <v>15</v>
      </c>
      <c r="H579" s="8" t="s">
        <v>16</v>
      </c>
      <c r="I579" s="8" t="s">
        <v>17</v>
      </c>
      <c r="M579" s="11" t="str">
        <f ca="1">IFERROR(__xludf.DUMMYFUNCTION("IFERROR(IF(ISBLANK(VLOOKUP(LOWER(B579),recordings!$C$2:K1000,7,FALSE)),REGEXREPLACE(VLOOKUP(LOWER(B579),recordings!$C$2:K1000,9,FALSE),""\?.*$"",""""),VLOOKUP(LOWER(B579),recordings!$C$2:K1000,7,FALSE)),"""")"),"http://production-processed-recordings.s3.amazonaws.com/normalized_audio/83b2571beb9349b2b4d305ac06151a74.wav")</f>
        <v>http://production-processed-recordings.s3.amazonaws.com/normalized_audio/83b2571beb9349b2b4d305ac06151a74.wav</v>
      </c>
      <c r="O579" s="7"/>
    </row>
    <row r="580" spans="1:15" ht="15.75" customHeight="1">
      <c r="A580" s="7" t="str">
        <f ca="1">IFERROR(__xludf.DUMMYFUNCTION("REGEXREPLACE(REGEXEXTRACT(B580,""(.*)@""),""\."","""")"),"jmw224")</f>
        <v>jmw224</v>
      </c>
      <c r="B580" s="8" t="s">
        <v>1915</v>
      </c>
      <c r="C580" s="9" t="str">
        <f t="shared" si="0"/>
        <v>Wright Joshua Matthew</v>
      </c>
      <c r="D580" s="10" t="s">
        <v>1916</v>
      </c>
      <c r="E580" s="10" t="s">
        <v>372</v>
      </c>
      <c r="F580" s="10" t="s">
        <v>560</v>
      </c>
      <c r="G580" s="8" t="s">
        <v>27</v>
      </c>
      <c r="H580" s="8" t="s">
        <v>144</v>
      </c>
      <c r="I580" s="8" t="s">
        <v>59</v>
      </c>
      <c r="J580" s="8" t="s">
        <v>29</v>
      </c>
      <c r="K580" s="8" t="s">
        <v>145</v>
      </c>
      <c r="M580" s="11" t="str">
        <f ca="1">IFERROR(__xludf.DUMMYFUNCTION("IFERROR(IF(ISBLANK(VLOOKUP(LOWER(B580),recordings!$C$2:K1000,7,FALSE)),REGEXREPLACE(VLOOKUP(LOWER(B580),recordings!$C$2:K1000,9,FALSE),""\?.*$"",""""),VLOOKUP(LOWER(B580),recordings!$C$2:K1000,7,FALSE)),"""")"),"http://production-processed-recordings.s3.amazonaws.com/normalized_audio/ca966eba57d1baefc83b0d90fede3027.wav")</f>
        <v>http://production-processed-recordings.s3.amazonaws.com/normalized_audio/ca966eba57d1baefc83b0d90fede3027.wav</v>
      </c>
      <c r="O580" s="7"/>
    </row>
    <row r="581" spans="1:15" ht="15.75" customHeight="1">
      <c r="A581" s="7" t="str">
        <f ca="1">IFERROR(__xludf.DUMMYFUNCTION("REGEXREPLACE(REGEXEXTRACT(B581,""(.*)@""),""\."","""")"),"tlw27422")</f>
        <v>tlw27422</v>
      </c>
      <c r="B581" s="8" t="s">
        <v>1917</v>
      </c>
      <c r="C581" s="9" t="str">
        <f t="shared" si="0"/>
        <v>Wright Tapanga Lynn</v>
      </c>
      <c r="D581" s="10" t="s">
        <v>1916</v>
      </c>
      <c r="E581" s="10" t="s">
        <v>1918</v>
      </c>
      <c r="F581" s="10" t="s">
        <v>351</v>
      </c>
      <c r="G581" s="8" t="s">
        <v>125</v>
      </c>
      <c r="H581" s="8" t="s">
        <v>812</v>
      </c>
      <c r="I581" s="8" t="s">
        <v>35</v>
      </c>
      <c r="M581" s="11" t="str">
        <f ca="1">IFERROR(__xludf.DUMMYFUNCTION("IFERROR(IF(ISBLANK(VLOOKUP(LOWER(B581),recordings!$C$2:K1000,7,FALSE)),REGEXREPLACE(VLOOKUP(LOWER(B581),recordings!$C$2:K1000,9,FALSE),""\?.*$"",""""),VLOOKUP(LOWER(B581),recordings!$C$2:K1000,7,FALSE)),"""")"),"http://production-processed-recordings.s3.amazonaws.com/normalized_audio/dec7e5d09f49f1a5917ae4002ccdd52f.wav")</f>
        <v>http://production-processed-recordings.s3.amazonaws.com/normalized_audio/dec7e5d09f49f1a5917ae4002ccdd52f.wav</v>
      </c>
      <c r="O581" s="7"/>
    </row>
    <row r="582" spans="1:15" ht="15.75" customHeight="1">
      <c r="A582" s="7" t="str">
        <f ca="1">IFERROR(__xludf.DUMMYFUNCTION("REGEXREPLACE(REGEXEXTRACT(B582,""(.*)@""),""\."","""")"),"tw2142")</f>
        <v>tw2142</v>
      </c>
      <c r="B582" s="8" t="s">
        <v>1919</v>
      </c>
      <c r="C582" s="9" t="str">
        <f t="shared" si="0"/>
        <v xml:space="preserve">Wu Tsun Kiu </v>
      </c>
      <c r="D582" s="10" t="s">
        <v>1920</v>
      </c>
      <c r="E582" s="10" t="s">
        <v>1921</v>
      </c>
      <c r="F582" s="10"/>
      <c r="G582" s="8" t="s">
        <v>27</v>
      </c>
      <c r="H582" s="8" t="s">
        <v>41</v>
      </c>
      <c r="I582" s="8" t="s">
        <v>35</v>
      </c>
      <c r="M582" s="11" t="str">
        <f ca="1">IFERROR(__xludf.DUMMYFUNCTION("IFERROR(IF(ISBLANK(VLOOKUP(LOWER(B582),recordings!$C$2:K1000,7,FALSE)),REGEXREPLACE(VLOOKUP(LOWER(B582),recordings!$C$2:K1000,9,FALSE),""\?.*$"",""""),VLOOKUP(LOWER(B582),recordings!$C$2:K1000,7,FALSE)),"""")"),"http://production-processed-recordings.s3.amazonaws.com/normalized_audio/1d7cd0ea24c5f7e5e53810bd2fafabd1.wav")</f>
        <v>http://production-processed-recordings.s3.amazonaws.com/normalized_audio/1d7cd0ea24c5f7e5e53810bd2fafabd1.wav</v>
      </c>
      <c r="N582" s="8" t="s">
        <v>1922</v>
      </c>
      <c r="O582" s="7"/>
    </row>
    <row r="583" spans="1:15" ht="15.75" customHeight="1">
      <c r="A583" s="7" t="str">
        <f ca="1">IFERROR(__xludf.DUMMYFUNCTION("REGEXREPLACE(REGEXEXTRACT(B583,""(.*)@""),""\."","""")"),"cc28132")</f>
        <v>cc28132</v>
      </c>
      <c r="B583" s="8" t="s">
        <v>1923</v>
      </c>
      <c r="C583" s="9" t="str">
        <f t="shared" si="0"/>
        <v>Wyant Cassandra Campbell</v>
      </c>
      <c r="D583" s="10" t="s">
        <v>1924</v>
      </c>
      <c r="E583" s="10" t="s">
        <v>1925</v>
      </c>
      <c r="F583" s="10" t="s">
        <v>390</v>
      </c>
      <c r="G583" s="8" t="s">
        <v>27</v>
      </c>
      <c r="H583" s="8" t="s">
        <v>41</v>
      </c>
      <c r="I583" s="8" t="s">
        <v>59</v>
      </c>
      <c r="M583" s="11" t="str">
        <f ca="1">IFERROR(__xludf.DUMMYFUNCTION("IFERROR(IF(ISBLANK(VLOOKUP(LOWER(B583),recordings!$C$2:K1000,7,FALSE)),REGEXREPLACE(VLOOKUP(LOWER(B583),recordings!$C$2:K1000,9,FALSE),""\?.*$"",""""),VLOOKUP(LOWER(B583),recordings!$C$2:K1000,7,FALSE)),"""")"),"http://production-processed-recordings.s3.amazonaws.com/normalized_audio/f52a3fadd6d7574fde7744670a6cbe07.wav")</f>
        <v>http://production-processed-recordings.s3.amazonaws.com/normalized_audio/f52a3fadd6d7574fde7744670a6cbe07.wav</v>
      </c>
      <c r="O583" s="7"/>
    </row>
    <row r="584" spans="1:15" ht="15.75" customHeight="1">
      <c r="A584" s="7" t="str">
        <f ca="1">IFERROR(__xludf.DUMMYFUNCTION("REGEXREPLACE(REGEXEXTRACT(B584,""(.*)@""),""\."","""")"),"jtw2492")</f>
        <v>jtw2492</v>
      </c>
      <c r="B584" s="8" t="s">
        <v>1926</v>
      </c>
      <c r="C584" s="9" t="str">
        <f t="shared" si="0"/>
        <v>Wyant Joseph T</v>
      </c>
      <c r="D584" s="10" t="s">
        <v>1924</v>
      </c>
      <c r="E584" s="10" t="s">
        <v>357</v>
      </c>
      <c r="F584" s="10" t="s">
        <v>634</v>
      </c>
      <c r="G584" s="8" t="s">
        <v>27</v>
      </c>
      <c r="H584" s="8" t="s">
        <v>41</v>
      </c>
      <c r="I584" s="8" t="s">
        <v>59</v>
      </c>
      <c r="M584" s="11" t="str">
        <f ca="1">IFERROR(__xludf.DUMMYFUNCTION("IFERROR(IF(ISBLANK(VLOOKUP(LOWER(B584),recordings!$C$2:K1000,7,FALSE)),REGEXREPLACE(VLOOKUP(LOWER(B584),recordings!$C$2:K1000,9,FALSE),""\?.*$"",""""),VLOOKUP(LOWER(B584),recordings!$C$2:K1000,7,FALSE)),"""")"),"http://production-processed-recordings.s3.amazonaws.com/normalized_audio/9ea322092b95f58ae4dc45d621a437aa.wav")</f>
        <v>http://production-processed-recordings.s3.amazonaws.com/normalized_audio/9ea322092b95f58ae4dc45d621a437aa.wav</v>
      </c>
      <c r="O584" s="7"/>
    </row>
    <row r="585" spans="1:15" ht="15.75" customHeight="1">
      <c r="A585" s="7" t="str">
        <f ca="1">IFERROR(__xludf.DUMMYFUNCTION("REGEXREPLACE(REGEXEXTRACT(B585,""(.*)@""),""\."","""")"),"ln227")</f>
        <v>ln227</v>
      </c>
      <c r="B585" s="8" t="s">
        <v>1927</v>
      </c>
      <c r="C585" s="9" t="str">
        <f t="shared" si="0"/>
        <v xml:space="preserve">Yeboah Linda </v>
      </c>
      <c r="D585" s="10" t="s">
        <v>1928</v>
      </c>
      <c r="E585" s="10" t="s">
        <v>1929</v>
      </c>
      <c r="F585" s="10"/>
      <c r="G585" s="8" t="s">
        <v>27</v>
      </c>
      <c r="H585" s="8" t="s">
        <v>41</v>
      </c>
      <c r="I585" s="8" t="s">
        <v>59</v>
      </c>
      <c r="M585" s="11" t="str">
        <f ca="1">IFERROR(__xludf.DUMMYFUNCTION("IFERROR(IF(ISBLANK(VLOOKUP(LOWER(B585),recordings!$C$2:K1000,7,FALSE)),REGEXREPLACE(VLOOKUP(LOWER(B585),recordings!$C$2:K1000,9,FALSE),""\?.*$"",""""),VLOOKUP(LOWER(B585),recordings!$C$2:K1000,7,FALSE)),"""")"),"http://production-processed-recordings.s3.amazonaws.com/normalized_audio/f2010fa763bcd0c7840fd536e4742898.wav")</f>
        <v>http://production-processed-recordings.s3.amazonaws.com/normalized_audio/f2010fa763bcd0c7840fd536e4742898.wav</v>
      </c>
      <c r="O585" s="7"/>
    </row>
    <row r="586" spans="1:15" ht="15.75" customHeight="1">
      <c r="A586" s="7" t="str">
        <f ca="1">IFERROR(__xludf.DUMMYFUNCTION("REGEXREPLACE(REGEXEXTRACT(B586,""(.*)@""),""\."","""")"),"dt2520")</f>
        <v>dt2520</v>
      </c>
      <c r="B586" s="8" t="s">
        <v>1930</v>
      </c>
      <c r="C586" s="9" t="str">
        <f t="shared" si="0"/>
        <v xml:space="preserve">Yonjon Dawa </v>
      </c>
      <c r="D586" s="10" t="s">
        <v>1931</v>
      </c>
      <c r="E586" s="10" t="s">
        <v>1932</v>
      </c>
      <c r="F586" s="10"/>
      <c r="G586" s="8" t="s">
        <v>29</v>
      </c>
      <c r="H586" s="8" t="s">
        <v>554</v>
      </c>
      <c r="M586" s="11" t="str">
        <f ca="1">IFERROR(__xludf.DUMMYFUNCTION("IFERROR(IF(ISBLANK(VLOOKUP(LOWER(B586),recordings!$C$2:K1000,7,FALSE)),REGEXREPLACE(VLOOKUP(LOWER(B586),recordings!$C$2:K1000,9,FALSE),""\?.*$"",""""),VLOOKUP(LOWER(B586),recordings!$C$2:K1000,7,FALSE)),"""")"),"http://production-processed-recordings.s3.amazonaws.com/normalized_audio/19950d9a282d680661557bfbd0c742fa.wav")</f>
        <v>http://production-processed-recordings.s3.amazonaws.com/normalized_audio/19950d9a282d680661557bfbd0c742fa.wav</v>
      </c>
      <c r="O586" s="7"/>
    </row>
    <row r="587" spans="1:15" ht="15.75" customHeight="1">
      <c r="A587" s="7" t="str">
        <f ca="1">IFERROR(__xludf.DUMMYFUNCTION("REGEXREPLACE(REGEXEXTRACT(B587,""(.*)@""),""\."","""")"),"dry")</f>
        <v>dry</v>
      </c>
      <c r="B587" s="8" t="s">
        <v>1933</v>
      </c>
      <c r="C587" s="9" t="str">
        <f t="shared" si="0"/>
        <v>Yonkee Dirk R</v>
      </c>
      <c r="D587" s="10" t="s">
        <v>1934</v>
      </c>
      <c r="E587" s="10" t="s">
        <v>1935</v>
      </c>
      <c r="F587" s="10" t="s">
        <v>1936</v>
      </c>
      <c r="G587" s="8" t="s">
        <v>29</v>
      </c>
      <c r="H587" s="8" t="s">
        <v>543</v>
      </c>
      <c r="M587" s="11" t="str">
        <f ca="1">IFERROR(__xludf.DUMMYFUNCTION("IFERROR(IF(ISBLANK(VLOOKUP(LOWER(B587),recordings!$C$2:K1000,7,FALSE)),REGEXREPLACE(VLOOKUP(LOWER(B587),recordings!$C$2:K1000,9,FALSE),""\?.*$"",""""),VLOOKUP(LOWER(B587),recordings!$C$2:K1000,7,FALSE)),"""")"),"http://production-processed-recordings.s3.amazonaws.com/normalized_audio/492c41d75be61d90c65ac531a3559312.wav")</f>
        <v>http://production-processed-recordings.s3.amazonaws.com/normalized_audio/492c41d75be61d90c65ac531a3559312.wav</v>
      </c>
      <c r="N587" s="8" t="s">
        <v>1937</v>
      </c>
      <c r="O587" s="7"/>
    </row>
    <row r="588" spans="1:15" ht="15.75" customHeight="1">
      <c r="A588" s="7" t="str">
        <f ca="1">IFERROR(__xludf.DUMMYFUNCTION("REGEXREPLACE(REGEXEXTRACT(B588,""(.*)@""),""\."","""")"),"iyy291")</f>
        <v>iyy291</v>
      </c>
      <c r="B588" s="8" t="s">
        <v>1938</v>
      </c>
      <c r="C588" s="9" t="str">
        <f t="shared" si="0"/>
        <v>Yusuf Isah Yebo</v>
      </c>
      <c r="D588" s="10" t="s">
        <v>1939</v>
      </c>
      <c r="E588" s="10" t="s">
        <v>1940</v>
      </c>
      <c r="F588" s="10" t="s">
        <v>1941</v>
      </c>
      <c r="G588" s="8" t="s">
        <v>15</v>
      </c>
      <c r="H588" s="8" t="s">
        <v>70</v>
      </c>
      <c r="I588" s="8" t="s">
        <v>17</v>
      </c>
      <c r="M588" s="11" t="str">
        <f ca="1">IFERROR(__xludf.DUMMYFUNCTION("IFERROR(IF(ISBLANK(VLOOKUP(LOWER(B588),recordings!$C$2:K1000,7,FALSE)),REGEXREPLACE(VLOOKUP(LOWER(B588),recordings!$C$2:K1000,9,FALSE),""\?.*$"",""""),VLOOKUP(LOWER(B588),recordings!$C$2:K1000,7,FALSE)),"""")"),"http://production-processed-recordings.s3.amazonaws.com/normalized_audio/823938b1a962d69a469ca8abcf710f62.wav")</f>
        <v>http://production-processed-recordings.s3.amazonaws.com/normalized_audio/823938b1a962d69a469ca8abcf710f62.wav</v>
      </c>
      <c r="N588" s="8" t="s">
        <v>1942</v>
      </c>
      <c r="O588" s="7"/>
    </row>
    <row r="589" spans="1:15" ht="15.75" customHeight="1">
      <c r="A589" s="7" t="str">
        <f ca="1">IFERROR(__xludf.DUMMYFUNCTION("REGEXREPLACE(REGEXEXTRACT(B589,""(.*)@""),""\."","""")"),"ttz269")</f>
        <v>ttz269</v>
      </c>
      <c r="B589" s="8" t="s">
        <v>1943</v>
      </c>
      <c r="C589" s="9" t="str">
        <f t="shared" si="0"/>
        <v>Zakielarz Trent Thomas</v>
      </c>
      <c r="D589" s="10" t="s">
        <v>1944</v>
      </c>
      <c r="E589" s="10" t="s">
        <v>1945</v>
      </c>
      <c r="F589" s="10" t="s">
        <v>856</v>
      </c>
      <c r="G589" s="8" t="s">
        <v>15</v>
      </c>
      <c r="H589" s="8" t="s">
        <v>70</v>
      </c>
      <c r="I589" s="8" t="s">
        <v>35</v>
      </c>
      <c r="M589" s="11" t="str">
        <f ca="1">IFERROR(__xludf.DUMMYFUNCTION("IFERROR(IF(ISBLANK(VLOOKUP(LOWER(B589),recordings!$C$2:K1000,7,FALSE)),REGEXREPLACE(VLOOKUP(LOWER(B589),recordings!$C$2:K1000,9,FALSE),""\?.*$"",""""),VLOOKUP(LOWER(B589),recordings!$C$2:K1000,7,FALSE)),"""")"),"http://production-processed-recordings.s3.amazonaws.com/normalized_audio/5f97845d36a205c801678c0c1a906fb8.wav")</f>
        <v>http://production-processed-recordings.s3.amazonaws.com/normalized_audio/5f97845d36a205c801678c0c1a906fb8.wav</v>
      </c>
      <c r="N589" s="8" t="s">
        <v>1946</v>
      </c>
      <c r="O589" s="7"/>
    </row>
    <row r="590" spans="1:15" ht="15.75" customHeight="1">
      <c r="A590" s="7" t="str">
        <f ca="1">IFERROR(__xludf.DUMMYFUNCTION("REGEXREPLACE(REGEXEXTRACT(B590,""(.*)@""),""\."","""")"),"nz2393")</f>
        <v>nz2393</v>
      </c>
      <c r="B590" s="8" t="s">
        <v>1947</v>
      </c>
      <c r="C590" s="9" t="str">
        <f t="shared" si="0"/>
        <v xml:space="preserve">Zambrana Nelson </v>
      </c>
      <c r="D590" s="10" t="s">
        <v>1948</v>
      </c>
      <c r="E590" s="10" t="s">
        <v>1404</v>
      </c>
      <c r="F590" s="10"/>
      <c r="G590" s="8" t="s">
        <v>15</v>
      </c>
      <c r="H590" s="8" t="s">
        <v>34</v>
      </c>
      <c r="M590" s="11" t="str">
        <f ca="1">IFERROR(__xludf.DUMMYFUNCTION("IFERROR(IF(ISBLANK(VLOOKUP(LOWER(B590),recordings!$C$2:K1000,7,FALSE)),REGEXREPLACE(VLOOKUP(LOWER(B590),recordings!$C$2:K1000,9,FALSE),""\?.*$"",""""),VLOOKUP(LOWER(B590),recordings!$C$2:K1000,7,FALSE)),"""")"),"http://production-processed-recordings.s3.amazonaws.com/normalized_audio/59d9d09b6cff57561074093510eef34b.wav")</f>
        <v>http://production-processed-recordings.s3.amazonaws.com/normalized_audio/59d9d09b6cff57561074093510eef34b.wav</v>
      </c>
      <c r="O590" s="7"/>
    </row>
    <row r="591" spans="1:15" ht="15.75" customHeight="1">
      <c r="A591" s="7" t="str">
        <f ca="1">IFERROR(__xludf.DUMMYFUNCTION("REGEXREPLACE(REGEXEXTRACT(B591,""(.*)@""),""\."","""")"),"xz2807")</f>
        <v>xz2807</v>
      </c>
      <c r="B591" s="8" t="s">
        <v>1949</v>
      </c>
      <c r="C591" s="9" t="str">
        <f t="shared" si="0"/>
        <v xml:space="preserve">Zhang Xin </v>
      </c>
      <c r="D591" s="10" t="s">
        <v>1950</v>
      </c>
      <c r="E591" s="10" t="s">
        <v>1951</v>
      </c>
      <c r="F591" s="10"/>
      <c r="G591" s="8" t="s">
        <v>15</v>
      </c>
      <c r="H591" s="8" t="s">
        <v>16</v>
      </c>
      <c r="I591" s="8" t="s">
        <v>17</v>
      </c>
      <c r="M591" s="11" t="str">
        <f ca="1">IFERROR(__xludf.DUMMYFUNCTION("IFERROR(IF(ISBLANK(VLOOKUP(LOWER(B591),recordings!$C$2:K1000,7,FALSE)),REGEXREPLACE(VLOOKUP(LOWER(B591),recordings!$C$2:K1000,9,FALSE),""\?.*$"",""""),VLOOKUP(LOWER(B591),recordings!$C$2:K1000,7,FALSE)),"""")"),"http://production-processed-recordings.s3.amazonaws.com/normalized_audio/196df9cdd5164a7229ec30986ffc5e05.wav")</f>
        <v>http://production-processed-recordings.s3.amazonaws.com/normalized_audio/196df9cdd5164a7229ec30986ffc5e05.wav</v>
      </c>
      <c r="O591" s="7"/>
    </row>
    <row r="592" spans="1:15" ht="15.75" customHeight="1">
      <c r="A592" s="7" t="str">
        <f ca="1">IFERROR(__xludf.DUMMYFUNCTION("REGEXREPLACE(REGEXEXTRACT(B592,""(.*)@""),""\."","""")"),"hcz22")</f>
        <v>hcz22</v>
      </c>
      <c r="B592" s="8" t="s">
        <v>1952</v>
      </c>
      <c r="C592" s="9" t="str">
        <f t="shared" si="0"/>
        <v>Zmick Heidi Carmel</v>
      </c>
      <c r="D592" s="10" t="s">
        <v>1953</v>
      </c>
      <c r="E592" s="10" t="s">
        <v>1954</v>
      </c>
      <c r="F592" s="10" t="s">
        <v>1955</v>
      </c>
      <c r="G592" s="8" t="s">
        <v>125</v>
      </c>
      <c r="H592" s="8" t="s">
        <v>126</v>
      </c>
      <c r="I592" s="8" t="s">
        <v>35</v>
      </c>
      <c r="M592" s="11" t="str">
        <f ca="1">IFERROR(__xludf.DUMMYFUNCTION("IFERROR(IF(ISBLANK(VLOOKUP(LOWER(B592),recordings!$C$2:K1000,7,FALSE)),REGEXREPLACE(VLOOKUP(LOWER(B592),recordings!$C$2:K1000,9,FALSE),""\?.*$"",""""),VLOOKUP(LOWER(B592),recordings!$C$2:K1000,7,FALSE)),"""")"),"http://production-processed-recordings.s3.amazonaws.com/normalized_audio/d964715acdcafb3b24e2b73126ac6272.wav")</f>
        <v>http://production-processed-recordings.s3.amazonaws.com/normalized_audio/d964715acdcafb3b24e2b73126ac6272.wav</v>
      </c>
      <c r="N592" s="8" t="s">
        <v>1956</v>
      </c>
      <c r="O592" s="7"/>
    </row>
    <row r="593" spans="3:15" ht="15.75" customHeight="1">
      <c r="C593" s="10"/>
      <c r="D593" s="10"/>
      <c r="E593" s="10"/>
      <c r="F593" s="10"/>
      <c r="M593" s="13"/>
      <c r="N593" s="8" t="s">
        <v>1957</v>
      </c>
      <c r="O593" s="7"/>
    </row>
    <row r="594" spans="3:15" ht="15.75" customHeight="1">
      <c r="C594" s="10"/>
      <c r="D594" s="10"/>
      <c r="E594" s="10"/>
      <c r="F594" s="10"/>
      <c r="M594" s="13"/>
    </row>
    <row r="595" spans="3:15" ht="15.75" customHeight="1">
      <c r="C595" s="10"/>
      <c r="D595" s="10"/>
      <c r="E595" s="10"/>
      <c r="F595" s="10"/>
      <c r="M595" s="13"/>
    </row>
    <row r="596" spans="3:15" ht="15.75" customHeight="1">
      <c r="C596" s="10"/>
      <c r="D596" s="10"/>
      <c r="E596" s="10"/>
      <c r="F596" s="10"/>
      <c r="M596" s="13"/>
    </row>
    <row r="597" spans="3:15" ht="15.75" customHeight="1">
      <c r="C597" s="10"/>
      <c r="D597" s="10"/>
      <c r="E597" s="10"/>
      <c r="F597" s="10"/>
      <c r="M597" s="13"/>
    </row>
    <row r="598" spans="3:15" ht="15.75" customHeight="1">
      <c r="C598" s="10"/>
      <c r="D598" s="10"/>
      <c r="E598" s="10"/>
      <c r="F598" s="10"/>
      <c r="M598" s="13"/>
    </row>
    <row r="599" spans="3:15" ht="15.75" customHeight="1">
      <c r="C599" s="10"/>
      <c r="D599" s="10"/>
      <c r="E599" s="10"/>
      <c r="F599" s="10"/>
      <c r="M599" s="13"/>
    </row>
    <row r="600" spans="3:15" ht="15.75" customHeight="1">
      <c r="C600" s="10"/>
      <c r="D600" s="10"/>
      <c r="E600" s="10"/>
      <c r="F600" s="10"/>
      <c r="M600" s="13"/>
    </row>
    <row r="601" spans="3:15" ht="15.75" customHeight="1">
      <c r="C601" s="10"/>
      <c r="D601" s="10"/>
      <c r="E601" s="10"/>
      <c r="F601" s="10"/>
      <c r="M601" s="13"/>
    </row>
    <row r="602" spans="3:15" ht="15.75" customHeight="1">
      <c r="C602" s="10"/>
      <c r="D602" s="10"/>
      <c r="E602" s="10"/>
      <c r="F602" s="10"/>
      <c r="M602" s="13"/>
    </row>
    <row r="603" spans="3:15" ht="15.75" customHeight="1">
      <c r="C603" s="10"/>
      <c r="D603" s="10"/>
      <c r="E603" s="10"/>
      <c r="F603" s="10"/>
      <c r="M603" s="13"/>
    </row>
    <row r="604" spans="3:15" ht="15.75" customHeight="1">
      <c r="C604" s="10"/>
      <c r="D604" s="10"/>
      <c r="E604" s="10"/>
      <c r="F604" s="10"/>
      <c r="M604" s="13"/>
    </row>
    <row r="605" spans="3:15" ht="15.75" customHeight="1">
      <c r="C605" s="10"/>
      <c r="D605" s="10"/>
      <c r="E605" s="10"/>
      <c r="F605" s="10"/>
      <c r="M605" s="13"/>
    </row>
    <row r="606" spans="3:15" ht="15.75" customHeight="1">
      <c r="C606" s="10"/>
      <c r="D606" s="10"/>
      <c r="E606" s="10"/>
      <c r="F606" s="10"/>
      <c r="M606" s="13"/>
    </row>
    <row r="607" spans="3:15" ht="15.75" customHeight="1">
      <c r="C607" s="10"/>
      <c r="D607" s="10"/>
      <c r="E607" s="10"/>
      <c r="F607" s="10"/>
      <c r="M607" s="13"/>
    </row>
    <row r="608" spans="3:15" ht="15.75" customHeight="1">
      <c r="C608" s="10"/>
      <c r="D608" s="10"/>
      <c r="E608" s="10"/>
      <c r="F608" s="10"/>
      <c r="M608" s="13"/>
    </row>
    <row r="609" spans="3:13" ht="15.75" customHeight="1">
      <c r="C609" s="10"/>
      <c r="D609" s="10"/>
      <c r="E609" s="10"/>
      <c r="F609" s="10"/>
      <c r="M609" s="13"/>
    </row>
    <row r="610" spans="3:13" ht="15.75" customHeight="1">
      <c r="C610" s="10"/>
      <c r="D610" s="10"/>
      <c r="E610" s="10"/>
      <c r="F610" s="10"/>
      <c r="M610" s="13"/>
    </row>
    <row r="611" spans="3:13" ht="15.75" customHeight="1">
      <c r="C611" s="10"/>
      <c r="D611" s="10"/>
      <c r="E611" s="10"/>
      <c r="F611" s="10"/>
      <c r="M611" s="13"/>
    </row>
    <row r="612" spans="3:13" ht="15.75" customHeight="1">
      <c r="C612" s="10"/>
      <c r="D612" s="10"/>
      <c r="E612" s="10"/>
      <c r="F612" s="10"/>
      <c r="M612" s="13"/>
    </row>
    <row r="613" spans="3:13" ht="15.75" customHeight="1">
      <c r="C613" s="10"/>
      <c r="D613" s="10"/>
      <c r="E613" s="10"/>
      <c r="F613" s="10"/>
      <c r="M613" s="13"/>
    </row>
    <row r="614" spans="3:13" ht="15.75" customHeight="1">
      <c r="C614" s="10"/>
      <c r="D614" s="10"/>
      <c r="E614" s="10"/>
      <c r="F614" s="10"/>
      <c r="M614" s="13"/>
    </row>
    <row r="615" spans="3:13" ht="15.75" customHeight="1">
      <c r="C615" s="10"/>
      <c r="D615" s="10"/>
      <c r="E615" s="10"/>
      <c r="F615" s="10"/>
      <c r="M615" s="13"/>
    </row>
    <row r="616" spans="3:13" ht="15.75" customHeight="1">
      <c r="C616" s="10"/>
      <c r="D616" s="10"/>
      <c r="E616" s="10"/>
      <c r="F616" s="10"/>
      <c r="M616" s="13"/>
    </row>
    <row r="617" spans="3:13" ht="15.75" customHeight="1">
      <c r="C617" s="10"/>
      <c r="D617" s="10"/>
      <c r="E617" s="10"/>
      <c r="F617" s="10"/>
      <c r="M617" s="13"/>
    </row>
    <row r="618" spans="3:13" ht="15.75" customHeight="1">
      <c r="C618" s="10"/>
      <c r="D618" s="10"/>
      <c r="E618" s="10"/>
      <c r="F618" s="10"/>
      <c r="M618" s="13"/>
    </row>
    <row r="619" spans="3:13" ht="15.75" customHeight="1">
      <c r="C619" s="10"/>
      <c r="D619" s="10"/>
      <c r="E619" s="10"/>
      <c r="F619" s="10"/>
      <c r="M619" s="13"/>
    </row>
    <row r="620" spans="3:13" ht="15.75" customHeight="1">
      <c r="C620" s="10"/>
      <c r="D620" s="10"/>
      <c r="E620" s="10"/>
      <c r="F620" s="10"/>
      <c r="M620" s="13"/>
    </row>
    <row r="621" spans="3:13" ht="15.75" customHeight="1">
      <c r="C621" s="10"/>
      <c r="D621" s="10"/>
      <c r="E621" s="10"/>
      <c r="F621" s="10"/>
      <c r="M621" s="13"/>
    </row>
    <row r="622" spans="3:13" ht="15.75" customHeight="1">
      <c r="C622" s="10"/>
      <c r="D622" s="10"/>
      <c r="E622" s="10"/>
      <c r="F622" s="10"/>
      <c r="M622" s="13"/>
    </row>
    <row r="623" spans="3:13" ht="15.75" customHeight="1">
      <c r="C623" s="10"/>
      <c r="D623" s="10"/>
      <c r="E623" s="10"/>
      <c r="F623" s="10"/>
      <c r="M623" s="13"/>
    </row>
    <row r="624" spans="3:13" ht="15.75" customHeight="1">
      <c r="C624" s="10"/>
      <c r="D624" s="10"/>
      <c r="E624" s="10"/>
      <c r="F624" s="10"/>
      <c r="M624" s="13"/>
    </row>
    <row r="625" spans="3:13" ht="15.75" customHeight="1">
      <c r="C625" s="10"/>
      <c r="D625" s="10"/>
      <c r="E625" s="10"/>
      <c r="F625" s="10"/>
      <c r="M625" s="13"/>
    </row>
    <row r="626" spans="3:13" ht="15.75" customHeight="1">
      <c r="C626" s="10"/>
      <c r="D626" s="10"/>
      <c r="E626" s="10"/>
      <c r="F626" s="10"/>
      <c r="M626" s="13"/>
    </row>
    <row r="627" spans="3:13" ht="15.75" customHeight="1">
      <c r="C627" s="10"/>
      <c r="D627" s="10"/>
      <c r="E627" s="10"/>
      <c r="F627" s="10"/>
      <c r="M627" s="14"/>
    </row>
    <row r="628" spans="3:13" ht="15.75" customHeight="1">
      <c r="C628" s="10"/>
      <c r="D628" s="10"/>
      <c r="E628" s="10"/>
      <c r="F628" s="10"/>
      <c r="M628" s="14"/>
    </row>
    <row r="629" spans="3:13" ht="15.75" customHeight="1">
      <c r="C629" s="10"/>
      <c r="D629" s="10"/>
      <c r="E629" s="10"/>
      <c r="F629" s="10"/>
      <c r="M629" s="14"/>
    </row>
    <row r="630" spans="3:13" ht="15.75" customHeight="1">
      <c r="C630" s="10"/>
      <c r="D630" s="10"/>
      <c r="E630" s="10"/>
      <c r="F630" s="10"/>
      <c r="M630" s="14"/>
    </row>
    <row r="631" spans="3:13" ht="15.75" customHeight="1">
      <c r="C631" s="10"/>
      <c r="D631" s="10"/>
      <c r="E631" s="10"/>
      <c r="F631" s="10"/>
      <c r="M631" s="14"/>
    </row>
    <row r="632" spans="3:13" ht="15.75" customHeight="1">
      <c r="C632" s="10"/>
      <c r="D632" s="10"/>
      <c r="E632" s="10"/>
      <c r="F632" s="10"/>
      <c r="M632" s="14"/>
    </row>
    <row r="633" spans="3:13" ht="15.75" customHeight="1">
      <c r="C633" s="10"/>
      <c r="D633" s="10"/>
      <c r="E633" s="10"/>
      <c r="F633" s="10"/>
      <c r="M633" s="14"/>
    </row>
    <row r="634" spans="3:13" ht="15.75" customHeight="1">
      <c r="C634" s="10"/>
      <c r="D634" s="10"/>
      <c r="E634" s="10"/>
      <c r="F634" s="10"/>
      <c r="M634" s="14"/>
    </row>
    <row r="635" spans="3:13" ht="15.75" customHeight="1">
      <c r="C635" s="10"/>
      <c r="D635" s="10"/>
      <c r="E635" s="10"/>
      <c r="F635" s="10"/>
      <c r="M635" s="14"/>
    </row>
    <row r="636" spans="3:13" ht="15.75" customHeight="1">
      <c r="C636" s="10"/>
      <c r="D636" s="10"/>
      <c r="E636" s="10"/>
      <c r="F636" s="10"/>
      <c r="M636" s="14"/>
    </row>
    <row r="637" spans="3:13" ht="15.75" customHeight="1">
      <c r="C637" s="10"/>
      <c r="D637" s="10"/>
      <c r="E637" s="10"/>
      <c r="F637" s="10"/>
      <c r="M637" s="14"/>
    </row>
    <row r="638" spans="3:13" ht="15.75" customHeight="1">
      <c r="C638" s="10"/>
      <c r="D638" s="10"/>
      <c r="E638" s="10"/>
      <c r="F638" s="10"/>
      <c r="M638" s="14"/>
    </row>
    <row r="639" spans="3:13" ht="15.75" customHeight="1">
      <c r="C639" s="10"/>
      <c r="D639" s="10"/>
      <c r="E639" s="10"/>
      <c r="F639" s="10"/>
      <c r="M639" s="14"/>
    </row>
    <row r="640" spans="3:13" ht="15.75" customHeight="1">
      <c r="C640" s="10"/>
      <c r="D640" s="10"/>
      <c r="E640" s="10"/>
      <c r="F640" s="10"/>
      <c r="M640" s="14"/>
    </row>
    <row r="641" spans="3:13" ht="15.75" customHeight="1">
      <c r="C641" s="10"/>
      <c r="D641" s="10"/>
      <c r="E641" s="10"/>
      <c r="F641" s="10"/>
      <c r="M641" s="14"/>
    </row>
    <row r="642" spans="3:13" ht="15.75" customHeight="1">
      <c r="C642" s="10"/>
      <c r="D642" s="10"/>
      <c r="E642" s="10"/>
      <c r="F642" s="10"/>
      <c r="M642" s="14"/>
    </row>
    <row r="643" spans="3:13" ht="15.75" customHeight="1">
      <c r="C643" s="10"/>
      <c r="D643" s="10"/>
      <c r="E643" s="10"/>
      <c r="F643" s="10"/>
      <c r="M643" s="14"/>
    </row>
    <row r="644" spans="3:13" ht="15.75" customHeight="1">
      <c r="C644" s="10"/>
      <c r="D644" s="10"/>
      <c r="E644" s="10"/>
      <c r="F644" s="10"/>
      <c r="M644" s="14"/>
    </row>
    <row r="645" spans="3:13" ht="15.75" customHeight="1">
      <c r="C645" s="10"/>
      <c r="D645" s="10"/>
      <c r="E645" s="10"/>
      <c r="F645" s="10"/>
      <c r="M645" s="14"/>
    </row>
    <row r="646" spans="3:13" ht="15.75" customHeight="1">
      <c r="C646" s="10"/>
      <c r="D646" s="10"/>
      <c r="E646" s="10"/>
      <c r="F646" s="10"/>
      <c r="M646" s="14"/>
    </row>
    <row r="647" spans="3:13" ht="15.75" customHeight="1">
      <c r="C647" s="10"/>
      <c r="D647" s="10"/>
      <c r="E647" s="10"/>
      <c r="F647" s="10"/>
      <c r="M647" s="14"/>
    </row>
    <row r="648" spans="3:13" ht="15.75" customHeight="1">
      <c r="C648" s="10"/>
      <c r="D648" s="10"/>
      <c r="E648" s="10"/>
      <c r="F648" s="10"/>
      <c r="M648" s="14"/>
    </row>
    <row r="649" spans="3:13" ht="15.75" customHeight="1">
      <c r="C649" s="10"/>
      <c r="D649" s="10"/>
      <c r="E649" s="10"/>
      <c r="F649" s="10"/>
      <c r="M649" s="14"/>
    </row>
    <row r="650" spans="3:13" ht="15.75" customHeight="1">
      <c r="C650" s="10"/>
      <c r="D650" s="10"/>
      <c r="E650" s="10"/>
      <c r="F650" s="10"/>
      <c r="M650" s="14"/>
    </row>
    <row r="651" spans="3:13" ht="15.75" customHeight="1">
      <c r="C651" s="10"/>
      <c r="D651" s="10"/>
      <c r="E651" s="10"/>
      <c r="F651" s="10"/>
      <c r="M651" s="14"/>
    </row>
    <row r="652" spans="3:13" ht="15.75" customHeight="1">
      <c r="C652" s="10"/>
      <c r="D652" s="10"/>
      <c r="E652" s="10"/>
      <c r="F652" s="10"/>
      <c r="M652" s="14"/>
    </row>
    <row r="653" spans="3:13" ht="15.75" customHeight="1">
      <c r="C653" s="10"/>
      <c r="D653" s="10"/>
      <c r="E653" s="10"/>
      <c r="F653" s="10"/>
      <c r="M653" s="14"/>
    </row>
    <row r="654" spans="3:13" ht="15.75" customHeight="1">
      <c r="C654" s="10"/>
      <c r="D654" s="10"/>
      <c r="E654" s="10"/>
      <c r="F654" s="10"/>
      <c r="M654" s="14"/>
    </row>
    <row r="655" spans="3:13" ht="15.75" customHeight="1">
      <c r="C655" s="10"/>
      <c r="D655" s="10"/>
      <c r="E655" s="10"/>
      <c r="F655" s="10"/>
      <c r="M655" s="14"/>
    </row>
    <row r="656" spans="3:13" ht="15.75" customHeight="1">
      <c r="C656" s="10"/>
      <c r="D656" s="10"/>
      <c r="E656" s="10"/>
      <c r="F656" s="10"/>
      <c r="M656" s="14"/>
    </row>
    <row r="657" spans="3:13" ht="15.75" customHeight="1">
      <c r="C657" s="10"/>
      <c r="D657" s="10"/>
      <c r="E657" s="10"/>
      <c r="F657" s="10"/>
      <c r="M657" s="14"/>
    </row>
    <row r="658" spans="3:13" ht="15.75" customHeight="1">
      <c r="C658" s="10"/>
      <c r="D658" s="10"/>
      <c r="E658" s="10"/>
      <c r="F658" s="10"/>
      <c r="M658" s="14"/>
    </row>
    <row r="659" spans="3:13" ht="15.75" customHeight="1">
      <c r="C659" s="10"/>
      <c r="D659" s="10"/>
      <c r="E659" s="10"/>
      <c r="F659" s="10"/>
      <c r="M659" s="14"/>
    </row>
    <row r="660" spans="3:13" ht="15.75" customHeight="1">
      <c r="C660" s="10"/>
      <c r="D660" s="10"/>
      <c r="E660" s="10"/>
      <c r="F660" s="10"/>
      <c r="M660" s="14"/>
    </row>
    <row r="661" spans="3:13" ht="15.75" customHeight="1">
      <c r="C661" s="10"/>
      <c r="D661" s="10"/>
      <c r="E661" s="10"/>
      <c r="F661" s="10"/>
      <c r="M661" s="14"/>
    </row>
    <row r="662" spans="3:13" ht="15.75" customHeight="1">
      <c r="C662" s="10"/>
      <c r="D662" s="10"/>
      <c r="E662" s="10"/>
      <c r="F662" s="10"/>
      <c r="M662" s="14"/>
    </row>
    <row r="663" spans="3:13" ht="15.75" customHeight="1">
      <c r="C663" s="10"/>
      <c r="D663" s="10"/>
      <c r="E663" s="10"/>
      <c r="F663" s="10"/>
      <c r="M663" s="14"/>
    </row>
    <row r="664" spans="3:13" ht="15.75" customHeight="1">
      <c r="C664" s="10"/>
      <c r="D664" s="10"/>
      <c r="E664" s="10"/>
      <c r="F664" s="10"/>
      <c r="M664" s="14"/>
    </row>
    <row r="665" spans="3:13" ht="15.75" customHeight="1">
      <c r="C665" s="10"/>
      <c r="D665" s="10"/>
      <c r="E665" s="10"/>
      <c r="F665" s="10"/>
      <c r="M665" s="14"/>
    </row>
    <row r="666" spans="3:13" ht="15.75" customHeight="1">
      <c r="C666" s="10"/>
      <c r="D666" s="10"/>
      <c r="E666" s="10"/>
      <c r="F666" s="10"/>
      <c r="M666" s="14"/>
    </row>
    <row r="667" spans="3:13" ht="15.75" customHeight="1">
      <c r="C667" s="10"/>
      <c r="D667" s="10"/>
      <c r="E667" s="10"/>
      <c r="F667" s="10"/>
      <c r="M667" s="14"/>
    </row>
    <row r="668" spans="3:13" ht="15.75" customHeight="1">
      <c r="C668" s="10"/>
      <c r="D668" s="10"/>
      <c r="E668" s="10"/>
      <c r="F668" s="10"/>
      <c r="M668" s="14"/>
    </row>
    <row r="669" spans="3:13" ht="15.75" customHeight="1">
      <c r="C669" s="10"/>
      <c r="D669" s="10"/>
      <c r="E669" s="10"/>
      <c r="F669" s="10"/>
      <c r="M669" s="14"/>
    </row>
    <row r="670" spans="3:13" ht="15.75" customHeight="1">
      <c r="C670" s="10"/>
      <c r="D670" s="10"/>
      <c r="E670" s="10"/>
      <c r="F670" s="10"/>
      <c r="M670" s="14"/>
    </row>
    <row r="671" spans="3:13" ht="15.75" customHeight="1">
      <c r="C671" s="10"/>
      <c r="D671" s="10"/>
      <c r="E671" s="10"/>
      <c r="F671" s="10"/>
      <c r="M671" s="14"/>
    </row>
    <row r="672" spans="3:13" ht="15.75" customHeight="1">
      <c r="C672" s="10"/>
      <c r="D672" s="10"/>
      <c r="E672" s="10"/>
      <c r="F672" s="10"/>
      <c r="M672" s="14"/>
    </row>
    <row r="673" spans="3:13" ht="15.75" customHeight="1">
      <c r="C673" s="10"/>
      <c r="D673" s="10"/>
      <c r="E673" s="10"/>
      <c r="F673" s="10"/>
      <c r="M673" s="14"/>
    </row>
    <row r="674" spans="3:13" ht="15.75" customHeight="1">
      <c r="C674" s="10"/>
      <c r="D674" s="10"/>
      <c r="E674" s="10"/>
      <c r="F674" s="10"/>
      <c r="M674" s="14"/>
    </row>
    <row r="675" spans="3:13" ht="15.75" customHeight="1">
      <c r="C675" s="10"/>
      <c r="D675" s="10"/>
      <c r="E675" s="10"/>
      <c r="F675" s="10"/>
      <c r="M675" s="14"/>
    </row>
    <row r="676" spans="3:13" ht="15.75" customHeight="1">
      <c r="C676" s="10"/>
      <c r="D676" s="10"/>
      <c r="E676" s="10"/>
      <c r="F676" s="10"/>
      <c r="M676" s="14"/>
    </row>
    <row r="677" spans="3:13" ht="15.75" customHeight="1">
      <c r="C677" s="10"/>
      <c r="D677" s="10"/>
      <c r="E677" s="10"/>
      <c r="F677" s="10"/>
      <c r="M677" s="14"/>
    </row>
    <row r="678" spans="3:13" ht="15.75" customHeight="1">
      <c r="C678" s="10"/>
      <c r="D678" s="10"/>
      <c r="E678" s="10"/>
      <c r="F678" s="10"/>
      <c r="M678" s="14"/>
    </row>
    <row r="679" spans="3:13" ht="15.75" customHeight="1">
      <c r="C679" s="10"/>
      <c r="D679" s="10"/>
      <c r="E679" s="10"/>
      <c r="F679" s="10"/>
      <c r="M679" s="14"/>
    </row>
    <row r="680" spans="3:13" ht="15.75" customHeight="1">
      <c r="C680" s="10"/>
      <c r="D680" s="10"/>
      <c r="E680" s="10"/>
      <c r="F680" s="10"/>
      <c r="M680" s="14"/>
    </row>
    <row r="681" spans="3:13" ht="15.75" customHeight="1">
      <c r="C681" s="10"/>
      <c r="D681" s="10"/>
      <c r="E681" s="10"/>
      <c r="F681" s="10"/>
      <c r="M681" s="14"/>
    </row>
    <row r="682" spans="3:13" ht="15.75" customHeight="1">
      <c r="C682" s="10"/>
      <c r="D682" s="10"/>
      <c r="E682" s="10"/>
      <c r="F682" s="10"/>
      <c r="M682" s="14"/>
    </row>
    <row r="683" spans="3:13" ht="15.75" customHeight="1">
      <c r="C683" s="10"/>
      <c r="D683" s="10"/>
      <c r="E683" s="10"/>
      <c r="F683" s="10"/>
      <c r="M683" s="14"/>
    </row>
    <row r="684" spans="3:13" ht="15.75" customHeight="1">
      <c r="C684" s="10"/>
      <c r="D684" s="10"/>
      <c r="E684" s="10"/>
      <c r="F684" s="10"/>
      <c r="M684" s="14"/>
    </row>
    <row r="685" spans="3:13" ht="15.75" customHeight="1">
      <c r="C685" s="10"/>
      <c r="D685" s="10"/>
      <c r="E685" s="10"/>
      <c r="F685" s="10"/>
      <c r="M685" s="14"/>
    </row>
    <row r="686" spans="3:13" ht="15.75" customHeight="1">
      <c r="C686" s="10"/>
      <c r="D686" s="10"/>
      <c r="E686" s="10"/>
      <c r="F686" s="10"/>
      <c r="M686" s="14"/>
    </row>
    <row r="687" spans="3:13" ht="15.75" customHeight="1">
      <c r="C687" s="10"/>
      <c r="D687" s="10"/>
      <c r="E687" s="10"/>
      <c r="F687" s="10"/>
      <c r="M687" s="14"/>
    </row>
    <row r="688" spans="3:13" ht="15.75" customHeight="1">
      <c r="C688" s="10"/>
      <c r="D688" s="10"/>
      <c r="E688" s="10"/>
      <c r="F688" s="10"/>
      <c r="M688" s="14"/>
    </row>
    <row r="689" spans="3:13" ht="15.75" customHeight="1">
      <c r="C689" s="10"/>
      <c r="D689" s="10"/>
      <c r="E689" s="10"/>
      <c r="F689" s="10"/>
      <c r="M689" s="14"/>
    </row>
    <row r="690" spans="3:13" ht="15.75" customHeight="1">
      <c r="C690" s="10"/>
      <c r="D690" s="10"/>
      <c r="E690" s="10"/>
      <c r="F690" s="10"/>
      <c r="M690" s="14"/>
    </row>
    <row r="691" spans="3:13" ht="15.75" customHeight="1">
      <c r="C691" s="10"/>
      <c r="D691" s="10"/>
      <c r="E691" s="10"/>
      <c r="F691" s="10"/>
      <c r="M691" s="14"/>
    </row>
    <row r="692" spans="3:13" ht="15.75" customHeight="1">
      <c r="C692" s="10"/>
      <c r="D692" s="10"/>
      <c r="E692" s="10"/>
      <c r="F692" s="10"/>
      <c r="M692" s="14"/>
    </row>
    <row r="693" spans="3:13" ht="15.75" customHeight="1">
      <c r="C693" s="10"/>
      <c r="D693" s="10"/>
      <c r="E693" s="10"/>
      <c r="F693" s="10"/>
      <c r="M693" s="14"/>
    </row>
    <row r="694" spans="3:13" ht="15.75" customHeight="1">
      <c r="C694" s="10"/>
      <c r="D694" s="10"/>
      <c r="E694" s="10"/>
      <c r="F694" s="10"/>
      <c r="M694" s="14"/>
    </row>
    <row r="695" spans="3:13" ht="15.75" customHeight="1">
      <c r="C695" s="10"/>
      <c r="D695" s="10"/>
      <c r="E695" s="10"/>
      <c r="F695" s="10"/>
      <c r="M695" s="14"/>
    </row>
    <row r="696" spans="3:13" ht="15.75" customHeight="1">
      <c r="C696" s="10"/>
      <c r="D696" s="10"/>
      <c r="E696" s="10"/>
      <c r="F696" s="10"/>
      <c r="M696" s="14"/>
    </row>
    <row r="697" spans="3:13" ht="15.75" customHeight="1">
      <c r="C697" s="10"/>
      <c r="D697" s="10"/>
      <c r="E697" s="10"/>
      <c r="F697" s="10"/>
      <c r="M697" s="14"/>
    </row>
    <row r="698" spans="3:13" ht="15.75" customHeight="1">
      <c r="C698" s="10"/>
      <c r="D698" s="10"/>
      <c r="E698" s="10"/>
      <c r="F698" s="10"/>
      <c r="M698" s="14"/>
    </row>
    <row r="699" spans="3:13" ht="15.75" customHeight="1">
      <c r="C699" s="10"/>
      <c r="D699" s="10"/>
      <c r="E699" s="10"/>
      <c r="F699" s="10"/>
      <c r="M699" s="14"/>
    </row>
    <row r="700" spans="3:13" ht="15.75" customHeight="1">
      <c r="C700" s="10"/>
      <c r="D700" s="10"/>
      <c r="E700" s="10"/>
      <c r="F700" s="10"/>
      <c r="M700" s="14"/>
    </row>
    <row r="701" spans="3:13" ht="15.75" customHeight="1">
      <c r="C701" s="10"/>
      <c r="D701" s="10"/>
      <c r="E701" s="10"/>
      <c r="F701" s="10"/>
      <c r="M701" s="14"/>
    </row>
    <row r="702" spans="3:13" ht="15.75" customHeight="1">
      <c r="C702" s="10"/>
      <c r="D702" s="10"/>
      <c r="E702" s="10"/>
      <c r="F702" s="10"/>
      <c r="M702" s="14"/>
    </row>
    <row r="703" spans="3:13" ht="15.75" customHeight="1">
      <c r="C703" s="10"/>
      <c r="D703" s="10"/>
      <c r="E703" s="10"/>
      <c r="F703" s="10"/>
      <c r="M703" s="14"/>
    </row>
    <row r="704" spans="3:13" ht="15.75" customHeight="1">
      <c r="C704" s="10"/>
      <c r="D704" s="10"/>
      <c r="E704" s="10"/>
      <c r="F704" s="10"/>
      <c r="M704" s="14"/>
    </row>
    <row r="705" spans="3:13" ht="15.75" customHeight="1">
      <c r="C705" s="10"/>
      <c r="D705" s="10"/>
      <c r="E705" s="10"/>
      <c r="F705" s="10"/>
      <c r="M705" s="14"/>
    </row>
    <row r="706" spans="3:13" ht="15.75" customHeight="1">
      <c r="C706" s="10"/>
      <c r="D706" s="10"/>
      <c r="E706" s="10"/>
      <c r="F706" s="10"/>
      <c r="M706" s="14"/>
    </row>
    <row r="707" spans="3:13" ht="15.75" customHeight="1">
      <c r="C707" s="10"/>
      <c r="D707" s="10"/>
      <c r="E707" s="10"/>
      <c r="F707" s="10"/>
      <c r="M707" s="14"/>
    </row>
    <row r="708" spans="3:13" ht="15.75" customHeight="1">
      <c r="C708" s="10"/>
      <c r="D708" s="10"/>
      <c r="E708" s="10"/>
      <c r="F708" s="10"/>
      <c r="M708" s="14"/>
    </row>
    <row r="709" spans="3:13" ht="15.75" customHeight="1">
      <c r="C709" s="10"/>
      <c r="D709" s="10"/>
      <c r="E709" s="10"/>
      <c r="F709" s="10"/>
      <c r="M709" s="14"/>
    </row>
    <row r="710" spans="3:13" ht="15.75" customHeight="1">
      <c r="C710" s="10"/>
      <c r="D710" s="10"/>
      <c r="E710" s="10"/>
      <c r="F710" s="10"/>
      <c r="M710" s="14"/>
    </row>
    <row r="711" spans="3:13" ht="15.75" customHeight="1">
      <c r="C711" s="10"/>
      <c r="D711" s="10"/>
      <c r="E711" s="10"/>
      <c r="F711" s="10"/>
      <c r="M711" s="14"/>
    </row>
    <row r="712" spans="3:13" ht="15.75" customHeight="1">
      <c r="C712" s="10"/>
      <c r="D712" s="10"/>
      <c r="E712" s="10"/>
      <c r="F712" s="10"/>
      <c r="M712" s="14"/>
    </row>
    <row r="713" spans="3:13" ht="15.75" customHeight="1">
      <c r="C713" s="10"/>
      <c r="D713" s="10"/>
      <c r="E713" s="10"/>
      <c r="F713" s="10"/>
      <c r="M713" s="14"/>
    </row>
    <row r="714" spans="3:13" ht="15.75" customHeight="1">
      <c r="C714" s="10"/>
      <c r="D714" s="10"/>
      <c r="E714" s="10"/>
      <c r="F714" s="10"/>
      <c r="M714" s="14"/>
    </row>
    <row r="715" spans="3:13" ht="15.75" customHeight="1">
      <c r="C715" s="10"/>
      <c r="D715" s="10"/>
      <c r="E715" s="10"/>
      <c r="F715" s="10"/>
      <c r="M715" s="14"/>
    </row>
    <row r="716" spans="3:13" ht="15.75" customHeight="1">
      <c r="C716" s="10"/>
      <c r="D716" s="10"/>
      <c r="E716" s="10"/>
      <c r="F716" s="10"/>
      <c r="M716" s="14"/>
    </row>
    <row r="717" spans="3:13" ht="15.75" customHeight="1">
      <c r="C717" s="10"/>
      <c r="D717" s="10"/>
      <c r="E717" s="10"/>
      <c r="F717" s="10"/>
      <c r="M717" s="14"/>
    </row>
    <row r="718" spans="3:13" ht="15.75" customHeight="1">
      <c r="C718" s="10"/>
      <c r="D718" s="10"/>
      <c r="E718" s="10"/>
      <c r="F718" s="10"/>
      <c r="M718" s="14"/>
    </row>
    <row r="719" spans="3:13" ht="15.75" customHeight="1">
      <c r="C719" s="10"/>
      <c r="D719" s="10"/>
      <c r="E719" s="10"/>
      <c r="F719" s="10"/>
      <c r="M719" s="14"/>
    </row>
    <row r="720" spans="3:13" ht="15.75" customHeight="1">
      <c r="C720" s="10"/>
      <c r="D720" s="10"/>
      <c r="E720" s="10"/>
      <c r="F720" s="10"/>
      <c r="M720" s="14"/>
    </row>
    <row r="721" spans="3:13" ht="15.75" customHeight="1">
      <c r="C721" s="10"/>
      <c r="D721" s="10"/>
      <c r="E721" s="10"/>
      <c r="F721" s="10"/>
      <c r="M721" s="14"/>
    </row>
    <row r="722" spans="3:13" ht="15.75" customHeight="1">
      <c r="C722" s="10"/>
      <c r="D722" s="10"/>
      <c r="E722" s="10"/>
      <c r="F722" s="10"/>
      <c r="M722" s="14"/>
    </row>
    <row r="723" spans="3:13" ht="15.75" customHeight="1">
      <c r="C723" s="10"/>
      <c r="D723" s="10"/>
      <c r="E723" s="10"/>
      <c r="F723" s="10"/>
      <c r="M723" s="14"/>
    </row>
    <row r="724" spans="3:13" ht="15.75" customHeight="1">
      <c r="C724" s="10"/>
      <c r="D724" s="10"/>
      <c r="E724" s="10"/>
      <c r="F724" s="10"/>
      <c r="M724" s="14"/>
    </row>
    <row r="725" spans="3:13" ht="15.75" customHeight="1">
      <c r="C725" s="10"/>
      <c r="D725" s="10"/>
      <c r="E725" s="10"/>
      <c r="F725" s="10"/>
      <c r="M725" s="14"/>
    </row>
    <row r="726" spans="3:13" ht="15.75" customHeight="1">
      <c r="C726" s="10"/>
      <c r="D726" s="10"/>
      <c r="E726" s="10"/>
      <c r="F726" s="10"/>
      <c r="M726" s="14"/>
    </row>
    <row r="727" spans="3:13" ht="15.75" customHeight="1">
      <c r="C727" s="10"/>
      <c r="D727" s="10"/>
      <c r="E727" s="10"/>
      <c r="F727" s="10"/>
      <c r="M727" s="14"/>
    </row>
    <row r="728" spans="3:13" ht="15.75" customHeight="1">
      <c r="C728" s="10"/>
      <c r="D728" s="10"/>
      <c r="E728" s="10"/>
      <c r="F728" s="10"/>
      <c r="M728" s="14"/>
    </row>
    <row r="729" spans="3:13" ht="15.75" customHeight="1">
      <c r="C729" s="10"/>
      <c r="D729" s="10"/>
      <c r="E729" s="10"/>
      <c r="F729" s="10"/>
      <c r="M729" s="14"/>
    </row>
    <row r="730" spans="3:13" ht="15.75" customHeight="1">
      <c r="C730" s="10"/>
      <c r="D730" s="10"/>
      <c r="E730" s="10"/>
      <c r="F730" s="10"/>
      <c r="M730" s="14"/>
    </row>
    <row r="731" spans="3:13" ht="15.75" customHeight="1">
      <c r="C731" s="10"/>
      <c r="D731" s="10"/>
      <c r="E731" s="10"/>
      <c r="F731" s="10"/>
      <c r="M731" s="14"/>
    </row>
    <row r="732" spans="3:13" ht="15.75" customHeight="1">
      <c r="C732" s="10"/>
      <c r="D732" s="10"/>
      <c r="E732" s="10"/>
      <c r="F732" s="10"/>
      <c r="M732" s="14"/>
    </row>
    <row r="733" spans="3:13" ht="15.75" customHeight="1">
      <c r="C733" s="10"/>
      <c r="D733" s="10"/>
      <c r="E733" s="10"/>
      <c r="F733" s="10"/>
      <c r="M733" s="14"/>
    </row>
    <row r="734" spans="3:13" ht="15.75" customHeight="1">
      <c r="C734" s="10"/>
      <c r="D734" s="10"/>
      <c r="E734" s="10"/>
      <c r="F734" s="10"/>
      <c r="M734" s="14"/>
    </row>
    <row r="735" spans="3:13" ht="15.75" customHeight="1">
      <c r="C735" s="10"/>
      <c r="D735" s="10"/>
      <c r="E735" s="10"/>
      <c r="F735" s="10"/>
      <c r="M735" s="14"/>
    </row>
    <row r="736" spans="3:13" ht="15.75" customHeight="1">
      <c r="C736" s="10"/>
      <c r="D736" s="10"/>
      <c r="E736" s="10"/>
      <c r="F736" s="10"/>
      <c r="M736" s="14"/>
    </row>
    <row r="737" spans="3:13" ht="15.75" customHeight="1">
      <c r="C737" s="10"/>
      <c r="D737" s="10"/>
      <c r="E737" s="10"/>
      <c r="F737" s="10"/>
      <c r="M737" s="14"/>
    </row>
    <row r="738" spans="3:13" ht="15.75" customHeight="1">
      <c r="C738" s="10"/>
      <c r="D738" s="10"/>
      <c r="E738" s="10"/>
      <c r="F738" s="10"/>
      <c r="M738" s="14"/>
    </row>
    <row r="739" spans="3:13" ht="15.75" customHeight="1">
      <c r="C739" s="10"/>
      <c r="D739" s="10"/>
      <c r="E739" s="10"/>
      <c r="F739" s="10"/>
      <c r="M739" s="14"/>
    </row>
    <row r="740" spans="3:13" ht="15.75" customHeight="1">
      <c r="C740" s="10"/>
      <c r="D740" s="10"/>
      <c r="E740" s="10"/>
      <c r="F740" s="10"/>
      <c r="M740" s="14"/>
    </row>
    <row r="741" spans="3:13" ht="15.75" customHeight="1">
      <c r="C741" s="10"/>
      <c r="D741" s="10"/>
      <c r="E741" s="10"/>
      <c r="F741" s="10"/>
      <c r="M741" s="14"/>
    </row>
    <row r="742" spans="3:13" ht="15.75" customHeight="1">
      <c r="C742" s="10"/>
      <c r="D742" s="10"/>
      <c r="E742" s="10"/>
      <c r="F742" s="10"/>
      <c r="M742" s="14"/>
    </row>
    <row r="743" spans="3:13" ht="15.75" customHeight="1">
      <c r="C743" s="10"/>
      <c r="D743" s="10"/>
      <c r="E743" s="10"/>
      <c r="F743" s="10"/>
      <c r="M743" s="14"/>
    </row>
    <row r="744" spans="3:13" ht="15.75" customHeight="1">
      <c r="C744" s="10"/>
      <c r="D744" s="10"/>
      <c r="E744" s="10"/>
      <c r="F744" s="10"/>
      <c r="M744" s="14"/>
    </row>
    <row r="745" spans="3:13" ht="15.75" customHeight="1">
      <c r="C745" s="10"/>
      <c r="D745" s="10"/>
      <c r="E745" s="10"/>
      <c r="F745" s="10"/>
      <c r="M745" s="14"/>
    </row>
    <row r="746" spans="3:13" ht="15.75" customHeight="1">
      <c r="C746" s="10"/>
      <c r="D746" s="10"/>
      <c r="E746" s="10"/>
      <c r="F746" s="10"/>
      <c r="M746" s="14"/>
    </row>
    <row r="747" spans="3:13" ht="15.75" customHeight="1">
      <c r="C747" s="10"/>
      <c r="D747" s="10"/>
      <c r="E747" s="10"/>
      <c r="F747" s="10"/>
      <c r="M747" s="14"/>
    </row>
    <row r="748" spans="3:13" ht="15.75" customHeight="1">
      <c r="C748" s="10"/>
      <c r="D748" s="10"/>
      <c r="E748" s="10"/>
      <c r="F748" s="10"/>
      <c r="M748" s="14"/>
    </row>
    <row r="749" spans="3:13" ht="15.75" customHeight="1">
      <c r="C749" s="10"/>
      <c r="D749" s="10"/>
      <c r="E749" s="10"/>
      <c r="F749" s="10"/>
      <c r="M749" s="14"/>
    </row>
    <row r="750" spans="3:13" ht="15.75" customHeight="1">
      <c r="C750" s="10"/>
      <c r="D750" s="10"/>
      <c r="E750" s="10"/>
      <c r="F750" s="10"/>
      <c r="M750" s="14"/>
    </row>
    <row r="751" spans="3:13" ht="15.75" customHeight="1">
      <c r="C751" s="10"/>
      <c r="D751" s="10"/>
      <c r="E751" s="10"/>
      <c r="F751" s="10"/>
      <c r="M751" s="14"/>
    </row>
    <row r="752" spans="3:13" ht="15.75" customHeight="1">
      <c r="C752" s="10"/>
      <c r="D752" s="10"/>
      <c r="E752" s="10"/>
      <c r="F752" s="10"/>
      <c r="M752" s="14"/>
    </row>
    <row r="753" spans="3:13" ht="15.75" customHeight="1">
      <c r="C753" s="10"/>
      <c r="D753" s="10"/>
      <c r="E753" s="10"/>
      <c r="F753" s="10"/>
      <c r="M753" s="14"/>
    </row>
    <row r="754" spans="3:13" ht="15.75" customHeight="1">
      <c r="C754" s="10"/>
      <c r="D754" s="10"/>
      <c r="E754" s="10"/>
      <c r="F754" s="10"/>
      <c r="M754" s="14"/>
    </row>
    <row r="755" spans="3:13" ht="15.75" customHeight="1">
      <c r="C755" s="10"/>
      <c r="D755" s="10"/>
      <c r="E755" s="10"/>
      <c r="F755" s="10"/>
      <c r="M755" s="14"/>
    </row>
    <row r="756" spans="3:13" ht="15.75" customHeight="1">
      <c r="C756" s="10"/>
      <c r="D756" s="10"/>
      <c r="E756" s="10"/>
      <c r="F756" s="10"/>
      <c r="M756" s="14"/>
    </row>
    <row r="757" spans="3:13" ht="15.75" customHeight="1">
      <c r="C757" s="10"/>
      <c r="D757" s="10"/>
      <c r="E757" s="10"/>
      <c r="F757" s="10"/>
      <c r="M757" s="14"/>
    </row>
    <row r="758" spans="3:13" ht="15.75" customHeight="1">
      <c r="C758" s="10"/>
      <c r="D758" s="10"/>
      <c r="E758" s="10"/>
      <c r="F758" s="10"/>
      <c r="M758" s="14"/>
    </row>
    <row r="759" spans="3:13" ht="15.75" customHeight="1">
      <c r="C759" s="10"/>
      <c r="D759" s="10"/>
      <c r="E759" s="10"/>
      <c r="F759" s="10"/>
      <c r="M759" s="14"/>
    </row>
    <row r="760" spans="3:13" ht="15.75" customHeight="1">
      <c r="C760" s="10"/>
      <c r="D760" s="10"/>
      <c r="E760" s="10"/>
      <c r="F760" s="10"/>
      <c r="M760" s="14"/>
    </row>
    <row r="761" spans="3:13" ht="15.75" customHeight="1">
      <c r="C761" s="10"/>
      <c r="D761" s="10"/>
      <c r="E761" s="10"/>
      <c r="F761" s="10"/>
      <c r="M761" s="14"/>
    </row>
    <row r="762" spans="3:13" ht="15.75" customHeight="1">
      <c r="C762" s="10"/>
      <c r="D762" s="10"/>
      <c r="E762" s="10"/>
      <c r="F762" s="10"/>
      <c r="M762" s="14"/>
    </row>
    <row r="763" spans="3:13" ht="15.75" customHeight="1">
      <c r="C763" s="10"/>
      <c r="D763" s="10"/>
      <c r="E763" s="10"/>
      <c r="F763" s="10"/>
      <c r="M763" s="14"/>
    </row>
    <row r="764" spans="3:13" ht="15.75" customHeight="1">
      <c r="C764" s="10"/>
      <c r="D764" s="10"/>
      <c r="E764" s="10"/>
      <c r="F764" s="10"/>
      <c r="M764" s="14"/>
    </row>
    <row r="765" spans="3:13" ht="15.75" customHeight="1">
      <c r="C765" s="10"/>
      <c r="D765" s="10"/>
      <c r="E765" s="10"/>
      <c r="F765" s="10"/>
      <c r="M765" s="14"/>
    </row>
    <row r="766" spans="3:13" ht="15.75" customHeight="1">
      <c r="C766" s="10"/>
      <c r="D766" s="10"/>
      <c r="E766" s="10"/>
      <c r="F766" s="10"/>
      <c r="M766" s="14"/>
    </row>
    <row r="767" spans="3:13" ht="15.75" customHeight="1">
      <c r="C767" s="10"/>
      <c r="D767" s="10"/>
      <c r="E767" s="10"/>
      <c r="F767" s="10"/>
      <c r="M767" s="14"/>
    </row>
    <row r="768" spans="3:13" ht="15.75" customHeight="1">
      <c r="C768" s="10"/>
      <c r="D768" s="10"/>
      <c r="E768" s="10"/>
      <c r="F768" s="10"/>
      <c r="M768" s="14"/>
    </row>
    <row r="769" spans="3:13" ht="15.75" customHeight="1">
      <c r="C769" s="10"/>
      <c r="D769" s="10"/>
      <c r="E769" s="10"/>
      <c r="F769" s="10"/>
      <c r="M769" s="14"/>
    </row>
    <row r="770" spans="3:13" ht="15.75" customHeight="1">
      <c r="C770" s="10"/>
      <c r="D770" s="10"/>
      <c r="E770" s="10"/>
      <c r="F770" s="10"/>
      <c r="M770" s="14"/>
    </row>
    <row r="771" spans="3:13" ht="15.75" customHeight="1">
      <c r="C771" s="10"/>
      <c r="D771" s="10"/>
      <c r="E771" s="10"/>
      <c r="F771" s="10"/>
      <c r="M771" s="14"/>
    </row>
    <row r="772" spans="3:13" ht="15.75" customHeight="1">
      <c r="C772" s="10"/>
      <c r="D772" s="10"/>
      <c r="E772" s="10"/>
      <c r="F772" s="10"/>
      <c r="M772" s="14"/>
    </row>
    <row r="773" spans="3:13" ht="15.75" customHeight="1">
      <c r="C773" s="10"/>
      <c r="D773" s="10"/>
      <c r="E773" s="10"/>
      <c r="F773" s="10"/>
      <c r="M773" s="14"/>
    </row>
    <row r="774" spans="3:13" ht="15.75" customHeight="1">
      <c r="C774" s="10"/>
      <c r="D774" s="10"/>
      <c r="E774" s="10"/>
      <c r="F774" s="10"/>
      <c r="M774" s="14"/>
    </row>
    <row r="775" spans="3:13" ht="15.75" customHeight="1">
      <c r="C775" s="10"/>
      <c r="D775" s="10"/>
      <c r="E775" s="10"/>
      <c r="F775" s="10"/>
      <c r="M775" s="14"/>
    </row>
    <row r="776" spans="3:13" ht="15.75" customHeight="1">
      <c r="C776" s="10"/>
      <c r="D776" s="10"/>
      <c r="E776" s="10"/>
      <c r="F776" s="10"/>
      <c r="M776" s="14"/>
    </row>
    <row r="777" spans="3:13" ht="15.75" customHeight="1">
      <c r="C777" s="10"/>
      <c r="D777" s="10"/>
      <c r="E777" s="10"/>
      <c r="F777" s="10"/>
      <c r="M777" s="14"/>
    </row>
    <row r="778" spans="3:13" ht="15.75" customHeight="1">
      <c r="C778" s="10"/>
      <c r="D778" s="10"/>
      <c r="E778" s="10"/>
      <c r="F778" s="10"/>
      <c r="M778" s="14"/>
    </row>
    <row r="779" spans="3:13" ht="15.75" customHeight="1">
      <c r="C779" s="10"/>
      <c r="D779" s="10"/>
      <c r="E779" s="10"/>
      <c r="F779" s="10"/>
      <c r="M779" s="14"/>
    </row>
    <row r="780" spans="3:13" ht="15.75" customHeight="1">
      <c r="C780" s="10"/>
      <c r="D780" s="10"/>
      <c r="E780" s="10"/>
      <c r="F780" s="10"/>
      <c r="M780" s="14"/>
    </row>
    <row r="781" spans="3:13" ht="15.75" customHeight="1">
      <c r="C781" s="10"/>
      <c r="D781" s="10"/>
      <c r="E781" s="10"/>
      <c r="F781" s="10"/>
      <c r="M781" s="14"/>
    </row>
    <row r="782" spans="3:13" ht="15.75" customHeight="1">
      <c r="C782" s="10"/>
      <c r="D782" s="10"/>
      <c r="E782" s="10"/>
      <c r="F782" s="10"/>
      <c r="M782" s="14"/>
    </row>
    <row r="783" spans="3:13" ht="15.75" customHeight="1">
      <c r="C783" s="10"/>
      <c r="D783" s="10"/>
      <c r="E783" s="10"/>
      <c r="F783" s="10"/>
      <c r="M783" s="14"/>
    </row>
    <row r="784" spans="3:13" ht="15.75" customHeight="1">
      <c r="C784" s="10"/>
      <c r="D784" s="10"/>
      <c r="E784" s="10"/>
      <c r="F784" s="10"/>
      <c r="M784" s="14"/>
    </row>
    <row r="785" spans="3:13" ht="15.75" customHeight="1">
      <c r="C785" s="10"/>
      <c r="D785" s="10"/>
      <c r="E785" s="10"/>
      <c r="F785" s="10"/>
      <c r="M785" s="14"/>
    </row>
    <row r="786" spans="3:13" ht="15.75" customHeight="1">
      <c r="C786" s="10"/>
      <c r="D786" s="10"/>
      <c r="E786" s="10"/>
      <c r="F786" s="10"/>
      <c r="M786" s="14"/>
    </row>
    <row r="787" spans="3:13" ht="15.75" customHeight="1">
      <c r="C787" s="10"/>
      <c r="D787" s="10"/>
      <c r="E787" s="10"/>
      <c r="F787" s="10"/>
      <c r="M787" s="14"/>
    </row>
    <row r="788" spans="3:13" ht="15.75" customHeight="1">
      <c r="C788" s="10"/>
      <c r="D788" s="10"/>
      <c r="E788" s="10"/>
      <c r="F788" s="10"/>
      <c r="M788" s="14"/>
    </row>
    <row r="789" spans="3:13" ht="15.75" customHeight="1">
      <c r="C789" s="10"/>
      <c r="D789" s="10"/>
      <c r="E789" s="10"/>
      <c r="F789" s="10"/>
      <c r="M789" s="14"/>
    </row>
    <row r="790" spans="3:13" ht="15.75" customHeight="1">
      <c r="C790" s="10"/>
      <c r="D790" s="10"/>
      <c r="E790" s="10"/>
      <c r="F790" s="10"/>
      <c r="M790" s="14"/>
    </row>
    <row r="791" spans="3:13" ht="15.75" customHeight="1">
      <c r="C791" s="10"/>
      <c r="D791" s="10"/>
      <c r="E791" s="10"/>
      <c r="F791" s="10"/>
      <c r="M791" s="14"/>
    </row>
    <row r="792" spans="3:13" ht="15.75" customHeight="1">
      <c r="C792" s="10"/>
      <c r="D792" s="10"/>
      <c r="E792" s="10"/>
      <c r="F792" s="10"/>
      <c r="M792" s="14"/>
    </row>
    <row r="793" spans="3:13" ht="15.75" customHeight="1">
      <c r="C793" s="10"/>
      <c r="D793" s="10"/>
      <c r="E793" s="10"/>
      <c r="F793" s="10"/>
      <c r="M793" s="14"/>
    </row>
    <row r="794" spans="3:13" ht="15.75" customHeight="1">
      <c r="C794" s="10"/>
      <c r="D794" s="10"/>
      <c r="E794" s="10"/>
      <c r="F794" s="10"/>
      <c r="M794" s="14"/>
    </row>
    <row r="795" spans="3:13" ht="15.75" customHeight="1">
      <c r="C795" s="10"/>
      <c r="D795" s="10"/>
      <c r="E795" s="10"/>
      <c r="F795" s="10"/>
      <c r="M795" s="14"/>
    </row>
    <row r="796" spans="3:13" ht="15.75" customHeight="1">
      <c r="C796" s="10"/>
      <c r="D796" s="10"/>
      <c r="E796" s="10"/>
      <c r="F796" s="10"/>
      <c r="M796" s="14"/>
    </row>
    <row r="797" spans="3:13" ht="15.75" customHeight="1">
      <c r="C797" s="10"/>
      <c r="D797" s="10"/>
      <c r="E797" s="10"/>
      <c r="F797" s="10"/>
      <c r="M797" s="14"/>
    </row>
    <row r="798" spans="3:13" ht="15.75" customHeight="1">
      <c r="C798" s="10"/>
      <c r="D798" s="10"/>
      <c r="E798" s="10"/>
      <c r="F798" s="10"/>
      <c r="M798" s="14"/>
    </row>
    <row r="799" spans="3:13" ht="15.75" customHeight="1">
      <c r="C799" s="10"/>
      <c r="D799" s="10"/>
      <c r="E799" s="10"/>
      <c r="F799" s="10"/>
      <c r="M799" s="14"/>
    </row>
    <row r="800" spans="3:13" ht="15.75" customHeight="1">
      <c r="C800" s="10"/>
      <c r="D800" s="10"/>
      <c r="E800" s="10"/>
      <c r="F800" s="10"/>
      <c r="M800" s="14"/>
    </row>
    <row r="801" spans="3:13" ht="15.75" customHeight="1">
      <c r="C801" s="10"/>
      <c r="D801" s="10"/>
      <c r="E801" s="10"/>
      <c r="F801" s="10"/>
      <c r="M801" s="14"/>
    </row>
    <row r="802" spans="3:13" ht="15.75" customHeight="1">
      <c r="C802" s="10"/>
      <c r="D802" s="10"/>
      <c r="E802" s="10"/>
      <c r="F802" s="10"/>
      <c r="M802" s="14"/>
    </row>
    <row r="803" spans="3:13" ht="15.75" customHeight="1">
      <c r="C803" s="10"/>
      <c r="D803" s="10"/>
      <c r="E803" s="10"/>
      <c r="F803" s="10"/>
      <c r="M803" s="14"/>
    </row>
    <row r="804" spans="3:13" ht="15.75" customHeight="1">
      <c r="C804" s="10"/>
      <c r="D804" s="10"/>
      <c r="E804" s="10"/>
      <c r="F804" s="10"/>
      <c r="M804" s="14"/>
    </row>
    <row r="805" spans="3:13" ht="15.75" customHeight="1">
      <c r="C805" s="10"/>
      <c r="D805" s="10"/>
      <c r="E805" s="10"/>
      <c r="F805" s="10"/>
      <c r="M805" s="14"/>
    </row>
    <row r="806" spans="3:13" ht="15.75" customHeight="1">
      <c r="C806" s="10"/>
      <c r="D806" s="10"/>
      <c r="E806" s="10"/>
      <c r="F806" s="10"/>
      <c r="M806" s="14"/>
    </row>
    <row r="807" spans="3:13" ht="15.75" customHeight="1">
      <c r="C807" s="10"/>
      <c r="D807" s="10"/>
      <c r="E807" s="10"/>
      <c r="F807" s="10"/>
      <c r="M807" s="14"/>
    </row>
    <row r="808" spans="3:13" ht="15.75" customHeight="1">
      <c r="C808" s="10"/>
      <c r="D808" s="10"/>
      <c r="E808" s="10"/>
      <c r="F808" s="10"/>
      <c r="M808" s="14"/>
    </row>
    <row r="809" spans="3:13" ht="15.75" customHeight="1">
      <c r="C809" s="10"/>
      <c r="D809" s="10"/>
      <c r="E809" s="10"/>
      <c r="F809" s="10"/>
      <c r="M809" s="14"/>
    </row>
    <row r="810" spans="3:13" ht="15.75" customHeight="1">
      <c r="C810" s="10"/>
      <c r="D810" s="10"/>
      <c r="E810" s="10"/>
      <c r="F810" s="10"/>
      <c r="M810" s="14"/>
    </row>
    <row r="811" spans="3:13" ht="15.75" customHeight="1">
      <c r="C811" s="10"/>
      <c r="D811" s="10"/>
      <c r="E811" s="10"/>
      <c r="F811" s="10"/>
      <c r="M811" s="14"/>
    </row>
    <row r="812" spans="3:13" ht="15.75" customHeight="1">
      <c r="C812" s="10"/>
      <c r="D812" s="10"/>
      <c r="E812" s="10"/>
      <c r="F812" s="10"/>
      <c r="M812" s="14"/>
    </row>
    <row r="813" spans="3:13" ht="15.75" customHeight="1">
      <c r="C813" s="10"/>
      <c r="D813" s="10"/>
      <c r="E813" s="10"/>
      <c r="F813" s="10"/>
      <c r="M813" s="14"/>
    </row>
    <row r="814" spans="3:13" ht="15.75" customHeight="1">
      <c r="C814" s="10"/>
      <c r="D814" s="10"/>
      <c r="E814" s="10"/>
      <c r="F814" s="10"/>
      <c r="M814" s="14"/>
    </row>
    <row r="815" spans="3:13" ht="15.75" customHeight="1">
      <c r="C815" s="10"/>
      <c r="D815" s="10"/>
      <c r="E815" s="10"/>
      <c r="F815" s="10"/>
      <c r="M815" s="14"/>
    </row>
    <row r="816" spans="3:13" ht="15.75" customHeight="1">
      <c r="C816" s="10"/>
      <c r="D816" s="10"/>
      <c r="E816" s="10"/>
      <c r="F816" s="10"/>
      <c r="M816" s="14"/>
    </row>
    <row r="817" spans="3:13" ht="15.75" customHeight="1">
      <c r="C817" s="10"/>
      <c r="D817" s="10"/>
      <c r="E817" s="10"/>
      <c r="F817" s="10"/>
      <c r="M817" s="14"/>
    </row>
    <row r="818" spans="3:13" ht="15.75" customHeight="1">
      <c r="C818" s="10"/>
      <c r="D818" s="10"/>
      <c r="E818" s="10"/>
      <c r="F818" s="10"/>
      <c r="M818" s="14"/>
    </row>
    <row r="819" spans="3:13" ht="15.75" customHeight="1">
      <c r="C819" s="10"/>
      <c r="D819" s="10"/>
      <c r="E819" s="10"/>
      <c r="F819" s="10"/>
      <c r="M819" s="14"/>
    </row>
    <row r="820" spans="3:13" ht="15.75" customHeight="1">
      <c r="C820" s="10"/>
      <c r="D820" s="10"/>
      <c r="E820" s="10"/>
      <c r="F820" s="10"/>
      <c r="M820" s="14"/>
    </row>
    <row r="821" spans="3:13" ht="15.75" customHeight="1">
      <c r="C821" s="10"/>
      <c r="D821" s="10"/>
      <c r="E821" s="10"/>
      <c r="F821" s="10"/>
      <c r="M821" s="14"/>
    </row>
    <row r="822" spans="3:13" ht="15.75" customHeight="1">
      <c r="C822" s="10"/>
      <c r="D822" s="10"/>
      <c r="E822" s="10"/>
      <c r="F822" s="10"/>
      <c r="M822" s="14"/>
    </row>
    <row r="823" spans="3:13" ht="15.75" customHeight="1">
      <c r="C823" s="10"/>
      <c r="D823" s="10"/>
      <c r="E823" s="10"/>
      <c r="F823" s="10"/>
      <c r="M823" s="14"/>
    </row>
    <row r="824" spans="3:13" ht="15.75" customHeight="1">
      <c r="C824" s="10"/>
      <c r="D824" s="10"/>
      <c r="E824" s="10"/>
      <c r="F824" s="10"/>
      <c r="M824" s="14"/>
    </row>
    <row r="825" spans="3:13" ht="15.75" customHeight="1">
      <c r="C825" s="10"/>
      <c r="D825" s="10"/>
      <c r="E825" s="10"/>
      <c r="F825" s="10"/>
      <c r="M825" s="14"/>
    </row>
    <row r="826" spans="3:13" ht="15.75" customHeight="1">
      <c r="C826" s="10"/>
      <c r="D826" s="10"/>
      <c r="E826" s="10"/>
      <c r="F826" s="10"/>
      <c r="M826" s="14"/>
    </row>
    <row r="827" spans="3:13" ht="15.75" customHeight="1">
      <c r="C827" s="10"/>
      <c r="D827" s="10"/>
      <c r="E827" s="10"/>
      <c r="F827" s="10"/>
      <c r="M827" s="14"/>
    </row>
    <row r="828" spans="3:13" ht="15.75" customHeight="1">
      <c r="C828" s="10"/>
      <c r="D828" s="10"/>
      <c r="E828" s="10"/>
      <c r="F828" s="10"/>
      <c r="M828" s="14"/>
    </row>
    <row r="829" spans="3:13" ht="15.75" customHeight="1">
      <c r="C829" s="10"/>
      <c r="D829" s="10"/>
      <c r="E829" s="10"/>
      <c r="F829" s="10"/>
      <c r="M829" s="14"/>
    </row>
    <row r="830" spans="3:13" ht="15.75" customHeight="1">
      <c r="C830" s="10"/>
      <c r="D830" s="10"/>
      <c r="E830" s="10"/>
      <c r="F830" s="10"/>
      <c r="M830" s="14"/>
    </row>
    <row r="831" spans="3:13" ht="15.75" customHeight="1">
      <c r="C831" s="10"/>
      <c r="D831" s="10"/>
      <c r="E831" s="10"/>
      <c r="F831" s="10"/>
      <c r="M831" s="14"/>
    </row>
    <row r="832" spans="3:13" ht="15.75" customHeight="1">
      <c r="C832" s="10"/>
      <c r="D832" s="10"/>
      <c r="E832" s="10"/>
      <c r="F832" s="10"/>
      <c r="M832" s="14"/>
    </row>
    <row r="833" spans="3:13" ht="15.75" customHeight="1">
      <c r="C833" s="10"/>
      <c r="D833" s="10"/>
      <c r="E833" s="10"/>
      <c r="F833" s="10"/>
      <c r="M833" s="14"/>
    </row>
    <row r="834" spans="3:13" ht="15.75" customHeight="1">
      <c r="C834" s="10"/>
      <c r="D834" s="10"/>
      <c r="E834" s="10"/>
      <c r="F834" s="10"/>
      <c r="M834" s="14"/>
    </row>
    <row r="835" spans="3:13" ht="15.75" customHeight="1">
      <c r="C835" s="10"/>
      <c r="D835" s="10"/>
      <c r="E835" s="10"/>
      <c r="F835" s="10"/>
      <c r="M835" s="14"/>
    </row>
    <row r="836" spans="3:13" ht="15.75" customHeight="1">
      <c r="C836" s="10"/>
      <c r="D836" s="10"/>
      <c r="E836" s="10"/>
      <c r="F836" s="10"/>
      <c r="M836" s="14"/>
    </row>
    <row r="837" spans="3:13" ht="15.75" customHeight="1">
      <c r="C837" s="10"/>
      <c r="D837" s="10"/>
      <c r="E837" s="10"/>
      <c r="F837" s="10"/>
      <c r="M837" s="14"/>
    </row>
    <row r="838" spans="3:13" ht="15.75" customHeight="1">
      <c r="C838" s="10"/>
      <c r="D838" s="10"/>
      <c r="E838" s="10"/>
      <c r="F838" s="10"/>
      <c r="M838" s="14"/>
    </row>
    <row r="839" spans="3:13" ht="15.75" customHeight="1">
      <c r="C839" s="10"/>
      <c r="D839" s="10"/>
      <c r="E839" s="10"/>
      <c r="F839" s="10"/>
      <c r="M839" s="14"/>
    </row>
    <row r="840" spans="3:13" ht="15.75" customHeight="1">
      <c r="C840" s="10"/>
      <c r="D840" s="10"/>
      <c r="E840" s="10"/>
      <c r="F840" s="10"/>
      <c r="M840" s="14"/>
    </row>
    <row r="841" spans="3:13" ht="15.75" customHeight="1">
      <c r="C841" s="10"/>
      <c r="D841" s="10"/>
      <c r="E841" s="10"/>
      <c r="F841" s="10"/>
      <c r="M841" s="14"/>
    </row>
    <row r="842" spans="3:13" ht="15.75" customHeight="1">
      <c r="C842" s="10"/>
      <c r="D842" s="10"/>
      <c r="E842" s="10"/>
      <c r="F842" s="10"/>
      <c r="M842" s="14"/>
    </row>
    <row r="843" spans="3:13" ht="15.75" customHeight="1">
      <c r="C843" s="10"/>
      <c r="D843" s="10"/>
      <c r="E843" s="10"/>
      <c r="F843" s="10"/>
      <c r="M843" s="14"/>
    </row>
    <row r="844" spans="3:13" ht="15.75" customHeight="1">
      <c r="C844" s="10"/>
      <c r="D844" s="10"/>
      <c r="E844" s="10"/>
      <c r="F844" s="10"/>
      <c r="M844" s="14"/>
    </row>
    <row r="845" spans="3:13" ht="15.75" customHeight="1">
      <c r="C845" s="10"/>
      <c r="D845" s="10"/>
      <c r="E845" s="10"/>
      <c r="F845" s="10"/>
      <c r="M845" s="14"/>
    </row>
    <row r="846" spans="3:13" ht="15.75" customHeight="1">
      <c r="C846" s="10"/>
      <c r="D846" s="10"/>
      <c r="E846" s="10"/>
      <c r="F846" s="10"/>
      <c r="M846" s="14"/>
    </row>
    <row r="847" spans="3:13" ht="15.75" customHeight="1">
      <c r="C847" s="10"/>
      <c r="D847" s="10"/>
      <c r="E847" s="10"/>
      <c r="F847" s="10"/>
      <c r="M847" s="14"/>
    </row>
    <row r="848" spans="3:13" ht="15.75" customHeight="1">
      <c r="C848" s="10"/>
      <c r="D848" s="10"/>
      <c r="E848" s="10"/>
      <c r="F848" s="10"/>
      <c r="M848" s="14"/>
    </row>
    <row r="849" spans="3:13" ht="15.75" customHeight="1">
      <c r="C849" s="10"/>
      <c r="D849" s="10"/>
      <c r="E849" s="10"/>
      <c r="F849" s="10"/>
      <c r="M849" s="14"/>
    </row>
    <row r="850" spans="3:13" ht="15.75" customHeight="1">
      <c r="C850" s="10"/>
      <c r="D850" s="10"/>
      <c r="E850" s="10"/>
      <c r="F850" s="10"/>
      <c r="M850" s="14"/>
    </row>
    <row r="851" spans="3:13" ht="15.75" customHeight="1">
      <c r="C851" s="10"/>
      <c r="D851" s="10"/>
      <c r="E851" s="10"/>
      <c r="F851" s="10"/>
      <c r="M851" s="14"/>
    </row>
    <row r="852" spans="3:13" ht="15.75" customHeight="1">
      <c r="C852" s="10"/>
      <c r="D852" s="10"/>
      <c r="E852" s="10"/>
      <c r="F852" s="10"/>
      <c r="M852" s="14"/>
    </row>
    <row r="853" spans="3:13" ht="15.75" customHeight="1">
      <c r="C853" s="10"/>
      <c r="D853" s="10"/>
      <c r="E853" s="10"/>
      <c r="F853" s="10"/>
      <c r="M853" s="14"/>
    </row>
    <row r="854" spans="3:13" ht="15.75" customHeight="1">
      <c r="C854" s="10"/>
      <c r="D854" s="10"/>
      <c r="E854" s="10"/>
      <c r="F854" s="10"/>
      <c r="M854" s="14"/>
    </row>
    <row r="855" spans="3:13" ht="15.75" customHeight="1">
      <c r="C855" s="10"/>
      <c r="D855" s="10"/>
      <c r="E855" s="10"/>
      <c r="F855" s="10"/>
      <c r="M855" s="14"/>
    </row>
    <row r="856" spans="3:13" ht="15.75" customHeight="1">
      <c r="C856" s="10"/>
      <c r="D856" s="10"/>
      <c r="E856" s="10"/>
      <c r="F856" s="10"/>
      <c r="M856" s="14"/>
    </row>
    <row r="857" spans="3:13" ht="15.75" customHeight="1">
      <c r="C857" s="10"/>
      <c r="D857" s="10"/>
      <c r="E857" s="10"/>
      <c r="F857" s="10"/>
      <c r="M857" s="14"/>
    </row>
    <row r="858" spans="3:13" ht="15.75" customHeight="1">
      <c r="C858" s="10"/>
      <c r="D858" s="10"/>
      <c r="E858" s="10"/>
      <c r="F858" s="10"/>
      <c r="M858" s="14"/>
    </row>
    <row r="859" spans="3:13" ht="15.75" customHeight="1">
      <c r="C859" s="10"/>
      <c r="D859" s="10"/>
      <c r="E859" s="10"/>
      <c r="F859" s="10"/>
      <c r="M859" s="14"/>
    </row>
    <row r="860" spans="3:13" ht="15.75" customHeight="1">
      <c r="C860" s="10"/>
      <c r="D860" s="10"/>
      <c r="E860" s="10"/>
      <c r="F860" s="10"/>
      <c r="M860" s="14"/>
    </row>
    <row r="861" spans="3:13" ht="15.75" customHeight="1">
      <c r="C861" s="10"/>
      <c r="D861" s="10"/>
      <c r="E861" s="10"/>
      <c r="F861" s="10"/>
      <c r="M861" s="14"/>
    </row>
    <row r="862" spans="3:13" ht="15.75" customHeight="1">
      <c r="C862" s="10"/>
      <c r="D862" s="10"/>
      <c r="E862" s="10"/>
      <c r="F862" s="10"/>
      <c r="M862" s="14"/>
    </row>
    <row r="863" spans="3:13" ht="15.75" customHeight="1">
      <c r="C863" s="10"/>
      <c r="D863" s="10"/>
      <c r="E863" s="10"/>
      <c r="F863" s="10"/>
      <c r="M863" s="14"/>
    </row>
    <row r="864" spans="3:13" ht="15.75" customHeight="1">
      <c r="C864" s="10"/>
      <c r="D864" s="10"/>
      <c r="E864" s="10"/>
      <c r="F864" s="10"/>
      <c r="M864" s="14"/>
    </row>
    <row r="865" spans="3:13" ht="15.75" customHeight="1">
      <c r="C865" s="10"/>
      <c r="D865" s="10"/>
      <c r="E865" s="10"/>
      <c r="F865" s="10"/>
      <c r="M865" s="14"/>
    </row>
    <row r="866" spans="3:13" ht="15.75" customHeight="1">
      <c r="C866" s="10"/>
      <c r="D866" s="10"/>
      <c r="E866" s="10"/>
      <c r="F866" s="10"/>
      <c r="M866" s="14"/>
    </row>
    <row r="867" spans="3:13" ht="15.75" customHeight="1">
      <c r="C867" s="10"/>
      <c r="D867" s="10"/>
      <c r="E867" s="10"/>
      <c r="F867" s="10"/>
      <c r="M867" s="14"/>
    </row>
    <row r="868" spans="3:13" ht="15.75" customHeight="1">
      <c r="C868" s="10"/>
      <c r="D868" s="10"/>
      <c r="E868" s="10"/>
      <c r="F868" s="10"/>
      <c r="M868" s="14"/>
    </row>
    <row r="869" spans="3:13" ht="15.75" customHeight="1">
      <c r="C869" s="10"/>
      <c r="D869" s="10"/>
      <c r="E869" s="10"/>
      <c r="F869" s="10"/>
      <c r="M869" s="14"/>
    </row>
    <row r="870" spans="3:13" ht="15.75" customHeight="1">
      <c r="C870" s="10"/>
      <c r="D870" s="10"/>
      <c r="E870" s="10"/>
      <c r="F870" s="10"/>
      <c r="M870" s="14"/>
    </row>
    <row r="871" spans="3:13" ht="15.75" customHeight="1">
      <c r="C871" s="10"/>
      <c r="D871" s="10"/>
      <c r="E871" s="10"/>
      <c r="F871" s="10"/>
      <c r="M871" s="14"/>
    </row>
    <row r="872" spans="3:13" ht="15.75" customHeight="1">
      <c r="C872" s="10"/>
      <c r="D872" s="10"/>
      <c r="E872" s="10"/>
      <c r="F872" s="10"/>
      <c r="M872" s="14"/>
    </row>
    <row r="873" spans="3:13" ht="15.75" customHeight="1">
      <c r="C873" s="10"/>
      <c r="D873" s="10"/>
      <c r="E873" s="10"/>
      <c r="F873" s="10"/>
      <c r="M873" s="14"/>
    </row>
    <row r="874" spans="3:13" ht="15.75" customHeight="1">
      <c r="C874" s="10"/>
      <c r="D874" s="10"/>
      <c r="E874" s="10"/>
      <c r="F874" s="10"/>
      <c r="M874" s="14"/>
    </row>
    <row r="875" spans="3:13" ht="15.75" customHeight="1">
      <c r="C875" s="10"/>
      <c r="D875" s="10"/>
      <c r="E875" s="10"/>
      <c r="F875" s="10"/>
      <c r="M875" s="14"/>
    </row>
    <row r="876" spans="3:13" ht="15.75" customHeight="1">
      <c r="C876" s="10"/>
      <c r="D876" s="10"/>
      <c r="E876" s="10"/>
      <c r="F876" s="10"/>
      <c r="M876" s="14"/>
    </row>
    <row r="877" spans="3:13" ht="15.75" customHeight="1">
      <c r="C877" s="10"/>
      <c r="D877" s="10"/>
      <c r="E877" s="10"/>
      <c r="F877" s="10"/>
      <c r="M877" s="14"/>
    </row>
    <row r="878" spans="3:13" ht="15.75" customHeight="1">
      <c r="C878" s="10"/>
      <c r="D878" s="10"/>
      <c r="E878" s="10"/>
      <c r="F878" s="10"/>
      <c r="M878" s="14"/>
    </row>
    <row r="879" spans="3:13" ht="15.75" customHeight="1">
      <c r="C879" s="10"/>
      <c r="D879" s="10"/>
      <c r="E879" s="10"/>
      <c r="F879" s="10"/>
      <c r="M879" s="14"/>
    </row>
    <row r="880" spans="3:13" ht="15.75" customHeight="1">
      <c r="C880" s="10"/>
      <c r="D880" s="10"/>
      <c r="E880" s="10"/>
      <c r="F880" s="10"/>
      <c r="M880" s="14"/>
    </row>
    <row r="881" spans="3:13" ht="15.75" customHeight="1">
      <c r="C881" s="10"/>
      <c r="D881" s="10"/>
      <c r="E881" s="10"/>
      <c r="F881" s="10"/>
      <c r="M881" s="14"/>
    </row>
    <row r="882" spans="3:13" ht="15.75" customHeight="1">
      <c r="C882" s="10"/>
      <c r="D882" s="10"/>
      <c r="E882" s="10"/>
      <c r="F882" s="10"/>
      <c r="M882" s="14"/>
    </row>
    <row r="883" spans="3:13" ht="15.75" customHeight="1">
      <c r="C883" s="10"/>
      <c r="D883" s="10"/>
      <c r="E883" s="10"/>
      <c r="F883" s="10"/>
      <c r="M883" s="14"/>
    </row>
    <row r="884" spans="3:13" ht="15.75" customHeight="1">
      <c r="C884" s="10"/>
      <c r="D884" s="10"/>
      <c r="E884" s="10"/>
      <c r="F884" s="10"/>
      <c r="M884" s="14"/>
    </row>
    <row r="885" spans="3:13" ht="15.75" customHeight="1">
      <c r="C885" s="10"/>
      <c r="D885" s="10"/>
      <c r="E885" s="10"/>
      <c r="F885" s="10"/>
      <c r="M885" s="14"/>
    </row>
    <row r="886" spans="3:13" ht="15.75" customHeight="1">
      <c r="C886" s="10"/>
      <c r="D886" s="10"/>
      <c r="E886" s="10"/>
      <c r="F886" s="10"/>
      <c r="M886" s="14"/>
    </row>
    <row r="887" spans="3:13" ht="15.75" customHeight="1">
      <c r="C887" s="10"/>
      <c r="D887" s="10"/>
      <c r="E887" s="10"/>
      <c r="F887" s="10"/>
      <c r="M887" s="14"/>
    </row>
    <row r="888" spans="3:13" ht="15.75" customHeight="1">
      <c r="C888" s="10"/>
      <c r="D888" s="10"/>
      <c r="E888" s="10"/>
      <c r="F888" s="10"/>
      <c r="M888" s="14"/>
    </row>
    <row r="889" spans="3:13" ht="15.75" customHeight="1">
      <c r="C889" s="10"/>
      <c r="D889" s="10"/>
      <c r="E889" s="10"/>
      <c r="F889" s="10"/>
      <c r="M889" s="14"/>
    </row>
    <row r="890" spans="3:13" ht="15.75" customHeight="1">
      <c r="C890" s="10"/>
      <c r="D890" s="10"/>
      <c r="E890" s="10"/>
      <c r="F890" s="10"/>
      <c r="M890" s="14"/>
    </row>
    <row r="891" spans="3:13" ht="15.75" customHeight="1">
      <c r="C891" s="10"/>
      <c r="D891" s="10"/>
      <c r="E891" s="10"/>
      <c r="F891" s="10"/>
      <c r="M891" s="14"/>
    </row>
    <row r="892" spans="3:13" ht="15.75" customHeight="1">
      <c r="C892" s="10"/>
      <c r="D892" s="10"/>
      <c r="E892" s="10"/>
      <c r="F892" s="10"/>
      <c r="M892" s="14"/>
    </row>
    <row r="893" spans="3:13" ht="15.75" customHeight="1">
      <c r="C893" s="10"/>
      <c r="D893" s="10"/>
      <c r="E893" s="10"/>
      <c r="F893" s="10"/>
      <c r="M893" s="14"/>
    </row>
    <row r="894" spans="3:13" ht="15.75" customHeight="1">
      <c r="C894" s="10"/>
      <c r="D894" s="10"/>
      <c r="E894" s="10"/>
      <c r="F894" s="10"/>
      <c r="M894" s="14"/>
    </row>
    <row r="895" spans="3:13" ht="15.75" customHeight="1">
      <c r="C895" s="10"/>
      <c r="D895" s="10"/>
      <c r="E895" s="10"/>
      <c r="F895" s="10"/>
      <c r="M895" s="14"/>
    </row>
    <row r="896" spans="3:13" ht="15.75" customHeight="1">
      <c r="C896" s="10"/>
      <c r="D896" s="10"/>
      <c r="E896" s="10"/>
      <c r="F896" s="10"/>
      <c r="M896" s="14"/>
    </row>
    <row r="897" spans="3:13" ht="15.75" customHeight="1">
      <c r="C897" s="10"/>
      <c r="D897" s="10"/>
      <c r="E897" s="10"/>
      <c r="F897" s="10"/>
      <c r="M897" s="14"/>
    </row>
    <row r="898" spans="3:13" ht="15.75" customHeight="1">
      <c r="C898" s="10"/>
      <c r="D898" s="10"/>
      <c r="E898" s="10"/>
      <c r="F898" s="10"/>
      <c r="M898" s="14"/>
    </row>
    <row r="899" spans="3:13" ht="15.75" customHeight="1">
      <c r="C899" s="10"/>
      <c r="D899" s="10"/>
      <c r="E899" s="10"/>
      <c r="F899" s="10"/>
      <c r="M899" s="14"/>
    </row>
    <row r="900" spans="3:13" ht="15.75" customHeight="1">
      <c r="C900" s="10"/>
      <c r="D900" s="10"/>
      <c r="E900" s="10"/>
      <c r="F900" s="10"/>
      <c r="M900" s="14"/>
    </row>
    <row r="901" spans="3:13" ht="15.75" customHeight="1">
      <c r="C901" s="10"/>
      <c r="D901" s="10"/>
      <c r="E901" s="10"/>
      <c r="F901" s="10"/>
      <c r="M901" s="14"/>
    </row>
    <row r="902" spans="3:13" ht="15.75" customHeight="1">
      <c r="C902" s="10"/>
      <c r="D902" s="10"/>
      <c r="E902" s="10"/>
      <c r="F902" s="10"/>
      <c r="M902" s="14"/>
    </row>
    <row r="903" spans="3:13" ht="15.75" customHeight="1">
      <c r="C903" s="10"/>
      <c r="D903" s="10"/>
      <c r="E903" s="10"/>
      <c r="F903" s="10"/>
      <c r="M903" s="14"/>
    </row>
    <row r="904" spans="3:13" ht="15.75" customHeight="1">
      <c r="C904" s="10"/>
      <c r="D904" s="10"/>
      <c r="E904" s="10"/>
      <c r="F904" s="10"/>
      <c r="M904" s="14"/>
    </row>
    <row r="905" spans="3:13" ht="15.75" customHeight="1">
      <c r="C905" s="10"/>
      <c r="D905" s="10"/>
      <c r="E905" s="10"/>
      <c r="F905" s="10"/>
      <c r="M905" s="14"/>
    </row>
    <row r="906" spans="3:13" ht="15.75" customHeight="1">
      <c r="C906" s="10"/>
      <c r="D906" s="10"/>
      <c r="E906" s="10"/>
      <c r="F906" s="10"/>
      <c r="M906" s="14"/>
    </row>
    <row r="907" spans="3:13" ht="15.75" customHeight="1">
      <c r="C907" s="10"/>
      <c r="D907" s="10"/>
      <c r="E907" s="10"/>
      <c r="F907" s="10"/>
      <c r="M907" s="14"/>
    </row>
    <row r="908" spans="3:13" ht="15.75" customHeight="1">
      <c r="C908" s="10"/>
      <c r="D908" s="10"/>
      <c r="E908" s="10"/>
      <c r="F908" s="10"/>
      <c r="M908" s="14"/>
    </row>
    <row r="909" spans="3:13" ht="15.75" customHeight="1">
      <c r="C909" s="10"/>
      <c r="D909" s="10"/>
      <c r="E909" s="10"/>
      <c r="F909" s="10"/>
      <c r="M909" s="14"/>
    </row>
    <row r="910" spans="3:13" ht="15.75" customHeight="1">
      <c r="C910" s="10"/>
      <c r="D910" s="10"/>
      <c r="E910" s="10"/>
      <c r="F910" s="10"/>
      <c r="M910" s="14"/>
    </row>
    <row r="911" spans="3:13" ht="15.75" customHeight="1">
      <c r="C911" s="10"/>
      <c r="D911" s="10"/>
      <c r="E911" s="10"/>
      <c r="F911" s="10"/>
      <c r="M911" s="14"/>
    </row>
    <row r="912" spans="3:13" ht="15.75" customHeight="1">
      <c r="C912" s="10"/>
      <c r="D912" s="10"/>
      <c r="E912" s="10"/>
      <c r="F912" s="10"/>
      <c r="M912" s="14"/>
    </row>
    <row r="913" spans="3:13" ht="15.75" customHeight="1">
      <c r="C913" s="10"/>
      <c r="D913" s="10"/>
      <c r="E913" s="10"/>
      <c r="F913" s="10"/>
      <c r="M913" s="14"/>
    </row>
    <row r="914" spans="3:13" ht="15.75" customHeight="1">
      <c r="C914" s="10"/>
      <c r="D914" s="10"/>
      <c r="E914" s="10"/>
      <c r="F914" s="10"/>
      <c r="M914" s="14"/>
    </row>
    <row r="915" spans="3:13" ht="15.75" customHeight="1">
      <c r="C915" s="10"/>
      <c r="D915" s="10"/>
      <c r="E915" s="10"/>
      <c r="F915" s="10"/>
      <c r="M915" s="14"/>
    </row>
    <row r="916" spans="3:13" ht="15.75" customHeight="1">
      <c r="C916" s="10"/>
      <c r="D916" s="10"/>
      <c r="E916" s="10"/>
      <c r="F916" s="10"/>
      <c r="M916" s="14"/>
    </row>
    <row r="917" spans="3:13" ht="15.75" customHeight="1">
      <c r="C917" s="10"/>
      <c r="D917" s="10"/>
      <c r="E917" s="10"/>
      <c r="F917" s="10"/>
      <c r="M917" s="14"/>
    </row>
    <row r="918" spans="3:13" ht="15.75" customHeight="1">
      <c r="C918" s="10"/>
      <c r="D918" s="10"/>
      <c r="E918" s="10"/>
      <c r="F918" s="10"/>
      <c r="M918" s="14"/>
    </row>
    <row r="919" spans="3:13" ht="15.75" customHeight="1">
      <c r="C919" s="10"/>
      <c r="D919" s="10"/>
      <c r="E919" s="10"/>
      <c r="F919" s="10"/>
      <c r="M919" s="14"/>
    </row>
    <row r="920" spans="3:13" ht="15.75" customHeight="1">
      <c r="C920" s="10"/>
      <c r="D920" s="10"/>
      <c r="E920" s="10"/>
      <c r="F920" s="10"/>
      <c r="M920" s="14"/>
    </row>
    <row r="921" spans="3:13" ht="15.75" customHeight="1">
      <c r="C921" s="10"/>
      <c r="D921" s="10"/>
      <c r="E921" s="10"/>
      <c r="F921" s="10"/>
      <c r="M921" s="14"/>
    </row>
    <row r="922" spans="3:13" ht="15.75" customHeight="1">
      <c r="C922" s="10"/>
      <c r="D922" s="10"/>
      <c r="E922" s="10"/>
      <c r="F922" s="10"/>
      <c r="M922" s="14"/>
    </row>
    <row r="923" spans="3:13" ht="15.75" customHeight="1">
      <c r="C923" s="10"/>
      <c r="D923" s="10"/>
      <c r="E923" s="10"/>
      <c r="F923" s="10"/>
      <c r="M923" s="14"/>
    </row>
    <row r="924" spans="3:13" ht="15.75" customHeight="1">
      <c r="C924" s="10"/>
      <c r="D924" s="10"/>
      <c r="E924" s="10"/>
      <c r="F924" s="10"/>
      <c r="M924" s="14"/>
    </row>
    <row r="925" spans="3:13" ht="15.75" customHeight="1">
      <c r="C925" s="10"/>
      <c r="D925" s="10"/>
      <c r="E925" s="10"/>
      <c r="F925" s="10"/>
      <c r="M925" s="14"/>
    </row>
    <row r="926" spans="3:13" ht="15.75" customHeight="1">
      <c r="C926" s="10"/>
      <c r="D926" s="10"/>
      <c r="E926" s="10"/>
      <c r="F926" s="10"/>
      <c r="M926" s="14"/>
    </row>
    <row r="927" spans="3:13" ht="15.75" customHeight="1">
      <c r="C927" s="10"/>
      <c r="D927" s="10"/>
      <c r="E927" s="10"/>
      <c r="F927" s="10"/>
      <c r="M927" s="14"/>
    </row>
    <row r="928" spans="3:13" ht="15.75" customHeight="1">
      <c r="C928" s="10"/>
      <c r="D928" s="10"/>
      <c r="E928" s="10"/>
      <c r="F928" s="10"/>
      <c r="M928" s="14"/>
    </row>
    <row r="929" spans="3:13" ht="15.75" customHeight="1">
      <c r="C929" s="10"/>
      <c r="D929" s="10"/>
      <c r="E929" s="10"/>
      <c r="F929" s="10"/>
      <c r="M929" s="14"/>
    </row>
    <row r="930" spans="3:13" ht="15.75" customHeight="1">
      <c r="C930" s="10"/>
      <c r="D930" s="10"/>
      <c r="E930" s="10"/>
      <c r="F930" s="10"/>
      <c r="M930" s="14"/>
    </row>
    <row r="931" spans="3:13" ht="15.75" customHeight="1">
      <c r="C931" s="10"/>
      <c r="D931" s="10"/>
      <c r="E931" s="10"/>
      <c r="F931" s="10"/>
      <c r="M931" s="14"/>
    </row>
    <row r="932" spans="3:13" ht="15.75" customHeight="1">
      <c r="C932" s="10"/>
      <c r="D932" s="10"/>
      <c r="E932" s="10"/>
      <c r="F932" s="10"/>
      <c r="M932" s="14"/>
    </row>
    <row r="933" spans="3:13" ht="15.75" customHeight="1">
      <c r="C933" s="10"/>
      <c r="D933" s="10"/>
      <c r="E933" s="10"/>
      <c r="F933" s="10"/>
      <c r="M933" s="14"/>
    </row>
    <row r="934" spans="3:13" ht="15.75" customHeight="1">
      <c r="C934" s="10"/>
      <c r="D934" s="10"/>
      <c r="E934" s="10"/>
      <c r="F934" s="10"/>
      <c r="M934" s="14"/>
    </row>
    <row r="935" spans="3:13" ht="15.75" customHeight="1">
      <c r="C935" s="10"/>
      <c r="D935" s="10"/>
      <c r="E935" s="10"/>
      <c r="F935" s="10"/>
      <c r="M935" s="14"/>
    </row>
    <row r="936" spans="3:13" ht="15.75" customHeight="1">
      <c r="C936" s="10"/>
      <c r="D936" s="10"/>
      <c r="E936" s="10"/>
      <c r="F936" s="10"/>
      <c r="M936" s="14"/>
    </row>
    <row r="937" spans="3:13" ht="15.75" customHeight="1">
      <c r="C937" s="10"/>
      <c r="D937" s="10"/>
      <c r="E937" s="10"/>
      <c r="F937" s="10"/>
      <c r="M937" s="14"/>
    </row>
    <row r="938" spans="3:13" ht="15.75" customHeight="1">
      <c r="C938" s="10"/>
      <c r="D938" s="10"/>
      <c r="E938" s="10"/>
      <c r="F938" s="10"/>
      <c r="M938" s="14"/>
    </row>
    <row r="939" spans="3:13" ht="15.75" customHeight="1">
      <c r="C939" s="10"/>
      <c r="D939" s="10"/>
      <c r="E939" s="10"/>
      <c r="F939" s="10"/>
      <c r="M939" s="14"/>
    </row>
    <row r="940" spans="3:13" ht="15.75" customHeight="1">
      <c r="C940" s="10"/>
      <c r="D940" s="10"/>
      <c r="E940" s="10"/>
      <c r="F940" s="10"/>
      <c r="M940" s="14"/>
    </row>
    <row r="941" spans="3:13" ht="15.75" customHeight="1">
      <c r="C941" s="10"/>
      <c r="D941" s="10"/>
      <c r="E941" s="10"/>
      <c r="F941" s="10"/>
      <c r="M941" s="14"/>
    </row>
    <row r="942" spans="3:13" ht="15.75" customHeight="1">
      <c r="C942" s="10"/>
      <c r="D942" s="10"/>
      <c r="E942" s="10"/>
      <c r="F942" s="10"/>
      <c r="M942" s="14"/>
    </row>
    <row r="943" spans="3:13" ht="15.75" customHeight="1">
      <c r="C943" s="10"/>
      <c r="D943" s="10"/>
      <c r="E943" s="10"/>
      <c r="F943" s="10"/>
      <c r="M943" s="14"/>
    </row>
    <row r="944" spans="3:13" ht="15.75" customHeight="1">
      <c r="C944" s="10"/>
      <c r="D944" s="10"/>
      <c r="E944" s="10"/>
      <c r="F944" s="10"/>
      <c r="M944" s="14"/>
    </row>
    <row r="945" spans="3:13" ht="15.75" customHeight="1">
      <c r="C945" s="10"/>
      <c r="D945" s="10"/>
      <c r="E945" s="10"/>
      <c r="F945" s="10"/>
      <c r="M945" s="14"/>
    </row>
    <row r="946" spans="3:13" ht="15.75" customHeight="1">
      <c r="C946" s="10"/>
      <c r="D946" s="10"/>
      <c r="E946" s="10"/>
      <c r="F946" s="10"/>
      <c r="M946" s="14"/>
    </row>
    <row r="947" spans="3:13" ht="15.75" customHeight="1">
      <c r="C947" s="10"/>
      <c r="D947" s="10"/>
      <c r="E947" s="10"/>
      <c r="F947" s="10"/>
      <c r="M947" s="14"/>
    </row>
    <row r="948" spans="3:13" ht="15.75" customHeight="1">
      <c r="C948" s="10"/>
      <c r="D948" s="10"/>
      <c r="E948" s="10"/>
      <c r="F948" s="10"/>
      <c r="M948" s="14"/>
    </row>
    <row r="949" spans="3:13" ht="15.75" customHeight="1">
      <c r="C949" s="10"/>
      <c r="D949" s="10"/>
      <c r="E949" s="10"/>
      <c r="F949" s="10"/>
      <c r="M949" s="14"/>
    </row>
    <row r="950" spans="3:13" ht="15.75" customHeight="1">
      <c r="C950" s="10"/>
      <c r="D950" s="10"/>
      <c r="E950" s="10"/>
      <c r="F950" s="10"/>
      <c r="M950" s="14"/>
    </row>
    <row r="951" spans="3:13" ht="15.75" customHeight="1">
      <c r="C951" s="10"/>
      <c r="D951" s="10"/>
      <c r="E951" s="10"/>
      <c r="F951" s="10"/>
      <c r="M951" s="14"/>
    </row>
    <row r="952" spans="3:13" ht="15.75" customHeight="1">
      <c r="C952" s="10"/>
      <c r="D952" s="10"/>
      <c r="E952" s="10"/>
      <c r="F952" s="10"/>
      <c r="M952" s="14"/>
    </row>
    <row r="953" spans="3:13" ht="15.75" customHeight="1">
      <c r="C953" s="10"/>
      <c r="D953" s="10"/>
      <c r="E953" s="10"/>
      <c r="F953" s="10"/>
      <c r="M953" s="14"/>
    </row>
    <row r="954" spans="3:13" ht="15.75" customHeight="1">
      <c r="C954" s="10"/>
      <c r="D954" s="10"/>
      <c r="E954" s="10"/>
      <c r="F954" s="10"/>
      <c r="M954" s="14"/>
    </row>
    <row r="955" spans="3:13" ht="15.75" customHeight="1">
      <c r="C955" s="10"/>
      <c r="D955" s="10"/>
      <c r="E955" s="10"/>
      <c r="F955" s="10"/>
      <c r="M955" s="14"/>
    </row>
    <row r="956" spans="3:13" ht="15.75" customHeight="1">
      <c r="C956" s="10"/>
      <c r="D956" s="10"/>
      <c r="E956" s="10"/>
      <c r="F956" s="10"/>
      <c r="M956" s="14"/>
    </row>
    <row r="957" spans="3:13" ht="15.75" customHeight="1">
      <c r="C957" s="10"/>
      <c r="D957" s="10"/>
      <c r="E957" s="10"/>
      <c r="F957" s="10"/>
      <c r="M957" s="14"/>
    </row>
    <row r="958" spans="3:13" ht="15.75" customHeight="1">
      <c r="C958" s="10"/>
      <c r="D958" s="10"/>
      <c r="E958" s="10"/>
      <c r="F958" s="10"/>
      <c r="M958" s="14"/>
    </row>
    <row r="959" spans="3:13" ht="15.75" customHeight="1">
      <c r="C959" s="10"/>
      <c r="D959" s="10"/>
      <c r="E959" s="10"/>
      <c r="F959" s="10"/>
      <c r="M959" s="14"/>
    </row>
    <row r="960" spans="3:13" ht="15.75" customHeight="1">
      <c r="C960" s="10"/>
      <c r="D960" s="10"/>
      <c r="E960" s="10"/>
      <c r="F960" s="10"/>
      <c r="M960" s="14"/>
    </row>
    <row r="961" spans="3:13" ht="15.75" customHeight="1">
      <c r="C961" s="10"/>
      <c r="D961" s="10"/>
      <c r="E961" s="10"/>
      <c r="F961" s="10"/>
      <c r="M961" s="14"/>
    </row>
    <row r="962" spans="3:13" ht="15.75" customHeight="1">
      <c r="C962" s="10"/>
      <c r="D962" s="10"/>
      <c r="E962" s="10"/>
      <c r="F962" s="10"/>
      <c r="M962" s="14"/>
    </row>
    <row r="963" spans="3:13" ht="15.75" customHeight="1">
      <c r="C963" s="10"/>
      <c r="D963" s="10"/>
      <c r="E963" s="10"/>
      <c r="F963" s="10"/>
      <c r="M963" s="14"/>
    </row>
    <row r="964" spans="3:13" ht="15.75" customHeight="1">
      <c r="C964" s="10"/>
      <c r="D964" s="10"/>
      <c r="E964" s="10"/>
      <c r="F964" s="10"/>
      <c r="M964" s="14"/>
    </row>
    <row r="965" spans="3:13" ht="15.75" customHeight="1">
      <c r="C965" s="10"/>
      <c r="D965" s="10"/>
      <c r="E965" s="10"/>
      <c r="F965" s="10"/>
      <c r="M965" s="14"/>
    </row>
    <row r="966" spans="3:13" ht="15.75" customHeight="1">
      <c r="C966" s="10"/>
      <c r="D966" s="10"/>
      <c r="E966" s="10"/>
      <c r="F966" s="10"/>
      <c r="M966" s="14"/>
    </row>
    <row r="967" spans="3:13" ht="15.75" customHeight="1">
      <c r="C967" s="10"/>
      <c r="D967" s="10"/>
      <c r="E967" s="10"/>
      <c r="F967" s="10"/>
      <c r="M967" s="14"/>
    </row>
    <row r="968" spans="3:13" ht="15.75" customHeight="1">
      <c r="C968" s="10"/>
      <c r="D968" s="10"/>
      <c r="E968" s="10"/>
      <c r="F968" s="10"/>
      <c r="M968" s="14"/>
    </row>
    <row r="969" spans="3:13" ht="15.75" customHeight="1">
      <c r="C969" s="10"/>
      <c r="D969" s="10"/>
      <c r="E969" s="10"/>
      <c r="F969" s="10"/>
      <c r="M969" s="14"/>
    </row>
    <row r="970" spans="3:13" ht="15.75" customHeight="1">
      <c r="C970" s="10"/>
      <c r="D970" s="10"/>
      <c r="E970" s="10"/>
      <c r="F970" s="10"/>
      <c r="M970" s="14"/>
    </row>
    <row r="971" spans="3:13" ht="15.75" customHeight="1">
      <c r="C971" s="10"/>
      <c r="D971" s="10"/>
      <c r="E971" s="10"/>
      <c r="F971" s="10"/>
      <c r="M971" s="14"/>
    </row>
    <row r="972" spans="3:13" ht="15.75" customHeight="1">
      <c r="C972" s="10"/>
      <c r="D972" s="10"/>
      <c r="E972" s="10"/>
      <c r="F972" s="10"/>
      <c r="M972" s="14"/>
    </row>
    <row r="973" spans="3:13" ht="15.75" customHeight="1">
      <c r="C973" s="10"/>
      <c r="D973" s="10"/>
      <c r="E973" s="10"/>
      <c r="F973" s="10"/>
      <c r="M973" s="14"/>
    </row>
    <row r="974" spans="3:13" ht="15.75" customHeight="1">
      <c r="C974" s="10"/>
      <c r="D974" s="10"/>
      <c r="E974" s="10"/>
      <c r="F974" s="10"/>
      <c r="M974" s="14"/>
    </row>
    <row r="975" spans="3:13" ht="15.75" customHeight="1">
      <c r="C975" s="10"/>
      <c r="D975" s="10"/>
      <c r="E975" s="10"/>
      <c r="F975" s="10"/>
      <c r="M975" s="14"/>
    </row>
    <row r="976" spans="3:13" ht="15.75" customHeight="1">
      <c r="C976" s="10"/>
      <c r="D976" s="10"/>
      <c r="E976" s="10"/>
      <c r="F976" s="10"/>
      <c r="M976" s="14"/>
    </row>
    <row r="977" spans="3:13" ht="15.75" customHeight="1">
      <c r="C977" s="10"/>
      <c r="D977" s="10"/>
      <c r="E977" s="10"/>
      <c r="F977" s="10"/>
      <c r="M977" s="14"/>
    </row>
    <row r="978" spans="3:13" ht="15.75" customHeight="1">
      <c r="C978" s="10"/>
      <c r="D978" s="10"/>
      <c r="E978" s="10"/>
      <c r="F978" s="10"/>
      <c r="M978" s="14"/>
    </row>
    <row r="979" spans="3:13" ht="15.75" customHeight="1">
      <c r="C979" s="10"/>
      <c r="D979" s="10"/>
      <c r="E979" s="10"/>
      <c r="F979" s="10"/>
      <c r="M979" s="14"/>
    </row>
    <row r="980" spans="3:13" ht="15.75" customHeight="1">
      <c r="C980" s="10"/>
      <c r="D980" s="10"/>
      <c r="E980" s="10"/>
      <c r="F980" s="10"/>
      <c r="M980" s="14"/>
    </row>
    <row r="981" spans="3:13" ht="15.75" customHeight="1">
      <c r="C981" s="10"/>
      <c r="D981" s="10"/>
      <c r="E981" s="10"/>
      <c r="F981" s="10"/>
      <c r="M981" s="14"/>
    </row>
    <row r="982" spans="3:13" ht="15.75" customHeight="1">
      <c r="C982" s="10"/>
      <c r="D982" s="10"/>
      <c r="E982" s="10"/>
      <c r="F982" s="10"/>
      <c r="M982" s="14"/>
    </row>
    <row r="983" spans="3:13" ht="15.75" customHeight="1">
      <c r="C983" s="10"/>
      <c r="D983" s="10"/>
      <c r="E983" s="10"/>
      <c r="F983" s="10"/>
      <c r="M983" s="14"/>
    </row>
    <row r="984" spans="3:13" ht="15.75" customHeight="1">
      <c r="C984" s="10"/>
      <c r="D984" s="10"/>
      <c r="E984" s="10"/>
      <c r="F984" s="10"/>
      <c r="M984" s="14"/>
    </row>
    <row r="985" spans="3:13" ht="15.75" customHeight="1">
      <c r="C985" s="10"/>
      <c r="D985" s="10"/>
      <c r="E985" s="10"/>
      <c r="F985" s="10"/>
      <c r="M985" s="14"/>
    </row>
    <row r="986" spans="3:13" ht="15.75" customHeight="1">
      <c r="C986" s="10"/>
      <c r="D986" s="10"/>
      <c r="E986" s="10"/>
      <c r="F986" s="10"/>
      <c r="M986" s="14"/>
    </row>
    <row r="987" spans="3:13" ht="15.75" customHeight="1">
      <c r="C987" s="10"/>
      <c r="D987" s="10"/>
      <c r="E987" s="10"/>
      <c r="F987" s="10"/>
      <c r="M987" s="14"/>
    </row>
    <row r="988" spans="3:13" ht="15.75" customHeight="1">
      <c r="C988" s="10"/>
      <c r="D988" s="10"/>
      <c r="E988" s="10"/>
      <c r="F988" s="10"/>
      <c r="M988" s="14"/>
    </row>
    <row r="989" spans="3:13" ht="15.75" customHeight="1">
      <c r="C989" s="10"/>
      <c r="D989" s="10"/>
      <c r="E989" s="10"/>
      <c r="F989" s="10"/>
      <c r="M989" s="14"/>
    </row>
    <row r="990" spans="3:13" ht="15.75" customHeight="1">
      <c r="C990" s="10"/>
      <c r="D990" s="10"/>
      <c r="E990" s="10"/>
      <c r="F990" s="10"/>
      <c r="M990" s="14"/>
    </row>
    <row r="991" spans="3:13" ht="15.75" customHeight="1">
      <c r="C991" s="10"/>
      <c r="D991" s="10"/>
      <c r="E991" s="10"/>
      <c r="F991" s="10"/>
      <c r="M991" s="14"/>
    </row>
    <row r="992" spans="3:13" ht="15.75" customHeight="1">
      <c r="C992" s="10"/>
      <c r="D992" s="10"/>
      <c r="E992" s="10"/>
      <c r="F992" s="10"/>
      <c r="M992" s="14"/>
    </row>
    <row r="993" spans="3:13" ht="15.75" customHeight="1">
      <c r="C993" s="10"/>
      <c r="D993" s="10"/>
      <c r="E993" s="10"/>
      <c r="F993" s="10"/>
      <c r="M993" s="14"/>
    </row>
    <row r="994" spans="3:13" ht="15.75" customHeight="1">
      <c r="C994" s="10"/>
      <c r="D994" s="10"/>
      <c r="E994" s="10"/>
      <c r="F994" s="10"/>
      <c r="M994" s="14"/>
    </row>
    <row r="995" spans="3:13" ht="15.75" customHeight="1">
      <c r="C995" s="10"/>
      <c r="D995" s="10"/>
      <c r="E995" s="10"/>
      <c r="F995" s="10"/>
      <c r="M995" s="14"/>
    </row>
    <row r="996" spans="3:13" ht="15.75" customHeight="1">
      <c r="C996" s="10"/>
      <c r="D996" s="10"/>
      <c r="E996" s="10"/>
      <c r="F996" s="10"/>
      <c r="M996" s="14"/>
    </row>
    <row r="997" spans="3:13" ht="15.75" customHeight="1">
      <c r="C997" s="10"/>
      <c r="D997" s="10"/>
      <c r="E997" s="10"/>
      <c r="F997" s="10"/>
      <c r="M997" s="14"/>
    </row>
    <row r="998" spans="3:13" ht="15.75" customHeight="1">
      <c r="C998" s="10"/>
      <c r="D998" s="10"/>
      <c r="E998" s="10"/>
      <c r="F998" s="10"/>
      <c r="M998" s="14"/>
    </row>
    <row r="999" spans="3:13" ht="15.75" customHeight="1">
      <c r="C999" s="10"/>
      <c r="D999" s="10"/>
      <c r="E999" s="10"/>
      <c r="F999" s="10"/>
      <c r="M999" s="14"/>
    </row>
    <row r="1000" spans="3:13" ht="15.75" customHeight="1">
      <c r="C1000" s="10"/>
      <c r="D1000" s="10"/>
      <c r="E1000" s="10"/>
      <c r="F1000" s="10"/>
      <c r="M1000" s="14"/>
    </row>
  </sheetData>
  <hyperlinks>
    <hyperlink ref="B4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92"/>
  <sheetViews>
    <sheetView workbookViewId="0"/>
  </sheetViews>
  <sheetFormatPr defaultColWidth="12.625" defaultRowHeight="15" customHeight="1"/>
  <sheetData>
    <row r="1" spans="1:14">
      <c r="A1" s="15" t="s">
        <v>0</v>
      </c>
      <c r="B1" s="15" t="s">
        <v>1958</v>
      </c>
      <c r="C1" s="15" t="s">
        <v>1959</v>
      </c>
      <c r="D1" s="15" t="s">
        <v>1960</v>
      </c>
      <c r="E1" s="15" t="s">
        <v>1961</v>
      </c>
      <c r="F1" s="15" t="s">
        <v>1962</v>
      </c>
      <c r="G1" s="15" t="s">
        <v>1963</v>
      </c>
      <c r="H1" s="15" t="s">
        <v>1964</v>
      </c>
      <c r="I1" s="15" t="s">
        <v>1965</v>
      </c>
      <c r="J1" s="15" t="s">
        <v>1966</v>
      </c>
      <c r="K1" s="15" t="s">
        <v>1967</v>
      </c>
      <c r="L1" s="15" t="s">
        <v>1968</v>
      </c>
      <c r="M1" s="15" t="s">
        <v>1969</v>
      </c>
      <c r="N1" s="15" t="s">
        <v>1970</v>
      </c>
    </row>
    <row r="2" spans="1:14">
      <c r="A2" s="15" t="s">
        <v>1971</v>
      </c>
      <c r="B2" s="15" t="s">
        <v>1972</v>
      </c>
      <c r="C2" s="15" t="s">
        <v>1863</v>
      </c>
      <c r="D2" s="15" t="s">
        <v>1973</v>
      </c>
      <c r="G2" s="15" t="s">
        <v>1974</v>
      </c>
      <c r="H2" s="15" t="s">
        <v>1975</v>
      </c>
      <c r="I2" s="16" t="s">
        <v>1976</v>
      </c>
      <c r="J2" s="16" t="s">
        <v>1977</v>
      </c>
      <c r="K2" s="16" t="s">
        <v>1978</v>
      </c>
      <c r="L2" s="15" t="s">
        <v>1979</v>
      </c>
      <c r="M2" s="16" t="s">
        <v>1865</v>
      </c>
    </row>
    <row r="3" spans="1:14">
      <c r="A3" s="15" t="s">
        <v>1980</v>
      </c>
      <c r="B3" s="15" t="s">
        <v>1981</v>
      </c>
      <c r="C3" s="15" t="s">
        <v>19</v>
      </c>
      <c r="D3" s="15" t="s">
        <v>1973</v>
      </c>
      <c r="G3" s="15" t="s">
        <v>1982</v>
      </c>
      <c r="H3" s="15" t="s">
        <v>1983</v>
      </c>
      <c r="I3" s="16" t="s">
        <v>1984</v>
      </c>
      <c r="J3" s="16" t="s">
        <v>1985</v>
      </c>
      <c r="K3" s="16" t="s">
        <v>1986</v>
      </c>
      <c r="L3" s="15" t="s">
        <v>1979</v>
      </c>
      <c r="M3" s="16" t="s">
        <v>23</v>
      </c>
    </row>
    <row r="4" spans="1:14">
      <c r="A4" s="15" t="s">
        <v>1987</v>
      </c>
      <c r="B4" s="15" t="s">
        <v>1988</v>
      </c>
      <c r="C4" s="15" t="s">
        <v>989</v>
      </c>
      <c r="D4" s="15" t="s">
        <v>1973</v>
      </c>
      <c r="G4" s="15" t="s">
        <v>1989</v>
      </c>
      <c r="H4" s="15" t="s">
        <v>1990</v>
      </c>
      <c r="I4" s="16" t="s">
        <v>1991</v>
      </c>
      <c r="J4" s="16" t="s">
        <v>1992</v>
      </c>
      <c r="K4" s="16" t="s">
        <v>1993</v>
      </c>
      <c r="L4" s="15" t="s">
        <v>1979</v>
      </c>
      <c r="M4" s="16" t="s">
        <v>993</v>
      </c>
    </row>
    <row r="5" spans="1:14">
      <c r="A5" s="15" t="s">
        <v>1994</v>
      </c>
      <c r="B5" s="15" t="s">
        <v>1995</v>
      </c>
      <c r="C5" s="15" t="s">
        <v>1529</v>
      </c>
      <c r="D5" s="15" t="s">
        <v>1973</v>
      </c>
      <c r="G5" s="15" t="s">
        <v>1996</v>
      </c>
      <c r="H5" s="15" t="s">
        <v>1997</v>
      </c>
      <c r="I5" s="16" t="s">
        <v>1998</v>
      </c>
      <c r="J5" s="16" t="s">
        <v>1999</v>
      </c>
      <c r="K5" s="16" t="s">
        <v>2000</v>
      </c>
      <c r="L5" s="15" t="s">
        <v>1979</v>
      </c>
    </row>
    <row r="6" spans="1:14">
      <c r="A6" s="15" t="s">
        <v>2001</v>
      </c>
      <c r="B6" s="15" t="s">
        <v>2002</v>
      </c>
      <c r="C6" s="15" t="s">
        <v>1836</v>
      </c>
      <c r="D6" s="15" t="s">
        <v>1973</v>
      </c>
      <c r="G6" s="15" t="s">
        <v>2003</v>
      </c>
      <c r="H6" s="15" t="s">
        <v>2004</v>
      </c>
      <c r="I6" s="16" t="s">
        <v>2005</v>
      </c>
      <c r="J6" s="16" t="s">
        <v>2006</v>
      </c>
      <c r="K6" s="16" t="s">
        <v>2007</v>
      </c>
      <c r="L6" s="15" t="s">
        <v>1979</v>
      </c>
    </row>
    <row r="7" spans="1:14">
      <c r="A7" s="15" t="s">
        <v>2008</v>
      </c>
      <c r="B7" s="15" t="s">
        <v>2009</v>
      </c>
      <c r="C7" s="15" t="s">
        <v>242</v>
      </c>
      <c r="D7" s="15" t="s">
        <v>1973</v>
      </c>
      <c r="G7" s="15" t="s">
        <v>2010</v>
      </c>
      <c r="H7" s="15" t="s">
        <v>2011</v>
      </c>
      <c r="I7" s="16" t="s">
        <v>2012</v>
      </c>
      <c r="J7" s="16" t="s">
        <v>2013</v>
      </c>
      <c r="K7" s="16" t="s">
        <v>2014</v>
      </c>
      <c r="L7" s="15" t="s">
        <v>1979</v>
      </c>
      <c r="M7" s="17"/>
    </row>
    <row r="8" spans="1:14">
      <c r="A8" s="15" t="s">
        <v>2015</v>
      </c>
      <c r="B8" s="15" t="s">
        <v>2016</v>
      </c>
      <c r="C8" s="15" t="s">
        <v>353</v>
      </c>
      <c r="D8" s="15" t="s">
        <v>1973</v>
      </c>
      <c r="G8" s="15" t="s">
        <v>2017</v>
      </c>
      <c r="H8" s="15" t="s">
        <v>2018</v>
      </c>
      <c r="I8" s="16" t="s">
        <v>2019</v>
      </c>
      <c r="J8" s="16" t="s">
        <v>2020</v>
      </c>
      <c r="K8" s="16" t="s">
        <v>2021</v>
      </c>
      <c r="L8" s="15" t="s">
        <v>1979</v>
      </c>
    </row>
    <row r="9" spans="1:14">
      <c r="A9" s="15" t="s">
        <v>2022</v>
      </c>
      <c r="B9" s="15" t="s">
        <v>2023</v>
      </c>
      <c r="C9" s="15" t="s">
        <v>170</v>
      </c>
      <c r="D9" s="15" t="s">
        <v>1973</v>
      </c>
      <c r="G9" s="15" t="s">
        <v>2024</v>
      </c>
      <c r="H9" s="15" t="s">
        <v>2025</v>
      </c>
      <c r="I9" s="16" t="s">
        <v>2026</v>
      </c>
      <c r="J9" s="16" t="s">
        <v>2027</v>
      </c>
      <c r="K9" s="16" t="s">
        <v>2028</v>
      </c>
      <c r="L9" s="15" t="s">
        <v>1979</v>
      </c>
      <c r="M9" s="17"/>
    </row>
    <row r="10" spans="1:14">
      <c r="A10" s="15" t="s">
        <v>2029</v>
      </c>
      <c r="B10" s="15" t="s">
        <v>2030</v>
      </c>
      <c r="C10" s="15" t="s">
        <v>741</v>
      </c>
      <c r="D10" s="15" t="s">
        <v>1973</v>
      </c>
      <c r="G10" s="15" t="s">
        <v>2031</v>
      </c>
      <c r="H10" s="15" t="s">
        <v>2032</v>
      </c>
      <c r="I10" s="16" t="s">
        <v>2033</v>
      </c>
      <c r="J10" s="16" t="s">
        <v>2034</v>
      </c>
      <c r="K10" s="16" t="s">
        <v>2035</v>
      </c>
      <c r="L10" s="15" t="s">
        <v>1979</v>
      </c>
      <c r="M10" s="16" t="s">
        <v>744</v>
      </c>
    </row>
    <row r="11" spans="1:14">
      <c r="A11" s="15" t="s">
        <v>2036</v>
      </c>
      <c r="B11" s="15" t="s">
        <v>2037</v>
      </c>
      <c r="C11" s="15" t="s">
        <v>1175</v>
      </c>
      <c r="D11" s="15" t="s">
        <v>1973</v>
      </c>
      <c r="G11" s="15" t="s">
        <v>2038</v>
      </c>
      <c r="H11" s="15" t="s">
        <v>2039</v>
      </c>
      <c r="I11" s="16" t="s">
        <v>2040</v>
      </c>
      <c r="J11" s="16" t="s">
        <v>2041</v>
      </c>
      <c r="K11" s="16" t="s">
        <v>2042</v>
      </c>
      <c r="L11" s="15" t="s">
        <v>1979</v>
      </c>
    </row>
    <row r="12" spans="1:14">
      <c r="A12" s="15" t="s">
        <v>2043</v>
      </c>
      <c r="B12" s="15" t="s">
        <v>2044</v>
      </c>
      <c r="C12" s="15" t="s">
        <v>1659</v>
      </c>
      <c r="D12" s="15" t="s">
        <v>1973</v>
      </c>
      <c r="G12" s="15" t="s">
        <v>2045</v>
      </c>
      <c r="H12" s="15" t="s">
        <v>2046</v>
      </c>
      <c r="I12" s="16" t="s">
        <v>2047</v>
      </c>
      <c r="J12" s="16" t="s">
        <v>2048</v>
      </c>
      <c r="K12" s="16" t="s">
        <v>2049</v>
      </c>
      <c r="L12" s="15" t="s">
        <v>1979</v>
      </c>
      <c r="M12" s="16" t="s">
        <v>1661</v>
      </c>
    </row>
    <row r="13" spans="1:14">
      <c r="A13" s="15" t="s">
        <v>2050</v>
      </c>
      <c r="B13" s="15" t="s">
        <v>2051</v>
      </c>
      <c r="C13" s="15" t="s">
        <v>432</v>
      </c>
      <c r="D13" s="15" t="s">
        <v>1973</v>
      </c>
      <c r="G13" s="15" t="s">
        <v>2052</v>
      </c>
      <c r="H13" s="15" t="s">
        <v>2053</v>
      </c>
      <c r="I13" s="16" t="s">
        <v>2054</v>
      </c>
      <c r="J13" s="16" t="s">
        <v>2055</v>
      </c>
      <c r="K13" s="16" t="s">
        <v>2056</v>
      </c>
      <c r="L13" s="15" t="s">
        <v>1979</v>
      </c>
    </row>
    <row r="14" spans="1:14">
      <c r="A14" s="15" t="s">
        <v>2057</v>
      </c>
      <c r="B14" s="15" t="s">
        <v>2058</v>
      </c>
      <c r="C14" s="15" t="s">
        <v>140</v>
      </c>
      <c r="D14" s="15" t="s">
        <v>1973</v>
      </c>
      <c r="G14" s="15" t="s">
        <v>2059</v>
      </c>
      <c r="H14" s="15" t="s">
        <v>2060</v>
      </c>
      <c r="I14" s="16" t="s">
        <v>2061</v>
      </c>
      <c r="J14" s="16" t="s">
        <v>2062</v>
      </c>
      <c r="K14" s="16" t="s">
        <v>2063</v>
      </c>
      <c r="L14" s="15" t="s">
        <v>1979</v>
      </c>
    </row>
    <row r="15" spans="1:14">
      <c r="A15" s="15" t="s">
        <v>2064</v>
      </c>
      <c r="B15" s="15" t="s">
        <v>2065</v>
      </c>
      <c r="C15" s="15" t="s">
        <v>923</v>
      </c>
      <c r="D15" s="15" t="s">
        <v>1973</v>
      </c>
      <c r="G15" s="15" t="s">
        <v>2066</v>
      </c>
      <c r="H15" s="15" t="s">
        <v>2067</v>
      </c>
      <c r="I15" s="16" t="s">
        <v>2068</v>
      </c>
      <c r="J15" s="16" t="s">
        <v>2069</v>
      </c>
      <c r="K15" s="16" t="s">
        <v>2070</v>
      </c>
      <c r="L15" s="15" t="s">
        <v>1979</v>
      </c>
      <c r="M15" s="16" t="s">
        <v>925</v>
      </c>
    </row>
    <row r="16" spans="1:14">
      <c r="A16" s="15" t="s">
        <v>2071</v>
      </c>
      <c r="B16" s="15" t="s">
        <v>2072</v>
      </c>
      <c r="C16" s="15" t="s">
        <v>1233</v>
      </c>
      <c r="D16" s="15" t="s">
        <v>1973</v>
      </c>
      <c r="G16" s="15" t="s">
        <v>2073</v>
      </c>
      <c r="H16" s="15" t="s">
        <v>2074</v>
      </c>
      <c r="I16" s="16" t="s">
        <v>2075</v>
      </c>
      <c r="J16" s="16" t="s">
        <v>2076</v>
      </c>
      <c r="K16" s="16" t="s">
        <v>2077</v>
      </c>
      <c r="L16" s="15" t="s">
        <v>1979</v>
      </c>
      <c r="M16" s="16" t="s">
        <v>1236</v>
      </c>
    </row>
    <row r="17" spans="1:13">
      <c r="A17" s="15" t="s">
        <v>2078</v>
      </c>
      <c r="B17" s="15" t="s">
        <v>2079</v>
      </c>
      <c r="C17" s="15" t="s">
        <v>544</v>
      </c>
      <c r="D17" s="15" t="s">
        <v>1973</v>
      </c>
      <c r="G17" s="15" t="s">
        <v>2080</v>
      </c>
      <c r="H17" s="15" t="s">
        <v>2081</v>
      </c>
      <c r="I17" s="16" t="s">
        <v>2082</v>
      </c>
      <c r="J17" s="16" t="s">
        <v>2083</v>
      </c>
      <c r="K17" s="16" t="s">
        <v>2084</v>
      </c>
      <c r="L17" s="15" t="s">
        <v>1979</v>
      </c>
    </row>
    <row r="18" spans="1:13">
      <c r="A18" s="15" t="s">
        <v>2085</v>
      </c>
      <c r="B18" s="15" t="s">
        <v>2086</v>
      </c>
      <c r="C18" s="15" t="s">
        <v>627</v>
      </c>
      <c r="D18" s="15" t="s">
        <v>1973</v>
      </c>
      <c r="G18" s="15" t="s">
        <v>2087</v>
      </c>
      <c r="H18" s="15" t="s">
        <v>2088</v>
      </c>
      <c r="I18" s="16" t="s">
        <v>2089</v>
      </c>
      <c r="J18" s="16" t="s">
        <v>2090</v>
      </c>
      <c r="K18" s="16" t="s">
        <v>2091</v>
      </c>
      <c r="L18" s="15" t="s">
        <v>1979</v>
      </c>
      <c r="M18" s="16" t="s">
        <v>630</v>
      </c>
    </row>
    <row r="19" spans="1:13">
      <c r="A19" s="15" t="s">
        <v>2092</v>
      </c>
      <c r="B19" s="15" t="s">
        <v>2093</v>
      </c>
      <c r="C19" s="15" t="s">
        <v>464</v>
      </c>
      <c r="D19" s="15" t="s">
        <v>1973</v>
      </c>
      <c r="G19" s="15" t="s">
        <v>2094</v>
      </c>
      <c r="H19" s="15" t="s">
        <v>2095</v>
      </c>
      <c r="I19" s="16" t="s">
        <v>2096</v>
      </c>
      <c r="J19" s="16" t="s">
        <v>2097</v>
      </c>
      <c r="K19" s="16" t="s">
        <v>2098</v>
      </c>
      <c r="L19" s="15" t="s">
        <v>1979</v>
      </c>
    </row>
    <row r="20" spans="1:13">
      <c r="A20" s="15" t="s">
        <v>2099</v>
      </c>
      <c r="B20" s="15" t="s">
        <v>2100</v>
      </c>
      <c r="C20" s="15" t="s">
        <v>891</v>
      </c>
      <c r="D20" s="15" t="s">
        <v>1973</v>
      </c>
      <c r="G20" s="15" t="s">
        <v>2101</v>
      </c>
      <c r="H20" s="15" t="s">
        <v>2102</v>
      </c>
      <c r="I20" s="16" t="s">
        <v>2103</v>
      </c>
      <c r="J20" s="16" t="s">
        <v>2104</v>
      </c>
      <c r="K20" s="16" t="s">
        <v>2105</v>
      </c>
      <c r="L20" s="15" t="s">
        <v>1979</v>
      </c>
      <c r="M20" s="16" t="s">
        <v>895</v>
      </c>
    </row>
    <row r="21" spans="1:13">
      <c r="A21" s="15" t="s">
        <v>2106</v>
      </c>
      <c r="B21" s="15" t="s">
        <v>2107</v>
      </c>
      <c r="C21" s="15" t="s">
        <v>878</v>
      </c>
      <c r="D21" s="15" t="s">
        <v>1973</v>
      </c>
      <c r="G21" s="15" t="s">
        <v>2108</v>
      </c>
      <c r="H21" s="15" t="s">
        <v>2109</v>
      </c>
      <c r="I21" s="16" t="s">
        <v>2110</v>
      </c>
      <c r="J21" s="16" t="s">
        <v>2111</v>
      </c>
      <c r="K21" s="16" t="s">
        <v>2112</v>
      </c>
      <c r="L21" s="15" t="s">
        <v>1979</v>
      </c>
    </row>
    <row r="22" spans="1:13">
      <c r="A22" s="15" t="s">
        <v>2113</v>
      </c>
      <c r="B22" s="15" t="s">
        <v>2114</v>
      </c>
      <c r="C22" s="15" t="s">
        <v>75</v>
      </c>
      <c r="D22" s="15" t="s">
        <v>1973</v>
      </c>
      <c r="G22" s="15" t="s">
        <v>2115</v>
      </c>
      <c r="H22" s="15" t="s">
        <v>2116</v>
      </c>
      <c r="I22" s="16" t="s">
        <v>2117</v>
      </c>
      <c r="J22" s="16" t="s">
        <v>2118</v>
      </c>
      <c r="K22" s="16" t="s">
        <v>2119</v>
      </c>
      <c r="L22" s="15" t="s">
        <v>1979</v>
      </c>
    </row>
    <row r="23" spans="1:13">
      <c r="A23" s="15" t="s">
        <v>2120</v>
      </c>
      <c r="B23" s="15" t="s">
        <v>2121</v>
      </c>
      <c r="C23" s="15" t="s">
        <v>649</v>
      </c>
      <c r="D23" s="15" t="s">
        <v>1973</v>
      </c>
      <c r="G23" s="15" t="s">
        <v>2122</v>
      </c>
      <c r="H23" s="15" t="s">
        <v>2123</v>
      </c>
      <c r="I23" s="16" t="s">
        <v>2124</v>
      </c>
      <c r="J23" s="16" t="s">
        <v>2125</v>
      </c>
      <c r="K23" s="16" t="s">
        <v>2126</v>
      </c>
      <c r="L23" s="15" t="s">
        <v>1979</v>
      </c>
    </row>
    <row r="24" spans="1:13">
      <c r="A24" s="15" t="s">
        <v>2127</v>
      </c>
      <c r="B24" s="15" t="s">
        <v>2128</v>
      </c>
      <c r="C24" s="15" t="s">
        <v>1884</v>
      </c>
      <c r="D24" s="15" t="s">
        <v>1973</v>
      </c>
      <c r="G24" s="15" t="s">
        <v>2129</v>
      </c>
      <c r="H24" s="15" t="s">
        <v>2130</v>
      </c>
      <c r="I24" s="16" t="s">
        <v>2131</v>
      </c>
      <c r="J24" s="16" t="s">
        <v>2132</v>
      </c>
      <c r="K24" s="16" t="s">
        <v>2133</v>
      </c>
      <c r="L24" s="15" t="s">
        <v>1979</v>
      </c>
      <c r="M24" s="17"/>
    </row>
    <row r="25" spans="1:13">
      <c r="A25" s="15" t="s">
        <v>2134</v>
      </c>
      <c r="B25" s="15" t="s">
        <v>2135</v>
      </c>
      <c r="C25" s="15" t="s">
        <v>1016</v>
      </c>
      <c r="D25" s="15" t="s">
        <v>1973</v>
      </c>
      <c r="G25" s="15" t="s">
        <v>2136</v>
      </c>
      <c r="H25" s="15" t="s">
        <v>2137</v>
      </c>
      <c r="I25" s="16" t="s">
        <v>2138</v>
      </c>
      <c r="J25" s="16" t="s">
        <v>2139</v>
      </c>
      <c r="K25" s="16" t="s">
        <v>2140</v>
      </c>
      <c r="L25" s="15" t="s">
        <v>1979</v>
      </c>
    </row>
    <row r="26" spans="1:13">
      <c r="A26" s="15" t="s">
        <v>2141</v>
      </c>
      <c r="B26" s="15" t="s">
        <v>2142</v>
      </c>
      <c r="C26" s="15" t="s">
        <v>1205</v>
      </c>
      <c r="D26" s="15" t="s">
        <v>1973</v>
      </c>
      <c r="G26" s="15" t="s">
        <v>2143</v>
      </c>
      <c r="H26" s="15" t="s">
        <v>2144</v>
      </c>
      <c r="I26" s="16" t="s">
        <v>2145</v>
      </c>
      <c r="J26" s="16" t="s">
        <v>2146</v>
      </c>
      <c r="K26" s="16" t="s">
        <v>2147</v>
      </c>
      <c r="L26" s="15" t="s">
        <v>1979</v>
      </c>
      <c r="M26" s="16" t="s">
        <v>1208</v>
      </c>
    </row>
    <row r="27" spans="1:13">
      <c r="A27" s="15" t="s">
        <v>2148</v>
      </c>
      <c r="B27" s="15" t="s">
        <v>2149</v>
      </c>
      <c r="C27" s="15" t="s">
        <v>1428</v>
      </c>
      <c r="D27" s="15" t="s">
        <v>1973</v>
      </c>
      <c r="G27" s="15" t="s">
        <v>2150</v>
      </c>
      <c r="H27" s="15" t="s">
        <v>2151</v>
      </c>
      <c r="I27" s="16" t="s">
        <v>2152</v>
      </c>
      <c r="J27" s="16" t="s">
        <v>2153</v>
      </c>
      <c r="K27" s="16" t="s">
        <v>2154</v>
      </c>
      <c r="L27" s="15" t="s">
        <v>1979</v>
      </c>
      <c r="M27" s="16" t="s">
        <v>1430</v>
      </c>
    </row>
    <row r="28" spans="1:13">
      <c r="A28" s="15" t="s">
        <v>2155</v>
      </c>
      <c r="B28" s="15" t="s">
        <v>2156</v>
      </c>
      <c r="C28" s="15" t="s">
        <v>1735</v>
      </c>
      <c r="D28" s="15" t="s">
        <v>1973</v>
      </c>
      <c r="G28" s="15" t="s">
        <v>2157</v>
      </c>
      <c r="H28" s="15" t="s">
        <v>2158</v>
      </c>
      <c r="I28" s="16" t="s">
        <v>2159</v>
      </c>
      <c r="J28" s="16" t="s">
        <v>2160</v>
      </c>
      <c r="K28" s="16" t="s">
        <v>2161</v>
      </c>
      <c r="L28" s="15" t="s">
        <v>1979</v>
      </c>
    </row>
    <row r="29" spans="1:13">
      <c r="A29" s="15" t="s">
        <v>2162</v>
      </c>
      <c r="B29" s="15" t="s">
        <v>2163</v>
      </c>
      <c r="C29" s="15" t="s">
        <v>1814</v>
      </c>
      <c r="D29" s="15" t="s">
        <v>1973</v>
      </c>
      <c r="G29" s="15" t="s">
        <v>2164</v>
      </c>
      <c r="H29" s="15" t="s">
        <v>2165</v>
      </c>
      <c r="I29" s="16" t="s">
        <v>2166</v>
      </c>
      <c r="J29" s="16" t="s">
        <v>2167</v>
      </c>
      <c r="K29" s="16" t="s">
        <v>2168</v>
      </c>
      <c r="L29" s="15" t="s">
        <v>1979</v>
      </c>
    </row>
    <row r="30" spans="1:13">
      <c r="A30" s="15" t="s">
        <v>2169</v>
      </c>
      <c r="B30" s="15" t="s">
        <v>2170</v>
      </c>
      <c r="C30" s="15" t="s">
        <v>754</v>
      </c>
      <c r="D30" s="15" t="s">
        <v>1973</v>
      </c>
      <c r="G30" s="15" t="s">
        <v>2171</v>
      </c>
      <c r="H30" s="15" t="s">
        <v>2172</v>
      </c>
      <c r="I30" s="16" t="s">
        <v>2173</v>
      </c>
      <c r="J30" s="16" t="s">
        <v>2174</v>
      </c>
      <c r="K30" s="16" t="s">
        <v>2175</v>
      </c>
      <c r="L30" s="15" t="s">
        <v>1979</v>
      </c>
    </row>
    <row r="31" spans="1:13">
      <c r="A31" s="15" t="s">
        <v>2176</v>
      </c>
      <c r="B31" s="15" t="s">
        <v>2177</v>
      </c>
      <c r="C31" s="15" t="s">
        <v>756</v>
      </c>
      <c r="D31" s="15" t="s">
        <v>1973</v>
      </c>
      <c r="G31" s="15" t="s">
        <v>2178</v>
      </c>
      <c r="H31" s="15" t="s">
        <v>2179</v>
      </c>
      <c r="I31" s="16" t="s">
        <v>2180</v>
      </c>
      <c r="J31" s="16" t="s">
        <v>2181</v>
      </c>
      <c r="K31" s="16" t="s">
        <v>2182</v>
      </c>
      <c r="L31" s="15" t="s">
        <v>1979</v>
      </c>
    </row>
    <row r="32" spans="1:13">
      <c r="A32" s="15" t="s">
        <v>2183</v>
      </c>
      <c r="B32" s="15" t="s">
        <v>2184</v>
      </c>
      <c r="C32" s="15" t="s">
        <v>322</v>
      </c>
      <c r="D32" s="15" t="s">
        <v>1973</v>
      </c>
      <c r="G32" s="15" t="s">
        <v>2185</v>
      </c>
      <c r="H32" s="15" t="s">
        <v>2186</v>
      </c>
      <c r="I32" s="16" t="s">
        <v>2187</v>
      </c>
      <c r="J32" s="16" t="s">
        <v>2188</v>
      </c>
      <c r="K32" s="16" t="s">
        <v>2189</v>
      </c>
      <c r="L32" s="15" t="s">
        <v>1979</v>
      </c>
      <c r="M32" s="16" t="s">
        <v>325</v>
      </c>
    </row>
    <row r="33" spans="1:13">
      <c r="A33" s="15" t="s">
        <v>2190</v>
      </c>
      <c r="B33" s="15" t="s">
        <v>2191</v>
      </c>
      <c r="C33" s="15" t="s">
        <v>1653</v>
      </c>
      <c r="D33" s="15" t="s">
        <v>1973</v>
      </c>
      <c r="G33" s="15" t="s">
        <v>2192</v>
      </c>
      <c r="H33" s="15" t="s">
        <v>2193</v>
      </c>
      <c r="I33" s="16" t="s">
        <v>2194</v>
      </c>
      <c r="J33" s="16" t="s">
        <v>2195</v>
      </c>
      <c r="K33" s="16" t="s">
        <v>2196</v>
      </c>
      <c r="L33" s="15" t="s">
        <v>1979</v>
      </c>
    </row>
    <row r="34" spans="1:13">
      <c r="A34" s="15" t="s">
        <v>2197</v>
      </c>
      <c r="B34" s="15" t="s">
        <v>2198</v>
      </c>
      <c r="C34" s="15" t="s">
        <v>1728</v>
      </c>
      <c r="D34" s="15" t="s">
        <v>1973</v>
      </c>
      <c r="G34" s="15" t="s">
        <v>2199</v>
      </c>
      <c r="H34" s="15" t="s">
        <v>2200</v>
      </c>
      <c r="I34" s="16" t="s">
        <v>2201</v>
      </c>
      <c r="J34" s="16" t="s">
        <v>2202</v>
      </c>
      <c r="K34" s="16" t="s">
        <v>2203</v>
      </c>
      <c r="L34" s="15" t="s">
        <v>1979</v>
      </c>
    </row>
    <row r="35" spans="1:13">
      <c r="A35" s="15" t="s">
        <v>2204</v>
      </c>
      <c r="B35" s="15" t="s">
        <v>2205</v>
      </c>
      <c r="C35" s="15" t="s">
        <v>1696</v>
      </c>
      <c r="D35" s="15" t="s">
        <v>1973</v>
      </c>
      <c r="G35" s="15" t="s">
        <v>2206</v>
      </c>
      <c r="H35" s="15" t="s">
        <v>2207</v>
      </c>
      <c r="I35" s="16" t="s">
        <v>2208</v>
      </c>
      <c r="J35" s="16" t="s">
        <v>2209</v>
      </c>
      <c r="K35" s="16" t="s">
        <v>2210</v>
      </c>
      <c r="L35" s="15" t="s">
        <v>1979</v>
      </c>
      <c r="M35" s="16" t="s">
        <v>1699</v>
      </c>
    </row>
    <row r="36" spans="1:13">
      <c r="A36" s="15" t="s">
        <v>2211</v>
      </c>
      <c r="B36" s="15" t="s">
        <v>2212</v>
      </c>
      <c r="C36" s="15" t="s">
        <v>1065</v>
      </c>
      <c r="D36" s="15" t="s">
        <v>1973</v>
      </c>
      <c r="G36" s="15" t="s">
        <v>2213</v>
      </c>
      <c r="H36" s="15" t="s">
        <v>2214</v>
      </c>
      <c r="I36" s="16" t="s">
        <v>2215</v>
      </c>
      <c r="J36" s="16" t="s">
        <v>2216</v>
      </c>
      <c r="K36" s="16" t="s">
        <v>2217</v>
      </c>
      <c r="L36" s="15" t="s">
        <v>1979</v>
      </c>
      <c r="M36" s="16" t="s">
        <v>1069</v>
      </c>
    </row>
    <row r="37" spans="1:13">
      <c r="A37" s="15" t="s">
        <v>2218</v>
      </c>
      <c r="B37" s="15" t="s">
        <v>2219</v>
      </c>
      <c r="C37" s="15" t="s">
        <v>1358</v>
      </c>
      <c r="D37" s="15" t="s">
        <v>1973</v>
      </c>
      <c r="G37" s="15" t="s">
        <v>2220</v>
      </c>
      <c r="H37" s="15" t="s">
        <v>2221</v>
      </c>
      <c r="I37" s="16" t="s">
        <v>2222</v>
      </c>
      <c r="J37" s="16" t="s">
        <v>2223</v>
      </c>
      <c r="K37" s="16" t="s">
        <v>2224</v>
      </c>
      <c r="L37" s="15" t="s">
        <v>1979</v>
      </c>
    </row>
    <row r="38" spans="1:13">
      <c r="A38" s="15" t="s">
        <v>2225</v>
      </c>
      <c r="B38" s="15" t="s">
        <v>2226</v>
      </c>
      <c r="C38" s="15" t="s">
        <v>1030</v>
      </c>
      <c r="D38" s="15" t="s">
        <v>1973</v>
      </c>
      <c r="G38" s="15" t="s">
        <v>2227</v>
      </c>
      <c r="H38" s="15" t="s">
        <v>2228</v>
      </c>
      <c r="I38" s="16" t="s">
        <v>2229</v>
      </c>
      <c r="J38" s="16" t="s">
        <v>2230</v>
      </c>
      <c r="K38" s="16" t="s">
        <v>2231</v>
      </c>
      <c r="L38" s="15" t="s">
        <v>1979</v>
      </c>
    </row>
    <row r="39" spans="1:13">
      <c r="A39" s="15" t="s">
        <v>2232</v>
      </c>
      <c r="B39" s="15" t="s">
        <v>2233</v>
      </c>
      <c r="C39" s="15" t="s">
        <v>37</v>
      </c>
      <c r="D39" s="15" t="s">
        <v>1973</v>
      </c>
      <c r="G39" s="15" t="s">
        <v>2234</v>
      </c>
      <c r="H39" s="15" t="s">
        <v>2235</v>
      </c>
      <c r="I39" s="16" t="s">
        <v>2236</v>
      </c>
      <c r="J39" s="16" t="s">
        <v>2237</v>
      </c>
      <c r="K39" s="16" t="s">
        <v>2238</v>
      </c>
      <c r="L39" s="15" t="s">
        <v>1979</v>
      </c>
      <c r="M39" s="16" t="s">
        <v>42</v>
      </c>
    </row>
    <row r="40" spans="1:13">
      <c r="A40" s="15" t="s">
        <v>2239</v>
      </c>
      <c r="B40" s="15" t="s">
        <v>2240</v>
      </c>
      <c r="C40" s="15" t="s">
        <v>1466</v>
      </c>
      <c r="D40" s="15" t="s">
        <v>1973</v>
      </c>
      <c r="G40" s="15" t="s">
        <v>2241</v>
      </c>
      <c r="H40" s="15" t="s">
        <v>2242</v>
      </c>
      <c r="I40" s="16" t="s">
        <v>2243</v>
      </c>
      <c r="J40" s="16" t="s">
        <v>2244</v>
      </c>
      <c r="K40" s="16" t="s">
        <v>2245</v>
      </c>
      <c r="L40" s="15" t="s">
        <v>1979</v>
      </c>
      <c r="M40" s="16" t="s">
        <v>1470</v>
      </c>
    </row>
    <row r="41" spans="1:13">
      <c r="A41" s="15" t="s">
        <v>2246</v>
      </c>
      <c r="B41" s="15" t="s">
        <v>2247</v>
      </c>
      <c r="C41" s="15" t="s">
        <v>228</v>
      </c>
      <c r="D41" s="15" t="s">
        <v>1973</v>
      </c>
      <c r="G41" s="15" t="s">
        <v>2248</v>
      </c>
      <c r="H41" s="15" t="s">
        <v>2249</v>
      </c>
      <c r="I41" s="16" t="s">
        <v>2250</v>
      </c>
      <c r="J41" s="16" t="s">
        <v>2251</v>
      </c>
      <c r="K41" s="16" t="s">
        <v>2252</v>
      </c>
      <c r="L41" s="15" t="s">
        <v>1979</v>
      </c>
    </row>
    <row r="42" spans="1:13">
      <c r="A42" s="15" t="s">
        <v>2253</v>
      </c>
      <c r="B42" s="15" t="s">
        <v>2254</v>
      </c>
      <c r="C42" s="15" t="s">
        <v>224</v>
      </c>
      <c r="D42" s="15" t="s">
        <v>1973</v>
      </c>
      <c r="G42" s="15" t="s">
        <v>2255</v>
      </c>
      <c r="H42" s="15" t="s">
        <v>2256</v>
      </c>
      <c r="I42" s="16" t="s">
        <v>2257</v>
      </c>
      <c r="J42" s="16" t="s">
        <v>2258</v>
      </c>
      <c r="K42" s="16" t="s">
        <v>2259</v>
      </c>
      <c r="L42" s="15" t="s">
        <v>1979</v>
      </c>
      <c r="M42" s="17"/>
    </row>
    <row r="43" spans="1:13">
      <c r="A43" s="15" t="s">
        <v>2260</v>
      </c>
      <c r="B43" s="15" t="s">
        <v>2261</v>
      </c>
      <c r="C43" s="15" t="s">
        <v>444</v>
      </c>
      <c r="D43" s="15" t="s">
        <v>1973</v>
      </c>
      <c r="G43" s="15" t="s">
        <v>2262</v>
      </c>
      <c r="H43" s="15" t="s">
        <v>2263</v>
      </c>
      <c r="I43" s="16" t="s">
        <v>2264</v>
      </c>
      <c r="J43" s="16" t="s">
        <v>2265</v>
      </c>
      <c r="K43" s="16" t="s">
        <v>2266</v>
      </c>
      <c r="L43" s="15" t="s">
        <v>1979</v>
      </c>
    </row>
    <row r="44" spans="1:13">
      <c r="A44" s="15" t="s">
        <v>2267</v>
      </c>
      <c r="B44" s="15" t="s">
        <v>2268</v>
      </c>
      <c r="C44" s="15" t="s">
        <v>1001</v>
      </c>
      <c r="D44" s="15" t="s">
        <v>1973</v>
      </c>
      <c r="G44" s="15" t="s">
        <v>2269</v>
      </c>
      <c r="H44" s="15" t="s">
        <v>2270</v>
      </c>
      <c r="I44" s="16" t="s">
        <v>2271</v>
      </c>
      <c r="J44" s="16" t="s">
        <v>2272</v>
      </c>
      <c r="K44" s="16" t="s">
        <v>2273</v>
      </c>
      <c r="L44" s="15" t="s">
        <v>1979</v>
      </c>
    </row>
    <row r="45" spans="1:13">
      <c r="A45" s="15" t="s">
        <v>2274</v>
      </c>
      <c r="B45" s="15" t="s">
        <v>2275</v>
      </c>
      <c r="C45" s="15" t="s">
        <v>1189</v>
      </c>
      <c r="D45" s="15" t="s">
        <v>1973</v>
      </c>
      <c r="G45" s="15" t="s">
        <v>2276</v>
      </c>
      <c r="H45" s="15" t="s">
        <v>2277</v>
      </c>
      <c r="I45" s="16" t="s">
        <v>2278</v>
      </c>
      <c r="J45" s="16" t="s">
        <v>2279</v>
      </c>
      <c r="K45" s="16" t="s">
        <v>2280</v>
      </c>
      <c r="L45" s="15" t="s">
        <v>1979</v>
      </c>
      <c r="M45" s="16" t="s">
        <v>1192</v>
      </c>
    </row>
    <row r="46" spans="1:13">
      <c r="A46" s="15" t="s">
        <v>2281</v>
      </c>
      <c r="B46" s="15" t="s">
        <v>2282</v>
      </c>
      <c r="C46" s="15" t="s">
        <v>1564</v>
      </c>
      <c r="D46" s="15" t="s">
        <v>1973</v>
      </c>
      <c r="G46" s="15" t="s">
        <v>2283</v>
      </c>
      <c r="H46" s="15" t="s">
        <v>2284</v>
      </c>
      <c r="I46" s="16" t="s">
        <v>2285</v>
      </c>
      <c r="J46" s="16" t="s">
        <v>2286</v>
      </c>
      <c r="K46" s="16" t="s">
        <v>2287</v>
      </c>
      <c r="L46" s="15" t="s">
        <v>1979</v>
      </c>
      <c r="M46" s="17"/>
    </row>
    <row r="47" spans="1:13">
      <c r="A47" s="15" t="s">
        <v>2288</v>
      </c>
      <c r="B47" s="15" t="s">
        <v>2289</v>
      </c>
      <c r="C47" s="15" t="s">
        <v>480</v>
      </c>
      <c r="D47" s="15" t="s">
        <v>1973</v>
      </c>
      <c r="G47" s="15" t="s">
        <v>2290</v>
      </c>
      <c r="H47" s="15" t="s">
        <v>2291</v>
      </c>
      <c r="I47" s="16" t="s">
        <v>2292</v>
      </c>
      <c r="J47" s="16" t="s">
        <v>2293</v>
      </c>
      <c r="K47" s="16" t="s">
        <v>2294</v>
      </c>
      <c r="L47" s="15" t="s">
        <v>1979</v>
      </c>
      <c r="M47" s="16" t="s">
        <v>484</v>
      </c>
    </row>
    <row r="48" spans="1:13">
      <c r="A48" s="15" t="s">
        <v>2295</v>
      </c>
      <c r="B48" s="15" t="s">
        <v>2296</v>
      </c>
      <c r="C48" s="15" t="s">
        <v>89</v>
      </c>
      <c r="D48" s="15" t="s">
        <v>1973</v>
      </c>
      <c r="G48" s="15" t="s">
        <v>2297</v>
      </c>
      <c r="H48" s="15" t="s">
        <v>2298</v>
      </c>
      <c r="I48" s="16" t="s">
        <v>2299</v>
      </c>
      <c r="J48" s="16" t="s">
        <v>2300</v>
      </c>
      <c r="K48" s="16" t="s">
        <v>2301</v>
      </c>
      <c r="L48" s="15" t="s">
        <v>1979</v>
      </c>
    </row>
    <row r="49" spans="1:13">
      <c r="A49" s="15" t="s">
        <v>2302</v>
      </c>
      <c r="B49" s="15" t="s">
        <v>2303</v>
      </c>
      <c r="C49" s="15" t="s">
        <v>722</v>
      </c>
      <c r="D49" s="15" t="s">
        <v>1973</v>
      </c>
      <c r="G49" s="15" t="s">
        <v>2304</v>
      </c>
      <c r="H49" s="15" t="s">
        <v>2305</v>
      </c>
      <c r="I49" s="16" t="s">
        <v>2306</v>
      </c>
      <c r="J49" s="16" t="s">
        <v>2307</v>
      </c>
      <c r="K49" s="16" t="s">
        <v>2308</v>
      </c>
      <c r="L49" s="15" t="s">
        <v>1979</v>
      </c>
    </row>
    <row r="50" spans="1:13">
      <c r="A50" s="15" t="s">
        <v>2309</v>
      </c>
      <c r="B50" s="15" t="s">
        <v>2310</v>
      </c>
      <c r="C50" s="15" t="s">
        <v>798</v>
      </c>
      <c r="D50" s="15" t="s">
        <v>1973</v>
      </c>
      <c r="G50" s="15" t="s">
        <v>2311</v>
      </c>
      <c r="H50" s="15" t="s">
        <v>2312</v>
      </c>
      <c r="I50" s="16" t="s">
        <v>2313</v>
      </c>
      <c r="J50" s="16" t="s">
        <v>2314</v>
      </c>
      <c r="K50" s="16" t="s">
        <v>2315</v>
      </c>
      <c r="L50" s="15" t="s">
        <v>1979</v>
      </c>
    </row>
    <row r="51" spans="1:13">
      <c r="A51" s="15" t="s">
        <v>2316</v>
      </c>
      <c r="B51" s="15" t="s">
        <v>2317</v>
      </c>
      <c r="C51" s="15" t="s">
        <v>874</v>
      </c>
      <c r="D51" s="15" t="s">
        <v>1973</v>
      </c>
      <c r="G51" s="15" t="s">
        <v>2318</v>
      </c>
      <c r="H51" s="15" t="s">
        <v>2319</v>
      </c>
      <c r="I51" s="16" t="s">
        <v>2320</v>
      </c>
      <c r="J51" s="16" t="s">
        <v>2321</v>
      </c>
      <c r="K51" s="16" t="s">
        <v>2322</v>
      </c>
      <c r="L51" s="15" t="s">
        <v>1979</v>
      </c>
      <c r="M51" s="16" t="s">
        <v>877</v>
      </c>
    </row>
    <row r="52" spans="1:13">
      <c r="A52" s="15" t="s">
        <v>2323</v>
      </c>
      <c r="B52" s="15" t="s">
        <v>2324</v>
      </c>
      <c r="C52" s="15" t="s">
        <v>929</v>
      </c>
      <c r="D52" s="15" t="s">
        <v>1973</v>
      </c>
      <c r="G52" s="15" t="s">
        <v>2325</v>
      </c>
      <c r="H52" s="15" t="s">
        <v>2326</v>
      </c>
      <c r="I52" s="16" t="s">
        <v>2327</v>
      </c>
      <c r="J52" s="16" t="s">
        <v>2328</v>
      </c>
      <c r="K52" s="16" t="s">
        <v>2329</v>
      </c>
      <c r="L52" s="15" t="s">
        <v>1979</v>
      </c>
      <c r="M52" s="16" t="s">
        <v>932</v>
      </c>
    </row>
    <row r="53" spans="1:13">
      <c r="A53" s="15" t="s">
        <v>2330</v>
      </c>
      <c r="B53" s="15" t="s">
        <v>2331</v>
      </c>
      <c r="C53" s="15" t="s">
        <v>1013</v>
      </c>
      <c r="D53" s="15" t="s">
        <v>1973</v>
      </c>
      <c r="G53" s="15" t="s">
        <v>2332</v>
      </c>
      <c r="H53" s="15" t="s">
        <v>2333</v>
      </c>
      <c r="I53" s="16" t="s">
        <v>2334</v>
      </c>
      <c r="J53" s="16" t="s">
        <v>2335</v>
      </c>
      <c r="K53" s="16" t="s">
        <v>2336</v>
      </c>
      <c r="L53" s="15" t="s">
        <v>1979</v>
      </c>
    </row>
    <row r="54" spans="1:13">
      <c r="A54" s="15" t="s">
        <v>2337</v>
      </c>
      <c r="B54" s="15" t="s">
        <v>2338</v>
      </c>
      <c r="C54" s="15" t="s">
        <v>1321</v>
      </c>
      <c r="D54" s="15" t="s">
        <v>1973</v>
      </c>
      <c r="G54" s="15" t="s">
        <v>2339</v>
      </c>
      <c r="H54" s="15" t="s">
        <v>2340</v>
      </c>
      <c r="I54" s="16" t="s">
        <v>2341</v>
      </c>
      <c r="J54" s="16" t="s">
        <v>2342</v>
      </c>
      <c r="K54" s="16" t="s">
        <v>2343</v>
      </c>
      <c r="L54" s="15" t="s">
        <v>1979</v>
      </c>
      <c r="M54" s="17"/>
    </row>
    <row r="55" spans="1:13">
      <c r="A55" s="15" t="s">
        <v>2344</v>
      </c>
      <c r="B55" s="15" t="s">
        <v>2345</v>
      </c>
      <c r="C55" s="15" t="s">
        <v>1485</v>
      </c>
      <c r="D55" s="15" t="s">
        <v>1973</v>
      </c>
      <c r="G55" s="15" t="s">
        <v>2346</v>
      </c>
      <c r="H55" s="15" t="s">
        <v>2347</v>
      </c>
      <c r="I55" s="16" t="s">
        <v>2348</v>
      </c>
      <c r="J55" s="16" t="s">
        <v>2349</v>
      </c>
      <c r="K55" s="16" t="s">
        <v>2350</v>
      </c>
      <c r="L55" s="15" t="s">
        <v>1979</v>
      </c>
    </row>
    <row r="56" spans="1:13">
      <c r="A56" s="15" t="s">
        <v>2351</v>
      </c>
      <c r="B56" s="15" t="s">
        <v>2352</v>
      </c>
      <c r="C56" s="15" t="s">
        <v>1772</v>
      </c>
      <c r="D56" s="15" t="s">
        <v>1973</v>
      </c>
      <c r="G56" s="15" t="s">
        <v>2353</v>
      </c>
      <c r="H56" s="15" t="s">
        <v>2354</v>
      </c>
      <c r="I56" s="16" t="s">
        <v>2355</v>
      </c>
      <c r="J56" s="16" t="s">
        <v>2356</v>
      </c>
      <c r="K56" s="16" t="s">
        <v>2357</v>
      </c>
      <c r="L56" s="15" t="s">
        <v>1979</v>
      </c>
    </row>
    <row r="57" spans="1:13">
      <c r="A57" s="15" t="s">
        <v>2358</v>
      </c>
      <c r="B57" s="15" t="s">
        <v>2359</v>
      </c>
      <c r="C57" s="15" t="s">
        <v>1685</v>
      </c>
      <c r="D57" s="15" t="s">
        <v>1973</v>
      </c>
      <c r="G57" s="15" t="s">
        <v>2360</v>
      </c>
      <c r="H57" s="15" t="s">
        <v>2361</v>
      </c>
      <c r="I57" s="16" t="s">
        <v>2362</v>
      </c>
      <c r="J57" s="16" t="s">
        <v>2363</v>
      </c>
      <c r="K57" s="16" t="s">
        <v>2364</v>
      </c>
      <c r="L57" s="15" t="s">
        <v>1979</v>
      </c>
    </row>
    <row r="58" spans="1:13">
      <c r="A58" s="15" t="s">
        <v>2365</v>
      </c>
      <c r="B58" s="15" t="s">
        <v>2366</v>
      </c>
      <c r="C58" s="15" t="s">
        <v>1804</v>
      </c>
      <c r="D58" s="15" t="s">
        <v>1973</v>
      </c>
      <c r="G58" s="15" t="s">
        <v>2367</v>
      </c>
      <c r="H58" s="15" t="s">
        <v>2368</v>
      </c>
      <c r="I58" s="16" t="s">
        <v>2369</v>
      </c>
      <c r="J58" s="16" t="s">
        <v>2370</v>
      </c>
      <c r="K58" s="16" t="s">
        <v>2371</v>
      </c>
      <c r="L58" s="15" t="s">
        <v>1979</v>
      </c>
    </row>
    <row r="59" spans="1:13">
      <c r="A59" s="15" t="s">
        <v>2372</v>
      </c>
      <c r="B59" s="15" t="s">
        <v>2373</v>
      </c>
      <c r="C59" s="15" t="s">
        <v>1888</v>
      </c>
      <c r="D59" s="15" t="s">
        <v>1973</v>
      </c>
      <c r="G59" s="15" t="s">
        <v>2374</v>
      </c>
      <c r="H59" s="15" t="s">
        <v>2375</v>
      </c>
      <c r="I59" s="16" t="s">
        <v>2376</v>
      </c>
      <c r="J59" s="16" t="s">
        <v>2377</v>
      </c>
      <c r="K59" s="16" t="s">
        <v>2378</v>
      </c>
      <c r="L59" s="15" t="s">
        <v>1979</v>
      </c>
      <c r="M59" s="16" t="s">
        <v>1890</v>
      </c>
    </row>
    <row r="60" spans="1:13">
      <c r="A60" s="15" t="s">
        <v>2379</v>
      </c>
      <c r="B60" s="15" t="s">
        <v>2380</v>
      </c>
      <c r="C60" s="15" t="s">
        <v>339</v>
      </c>
      <c r="D60" s="15" t="s">
        <v>1973</v>
      </c>
      <c r="G60" s="15" t="s">
        <v>2381</v>
      </c>
      <c r="H60" s="15" t="s">
        <v>2382</v>
      </c>
      <c r="I60" s="16" t="s">
        <v>2383</v>
      </c>
      <c r="J60" s="16" t="s">
        <v>2384</v>
      </c>
      <c r="K60" s="16" t="s">
        <v>2385</v>
      </c>
      <c r="L60" s="15" t="s">
        <v>1979</v>
      </c>
      <c r="M60" s="16" t="s">
        <v>342</v>
      </c>
    </row>
    <row r="61" spans="1:13">
      <c r="A61" s="15" t="s">
        <v>2386</v>
      </c>
      <c r="B61" s="15" t="s">
        <v>2387</v>
      </c>
      <c r="C61" s="15" t="s">
        <v>1495</v>
      </c>
      <c r="D61" s="15" t="s">
        <v>1973</v>
      </c>
      <c r="G61" s="15" t="s">
        <v>2388</v>
      </c>
      <c r="H61" s="15" t="s">
        <v>2389</v>
      </c>
      <c r="I61" s="16" t="s">
        <v>2390</v>
      </c>
      <c r="J61" s="16" t="s">
        <v>2391</v>
      </c>
      <c r="K61" s="16" t="s">
        <v>2392</v>
      </c>
      <c r="L61" s="15" t="s">
        <v>1979</v>
      </c>
    </row>
    <row r="62" spans="1:13">
      <c r="A62" s="15" t="s">
        <v>2393</v>
      </c>
      <c r="B62" s="15" t="s">
        <v>2394</v>
      </c>
      <c r="C62" s="15" t="s">
        <v>159</v>
      </c>
      <c r="D62" s="15" t="s">
        <v>1973</v>
      </c>
      <c r="G62" s="15" t="s">
        <v>2395</v>
      </c>
      <c r="H62" s="15" t="s">
        <v>2396</v>
      </c>
      <c r="I62" s="16" t="s">
        <v>2397</v>
      </c>
      <c r="J62" s="16" t="s">
        <v>2398</v>
      </c>
      <c r="K62" s="16" t="s">
        <v>2399</v>
      </c>
      <c r="L62" s="15" t="s">
        <v>1979</v>
      </c>
    </row>
    <row r="63" spans="1:13">
      <c r="A63" s="15" t="s">
        <v>2400</v>
      </c>
      <c r="B63" s="15" t="s">
        <v>2401</v>
      </c>
      <c r="C63" s="15" t="s">
        <v>1418</v>
      </c>
      <c r="D63" s="15" t="s">
        <v>1973</v>
      </c>
      <c r="G63" s="15" t="s">
        <v>2402</v>
      </c>
      <c r="H63" s="15" t="s">
        <v>2403</v>
      </c>
      <c r="I63" s="16" t="s">
        <v>2404</v>
      </c>
      <c r="J63" s="16" t="s">
        <v>2405</v>
      </c>
      <c r="K63" s="16" t="s">
        <v>2406</v>
      </c>
      <c r="L63" s="15" t="s">
        <v>1979</v>
      </c>
    </row>
    <row r="64" spans="1:13">
      <c r="A64" s="15" t="s">
        <v>2407</v>
      </c>
      <c r="B64" s="15" t="s">
        <v>2408</v>
      </c>
      <c r="C64" s="15" t="s">
        <v>1344</v>
      </c>
      <c r="D64" s="15" t="s">
        <v>1973</v>
      </c>
      <c r="G64" s="15" t="s">
        <v>2409</v>
      </c>
      <c r="H64" s="15" t="s">
        <v>2410</v>
      </c>
      <c r="I64" s="16" t="s">
        <v>2411</v>
      </c>
      <c r="J64" s="16" t="s">
        <v>2412</v>
      </c>
      <c r="K64" s="16" t="s">
        <v>2413</v>
      </c>
      <c r="L64" s="15" t="s">
        <v>1979</v>
      </c>
      <c r="M64" s="16" t="s">
        <v>1347</v>
      </c>
    </row>
    <row r="65" spans="1:13">
      <c r="A65" s="15" t="s">
        <v>2414</v>
      </c>
      <c r="B65" s="15" t="s">
        <v>2415</v>
      </c>
      <c r="C65" s="15" t="s">
        <v>185</v>
      </c>
      <c r="D65" s="15" t="s">
        <v>1973</v>
      </c>
      <c r="G65" s="15" t="s">
        <v>2416</v>
      </c>
      <c r="H65" s="15" t="s">
        <v>2417</v>
      </c>
      <c r="I65" s="16" t="s">
        <v>2418</v>
      </c>
      <c r="J65" s="16" t="s">
        <v>2419</v>
      </c>
      <c r="K65" s="16" t="s">
        <v>2420</v>
      </c>
      <c r="L65" s="15" t="s">
        <v>1979</v>
      </c>
    </row>
    <row r="66" spans="1:13">
      <c r="A66" s="15" t="s">
        <v>2421</v>
      </c>
      <c r="B66" s="15" t="s">
        <v>2422</v>
      </c>
      <c r="C66" s="15" t="s">
        <v>1580</v>
      </c>
      <c r="D66" s="15" t="s">
        <v>1973</v>
      </c>
      <c r="G66" s="15" t="s">
        <v>2423</v>
      </c>
      <c r="H66" s="15" t="s">
        <v>2424</v>
      </c>
      <c r="I66" s="16" t="s">
        <v>2425</v>
      </c>
      <c r="J66" s="16" t="s">
        <v>2426</v>
      </c>
      <c r="K66" s="16" t="s">
        <v>2427</v>
      </c>
      <c r="L66" s="15" t="s">
        <v>1979</v>
      </c>
    </row>
    <row r="67" spans="1:13">
      <c r="A67" s="15" t="s">
        <v>2428</v>
      </c>
      <c r="B67" s="15" t="s">
        <v>2429</v>
      </c>
      <c r="C67" s="15" t="s">
        <v>1098</v>
      </c>
      <c r="D67" s="15" t="s">
        <v>1973</v>
      </c>
      <c r="G67" s="15" t="s">
        <v>2430</v>
      </c>
      <c r="H67" s="15" t="s">
        <v>2431</v>
      </c>
      <c r="I67" s="16" t="s">
        <v>2432</v>
      </c>
      <c r="J67" s="16" t="s">
        <v>2433</v>
      </c>
      <c r="K67" s="16" t="s">
        <v>2434</v>
      </c>
      <c r="L67" s="15" t="s">
        <v>1979</v>
      </c>
    </row>
    <row r="68" spans="1:13">
      <c r="A68" s="15" t="s">
        <v>2435</v>
      </c>
      <c r="B68" s="15" t="s">
        <v>2436</v>
      </c>
      <c r="C68" s="15" t="s">
        <v>1666</v>
      </c>
      <c r="D68" s="15" t="s">
        <v>1973</v>
      </c>
      <c r="G68" s="15" t="s">
        <v>2437</v>
      </c>
      <c r="H68" s="15" t="s">
        <v>2438</v>
      </c>
      <c r="I68" s="16" t="s">
        <v>2439</v>
      </c>
      <c r="J68" s="16" t="s">
        <v>2440</v>
      </c>
      <c r="K68" s="16" t="s">
        <v>2441</v>
      </c>
      <c r="L68" s="15" t="s">
        <v>1979</v>
      </c>
      <c r="M68" s="16" t="s">
        <v>1668</v>
      </c>
    </row>
    <row r="69" spans="1:13">
      <c r="A69" s="15" t="s">
        <v>2442</v>
      </c>
      <c r="B69" s="15" t="s">
        <v>2443</v>
      </c>
      <c r="C69" s="15" t="s">
        <v>1620</v>
      </c>
      <c r="D69" s="15" t="s">
        <v>1973</v>
      </c>
      <c r="G69" s="15" t="s">
        <v>2444</v>
      </c>
      <c r="H69" s="15" t="s">
        <v>2445</v>
      </c>
      <c r="I69" s="16" t="s">
        <v>2446</v>
      </c>
      <c r="J69" s="16" t="s">
        <v>2447</v>
      </c>
      <c r="K69" s="16" t="s">
        <v>2448</v>
      </c>
      <c r="L69" s="15" t="s">
        <v>1979</v>
      </c>
    </row>
    <row r="70" spans="1:13">
      <c r="A70" s="15" t="s">
        <v>2449</v>
      </c>
      <c r="B70" s="15" t="s">
        <v>2450</v>
      </c>
      <c r="C70" s="15" t="s">
        <v>1769</v>
      </c>
      <c r="D70" s="15" t="s">
        <v>1973</v>
      </c>
      <c r="G70" s="15" t="s">
        <v>2451</v>
      </c>
      <c r="H70" s="15" t="s">
        <v>2452</v>
      </c>
      <c r="I70" s="16" t="s">
        <v>2453</v>
      </c>
      <c r="J70" s="16" t="s">
        <v>2454</v>
      </c>
      <c r="K70" s="16" t="s">
        <v>2455</v>
      </c>
      <c r="L70" s="15" t="s">
        <v>1979</v>
      </c>
    </row>
    <row r="71" spans="1:13">
      <c r="A71" s="15" t="s">
        <v>2456</v>
      </c>
      <c r="B71" s="15" t="s">
        <v>2457</v>
      </c>
      <c r="C71" s="15" t="s">
        <v>451</v>
      </c>
      <c r="D71" s="15" t="s">
        <v>1973</v>
      </c>
      <c r="G71" s="15" t="s">
        <v>2458</v>
      </c>
      <c r="H71" s="15" t="s">
        <v>2459</v>
      </c>
      <c r="I71" s="16" t="s">
        <v>2460</v>
      </c>
      <c r="J71" s="16" t="s">
        <v>2461</v>
      </c>
      <c r="K71" s="16" t="s">
        <v>2462</v>
      </c>
      <c r="L71" s="15" t="s">
        <v>1979</v>
      </c>
    </row>
    <row r="72" spans="1:13">
      <c r="A72" s="15" t="s">
        <v>2463</v>
      </c>
      <c r="B72" s="15" t="s">
        <v>2464</v>
      </c>
      <c r="C72" s="15" t="s">
        <v>583</v>
      </c>
      <c r="D72" s="15" t="s">
        <v>1973</v>
      </c>
      <c r="G72" s="15" t="s">
        <v>2465</v>
      </c>
      <c r="H72" s="15" t="s">
        <v>2466</v>
      </c>
      <c r="I72" s="16" t="s">
        <v>2467</v>
      </c>
      <c r="J72" s="16" t="s">
        <v>2468</v>
      </c>
      <c r="K72" s="16" t="s">
        <v>2469</v>
      </c>
      <c r="L72" s="15" t="s">
        <v>1979</v>
      </c>
    </row>
    <row r="73" spans="1:13">
      <c r="A73" s="15" t="s">
        <v>2470</v>
      </c>
      <c r="B73" s="15" t="s">
        <v>2471</v>
      </c>
      <c r="C73" s="15" t="s">
        <v>711</v>
      </c>
      <c r="D73" s="15" t="s">
        <v>1973</v>
      </c>
      <c r="G73" s="15" t="s">
        <v>2472</v>
      </c>
      <c r="H73" s="15" t="s">
        <v>2473</v>
      </c>
      <c r="I73" s="16" t="s">
        <v>2474</v>
      </c>
      <c r="J73" s="16" t="s">
        <v>2475</v>
      </c>
      <c r="K73" s="16" t="s">
        <v>2476</v>
      </c>
      <c r="L73" s="15" t="s">
        <v>1979</v>
      </c>
    </row>
    <row r="74" spans="1:13">
      <c r="A74" s="15" t="s">
        <v>2477</v>
      </c>
      <c r="B74" s="15" t="s">
        <v>2478</v>
      </c>
      <c r="C74" s="15" t="s">
        <v>1793</v>
      </c>
      <c r="D74" s="15" t="s">
        <v>1973</v>
      </c>
      <c r="G74" s="15" t="s">
        <v>2479</v>
      </c>
      <c r="H74" s="15" t="s">
        <v>2480</v>
      </c>
      <c r="I74" s="16" t="s">
        <v>2481</v>
      </c>
      <c r="J74" s="16" t="s">
        <v>2482</v>
      </c>
      <c r="K74" s="16" t="s">
        <v>2483</v>
      </c>
      <c r="L74" s="15" t="s">
        <v>1979</v>
      </c>
    </row>
    <row r="75" spans="1:13">
      <c r="A75" s="15" t="s">
        <v>2484</v>
      </c>
      <c r="B75" s="15" t="s">
        <v>2485</v>
      </c>
      <c r="C75" s="15" t="s">
        <v>1852</v>
      </c>
      <c r="D75" s="15" t="s">
        <v>1973</v>
      </c>
      <c r="G75" s="15" t="s">
        <v>2486</v>
      </c>
      <c r="H75" s="15" t="s">
        <v>2487</v>
      </c>
      <c r="I75" s="16" t="s">
        <v>2488</v>
      </c>
      <c r="J75" s="16" t="s">
        <v>2489</v>
      </c>
      <c r="K75" s="16" t="s">
        <v>2490</v>
      </c>
      <c r="L75" s="15" t="s">
        <v>1979</v>
      </c>
      <c r="M75" s="16" t="s">
        <v>1854</v>
      </c>
    </row>
    <row r="76" spans="1:13">
      <c r="A76" s="15" t="s">
        <v>2491</v>
      </c>
      <c r="B76" s="15" t="s">
        <v>2492</v>
      </c>
      <c r="C76" s="15" t="s">
        <v>216</v>
      </c>
      <c r="D76" s="15" t="s">
        <v>1973</v>
      </c>
      <c r="G76" s="15" t="s">
        <v>2493</v>
      </c>
      <c r="H76" s="15" t="s">
        <v>2494</v>
      </c>
      <c r="I76" s="16" t="s">
        <v>2495</v>
      </c>
      <c r="J76" s="16" t="s">
        <v>2496</v>
      </c>
      <c r="K76" s="16" t="s">
        <v>2497</v>
      </c>
      <c r="L76" s="15" t="s">
        <v>1979</v>
      </c>
    </row>
    <row r="77" spans="1:13">
      <c r="A77" s="15" t="s">
        <v>2498</v>
      </c>
      <c r="B77" s="15" t="s">
        <v>2499</v>
      </c>
      <c r="C77" s="15" t="s">
        <v>458</v>
      </c>
      <c r="D77" s="15" t="s">
        <v>1973</v>
      </c>
      <c r="G77" s="15" t="s">
        <v>2500</v>
      </c>
      <c r="H77" s="15" t="s">
        <v>2501</v>
      </c>
      <c r="I77" s="16" t="s">
        <v>2502</v>
      </c>
      <c r="J77" s="16" t="s">
        <v>2503</v>
      </c>
      <c r="K77" s="16" t="s">
        <v>2504</v>
      </c>
      <c r="L77" s="15" t="s">
        <v>1979</v>
      </c>
      <c r="M77" s="17"/>
    </row>
    <row r="78" spans="1:13">
      <c r="A78" s="15" t="s">
        <v>2505</v>
      </c>
      <c r="B78" s="15" t="s">
        <v>2506</v>
      </c>
      <c r="C78" s="15" t="s">
        <v>473</v>
      </c>
      <c r="D78" s="15" t="s">
        <v>1973</v>
      </c>
      <c r="G78" s="15" t="s">
        <v>2507</v>
      </c>
      <c r="H78" s="15" t="s">
        <v>2508</v>
      </c>
      <c r="I78" s="16" t="s">
        <v>2509</v>
      </c>
      <c r="J78" s="16" t="s">
        <v>2510</v>
      </c>
      <c r="K78" s="16" t="s">
        <v>2511</v>
      </c>
      <c r="L78" s="15" t="s">
        <v>1979</v>
      </c>
    </row>
    <row r="79" spans="1:13">
      <c r="A79" s="15" t="s">
        <v>2512</v>
      </c>
      <c r="B79" s="15" t="s">
        <v>2513</v>
      </c>
      <c r="C79" s="15" t="s">
        <v>2514</v>
      </c>
      <c r="D79" s="15" t="s">
        <v>1973</v>
      </c>
      <c r="G79" s="15" t="s">
        <v>2515</v>
      </c>
      <c r="H79" s="15" t="s">
        <v>2516</v>
      </c>
      <c r="I79" s="16" t="s">
        <v>2517</v>
      </c>
      <c r="J79" s="16" t="s">
        <v>2518</v>
      </c>
      <c r="K79" s="16" t="s">
        <v>2519</v>
      </c>
      <c r="L79" s="15" t="s">
        <v>1979</v>
      </c>
    </row>
    <row r="80" spans="1:13">
      <c r="A80" s="15" t="s">
        <v>2520</v>
      </c>
      <c r="B80" s="15" t="s">
        <v>2521</v>
      </c>
      <c r="C80" s="15" t="s">
        <v>1355</v>
      </c>
      <c r="D80" s="15" t="s">
        <v>1973</v>
      </c>
      <c r="G80" s="15" t="s">
        <v>2522</v>
      </c>
      <c r="H80" s="15" t="s">
        <v>2523</v>
      </c>
      <c r="I80" s="16" t="s">
        <v>2524</v>
      </c>
      <c r="J80" s="16" t="s">
        <v>2525</v>
      </c>
      <c r="K80" s="16" t="s">
        <v>2526</v>
      </c>
      <c r="L80" s="15" t="s">
        <v>1979</v>
      </c>
    </row>
    <row r="81" spans="1:13">
      <c r="A81" s="15" t="s">
        <v>2527</v>
      </c>
      <c r="B81" s="15" t="s">
        <v>2528</v>
      </c>
      <c r="C81" s="15" t="s">
        <v>1798</v>
      </c>
      <c r="D81" s="15" t="s">
        <v>1973</v>
      </c>
      <c r="G81" s="15" t="s">
        <v>2529</v>
      </c>
      <c r="H81" s="15" t="s">
        <v>2530</v>
      </c>
      <c r="I81" s="16" t="s">
        <v>2531</v>
      </c>
      <c r="J81" s="16" t="s">
        <v>2532</v>
      </c>
      <c r="K81" s="16" t="s">
        <v>2533</v>
      </c>
      <c r="L81" s="15" t="s">
        <v>1979</v>
      </c>
      <c r="M81" s="16" t="s">
        <v>1801</v>
      </c>
    </row>
    <row r="82" spans="1:13">
      <c r="A82" s="15" t="s">
        <v>2534</v>
      </c>
      <c r="B82" s="15" t="s">
        <v>2535</v>
      </c>
      <c r="C82" s="15" t="s">
        <v>426</v>
      </c>
      <c r="D82" s="15" t="s">
        <v>1973</v>
      </c>
      <c r="G82" s="15" t="s">
        <v>2536</v>
      </c>
      <c r="H82" s="15" t="s">
        <v>2537</v>
      </c>
      <c r="I82" s="16" t="s">
        <v>2538</v>
      </c>
      <c r="J82" s="16" t="s">
        <v>2539</v>
      </c>
      <c r="K82" s="16" t="s">
        <v>2540</v>
      </c>
      <c r="L82" s="15" t="s">
        <v>1979</v>
      </c>
    </row>
    <row r="83" spans="1:13">
      <c r="A83" s="15" t="s">
        <v>2541</v>
      </c>
      <c r="B83" s="15" t="s">
        <v>2542</v>
      </c>
      <c r="C83" s="15" t="s">
        <v>389</v>
      </c>
      <c r="D83" s="15" t="s">
        <v>1973</v>
      </c>
      <c r="G83" s="15" t="s">
        <v>2543</v>
      </c>
      <c r="H83" s="15" t="s">
        <v>2544</v>
      </c>
      <c r="I83" s="16" t="s">
        <v>2545</v>
      </c>
      <c r="J83" s="16" t="s">
        <v>2546</v>
      </c>
      <c r="K83" s="16" t="s">
        <v>2547</v>
      </c>
      <c r="L83" s="15" t="s">
        <v>1979</v>
      </c>
    </row>
    <row r="84" spans="1:13">
      <c r="A84" s="15" t="s">
        <v>2548</v>
      </c>
      <c r="B84" s="15" t="s">
        <v>2549</v>
      </c>
      <c r="C84" s="15" t="s">
        <v>1570</v>
      </c>
      <c r="D84" s="15" t="s">
        <v>1973</v>
      </c>
      <c r="G84" s="15" t="s">
        <v>2550</v>
      </c>
      <c r="H84" s="15" t="s">
        <v>2551</v>
      </c>
      <c r="I84" s="16" t="s">
        <v>2552</v>
      </c>
      <c r="J84" s="16" t="s">
        <v>2553</v>
      </c>
      <c r="K84" s="16" t="s">
        <v>2554</v>
      </c>
      <c r="L84" s="15" t="s">
        <v>1979</v>
      </c>
    </row>
    <row r="85" spans="1:13">
      <c r="A85" s="15" t="s">
        <v>2555</v>
      </c>
      <c r="B85" s="15" t="s">
        <v>2556</v>
      </c>
      <c r="C85" s="15" t="s">
        <v>1636</v>
      </c>
      <c r="D85" s="15" t="s">
        <v>1973</v>
      </c>
      <c r="G85" s="15" t="s">
        <v>2557</v>
      </c>
      <c r="H85" s="15" t="s">
        <v>2558</v>
      </c>
      <c r="I85" s="16" t="s">
        <v>2559</v>
      </c>
      <c r="J85" s="16" t="s">
        <v>2560</v>
      </c>
      <c r="K85" s="16" t="s">
        <v>2561</v>
      </c>
      <c r="L85" s="15" t="s">
        <v>1979</v>
      </c>
    </row>
    <row r="86" spans="1:13">
      <c r="A86" s="15" t="s">
        <v>2562</v>
      </c>
      <c r="B86" s="15" t="s">
        <v>2563</v>
      </c>
      <c r="C86" s="15" t="s">
        <v>107</v>
      </c>
      <c r="D86" s="15" t="s">
        <v>1973</v>
      </c>
      <c r="G86" s="15" t="s">
        <v>2564</v>
      </c>
      <c r="H86" s="15" t="s">
        <v>2565</v>
      </c>
      <c r="I86" s="16" t="s">
        <v>2566</v>
      </c>
      <c r="J86" s="16" t="s">
        <v>2567</v>
      </c>
      <c r="K86" s="16" t="s">
        <v>2568</v>
      </c>
      <c r="L86" s="15" t="s">
        <v>1979</v>
      </c>
    </row>
    <row r="87" spans="1:13">
      <c r="A87" s="15" t="s">
        <v>2569</v>
      </c>
      <c r="B87" s="15" t="s">
        <v>2570</v>
      </c>
      <c r="C87" s="15" t="s">
        <v>1774</v>
      </c>
      <c r="D87" s="15" t="s">
        <v>1973</v>
      </c>
      <c r="G87" s="15" t="s">
        <v>2571</v>
      </c>
      <c r="H87" s="15" t="s">
        <v>2572</v>
      </c>
      <c r="I87" s="16" t="s">
        <v>2573</v>
      </c>
      <c r="J87" s="16" t="s">
        <v>2574</v>
      </c>
      <c r="K87" s="16" t="s">
        <v>2575</v>
      </c>
      <c r="L87" s="15" t="s">
        <v>1979</v>
      </c>
    </row>
    <row r="88" spans="1:13">
      <c r="A88" s="15" t="s">
        <v>2576</v>
      </c>
      <c r="B88" s="15" t="s">
        <v>2577</v>
      </c>
      <c r="C88" s="15" t="s">
        <v>1894</v>
      </c>
      <c r="D88" s="15" t="s">
        <v>1973</v>
      </c>
      <c r="G88" s="15" t="s">
        <v>2578</v>
      </c>
      <c r="H88" s="15" t="s">
        <v>2579</v>
      </c>
      <c r="I88" s="16" t="s">
        <v>2580</v>
      </c>
      <c r="J88" s="16" t="s">
        <v>2581</v>
      </c>
      <c r="K88" s="16" t="s">
        <v>2582</v>
      </c>
      <c r="L88" s="15" t="s">
        <v>1979</v>
      </c>
      <c r="M88" s="17"/>
    </row>
    <row r="89" spans="1:13">
      <c r="A89" s="15" t="s">
        <v>2583</v>
      </c>
      <c r="B89" s="15" t="s">
        <v>2584</v>
      </c>
      <c r="C89" s="15" t="s">
        <v>502</v>
      </c>
      <c r="D89" s="15" t="s">
        <v>1973</v>
      </c>
      <c r="G89" s="15" t="s">
        <v>2585</v>
      </c>
      <c r="H89" s="15" t="s">
        <v>2586</v>
      </c>
      <c r="I89" s="16" t="s">
        <v>2587</v>
      </c>
      <c r="J89" s="16" t="s">
        <v>2588</v>
      </c>
      <c r="K89" s="16" t="s">
        <v>2589</v>
      </c>
      <c r="L89" s="15" t="s">
        <v>1979</v>
      </c>
    </row>
    <row r="90" spans="1:13">
      <c r="A90" s="15" t="s">
        <v>2590</v>
      </c>
      <c r="B90" s="15" t="s">
        <v>2591</v>
      </c>
      <c r="C90" s="15" t="s">
        <v>489</v>
      </c>
      <c r="D90" s="15" t="s">
        <v>1973</v>
      </c>
      <c r="G90" s="15" t="s">
        <v>2592</v>
      </c>
      <c r="H90" s="15" t="s">
        <v>2593</v>
      </c>
      <c r="I90" s="16" t="s">
        <v>2594</v>
      </c>
      <c r="J90" s="16" t="s">
        <v>2595</v>
      </c>
      <c r="K90" s="16" t="s">
        <v>2596</v>
      </c>
      <c r="L90" s="15" t="s">
        <v>1979</v>
      </c>
      <c r="M90" s="17"/>
    </row>
    <row r="91" spans="1:13">
      <c r="A91" s="15" t="s">
        <v>2597</v>
      </c>
      <c r="B91" s="15" t="s">
        <v>2598</v>
      </c>
      <c r="C91" s="15" t="s">
        <v>690</v>
      </c>
      <c r="D91" s="15" t="s">
        <v>1973</v>
      </c>
      <c r="G91" s="15" t="s">
        <v>2599</v>
      </c>
      <c r="H91" s="15" t="s">
        <v>2600</v>
      </c>
      <c r="I91" s="16" t="s">
        <v>2601</v>
      </c>
      <c r="J91" s="16" t="s">
        <v>2602</v>
      </c>
      <c r="K91" s="16" t="s">
        <v>2603</v>
      </c>
      <c r="L91" s="15" t="s">
        <v>1979</v>
      </c>
    </row>
    <row r="92" spans="1:13">
      <c r="A92" s="15" t="s">
        <v>2604</v>
      </c>
      <c r="B92" s="15" t="s">
        <v>2605</v>
      </c>
      <c r="C92" s="15" t="s">
        <v>1313</v>
      </c>
      <c r="D92" s="15" t="s">
        <v>1973</v>
      </c>
      <c r="G92" s="15" t="s">
        <v>2606</v>
      </c>
      <c r="H92" s="15" t="s">
        <v>2607</v>
      </c>
      <c r="I92" s="16" t="s">
        <v>2608</v>
      </c>
      <c r="J92" s="16" t="s">
        <v>2609</v>
      </c>
      <c r="K92" s="16" t="s">
        <v>2610</v>
      </c>
      <c r="L92" s="15" t="s">
        <v>1979</v>
      </c>
    </row>
    <row r="93" spans="1:13">
      <c r="A93" s="15" t="s">
        <v>2611</v>
      </c>
      <c r="B93" s="15" t="s">
        <v>2612</v>
      </c>
      <c r="C93" s="15" t="s">
        <v>1850</v>
      </c>
      <c r="D93" s="15" t="s">
        <v>1973</v>
      </c>
      <c r="G93" s="15" t="s">
        <v>2613</v>
      </c>
      <c r="H93" s="15" t="s">
        <v>2614</v>
      </c>
      <c r="I93" s="16" t="s">
        <v>2615</v>
      </c>
      <c r="J93" s="16" t="s">
        <v>2616</v>
      </c>
      <c r="K93" s="16" t="s">
        <v>2617</v>
      </c>
      <c r="L93" s="15" t="s">
        <v>1979</v>
      </c>
    </row>
    <row r="94" spans="1:13">
      <c r="A94" s="15" t="s">
        <v>2618</v>
      </c>
      <c r="B94" s="15" t="s">
        <v>2619</v>
      </c>
      <c r="C94" s="15" t="s">
        <v>1459</v>
      </c>
      <c r="D94" s="15" t="s">
        <v>1973</v>
      </c>
      <c r="G94" s="15" t="s">
        <v>2620</v>
      </c>
      <c r="H94" s="15" t="s">
        <v>2621</v>
      </c>
      <c r="I94" s="16" t="s">
        <v>2622</v>
      </c>
      <c r="J94" s="16" t="s">
        <v>2623</v>
      </c>
      <c r="K94" s="16" t="s">
        <v>2624</v>
      </c>
      <c r="L94" s="15" t="s">
        <v>1979</v>
      </c>
      <c r="M94" s="16" t="s">
        <v>1461</v>
      </c>
    </row>
    <row r="95" spans="1:13">
      <c r="A95" s="15" t="s">
        <v>2625</v>
      </c>
      <c r="B95" s="15" t="s">
        <v>2626</v>
      </c>
      <c r="C95" s="15" t="s">
        <v>1679</v>
      </c>
      <c r="D95" s="15" t="s">
        <v>1973</v>
      </c>
      <c r="G95" s="15" t="s">
        <v>2627</v>
      </c>
      <c r="H95" s="15" t="s">
        <v>2628</v>
      </c>
      <c r="I95" s="16" t="s">
        <v>2629</v>
      </c>
      <c r="J95" s="16" t="s">
        <v>2630</v>
      </c>
      <c r="K95" s="16" t="s">
        <v>2631</v>
      </c>
      <c r="L95" s="15" t="s">
        <v>1979</v>
      </c>
    </row>
    <row r="96" spans="1:13">
      <c r="A96" s="15" t="s">
        <v>2632</v>
      </c>
      <c r="B96" s="15" t="s">
        <v>2633</v>
      </c>
      <c r="C96" s="15" t="s">
        <v>853</v>
      </c>
      <c r="D96" s="15" t="s">
        <v>1973</v>
      </c>
      <c r="G96" s="15" t="s">
        <v>2634</v>
      </c>
      <c r="H96" s="15" t="s">
        <v>2635</v>
      </c>
      <c r="I96" s="16" t="s">
        <v>2636</v>
      </c>
      <c r="J96" s="16" t="s">
        <v>2637</v>
      </c>
      <c r="K96" s="16" t="s">
        <v>2638</v>
      </c>
      <c r="L96" s="15" t="s">
        <v>1979</v>
      </c>
    </row>
    <row r="97" spans="1:13">
      <c r="A97" s="15" t="s">
        <v>2639</v>
      </c>
      <c r="B97" s="15" t="s">
        <v>2640</v>
      </c>
      <c r="C97" s="15" t="s">
        <v>1322</v>
      </c>
      <c r="D97" s="15" t="s">
        <v>1973</v>
      </c>
      <c r="G97" s="15" t="s">
        <v>2641</v>
      </c>
      <c r="H97" s="15" t="s">
        <v>2642</v>
      </c>
      <c r="I97" s="16" t="s">
        <v>2643</v>
      </c>
      <c r="J97" s="16" t="s">
        <v>2644</v>
      </c>
      <c r="K97" s="16" t="s">
        <v>2645</v>
      </c>
      <c r="L97" s="15" t="s">
        <v>1979</v>
      </c>
      <c r="M97" s="16" t="s">
        <v>1325</v>
      </c>
    </row>
    <row r="98" spans="1:13">
      <c r="A98" s="15" t="s">
        <v>2646</v>
      </c>
      <c r="B98" s="15" t="s">
        <v>2647</v>
      </c>
      <c r="C98" s="15" t="s">
        <v>1878</v>
      </c>
      <c r="D98" s="15" t="s">
        <v>1973</v>
      </c>
      <c r="G98" s="15" t="s">
        <v>2648</v>
      </c>
      <c r="H98" s="15" t="s">
        <v>2649</v>
      </c>
      <c r="I98" s="16" t="s">
        <v>2650</v>
      </c>
      <c r="J98" s="16" t="s">
        <v>2651</v>
      </c>
      <c r="K98" s="16" t="s">
        <v>2652</v>
      </c>
      <c r="L98" s="15" t="s">
        <v>1979</v>
      </c>
    </row>
    <row r="99" spans="1:13">
      <c r="A99" s="15" t="s">
        <v>2653</v>
      </c>
      <c r="B99" s="15" t="s">
        <v>2654</v>
      </c>
      <c r="C99" s="15" t="s">
        <v>534</v>
      </c>
      <c r="D99" s="15" t="s">
        <v>1973</v>
      </c>
      <c r="G99" s="15" t="s">
        <v>2655</v>
      </c>
      <c r="H99" s="15" t="s">
        <v>2656</v>
      </c>
      <c r="I99" s="16" t="s">
        <v>2657</v>
      </c>
      <c r="J99" s="16" t="s">
        <v>2658</v>
      </c>
      <c r="K99" s="16" t="s">
        <v>2659</v>
      </c>
      <c r="L99" s="15" t="s">
        <v>1979</v>
      </c>
      <c r="M99" s="16" t="s">
        <v>538</v>
      </c>
    </row>
    <row r="100" spans="1:13">
      <c r="A100" s="15" t="s">
        <v>2660</v>
      </c>
      <c r="B100" s="15" t="s">
        <v>2661</v>
      </c>
      <c r="C100" s="15" t="s">
        <v>154</v>
      </c>
      <c r="D100" s="15" t="s">
        <v>1973</v>
      </c>
      <c r="G100" s="15" t="s">
        <v>2662</v>
      </c>
      <c r="H100" s="15" t="s">
        <v>2663</v>
      </c>
      <c r="I100" s="16" t="s">
        <v>2664</v>
      </c>
      <c r="J100" s="16" t="s">
        <v>2665</v>
      </c>
      <c r="K100" s="16" t="s">
        <v>2666</v>
      </c>
      <c r="L100" s="15" t="s">
        <v>1979</v>
      </c>
      <c r="M100" s="16" t="s">
        <v>158</v>
      </c>
    </row>
    <row r="101" spans="1:13">
      <c r="A101" s="15" t="s">
        <v>2667</v>
      </c>
      <c r="B101" s="15" t="s">
        <v>2668</v>
      </c>
      <c r="C101" s="15" t="s">
        <v>349</v>
      </c>
      <c r="D101" s="15" t="s">
        <v>1973</v>
      </c>
      <c r="G101" s="15" t="s">
        <v>2669</v>
      </c>
      <c r="H101" s="15" t="s">
        <v>2670</v>
      </c>
      <c r="I101" s="16" t="s">
        <v>2671</v>
      </c>
      <c r="J101" s="16" t="s">
        <v>2672</v>
      </c>
      <c r="K101" s="16" t="s">
        <v>2673</v>
      </c>
      <c r="L101" s="15" t="s">
        <v>1979</v>
      </c>
      <c r="M101" s="16" t="s">
        <v>352</v>
      </c>
    </row>
    <row r="102" spans="1:13">
      <c r="A102" s="15" t="s">
        <v>2674</v>
      </c>
      <c r="B102" s="15" t="s">
        <v>2675</v>
      </c>
      <c r="C102" s="15" t="s">
        <v>419</v>
      </c>
      <c r="D102" s="15" t="s">
        <v>1973</v>
      </c>
      <c r="G102" s="15" t="s">
        <v>2676</v>
      </c>
      <c r="H102" s="15" t="s">
        <v>2677</v>
      </c>
      <c r="I102" s="16" t="s">
        <v>2678</v>
      </c>
      <c r="J102" s="16" t="s">
        <v>2679</v>
      </c>
      <c r="K102" s="16" t="s">
        <v>2680</v>
      </c>
      <c r="L102" s="15" t="s">
        <v>1979</v>
      </c>
    </row>
    <row r="103" spans="1:13">
      <c r="A103" s="15" t="s">
        <v>2681</v>
      </c>
      <c r="B103" s="15" t="s">
        <v>2682</v>
      </c>
      <c r="C103" s="15" t="s">
        <v>616</v>
      </c>
      <c r="D103" s="15" t="s">
        <v>1973</v>
      </c>
      <c r="G103" s="15" t="s">
        <v>2683</v>
      </c>
      <c r="H103" s="15" t="s">
        <v>2684</v>
      </c>
      <c r="I103" s="16" t="s">
        <v>2685</v>
      </c>
      <c r="J103" s="16" t="s">
        <v>2686</v>
      </c>
      <c r="K103" s="16" t="s">
        <v>2687</v>
      </c>
      <c r="L103" s="15" t="s">
        <v>1979</v>
      </c>
    </row>
    <row r="104" spans="1:13">
      <c r="A104" s="15" t="s">
        <v>2688</v>
      </c>
      <c r="B104" s="15" t="s">
        <v>2689</v>
      </c>
      <c r="C104" s="15" t="s">
        <v>46</v>
      </c>
      <c r="D104" s="15" t="s">
        <v>1973</v>
      </c>
      <c r="G104" s="15" t="s">
        <v>2690</v>
      </c>
      <c r="H104" s="15" t="s">
        <v>2691</v>
      </c>
      <c r="I104" s="16" t="s">
        <v>2692</v>
      </c>
      <c r="J104" s="16" t="s">
        <v>2693</v>
      </c>
      <c r="K104" s="16" t="s">
        <v>2694</v>
      </c>
      <c r="L104" s="15" t="s">
        <v>1979</v>
      </c>
    </row>
    <row r="105" spans="1:13">
      <c r="A105" s="15" t="s">
        <v>2695</v>
      </c>
      <c r="B105" s="15" t="s">
        <v>2696</v>
      </c>
      <c r="C105" s="15" t="s">
        <v>1348</v>
      </c>
      <c r="D105" s="15" t="s">
        <v>1973</v>
      </c>
      <c r="G105" s="15" t="s">
        <v>2697</v>
      </c>
      <c r="H105" s="15" t="s">
        <v>2698</v>
      </c>
      <c r="I105" s="16" t="s">
        <v>2699</v>
      </c>
      <c r="J105" s="16" t="s">
        <v>2700</v>
      </c>
      <c r="K105" s="16" t="s">
        <v>2701</v>
      </c>
      <c r="L105" s="15" t="s">
        <v>1979</v>
      </c>
    </row>
    <row r="106" spans="1:13">
      <c r="A106" s="15" t="s">
        <v>2702</v>
      </c>
      <c r="B106" s="15" t="s">
        <v>2703</v>
      </c>
      <c r="C106" s="15" t="s">
        <v>1796</v>
      </c>
      <c r="D106" s="15" t="s">
        <v>1973</v>
      </c>
      <c r="G106" s="15" t="s">
        <v>2704</v>
      </c>
      <c r="H106" s="15" t="s">
        <v>2705</v>
      </c>
      <c r="I106" s="16" t="s">
        <v>2706</v>
      </c>
      <c r="J106" s="16" t="s">
        <v>2707</v>
      </c>
      <c r="K106" s="16" t="s">
        <v>2708</v>
      </c>
      <c r="L106" s="15" t="s">
        <v>1979</v>
      </c>
    </row>
    <row r="107" spans="1:13">
      <c r="A107" s="15" t="s">
        <v>2709</v>
      </c>
      <c r="B107" s="15" t="s">
        <v>2710</v>
      </c>
      <c r="C107" s="15" t="s">
        <v>208</v>
      </c>
      <c r="D107" s="15" t="s">
        <v>1973</v>
      </c>
      <c r="G107" s="15" t="s">
        <v>2711</v>
      </c>
      <c r="H107" s="15" t="s">
        <v>2712</v>
      </c>
      <c r="I107" s="16" t="s">
        <v>2713</v>
      </c>
      <c r="J107" s="16" t="s">
        <v>2714</v>
      </c>
      <c r="K107" s="16" t="s">
        <v>2715</v>
      </c>
      <c r="L107" s="15" t="s">
        <v>1979</v>
      </c>
      <c r="M107" s="16" t="s">
        <v>211</v>
      </c>
    </row>
    <row r="108" spans="1:13">
      <c r="A108" s="15" t="s">
        <v>2716</v>
      </c>
      <c r="B108" s="15" t="s">
        <v>2717</v>
      </c>
      <c r="C108" s="15" t="s">
        <v>704</v>
      </c>
      <c r="D108" s="15" t="s">
        <v>1973</v>
      </c>
      <c r="G108" s="15" t="s">
        <v>2718</v>
      </c>
      <c r="H108" s="15" t="s">
        <v>2719</v>
      </c>
      <c r="I108" s="16" t="s">
        <v>2720</v>
      </c>
      <c r="J108" s="16" t="s">
        <v>2721</v>
      </c>
      <c r="K108" s="16" t="s">
        <v>2722</v>
      </c>
      <c r="L108" s="15" t="s">
        <v>1979</v>
      </c>
    </row>
    <row r="109" spans="1:13">
      <c r="A109" s="15" t="s">
        <v>2723</v>
      </c>
      <c r="B109" s="15" t="s">
        <v>2724</v>
      </c>
      <c r="C109" s="15" t="s">
        <v>552</v>
      </c>
      <c r="D109" s="15" t="s">
        <v>1973</v>
      </c>
      <c r="G109" s="15" t="s">
        <v>2725</v>
      </c>
      <c r="H109" s="15" t="s">
        <v>2726</v>
      </c>
      <c r="I109" s="16" t="s">
        <v>2727</v>
      </c>
      <c r="J109" s="16" t="s">
        <v>2728</v>
      </c>
      <c r="K109" s="16" t="s">
        <v>2729</v>
      </c>
      <c r="L109" s="15" t="s">
        <v>1979</v>
      </c>
      <c r="M109" s="16" t="s">
        <v>555</v>
      </c>
    </row>
    <row r="110" spans="1:13">
      <c r="A110" s="15" t="s">
        <v>2730</v>
      </c>
      <c r="B110" s="15" t="s">
        <v>2731</v>
      </c>
      <c r="C110" s="15" t="s">
        <v>1923</v>
      </c>
      <c r="D110" s="15" t="s">
        <v>1973</v>
      </c>
      <c r="G110" s="15" t="s">
        <v>2732</v>
      </c>
      <c r="H110" s="15" t="s">
        <v>2733</v>
      </c>
      <c r="I110" s="16" t="s">
        <v>2734</v>
      </c>
      <c r="J110" s="16" t="s">
        <v>2735</v>
      </c>
      <c r="K110" s="16" t="s">
        <v>2736</v>
      </c>
      <c r="L110" s="15" t="s">
        <v>1979</v>
      </c>
    </row>
    <row r="111" spans="1:13">
      <c r="A111" s="15" t="s">
        <v>2737</v>
      </c>
      <c r="B111" s="15" t="s">
        <v>2738</v>
      </c>
      <c r="C111" s="15" t="s">
        <v>111</v>
      </c>
      <c r="D111" s="15" t="s">
        <v>1973</v>
      </c>
      <c r="G111" s="15" t="s">
        <v>2739</v>
      </c>
      <c r="H111" s="15" t="s">
        <v>2740</v>
      </c>
      <c r="I111" s="16" t="s">
        <v>2741</v>
      </c>
      <c r="J111" s="16" t="s">
        <v>2742</v>
      </c>
      <c r="K111" s="16" t="s">
        <v>2743</v>
      </c>
      <c r="L111" s="15" t="s">
        <v>1979</v>
      </c>
      <c r="M111" s="17"/>
    </row>
    <row r="112" spans="1:13">
      <c r="A112" s="15" t="s">
        <v>2744</v>
      </c>
      <c r="B112" s="15" t="s">
        <v>2745</v>
      </c>
      <c r="C112" s="15" t="s">
        <v>880</v>
      </c>
      <c r="D112" s="15" t="s">
        <v>1973</v>
      </c>
      <c r="G112" s="15" t="s">
        <v>2746</v>
      </c>
      <c r="H112" s="15" t="s">
        <v>2747</v>
      </c>
      <c r="I112" s="16" t="s">
        <v>2748</v>
      </c>
      <c r="J112" s="16" t="s">
        <v>2749</v>
      </c>
      <c r="K112" s="16" t="s">
        <v>2750</v>
      </c>
      <c r="L112" s="15" t="s">
        <v>1979</v>
      </c>
    </row>
    <row r="113" spans="1:13">
      <c r="A113" s="15" t="s">
        <v>2751</v>
      </c>
      <c r="B113" s="15" t="s">
        <v>2752</v>
      </c>
      <c r="C113" s="15" t="s">
        <v>900</v>
      </c>
      <c r="D113" s="15" t="s">
        <v>1973</v>
      </c>
      <c r="G113" s="15" t="s">
        <v>2753</v>
      </c>
      <c r="H113" s="15" t="s">
        <v>2754</v>
      </c>
      <c r="I113" s="16" t="s">
        <v>2755</v>
      </c>
      <c r="J113" s="16" t="s">
        <v>2756</v>
      </c>
      <c r="K113" s="16" t="s">
        <v>2757</v>
      </c>
      <c r="L113" s="15" t="s">
        <v>1979</v>
      </c>
    </row>
    <row r="114" spans="1:13">
      <c r="A114" s="15" t="s">
        <v>2758</v>
      </c>
      <c r="B114" s="15" t="s">
        <v>2759</v>
      </c>
      <c r="C114" s="15" t="s">
        <v>940</v>
      </c>
      <c r="D114" s="15" t="s">
        <v>1973</v>
      </c>
      <c r="G114" s="15" t="s">
        <v>2760</v>
      </c>
      <c r="H114" s="15" t="s">
        <v>2761</v>
      </c>
      <c r="I114" s="16" t="s">
        <v>2762</v>
      </c>
      <c r="J114" s="16" t="s">
        <v>2763</v>
      </c>
      <c r="K114" s="16" t="s">
        <v>2764</v>
      </c>
      <c r="L114" s="15" t="s">
        <v>1979</v>
      </c>
    </row>
    <row r="115" spans="1:13">
      <c r="A115" s="15" t="s">
        <v>2765</v>
      </c>
      <c r="B115" s="15" t="s">
        <v>2766</v>
      </c>
      <c r="C115" s="15" t="s">
        <v>1124</v>
      </c>
      <c r="D115" s="15" t="s">
        <v>1973</v>
      </c>
      <c r="G115" s="15" t="s">
        <v>2767</v>
      </c>
      <c r="H115" s="15" t="s">
        <v>2768</v>
      </c>
      <c r="I115" s="16" t="s">
        <v>2769</v>
      </c>
      <c r="J115" s="16" t="s">
        <v>2770</v>
      </c>
      <c r="K115" s="16" t="s">
        <v>2771</v>
      </c>
      <c r="L115" s="15" t="s">
        <v>1979</v>
      </c>
    </row>
    <row r="116" spans="1:13">
      <c r="A116" s="15" t="s">
        <v>2772</v>
      </c>
      <c r="B116" s="15" t="s">
        <v>2773</v>
      </c>
      <c r="C116" s="15" t="s">
        <v>1274</v>
      </c>
      <c r="D116" s="15" t="s">
        <v>1973</v>
      </c>
      <c r="G116" s="15" t="s">
        <v>2774</v>
      </c>
      <c r="H116" s="15" t="s">
        <v>2775</v>
      </c>
      <c r="I116" s="16" t="s">
        <v>2776</v>
      </c>
      <c r="J116" s="16" t="s">
        <v>2777</v>
      </c>
      <c r="K116" s="16" t="s">
        <v>2778</v>
      </c>
      <c r="L116" s="15" t="s">
        <v>1979</v>
      </c>
    </row>
    <row r="117" spans="1:13">
      <c r="A117" s="15" t="s">
        <v>2779</v>
      </c>
      <c r="B117" s="15" t="s">
        <v>2780</v>
      </c>
      <c r="C117" s="15" t="s">
        <v>601</v>
      </c>
      <c r="D117" s="15" t="s">
        <v>1973</v>
      </c>
      <c r="G117" s="15" t="s">
        <v>2781</v>
      </c>
      <c r="H117" s="15" t="s">
        <v>2782</v>
      </c>
      <c r="I117" s="16" t="s">
        <v>2783</v>
      </c>
      <c r="J117" s="16" t="s">
        <v>2784</v>
      </c>
      <c r="K117" s="16" t="s">
        <v>2785</v>
      </c>
      <c r="L117" s="15" t="s">
        <v>1979</v>
      </c>
    </row>
    <row r="118" spans="1:13">
      <c r="A118" s="15" t="s">
        <v>2786</v>
      </c>
      <c r="B118" s="15" t="s">
        <v>2787</v>
      </c>
      <c r="C118" s="15" t="s">
        <v>745</v>
      </c>
      <c r="D118" s="15" t="s">
        <v>1973</v>
      </c>
      <c r="G118" s="15" t="s">
        <v>2788</v>
      </c>
      <c r="H118" s="15" t="s">
        <v>2789</v>
      </c>
      <c r="I118" s="16" t="s">
        <v>2790</v>
      </c>
      <c r="J118" s="16" t="s">
        <v>2791</v>
      </c>
      <c r="K118" s="16" t="s">
        <v>2792</v>
      </c>
      <c r="L118" s="15" t="s">
        <v>1979</v>
      </c>
    </row>
    <row r="119" spans="1:13">
      <c r="A119" s="15" t="s">
        <v>2793</v>
      </c>
      <c r="B119" s="15" t="s">
        <v>2794</v>
      </c>
      <c r="C119" s="15" t="s">
        <v>1184</v>
      </c>
      <c r="D119" s="15" t="s">
        <v>1973</v>
      </c>
      <c r="G119" s="15" t="s">
        <v>2795</v>
      </c>
      <c r="H119" s="15" t="s">
        <v>2796</v>
      </c>
      <c r="I119" s="16" t="s">
        <v>2797</v>
      </c>
      <c r="J119" s="16" t="s">
        <v>2798</v>
      </c>
      <c r="K119" s="16" t="s">
        <v>2799</v>
      </c>
      <c r="L119" s="15" t="s">
        <v>1979</v>
      </c>
    </row>
    <row r="120" spans="1:13">
      <c r="A120" s="15" t="s">
        <v>2800</v>
      </c>
      <c r="B120" s="15" t="s">
        <v>2801</v>
      </c>
      <c r="C120" s="15" t="s">
        <v>863</v>
      </c>
      <c r="D120" s="15" t="s">
        <v>1973</v>
      </c>
      <c r="G120" s="15" t="s">
        <v>2802</v>
      </c>
      <c r="H120" s="15" t="s">
        <v>2803</v>
      </c>
      <c r="I120" s="16" t="s">
        <v>2804</v>
      </c>
      <c r="J120" s="16" t="s">
        <v>2805</v>
      </c>
      <c r="K120" s="16" t="s">
        <v>2806</v>
      </c>
      <c r="L120" s="15" t="s">
        <v>1979</v>
      </c>
    </row>
    <row r="121" spans="1:13">
      <c r="A121" s="15" t="s">
        <v>2807</v>
      </c>
      <c r="B121" s="15" t="s">
        <v>2808</v>
      </c>
      <c r="C121" s="15" t="s">
        <v>1717</v>
      </c>
      <c r="D121" s="15" t="s">
        <v>1973</v>
      </c>
      <c r="G121" s="15" t="s">
        <v>2809</v>
      </c>
      <c r="H121" s="15" t="s">
        <v>2810</v>
      </c>
      <c r="I121" s="16" t="s">
        <v>2811</v>
      </c>
      <c r="J121" s="16" t="s">
        <v>2812</v>
      </c>
      <c r="K121" s="16" t="s">
        <v>2813</v>
      </c>
      <c r="L121" s="15" t="s">
        <v>1979</v>
      </c>
      <c r="M121" s="16" t="s">
        <v>1719</v>
      </c>
    </row>
    <row r="122" spans="1:13">
      <c r="A122" s="15" t="s">
        <v>2814</v>
      </c>
      <c r="B122" s="15" t="s">
        <v>2815</v>
      </c>
      <c r="C122" s="15" t="s">
        <v>1860</v>
      </c>
      <c r="D122" s="15" t="s">
        <v>1973</v>
      </c>
      <c r="G122" s="15" t="s">
        <v>2816</v>
      </c>
      <c r="H122" s="15" t="s">
        <v>2817</v>
      </c>
      <c r="I122" s="16" t="s">
        <v>2818</v>
      </c>
      <c r="J122" s="16" t="s">
        <v>2819</v>
      </c>
      <c r="K122" s="16" t="s">
        <v>2820</v>
      </c>
      <c r="L122" s="15" t="s">
        <v>1979</v>
      </c>
    </row>
    <row r="123" spans="1:13">
      <c r="A123" s="15" t="s">
        <v>2821</v>
      </c>
      <c r="B123" s="15" t="s">
        <v>2822</v>
      </c>
      <c r="C123" s="15" t="s">
        <v>785</v>
      </c>
      <c r="D123" s="15" t="s">
        <v>1973</v>
      </c>
      <c r="G123" s="15" t="s">
        <v>2823</v>
      </c>
      <c r="H123" s="15" t="s">
        <v>2824</v>
      </c>
      <c r="I123" s="16" t="s">
        <v>2825</v>
      </c>
      <c r="J123" s="16" t="s">
        <v>2826</v>
      </c>
      <c r="K123" s="16" t="s">
        <v>2827</v>
      </c>
      <c r="L123" s="15" t="s">
        <v>1979</v>
      </c>
    </row>
    <row r="124" spans="1:13">
      <c r="A124" s="15" t="s">
        <v>2828</v>
      </c>
      <c r="B124" s="15" t="s">
        <v>2829</v>
      </c>
      <c r="C124" s="15" t="s">
        <v>1763</v>
      </c>
      <c r="D124" s="15" t="s">
        <v>1973</v>
      </c>
      <c r="G124" s="15" t="s">
        <v>2830</v>
      </c>
      <c r="H124" s="15" t="s">
        <v>2831</v>
      </c>
      <c r="I124" s="16" t="s">
        <v>2832</v>
      </c>
      <c r="J124" s="16" t="s">
        <v>2833</v>
      </c>
      <c r="K124" s="16" t="s">
        <v>2834</v>
      </c>
      <c r="L124" s="15" t="s">
        <v>1979</v>
      </c>
    </row>
    <row r="125" spans="1:13">
      <c r="A125" s="15" t="s">
        <v>2835</v>
      </c>
      <c r="B125" s="15" t="s">
        <v>2836</v>
      </c>
      <c r="C125" s="15" t="s">
        <v>1335</v>
      </c>
      <c r="D125" s="15" t="s">
        <v>1973</v>
      </c>
      <c r="G125" s="15" t="s">
        <v>2837</v>
      </c>
      <c r="H125" s="15" t="s">
        <v>2838</v>
      </c>
      <c r="I125" s="16" t="s">
        <v>2839</v>
      </c>
      <c r="J125" s="16" t="s">
        <v>2840</v>
      </c>
      <c r="K125" s="16" t="s">
        <v>2841</v>
      </c>
      <c r="L125" s="15" t="s">
        <v>1979</v>
      </c>
      <c r="M125" s="16" t="s">
        <v>1338</v>
      </c>
    </row>
    <row r="126" spans="1:13">
      <c r="A126" s="15" t="s">
        <v>2842</v>
      </c>
      <c r="B126" s="15" t="s">
        <v>2843</v>
      </c>
      <c r="C126" s="15" t="s">
        <v>1038</v>
      </c>
      <c r="D126" s="15" t="s">
        <v>1973</v>
      </c>
      <c r="G126" s="15" t="s">
        <v>2844</v>
      </c>
      <c r="H126" s="15" t="s">
        <v>2845</v>
      </c>
      <c r="I126" s="16" t="s">
        <v>2846</v>
      </c>
      <c r="J126" s="16" t="s">
        <v>2847</v>
      </c>
      <c r="K126" s="16" t="s">
        <v>2848</v>
      </c>
      <c r="L126" s="15" t="s">
        <v>1979</v>
      </c>
      <c r="M126" s="16" t="s">
        <v>1040</v>
      </c>
    </row>
    <row r="127" spans="1:13">
      <c r="A127" s="15" t="s">
        <v>2849</v>
      </c>
      <c r="B127" s="15" t="s">
        <v>2850</v>
      </c>
      <c r="C127" s="15" t="s">
        <v>163</v>
      </c>
      <c r="D127" s="15" t="s">
        <v>1973</v>
      </c>
      <c r="G127" s="15" t="s">
        <v>2851</v>
      </c>
      <c r="H127" s="15" t="s">
        <v>2852</v>
      </c>
      <c r="I127" s="16" t="s">
        <v>2853</v>
      </c>
      <c r="J127" s="16" t="s">
        <v>2854</v>
      </c>
      <c r="K127" s="16" t="s">
        <v>2855</v>
      </c>
      <c r="L127" s="15" t="s">
        <v>1979</v>
      </c>
    </row>
    <row r="128" spans="1:13">
      <c r="A128" s="15" t="s">
        <v>2856</v>
      </c>
      <c r="B128" s="15" t="s">
        <v>2857</v>
      </c>
      <c r="C128" s="15" t="s">
        <v>866</v>
      </c>
      <c r="D128" s="15" t="s">
        <v>1973</v>
      </c>
      <c r="G128" s="15" t="s">
        <v>2858</v>
      </c>
      <c r="H128" s="15" t="s">
        <v>2859</v>
      </c>
      <c r="I128" s="16" t="s">
        <v>2860</v>
      </c>
      <c r="J128" s="16" t="s">
        <v>2861</v>
      </c>
      <c r="K128" s="16" t="s">
        <v>2862</v>
      </c>
      <c r="L128" s="15" t="s">
        <v>1979</v>
      </c>
    </row>
    <row r="129" spans="1:13">
      <c r="A129" s="15" t="s">
        <v>2863</v>
      </c>
      <c r="B129" s="15" t="s">
        <v>2864</v>
      </c>
      <c r="C129" s="15" t="s">
        <v>1112</v>
      </c>
      <c r="D129" s="15" t="s">
        <v>1973</v>
      </c>
      <c r="G129" s="15" t="s">
        <v>2865</v>
      </c>
      <c r="H129" s="15" t="s">
        <v>2866</v>
      </c>
      <c r="I129" s="16" t="s">
        <v>2867</v>
      </c>
      <c r="J129" s="16" t="s">
        <v>2868</v>
      </c>
      <c r="K129" s="16" t="s">
        <v>2869</v>
      </c>
      <c r="L129" s="15" t="s">
        <v>1979</v>
      </c>
      <c r="M129" s="16" t="s">
        <v>1115</v>
      </c>
    </row>
    <row r="130" spans="1:13">
      <c r="A130" s="15" t="s">
        <v>2870</v>
      </c>
      <c r="B130" s="15" t="s">
        <v>2871</v>
      </c>
      <c r="C130" s="15" t="s">
        <v>1399</v>
      </c>
      <c r="D130" s="15" t="s">
        <v>1973</v>
      </c>
      <c r="G130" s="15" t="s">
        <v>2872</v>
      </c>
      <c r="H130" s="15" t="s">
        <v>2873</v>
      </c>
      <c r="I130" s="16" t="s">
        <v>2874</v>
      </c>
      <c r="J130" s="16" t="s">
        <v>2875</v>
      </c>
      <c r="K130" s="16" t="s">
        <v>2876</v>
      </c>
      <c r="L130" s="15" t="s">
        <v>1979</v>
      </c>
    </row>
    <row r="131" spans="1:13">
      <c r="A131" s="15" t="s">
        <v>2877</v>
      </c>
      <c r="B131" s="15" t="s">
        <v>2878</v>
      </c>
      <c r="C131" s="15" t="s">
        <v>1471</v>
      </c>
      <c r="D131" s="15" t="s">
        <v>1973</v>
      </c>
      <c r="G131" s="15" t="s">
        <v>2879</v>
      </c>
      <c r="H131" s="15" t="s">
        <v>2880</v>
      </c>
      <c r="I131" s="16" t="s">
        <v>2881</v>
      </c>
      <c r="J131" s="16" t="s">
        <v>2882</v>
      </c>
      <c r="K131" s="16" t="s">
        <v>2883</v>
      </c>
      <c r="L131" s="15" t="s">
        <v>1979</v>
      </c>
    </row>
    <row r="132" spans="1:13">
      <c r="A132" s="15" t="s">
        <v>2884</v>
      </c>
      <c r="B132" s="15" t="s">
        <v>2885</v>
      </c>
      <c r="C132" s="15" t="s">
        <v>1136</v>
      </c>
      <c r="D132" s="15" t="s">
        <v>1973</v>
      </c>
      <c r="G132" s="15" t="s">
        <v>2886</v>
      </c>
      <c r="H132" s="15" t="s">
        <v>2887</v>
      </c>
      <c r="I132" s="16" t="s">
        <v>2888</v>
      </c>
      <c r="J132" s="16" t="s">
        <v>2889</v>
      </c>
      <c r="K132" s="16" t="s">
        <v>2890</v>
      </c>
      <c r="L132" s="15" t="s">
        <v>1979</v>
      </c>
    </row>
    <row r="133" spans="1:13">
      <c r="A133" s="15" t="s">
        <v>2891</v>
      </c>
      <c r="B133" s="15" t="s">
        <v>2892</v>
      </c>
      <c r="C133" s="15" t="s">
        <v>318</v>
      </c>
      <c r="D133" s="15" t="s">
        <v>1973</v>
      </c>
      <c r="G133" s="15" t="s">
        <v>2893</v>
      </c>
      <c r="H133" s="15" t="s">
        <v>2894</v>
      </c>
      <c r="I133" s="16" t="s">
        <v>2895</v>
      </c>
      <c r="J133" s="16" t="s">
        <v>2896</v>
      </c>
      <c r="K133" s="16" t="s">
        <v>2897</v>
      </c>
      <c r="L133" s="15" t="s">
        <v>1979</v>
      </c>
      <c r="M133" s="16" t="s">
        <v>321</v>
      </c>
    </row>
    <row r="134" spans="1:13">
      <c r="A134" s="15" t="s">
        <v>2898</v>
      </c>
      <c r="B134" s="15" t="s">
        <v>2899</v>
      </c>
      <c r="C134" s="15" t="s">
        <v>661</v>
      </c>
      <c r="D134" s="15" t="s">
        <v>1973</v>
      </c>
      <c r="G134" s="15" t="s">
        <v>2900</v>
      </c>
      <c r="H134" s="15" t="s">
        <v>2901</v>
      </c>
      <c r="I134" s="16" t="s">
        <v>2902</v>
      </c>
      <c r="J134" s="16" t="s">
        <v>2903</v>
      </c>
      <c r="K134" s="16" t="s">
        <v>2904</v>
      </c>
      <c r="L134" s="15" t="s">
        <v>1979</v>
      </c>
    </row>
    <row r="135" spans="1:13">
      <c r="A135" s="15" t="s">
        <v>2905</v>
      </c>
      <c r="B135" s="15" t="s">
        <v>2906</v>
      </c>
      <c r="C135" s="15" t="s">
        <v>737</v>
      </c>
      <c r="D135" s="15" t="s">
        <v>1973</v>
      </c>
      <c r="G135" s="15" t="s">
        <v>2907</v>
      </c>
      <c r="H135" s="15" t="s">
        <v>2908</v>
      </c>
      <c r="I135" s="16" t="s">
        <v>2909</v>
      </c>
      <c r="J135" s="16" t="s">
        <v>2910</v>
      </c>
      <c r="K135" s="16" t="s">
        <v>2911</v>
      </c>
      <c r="L135" s="15" t="s">
        <v>1979</v>
      </c>
      <c r="M135" s="16" t="s">
        <v>740</v>
      </c>
    </row>
    <row r="136" spans="1:13">
      <c r="A136" s="15" t="s">
        <v>2912</v>
      </c>
      <c r="B136" s="15" t="s">
        <v>2913</v>
      </c>
      <c r="C136" s="15" t="s">
        <v>969</v>
      </c>
      <c r="D136" s="15" t="s">
        <v>1973</v>
      </c>
      <c r="G136" s="15" t="s">
        <v>2914</v>
      </c>
      <c r="H136" s="15" t="s">
        <v>2915</v>
      </c>
      <c r="I136" s="16" t="s">
        <v>2916</v>
      </c>
      <c r="J136" s="16" t="s">
        <v>2917</v>
      </c>
      <c r="K136" s="16" t="s">
        <v>2918</v>
      </c>
      <c r="L136" s="15" t="s">
        <v>1979</v>
      </c>
    </row>
    <row r="137" spans="1:13">
      <c r="A137" s="15" t="s">
        <v>2919</v>
      </c>
      <c r="B137" s="15" t="s">
        <v>2920</v>
      </c>
      <c r="C137" s="15" t="s">
        <v>1686</v>
      </c>
      <c r="D137" s="15" t="s">
        <v>1973</v>
      </c>
      <c r="G137" s="15" t="s">
        <v>2921</v>
      </c>
      <c r="H137" s="15" t="s">
        <v>2922</v>
      </c>
      <c r="I137" s="16" t="s">
        <v>2923</v>
      </c>
      <c r="J137" s="16" t="s">
        <v>2924</v>
      </c>
      <c r="K137" s="16" t="s">
        <v>2925</v>
      </c>
      <c r="L137" s="15" t="s">
        <v>1979</v>
      </c>
    </row>
    <row r="138" spans="1:13">
      <c r="A138" s="15" t="s">
        <v>2926</v>
      </c>
      <c r="B138" s="15" t="s">
        <v>2927</v>
      </c>
      <c r="C138" s="15" t="s">
        <v>1377</v>
      </c>
      <c r="D138" s="15" t="s">
        <v>1973</v>
      </c>
      <c r="G138" s="15" t="s">
        <v>2928</v>
      </c>
      <c r="H138" s="15" t="s">
        <v>2929</v>
      </c>
      <c r="I138" s="16" t="s">
        <v>2930</v>
      </c>
      <c r="J138" s="16" t="s">
        <v>2931</v>
      </c>
      <c r="K138" s="16" t="s">
        <v>2932</v>
      </c>
      <c r="L138" s="15" t="s">
        <v>1979</v>
      </c>
      <c r="M138" s="17"/>
    </row>
    <row r="139" spans="1:13">
      <c r="A139" s="15" t="s">
        <v>2933</v>
      </c>
      <c r="B139" s="15" t="s">
        <v>2934</v>
      </c>
      <c r="C139" s="15" t="s">
        <v>780</v>
      </c>
      <c r="D139" s="15" t="s">
        <v>1973</v>
      </c>
      <c r="G139" s="15" t="s">
        <v>2935</v>
      </c>
      <c r="H139" s="15" t="s">
        <v>2936</v>
      </c>
      <c r="I139" s="16" t="s">
        <v>2937</v>
      </c>
      <c r="J139" s="16" t="s">
        <v>2938</v>
      </c>
      <c r="K139" s="16" t="s">
        <v>2939</v>
      </c>
      <c r="L139" s="15" t="s">
        <v>1979</v>
      </c>
      <c r="M139" s="16" t="s">
        <v>784</v>
      </c>
    </row>
    <row r="140" spans="1:13">
      <c r="A140" s="15" t="s">
        <v>2940</v>
      </c>
      <c r="B140" s="15" t="s">
        <v>2941</v>
      </c>
      <c r="C140" s="15" t="s">
        <v>1303</v>
      </c>
      <c r="D140" s="15" t="s">
        <v>1973</v>
      </c>
      <c r="G140" s="15" t="s">
        <v>2942</v>
      </c>
      <c r="H140" s="15" t="s">
        <v>2943</v>
      </c>
      <c r="I140" s="16" t="s">
        <v>2944</v>
      </c>
      <c r="J140" s="16" t="s">
        <v>2945</v>
      </c>
      <c r="K140" s="16" t="s">
        <v>2946</v>
      </c>
      <c r="L140" s="15" t="s">
        <v>1979</v>
      </c>
    </row>
    <row r="141" spans="1:13">
      <c r="A141" s="15" t="s">
        <v>2947</v>
      </c>
      <c r="B141" s="15" t="s">
        <v>2948</v>
      </c>
      <c r="C141" s="15" t="s">
        <v>1416</v>
      </c>
      <c r="D141" s="15" t="s">
        <v>1973</v>
      </c>
      <c r="G141" s="15" t="s">
        <v>2949</v>
      </c>
      <c r="H141" s="15" t="s">
        <v>2950</v>
      </c>
      <c r="I141" s="16" t="s">
        <v>2951</v>
      </c>
      <c r="J141" s="16" t="s">
        <v>2952</v>
      </c>
      <c r="K141" s="16" t="s">
        <v>2953</v>
      </c>
      <c r="L141" s="15" t="s">
        <v>1979</v>
      </c>
    </row>
    <row r="142" spans="1:13">
      <c r="A142" s="15" t="s">
        <v>2954</v>
      </c>
      <c r="B142" s="15" t="s">
        <v>2955</v>
      </c>
      <c r="C142" s="15" t="s">
        <v>118</v>
      </c>
      <c r="D142" s="15" t="s">
        <v>1973</v>
      </c>
      <c r="G142" s="15" t="s">
        <v>2956</v>
      </c>
      <c r="H142" s="15" t="s">
        <v>2957</v>
      </c>
      <c r="I142" s="16" t="s">
        <v>2958</v>
      </c>
      <c r="J142" s="16" t="s">
        <v>2959</v>
      </c>
      <c r="K142" s="16" t="s">
        <v>2960</v>
      </c>
      <c r="L142" s="15" t="s">
        <v>1979</v>
      </c>
    </row>
    <row r="143" spans="1:13">
      <c r="A143" s="15" t="s">
        <v>2961</v>
      </c>
      <c r="B143" s="15" t="s">
        <v>2962</v>
      </c>
      <c r="C143" s="15" t="s">
        <v>284</v>
      </c>
      <c r="D143" s="15" t="s">
        <v>1973</v>
      </c>
      <c r="G143" s="15" t="s">
        <v>2963</v>
      </c>
      <c r="H143" s="15" t="s">
        <v>2964</v>
      </c>
      <c r="I143" s="16" t="s">
        <v>2965</v>
      </c>
      <c r="J143" s="16" t="s">
        <v>2966</v>
      </c>
      <c r="K143" s="16" t="s">
        <v>2967</v>
      </c>
      <c r="L143" s="15" t="s">
        <v>1979</v>
      </c>
      <c r="M143" s="16" t="s">
        <v>288</v>
      </c>
    </row>
    <row r="144" spans="1:13">
      <c r="A144" s="15" t="s">
        <v>2968</v>
      </c>
      <c r="B144" s="15" t="s">
        <v>2969</v>
      </c>
      <c r="C144" s="15" t="s">
        <v>771</v>
      </c>
      <c r="D144" s="15" t="s">
        <v>1973</v>
      </c>
      <c r="G144" s="15" t="s">
        <v>2970</v>
      </c>
      <c r="H144" s="15" t="s">
        <v>2971</v>
      </c>
      <c r="I144" s="16" t="s">
        <v>2972</v>
      </c>
      <c r="J144" s="16" t="s">
        <v>2973</v>
      </c>
      <c r="K144" s="16" t="s">
        <v>2974</v>
      </c>
      <c r="L144" s="15" t="s">
        <v>1979</v>
      </c>
    </row>
    <row r="145" spans="1:13">
      <c r="A145" s="15" t="s">
        <v>2975</v>
      </c>
      <c r="B145" s="15" t="s">
        <v>2976</v>
      </c>
      <c r="C145" s="15" t="s">
        <v>748</v>
      </c>
      <c r="D145" s="15" t="s">
        <v>1973</v>
      </c>
      <c r="G145" s="15" t="s">
        <v>2977</v>
      </c>
      <c r="H145" s="15" t="s">
        <v>2978</v>
      </c>
      <c r="I145" s="16" t="s">
        <v>2979</v>
      </c>
      <c r="J145" s="16" t="s">
        <v>2980</v>
      </c>
      <c r="K145" s="16" t="s">
        <v>2981</v>
      </c>
      <c r="L145" s="15" t="s">
        <v>1979</v>
      </c>
    </row>
    <row r="146" spans="1:13">
      <c r="A146" s="15" t="s">
        <v>2982</v>
      </c>
      <c r="B146" s="15" t="s">
        <v>2983</v>
      </c>
      <c r="C146" s="15" t="s">
        <v>102</v>
      </c>
      <c r="D146" s="15" t="s">
        <v>1973</v>
      </c>
      <c r="G146" s="15" t="s">
        <v>2984</v>
      </c>
      <c r="H146" s="15" t="s">
        <v>2985</v>
      </c>
      <c r="I146" s="16" t="s">
        <v>2986</v>
      </c>
      <c r="J146" s="16" t="s">
        <v>2987</v>
      </c>
      <c r="K146" s="16" t="s">
        <v>2988</v>
      </c>
      <c r="L146" s="15" t="s">
        <v>1979</v>
      </c>
      <c r="M146" s="16" t="s">
        <v>106</v>
      </c>
    </row>
    <row r="147" spans="1:13">
      <c r="A147" s="15" t="s">
        <v>2989</v>
      </c>
      <c r="B147" s="15" t="s">
        <v>2990</v>
      </c>
      <c r="C147" s="15" t="s">
        <v>1575</v>
      </c>
      <c r="D147" s="15" t="s">
        <v>1973</v>
      </c>
      <c r="G147" s="15" t="s">
        <v>2991</v>
      </c>
      <c r="H147" s="15" t="s">
        <v>2992</v>
      </c>
      <c r="I147" s="16" t="s">
        <v>2993</v>
      </c>
      <c r="J147" s="16" t="s">
        <v>2994</v>
      </c>
      <c r="K147" s="16" t="s">
        <v>2995</v>
      </c>
      <c r="L147" s="15" t="s">
        <v>1979</v>
      </c>
    </row>
    <row r="148" spans="1:13">
      <c r="A148" s="15" t="s">
        <v>2996</v>
      </c>
      <c r="B148" s="15" t="s">
        <v>2997</v>
      </c>
      <c r="C148" s="15" t="s">
        <v>455</v>
      </c>
      <c r="D148" s="15" t="s">
        <v>1973</v>
      </c>
      <c r="G148" s="15" t="s">
        <v>2998</v>
      </c>
      <c r="H148" s="15" t="s">
        <v>2999</v>
      </c>
      <c r="I148" s="16" t="s">
        <v>3000</v>
      </c>
      <c r="J148" s="16" t="s">
        <v>3001</v>
      </c>
      <c r="K148" s="16" t="s">
        <v>3002</v>
      </c>
      <c r="L148" s="15" t="s">
        <v>1979</v>
      </c>
      <c r="M148" s="16" t="s">
        <v>457</v>
      </c>
    </row>
    <row r="149" spans="1:13">
      <c r="A149" s="15" t="s">
        <v>3003</v>
      </c>
      <c r="B149" s="15" t="s">
        <v>3004</v>
      </c>
      <c r="C149" s="15" t="s">
        <v>1839</v>
      </c>
      <c r="D149" s="15" t="s">
        <v>1973</v>
      </c>
      <c r="G149" s="15" t="s">
        <v>3005</v>
      </c>
      <c r="H149" s="15" t="s">
        <v>3006</v>
      </c>
      <c r="I149" s="16" t="s">
        <v>3007</v>
      </c>
      <c r="J149" s="16" t="s">
        <v>3008</v>
      </c>
      <c r="K149" s="16" t="s">
        <v>3009</v>
      </c>
      <c r="L149" s="15" t="s">
        <v>1979</v>
      </c>
    </row>
    <row r="150" spans="1:13">
      <c r="A150" s="15" t="s">
        <v>3010</v>
      </c>
      <c r="B150" s="15" t="s">
        <v>3011</v>
      </c>
      <c r="C150" s="15" t="s">
        <v>977</v>
      </c>
      <c r="D150" s="15" t="s">
        <v>1973</v>
      </c>
      <c r="G150" s="15" t="s">
        <v>3012</v>
      </c>
      <c r="H150" s="15" t="s">
        <v>3013</v>
      </c>
      <c r="I150" s="16" t="s">
        <v>3014</v>
      </c>
      <c r="J150" s="16" t="s">
        <v>3015</v>
      </c>
      <c r="K150" s="16" t="s">
        <v>3016</v>
      </c>
      <c r="L150" s="15" t="s">
        <v>1979</v>
      </c>
      <c r="M150" s="16" t="s">
        <v>980</v>
      </c>
    </row>
    <row r="151" spans="1:13">
      <c r="A151" s="15" t="s">
        <v>3017</v>
      </c>
      <c r="B151" s="15" t="s">
        <v>3018</v>
      </c>
      <c r="C151" s="15" t="s">
        <v>1200</v>
      </c>
      <c r="D151" s="15" t="s">
        <v>1973</v>
      </c>
      <c r="G151" s="15" t="s">
        <v>3019</v>
      </c>
      <c r="H151" s="15" t="s">
        <v>3020</v>
      </c>
      <c r="I151" s="16" t="s">
        <v>3021</v>
      </c>
      <c r="J151" s="16" t="s">
        <v>3022</v>
      </c>
      <c r="K151" s="16" t="s">
        <v>3023</v>
      </c>
      <c r="L151" s="15" t="s">
        <v>1979</v>
      </c>
    </row>
    <row r="152" spans="1:13">
      <c r="A152" s="15" t="s">
        <v>3024</v>
      </c>
      <c r="B152" s="15" t="s">
        <v>3025</v>
      </c>
      <c r="C152" s="15" t="s">
        <v>1138</v>
      </c>
      <c r="D152" s="15" t="s">
        <v>1973</v>
      </c>
      <c r="G152" s="15" t="s">
        <v>3026</v>
      </c>
      <c r="H152" s="15" t="s">
        <v>3027</v>
      </c>
      <c r="I152" s="16" t="s">
        <v>3028</v>
      </c>
      <c r="J152" s="16" t="s">
        <v>3029</v>
      </c>
      <c r="K152" s="16" t="s">
        <v>3030</v>
      </c>
      <c r="L152" s="15" t="s">
        <v>1979</v>
      </c>
      <c r="M152" s="16" t="s">
        <v>1142</v>
      </c>
    </row>
    <row r="153" spans="1:13">
      <c r="A153" s="15" t="s">
        <v>3031</v>
      </c>
      <c r="B153" s="15" t="s">
        <v>3032</v>
      </c>
      <c r="C153" s="15" t="s">
        <v>1177</v>
      </c>
      <c r="D153" s="15" t="s">
        <v>1973</v>
      </c>
      <c r="G153" s="15" t="s">
        <v>3033</v>
      </c>
      <c r="H153" s="15" t="s">
        <v>3034</v>
      </c>
      <c r="I153" s="16" t="s">
        <v>3035</v>
      </c>
      <c r="J153" s="16" t="s">
        <v>3036</v>
      </c>
      <c r="K153" s="16" t="s">
        <v>3037</v>
      </c>
      <c r="L153" s="15" t="s">
        <v>1979</v>
      </c>
      <c r="M153" s="16" t="s">
        <v>1181</v>
      </c>
    </row>
    <row r="154" spans="1:13">
      <c r="A154" s="15" t="s">
        <v>3038</v>
      </c>
      <c r="B154" s="15" t="s">
        <v>3039</v>
      </c>
      <c r="C154" s="15" t="s">
        <v>12</v>
      </c>
      <c r="D154" s="15" t="s">
        <v>1973</v>
      </c>
      <c r="G154" s="15" t="s">
        <v>3040</v>
      </c>
      <c r="H154" s="15" t="s">
        <v>3041</v>
      </c>
      <c r="I154" s="16" t="s">
        <v>3042</v>
      </c>
      <c r="J154" s="16" t="s">
        <v>3043</v>
      </c>
      <c r="K154" s="16" t="s">
        <v>3044</v>
      </c>
      <c r="L154" s="15" t="s">
        <v>1979</v>
      </c>
      <c r="M154" s="16" t="s">
        <v>18</v>
      </c>
    </row>
    <row r="155" spans="1:13">
      <c r="A155" s="15" t="s">
        <v>3045</v>
      </c>
      <c r="B155" s="15" t="s">
        <v>3046</v>
      </c>
      <c r="C155" s="15" t="s">
        <v>193</v>
      </c>
      <c r="D155" s="15" t="s">
        <v>1973</v>
      </c>
      <c r="G155" s="15" t="s">
        <v>3047</v>
      </c>
      <c r="H155" s="15" t="s">
        <v>3048</v>
      </c>
      <c r="I155" s="16" t="s">
        <v>3049</v>
      </c>
      <c r="J155" s="16" t="s">
        <v>3050</v>
      </c>
      <c r="K155" s="16" t="s">
        <v>3051</v>
      </c>
      <c r="L155" s="15" t="s">
        <v>1979</v>
      </c>
    </row>
    <row r="156" spans="1:13">
      <c r="A156" s="15" t="s">
        <v>3052</v>
      </c>
      <c r="B156" s="15" t="s">
        <v>3053</v>
      </c>
      <c r="C156" s="15" t="s">
        <v>331</v>
      </c>
      <c r="D156" s="15" t="s">
        <v>1973</v>
      </c>
      <c r="G156" s="15" t="s">
        <v>3054</v>
      </c>
      <c r="H156" s="15" t="s">
        <v>3055</v>
      </c>
      <c r="I156" s="16" t="s">
        <v>3056</v>
      </c>
      <c r="J156" s="16" t="s">
        <v>3057</v>
      </c>
      <c r="K156" s="16" t="s">
        <v>3058</v>
      </c>
      <c r="L156" s="15" t="s">
        <v>1979</v>
      </c>
    </row>
    <row r="157" spans="1:13">
      <c r="A157" s="15" t="s">
        <v>3059</v>
      </c>
      <c r="B157" s="15" t="s">
        <v>3060</v>
      </c>
      <c r="C157" s="15" t="s">
        <v>462</v>
      </c>
      <c r="D157" s="15" t="s">
        <v>1973</v>
      </c>
      <c r="G157" s="15" t="s">
        <v>3061</v>
      </c>
      <c r="H157" s="15" t="s">
        <v>3062</v>
      </c>
      <c r="I157" s="16" t="s">
        <v>3063</v>
      </c>
      <c r="J157" s="16" t="s">
        <v>3064</v>
      </c>
      <c r="K157" s="16" t="s">
        <v>3065</v>
      </c>
      <c r="L157" s="15" t="s">
        <v>1979</v>
      </c>
    </row>
    <row r="158" spans="1:13">
      <c r="A158" s="15" t="s">
        <v>3066</v>
      </c>
      <c r="B158" s="15" t="s">
        <v>3067</v>
      </c>
      <c r="C158" s="15" t="s">
        <v>621</v>
      </c>
      <c r="D158" s="15" t="s">
        <v>1973</v>
      </c>
      <c r="G158" s="15" t="s">
        <v>3068</v>
      </c>
      <c r="H158" s="15" t="s">
        <v>3069</v>
      </c>
      <c r="I158" s="16" t="s">
        <v>3070</v>
      </c>
      <c r="J158" s="16" t="s">
        <v>3071</v>
      </c>
      <c r="K158" s="16" t="s">
        <v>3072</v>
      </c>
      <c r="L158" s="15" t="s">
        <v>1979</v>
      </c>
    </row>
    <row r="159" spans="1:13">
      <c r="A159" s="15" t="s">
        <v>3073</v>
      </c>
      <c r="B159" s="15" t="s">
        <v>3074</v>
      </c>
      <c r="C159" s="15" t="s">
        <v>792</v>
      </c>
      <c r="D159" s="15" t="s">
        <v>1973</v>
      </c>
      <c r="G159" s="15" t="s">
        <v>3075</v>
      </c>
      <c r="H159" s="15" t="s">
        <v>3076</v>
      </c>
      <c r="I159" s="16" t="s">
        <v>3077</v>
      </c>
      <c r="J159" s="16" t="s">
        <v>3078</v>
      </c>
      <c r="K159" s="16" t="s">
        <v>3079</v>
      </c>
      <c r="L159" s="15" t="s">
        <v>1979</v>
      </c>
      <c r="M159" s="16" t="s">
        <v>795</v>
      </c>
    </row>
    <row r="160" spans="1:13">
      <c r="A160" s="15" t="s">
        <v>3080</v>
      </c>
      <c r="B160" s="15" t="s">
        <v>3081</v>
      </c>
      <c r="C160" s="15" t="s">
        <v>1148</v>
      </c>
      <c r="D160" s="15" t="s">
        <v>1973</v>
      </c>
      <c r="G160" s="15" t="s">
        <v>3082</v>
      </c>
      <c r="H160" s="15" t="s">
        <v>3083</v>
      </c>
      <c r="I160" s="16" t="s">
        <v>3084</v>
      </c>
      <c r="J160" s="16" t="s">
        <v>3085</v>
      </c>
      <c r="K160" s="16" t="s">
        <v>3086</v>
      </c>
      <c r="L160" s="15" t="s">
        <v>1979</v>
      </c>
      <c r="M160" s="17"/>
    </row>
    <row r="161" spans="1:13">
      <c r="A161" s="15" t="s">
        <v>3087</v>
      </c>
      <c r="B161" s="15" t="s">
        <v>3088</v>
      </c>
      <c r="C161" s="15" t="s">
        <v>3089</v>
      </c>
      <c r="D161" s="15" t="s">
        <v>1973</v>
      </c>
      <c r="G161" s="15" t="s">
        <v>3090</v>
      </c>
      <c r="H161" s="15" t="s">
        <v>3091</v>
      </c>
      <c r="I161" s="16" t="s">
        <v>3092</v>
      </c>
      <c r="J161" s="16" t="s">
        <v>3093</v>
      </c>
      <c r="K161" s="16" t="s">
        <v>3094</v>
      </c>
      <c r="L161" s="15" t="s">
        <v>1979</v>
      </c>
    </row>
    <row r="162" spans="1:13">
      <c r="A162" s="15" t="s">
        <v>3095</v>
      </c>
      <c r="B162" s="15" t="s">
        <v>3096</v>
      </c>
      <c r="C162" s="15" t="s">
        <v>410</v>
      </c>
      <c r="D162" s="15" t="s">
        <v>1973</v>
      </c>
      <c r="G162" s="15" t="s">
        <v>3097</v>
      </c>
      <c r="H162" s="15" t="s">
        <v>3098</v>
      </c>
      <c r="I162" s="16" t="s">
        <v>3099</v>
      </c>
      <c r="J162" s="16" t="s">
        <v>3100</v>
      </c>
      <c r="K162" s="16" t="s">
        <v>3101</v>
      </c>
      <c r="L162" s="15" t="s">
        <v>1979</v>
      </c>
    </row>
    <row r="163" spans="1:13">
      <c r="A163" s="15" t="s">
        <v>3102</v>
      </c>
      <c r="B163" s="15" t="s">
        <v>3103</v>
      </c>
      <c r="C163" s="15" t="s">
        <v>697</v>
      </c>
      <c r="D163" s="15" t="s">
        <v>1973</v>
      </c>
      <c r="G163" s="15" t="s">
        <v>3104</v>
      </c>
      <c r="H163" s="15" t="s">
        <v>3105</v>
      </c>
      <c r="I163" s="16" t="s">
        <v>3106</v>
      </c>
      <c r="J163" s="16" t="s">
        <v>3107</v>
      </c>
      <c r="K163" s="16" t="s">
        <v>3108</v>
      </c>
      <c r="L163" s="15" t="s">
        <v>1979</v>
      </c>
    </row>
    <row r="164" spans="1:13">
      <c r="A164" s="15" t="s">
        <v>3109</v>
      </c>
      <c r="B164" s="15" t="s">
        <v>3110</v>
      </c>
      <c r="C164" s="15" t="s">
        <v>788</v>
      </c>
      <c r="D164" s="15" t="s">
        <v>1973</v>
      </c>
      <c r="G164" s="15" t="s">
        <v>3111</v>
      </c>
      <c r="H164" s="15" t="s">
        <v>3112</v>
      </c>
      <c r="I164" s="16" t="s">
        <v>3113</v>
      </c>
      <c r="J164" s="16" t="s">
        <v>3114</v>
      </c>
      <c r="K164" s="16" t="s">
        <v>3115</v>
      </c>
      <c r="L164" s="15" t="s">
        <v>1979</v>
      </c>
    </row>
    <row r="165" spans="1:13">
      <c r="A165" s="15" t="s">
        <v>3116</v>
      </c>
      <c r="B165" s="15" t="s">
        <v>3117</v>
      </c>
      <c r="C165" s="15" t="s">
        <v>860</v>
      </c>
      <c r="D165" s="15" t="s">
        <v>1973</v>
      </c>
      <c r="G165" s="15" t="s">
        <v>3118</v>
      </c>
      <c r="H165" s="15" t="s">
        <v>3119</v>
      </c>
      <c r="I165" s="16" t="s">
        <v>3120</v>
      </c>
      <c r="J165" s="16" t="s">
        <v>3121</v>
      </c>
      <c r="K165" s="16" t="s">
        <v>3122</v>
      </c>
      <c r="L165" s="15" t="s">
        <v>1979</v>
      </c>
    </row>
    <row r="166" spans="1:13">
      <c r="A166" s="15" t="s">
        <v>3123</v>
      </c>
      <c r="B166" s="15" t="s">
        <v>3124</v>
      </c>
      <c r="C166" s="15" t="s">
        <v>1550</v>
      </c>
      <c r="D166" s="15" t="s">
        <v>1973</v>
      </c>
      <c r="G166" s="15" t="s">
        <v>3125</v>
      </c>
      <c r="H166" s="15" t="s">
        <v>3126</v>
      </c>
      <c r="I166" s="16" t="s">
        <v>3127</v>
      </c>
      <c r="J166" s="16" t="s">
        <v>3128</v>
      </c>
      <c r="K166" s="16" t="s">
        <v>3129</v>
      </c>
      <c r="L166" s="15" t="s">
        <v>1979</v>
      </c>
    </row>
    <row r="167" spans="1:13">
      <c r="A167" s="15" t="s">
        <v>3130</v>
      </c>
      <c r="B167" s="15" t="s">
        <v>3131</v>
      </c>
      <c r="C167" s="15" t="s">
        <v>1689</v>
      </c>
      <c r="D167" s="15" t="s">
        <v>1973</v>
      </c>
      <c r="G167" s="15" t="s">
        <v>3132</v>
      </c>
      <c r="H167" s="15" t="s">
        <v>3133</v>
      </c>
      <c r="I167" s="16" t="s">
        <v>3134</v>
      </c>
      <c r="J167" s="16" t="s">
        <v>3135</v>
      </c>
      <c r="K167" s="16" t="s">
        <v>3136</v>
      </c>
      <c r="L167" s="15" t="s">
        <v>1979</v>
      </c>
    </row>
    <row r="168" spans="1:13">
      <c r="A168" s="15" t="s">
        <v>3137</v>
      </c>
      <c r="B168" s="15" t="s">
        <v>3138</v>
      </c>
      <c r="C168" s="15" t="s">
        <v>1081</v>
      </c>
      <c r="D168" s="15" t="s">
        <v>1973</v>
      </c>
      <c r="G168" s="15" t="s">
        <v>3139</v>
      </c>
      <c r="H168" s="15" t="s">
        <v>3140</v>
      </c>
      <c r="I168" s="16" t="s">
        <v>3141</v>
      </c>
      <c r="J168" s="16" t="s">
        <v>3142</v>
      </c>
      <c r="K168" s="16" t="s">
        <v>3143</v>
      </c>
      <c r="L168" s="15" t="s">
        <v>1979</v>
      </c>
    </row>
    <row r="169" spans="1:13">
      <c r="A169" s="15" t="s">
        <v>3144</v>
      </c>
      <c r="B169" s="15" t="s">
        <v>3145</v>
      </c>
      <c r="C169" s="15" t="s">
        <v>415</v>
      </c>
      <c r="D169" s="15" t="s">
        <v>1973</v>
      </c>
      <c r="G169" s="15" t="s">
        <v>3146</v>
      </c>
      <c r="H169" s="15" t="s">
        <v>3147</v>
      </c>
      <c r="I169" s="16" t="s">
        <v>3148</v>
      </c>
      <c r="J169" s="16" t="s">
        <v>3149</v>
      </c>
      <c r="K169" s="16" t="s">
        <v>3150</v>
      </c>
      <c r="L169" s="15" t="s">
        <v>1979</v>
      </c>
      <c r="M169" s="16" t="s">
        <v>418</v>
      </c>
    </row>
    <row r="170" spans="1:13">
      <c r="A170" s="15" t="s">
        <v>3151</v>
      </c>
      <c r="B170" s="15" t="s">
        <v>3152</v>
      </c>
      <c r="C170" s="15" t="s">
        <v>1512</v>
      </c>
      <c r="D170" s="15" t="s">
        <v>1973</v>
      </c>
      <c r="G170" s="15" t="s">
        <v>3153</v>
      </c>
      <c r="H170" s="15" t="s">
        <v>3154</v>
      </c>
      <c r="I170" s="16" t="s">
        <v>3155</v>
      </c>
      <c r="J170" s="16" t="s">
        <v>3156</v>
      </c>
      <c r="K170" s="16" t="s">
        <v>3157</v>
      </c>
      <c r="L170" s="15" t="s">
        <v>1979</v>
      </c>
    </row>
    <row r="171" spans="1:13">
      <c r="A171" s="15" t="s">
        <v>3158</v>
      </c>
      <c r="B171" s="15" t="s">
        <v>3159</v>
      </c>
      <c r="C171" s="15" t="s">
        <v>1706</v>
      </c>
      <c r="D171" s="15" t="s">
        <v>1973</v>
      </c>
      <c r="G171" s="15" t="s">
        <v>3160</v>
      </c>
      <c r="H171" s="15" t="s">
        <v>3161</v>
      </c>
      <c r="I171" s="16" t="s">
        <v>3162</v>
      </c>
      <c r="J171" s="16" t="s">
        <v>3163</v>
      </c>
      <c r="K171" s="16" t="s">
        <v>3164</v>
      </c>
      <c r="L171" s="15" t="s">
        <v>1979</v>
      </c>
      <c r="M171" s="16" t="s">
        <v>1710</v>
      </c>
    </row>
    <row r="172" spans="1:13">
      <c r="A172" s="15" t="s">
        <v>3165</v>
      </c>
      <c r="B172" s="15" t="s">
        <v>3166</v>
      </c>
      <c r="C172" s="15" t="s">
        <v>1366</v>
      </c>
      <c r="D172" s="15" t="s">
        <v>1973</v>
      </c>
      <c r="G172" s="15" t="s">
        <v>3167</v>
      </c>
      <c r="H172" s="15" t="s">
        <v>3168</v>
      </c>
      <c r="I172" s="16" t="s">
        <v>3169</v>
      </c>
      <c r="J172" s="16" t="s">
        <v>3170</v>
      </c>
      <c r="K172" s="16" t="s">
        <v>3171</v>
      </c>
      <c r="L172" s="15" t="s">
        <v>1979</v>
      </c>
    </row>
    <row r="173" spans="1:13">
      <c r="A173" s="15" t="s">
        <v>3172</v>
      </c>
      <c r="B173" s="15" t="s">
        <v>3173</v>
      </c>
      <c r="C173" s="15" t="s">
        <v>275</v>
      </c>
      <c r="D173" s="15" t="s">
        <v>1973</v>
      </c>
      <c r="G173" s="15" t="s">
        <v>3174</v>
      </c>
      <c r="H173" s="15" t="s">
        <v>3175</v>
      </c>
      <c r="I173" s="16" t="s">
        <v>3176</v>
      </c>
      <c r="J173" s="16" t="s">
        <v>3177</v>
      </c>
      <c r="K173" s="16" t="s">
        <v>3178</v>
      </c>
      <c r="L173" s="15" t="s">
        <v>1979</v>
      </c>
    </row>
    <row r="174" spans="1:13">
      <c r="A174" s="15" t="s">
        <v>3179</v>
      </c>
      <c r="B174" s="15" t="s">
        <v>3180</v>
      </c>
      <c r="C174" s="15" t="s">
        <v>167</v>
      </c>
      <c r="D174" s="15" t="s">
        <v>1973</v>
      </c>
      <c r="G174" s="15" t="s">
        <v>3181</v>
      </c>
      <c r="H174" s="15" t="s">
        <v>3182</v>
      </c>
      <c r="I174" s="16" t="s">
        <v>3183</v>
      </c>
      <c r="J174" s="16" t="s">
        <v>3184</v>
      </c>
      <c r="K174" s="16" t="s">
        <v>3185</v>
      </c>
      <c r="L174" s="15" t="s">
        <v>1979</v>
      </c>
    </row>
    <row r="175" spans="1:13">
      <c r="A175" s="15" t="s">
        <v>3186</v>
      </c>
      <c r="B175" s="15" t="s">
        <v>3187</v>
      </c>
      <c r="C175" s="15" t="s">
        <v>666</v>
      </c>
      <c r="D175" s="15" t="s">
        <v>1973</v>
      </c>
      <c r="G175" s="15" t="s">
        <v>3188</v>
      </c>
      <c r="H175" s="15" t="s">
        <v>3189</v>
      </c>
      <c r="I175" s="16" t="s">
        <v>3190</v>
      </c>
      <c r="J175" s="16" t="s">
        <v>3191</v>
      </c>
      <c r="K175" s="16" t="s">
        <v>3192</v>
      </c>
      <c r="L175" s="15" t="s">
        <v>1979</v>
      </c>
      <c r="M175" s="17"/>
    </row>
    <row r="176" spans="1:13">
      <c r="A176" s="15" t="s">
        <v>3193</v>
      </c>
      <c r="B176" s="15" t="s">
        <v>3194</v>
      </c>
      <c r="C176" s="15" t="s">
        <v>1933</v>
      </c>
      <c r="D176" s="15" t="s">
        <v>1973</v>
      </c>
      <c r="G176" s="15" t="s">
        <v>3195</v>
      </c>
      <c r="H176" s="15" t="s">
        <v>3196</v>
      </c>
      <c r="I176" s="16" t="s">
        <v>3197</v>
      </c>
      <c r="J176" s="16" t="s">
        <v>3198</v>
      </c>
      <c r="K176" s="16" t="s">
        <v>3199</v>
      </c>
      <c r="L176" s="15" t="s">
        <v>1979</v>
      </c>
      <c r="M176" s="16" t="s">
        <v>1937</v>
      </c>
    </row>
    <row r="177" spans="1:13">
      <c r="A177" s="15" t="s">
        <v>3200</v>
      </c>
      <c r="B177" s="15" t="s">
        <v>3201</v>
      </c>
      <c r="C177" s="15" t="s">
        <v>24</v>
      </c>
      <c r="D177" s="15" t="s">
        <v>1973</v>
      </c>
      <c r="G177" s="15" t="s">
        <v>3202</v>
      </c>
      <c r="H177" s="15" t="s">
        <v>3203</v>
      </c>
      <c r="I177" s="16" t="s">
        <v>3204</v>
      </c>
      <c r="J177" s="16" t="s">
        <v>3205</v>
      </c>
      <c r="K177" s="16" t="s">
        <v>3206</v>
      </c>
      <c r="L177" s="15" t="s">
        <v>1979</v>
      </c>
      <c r="M177" s="16" t="s">
        <v>31</v>
      </c>
    </row>
    <row r="178" spans="1:13">
      <c r="A178" s="15" t="s">
        <v>3207</v>
      </c>
      <c r="B178" s="15" t="s">
        <v>3208</v>
      </c>
      <c r="C178" s="15" t="s">
        <v>3209</v>
      </c>
      <c r="D178" s="15" t="s">
        <v>1973</v>
      </c>
      <c r="G178" s="15" t="s">
        <v>3210</v>
      </c>
      <c r="H178" s="15" t="s">
        <v>3211</v>
      </c>
      <c r="I178" s="16" t="s">
        <v>3212</v>
      </c>
      <c r="J178" s="16" t="s">
        <v>3213</v>
      </c>
      <c r="K178" s="16" t="s">
        <v>3214</v>
      </c>
      <c r="L178" s="15" t="s">
        <v>1979</v>
      </c>
    </row>
    <row r="179" spans="1:13">
      <c r="A179" s="15" t="s">
        <v>3215</v>
      </c>
      <c r="B179" s="15" t="s">
        <v>3216</v>
      </c>
      <c r="C179" s="15" t="s">
        <v>1930</v>
      </c>
      <c r="D179" s="15" t="s">
        <v>1973</v>
      </c>
      <c r="G179" s="15" t="s">
        <v>3217</v>
      </c>
      <c r="H179" s="15" t="s">
        <v>3218</v>
      </c>
      <c r="I179" s="16" t="s">
        <v>3219</v>
      </c>
      <c r="J179" s="16" t="s">
        <v>3220</v>
      </c>
      <c r="K179" s="16" t="s">
        <v>3221</v>
      </c>
      <c r="L179" s="15" t="s">
        <v>1979</v>
      </c>
    </row>
    <row r="180" spans="1:13">
      <c r="A180" s="15" t="s">
        <v>3222</v>
      </c>
      <c r="B180" s="15" t="s">
        <v>3223</v>
      </c>
      <c r="C180" s="15" t="s">
        <v>1456</v>
      </c>
      <c r="D180" s="15" t="s">
        <v>1973</v>
      </c>
      <c r="G180" s="15" t="s">
        <v>3224</v>
      </c>
      <c r="H180" s="15" t="s">
        <v>3225</v>
      </c>
      <c r="I180" s="16" t="s">
        <v>3226</v>
      </c>
      <c r="J180" s="16" t="s">
        <v>3227</v>
      </c>
      <c r="K180" s="16" t="s">
        <v>3228</v>
      </c>
      <c r="L180" s="15" t="s">
        <v>1979</v>
      </c>
      <c r="M180" s="17"/>
    </row>
    <row r="181" spans="1:13">
      <c r="A181" s="15" t="s">
        <v>3229</v>
      </c>
      <c r="B181" s="15" t="s">
        <v>3230</v>
      </c>
      <c r="C181" s="15" t="s">
        <v>1407</v>
      </c>
      <c r="D181" s="15" t="s">
        <v>1973</v>
      </c>
      <c r="G181" s="15" t="s">
        <v>3231</v>
      </c>
      <c r="H181" s="15" t="s">
        <v>3232</v>
      </c>
      <c r="I181" s="16" t="s">
        <v>3233</v>
      </c>
      <c r="J181" s="16" t="s">
        <v>3234</v>
      </c>
      <c r="K181" s="16" t="s">
        <v>3235</v>
      </c>
      <c r="L181" s="15" t="s">
        <v>1979</v>
      </c>
    </row>
    <row r="182" spans="1:13">
      <c r="A182" s="15" t="s">
        <v>3236</v>
      </c>
      <c r="B182" s="15" t="s">
        <v>3237</v>
      </c>
      <c r="C182" s="15" t="s">
        <v>1872</v>
      </c>
      <c r="D182" s="15" t="s">
        <v>1973</v>
      </c>
      <c r="G182" s="15" t="s">
        <v>3238</v>
      </c>
      <c r="H182" s="15" t="s">
        <v>3239</v>
      </c>
      <c r="I182" s="16" t="s">
        <v>3240</v>
      </c>
      <c r="J182" s="16" t="s">
        <v>3241</v>
      </c>
      <c r="K182" s="16" t="s">
        <v>3242</v>
      </c>
      <c r="L182" s="15" t="s">
        <v>1979</v>
      </c>
      <c r="M182" s="16" t="s">
        <v>1875</v>
      </c>
    </row>
    <row r="183" spans="1:13">
      <c r="A183" s="15" t="s">
        <v>3243</v>
      </c>
      <c r="B183" s="15" t="s">
        <v>3244</v>
      </c>
      <c r="C183" s="15" t="s">
        <v>1554</v>
      </c>
      <c r="D183" s="15" t="s">
        <v>1973</v>
      </c>
      <c r="G183" s="15" t="s">
        <v>3245</v>
      </c>
      <c r="H183" s="15" t="s">
        <v>3246</v>
      </c>
      <c r="I183" s="16" t="s">
        <v>3247</v>
      </c>
      <c r="J183" s="16" t="s">
        <v>3248</v>
      </c>
      <c r="K183" s="16" t="s">
        <v>3249</v>
      </c>
      <c r="L183" s="15" t="s">
        <v>1979</v>
      </c>
    </row>
    <row r="184" spans="1:13">
      <c r="A184" s="15" t="s">
        <v>3250</v>
      </c>
      <c r="B184" s="15" t="s">
        <v>3251</v>
      </c>
      <c r="C184" s="15" t="s">
        <v>638</v>
      </c>
      <c r="D184" s="15" t="s">
        <v>1973</v>
      </c>
      <c r="G184" s="15" t="s">
        <v>3252</v>
      </c>
      <c r="H184" s="15" t="s">
        <v>3253</v>
      </c>
      <c r="I184" s="16" t="s">
        <v>3254</v>
      </c>
      <c r="J184" s="16" t="s">
        <v>3255</v>
      </c>
      <c r="K184" s="16" t="s">
        <v>3256</v>
      </c>
      <c r="L184" s="15" t="s">
        <v>1979</v>
      </c>
    </row>
    <row r="185" spans="1:13">
      <c r="A185" s="15" t="s">
        <v>3257</v>
      </c>
      <c r="B185" s="15" t="s">
        <v>3258</v>
      </c>
      <c r="C185" s="15" t="s">
        <v>561</v>
      </c>
      <c r="D185" s="15" t="s">
        <v>1973</v>
      </c>
      <c r="G185" s="15" t="s">
        <v>3259</v>
      </c>
      <c r="H185" s="15" t="s">
        <v>3260</v>
      </c>
      <c r="I185" s="16" t="s">
        <v>3261</v>
      </c>
      <c r="J185" s="16" t="s">
        <v>3262</v>
      </c>
      <c r="K185" s="16" t="s">
        <v>3263</v>
      </c>
      <c r="L185" s="15" t="s">
        <v>1979</v>
      </c>
      <c r="M185" s="16" t="s">
        <v>564</v>
      </c>
    </row>
    <row r="186" spans="1:13">
      <c r="A186" s="15" t="s">
        <v>3264</v>
      </c>
      <c r="B186" s="15" t="s">
        <v>3265</v>
      </c>
      <c r="C186" s="15" t="s">
        <v>1605</v>
      </c>
      <c r="D186" s="15" t="s">
        <v>1973</v>
      </c>
      <c r="G186" s="15" t="s">
        <v>3266</v>
      </c>
      <c r="H186" s="15" t="s">
        <v>3267</v>
      </c>
      <c r="I186" s="16" t="s">
        <v>3268</v>
      </c>
      <c r="J186" s="16" t="s">
        <v>3269</v>
      </c>
      <c r="K186" s="16" t="s">
        <v>3270</v>
      </c>
      <c r="L186" s="15" t="s">
        <v>1979</v>
      </c>
      <c r="M186" s="16" t="s">
        <v>1608</v>
      </c>
    </row>
    <row r="187" spans="1:13">
      <c r="A187" s="15" t="s">
        <v>3271</v>
      </c>
      <c r="B187" s="15" t="s">
        <v>3272</v>
      </c>
      <c r="C187" s="15" t="s">
        <v>1908</v>
      </c>
      <c r="D187" s="15" t="s">
        <v>1973</v>
      </c>
      <c r="G187" s="15" t="s">
        <v>3273</v>
      </c>
      <c r="H187" s="15" t="s">
        <v>3274</v>
      </c>
      <c r="I187" s="16" t="s">
        <v>3275</v>
      </c>
      <c r="J187" s="16" t="s">
        <v>3276</v>
      </c>
      <c r="K187" s="16" t="s">
        <v>3277</v>
      </c>
      <c r="L187" s="15" t="s">
        <v>1979</v>
      </c>
      <c r="M187" s="16" t="s">
        <v>1910</v>
      </c>
    </row>
    <row r="188" spans="1:13">
      <c r="A188" s="15" t="s">
        <v>3278</v>
      </c>
      <c r="B188" s="15" t="s">
        <v>3279</v>
      </c>
      <c r="C188" s="15" t="s">
        <v>1453</v>
      </c>
      <c r="D188" s="15" t="s">
        <v>1973</v>
      </c>
      <c r="G188" s="15" t="s">
        <v>3280</v>
      </c>
      <c r="H188" s="15" t="s">
        <v>3281</v>
      </c>
      <c r="I188" s="16" t="s">
        <v>3282</v>
      </c>
      <c r="J188" s="16" t="s">
        <v>3283</v>
      </c>
      <c r="K188" s="16" t="s">
        <v>3284</v>
      </c>
      <c r="L188" s="15" t="s">
        <v>1979</v>
      </c>
    </row>
    <row r="189" spans="1:13">
      <c r="A189" s="15" t="s">
        <v>3285</v>
      </c>
      <c r="B189" s="15" t="s">
        <v>3286</v>
      </c>
      <c r="C189" s="15" t="s">
        <v>1523</v>
      </c>
      <c r="D189" s="15" t="s">
        <v>1973</v>
      </c>
      <c r="G189" s="15" t="s">
        <v>3287</v>
      </c>
      <c r="H189" s="15" t="s">
        <v>3288</v>
      </c>
      <c r="I189" s="16" t="s">
        <v>3289</v>
      </c>
      <c r="J189" s="16" t="s">
        <v>3290</v>
      </c>
      <c r="K189" s="16" t="s">
        <v>3291</v>
      </c>
      <c r="L189" s="15" t="s">
        <v>1979</v>
      </c>
      <c r="M189" s="16" t="s">
        <v>1525</v>
      </c>
    </row>
    <row r="190" spans="1:13">
      <c r="A190" s="15" t="s">
        <v>3292</v>
      </c>
      <c r="B190" s="15" t="s">
        <v>3293</v>
      </c>
      <c r="C190" s="15" t="s">
        <v>127</v>
      </c>
      <c r="D190" s="15" t="s">
        <v>1973</v>
      </c>
      <c r="G190" s="15" t="s">
        <v>3294</v>
      </c>
      <c r="H190" s="15" t="s">
        <v>3295</v>
      </c>
      <c r="I190" s="16" t="s">
        <v>3296</v>
      </c>
      <c r="J190" s="16" t="s">
        <v>3297</v>
      </c>
      <c r="K190" s="16" t="s">
        <v>3298</v>
      </c>
      <c r="L190" s="15" t="s">
        <v>1979</v>
      </c>
      <c r="M190" s="16" t="s">
        <v>131</v>
      </c>
    </row>
    <row r="191" spans="1:13">
      <c r="A191" s="15" t="s">
        <v>3299</v>
      </c>
      <c r="B191" s="15" t="s">
        <v>3300</v>
      </c>
      <c r="C191" s="15" t="s">
        <v>513</v>
      </c>
      <c r="D191" s="15" t="s">
        <v>1973</v>
      </c>
      <c r="G191" s="15" t="s">
        <v>3301</v>
      </c>
      <c r="H191" s="15" t="s">
        <v>3302</v>
      </c>
      <c r="I191" s="16" t="s">
        <v>3303</v>
      </c>
      <c r="J191" s="16" t="s">
        <v>3304</v>
      </c>
      <c r="K191" s="16" t="s">
        <v>3305</v>
      </c>
      <c r="L191" s="15" t="s">
        <v>1979</v>
      </c>
    </row>
    <row r="192" spans="1:13">
      <c r="A192" s="15" t="s">
        <v>3306</v>
      </c>
      <c r="B192" s="15" t="s">
        <v>3307</v>
      </c>
      <c r="C192" s="15" t="s">
        <v>820</v>
      </c>
      <c r="D192" s="15" t="s">
        <v>1973</v>
      </c>
      <c r="G192" s="15" t="s">
        <v>3308</v>
      </c>
      <c r="H192" s="15" t="s">
        <v>3309</v>
      </c>
      <c r="I192" s="16" t="s">
        <v>3310</v>
      </c>
      <c r="J192" s="16" t="s">
        <v>3311</v>
      </c>
      <c r="K192" s="16" t="s">
        <v>3312</v>
      </c>
      <c r="L192" s="15" t="s">
        <v>1979</v>
      </c>
      <c r="M192" s="16" t="s">
        <v>823</v>
      </c>
    </row>
    <row r="193" spans="1:13">
      <c r="A193" s="15" t="s">
        <v>3313</v>
      </c>
      <c r="B193" s="15" t="s">
        <v>3314</v>
      </c>
      <c r="C193" s="15" t="s">
        <v>485</v>
      </c>
      <c r="D193" s="15" t="s">
        <v>1973</v>
      </c>
      <c r="G193" s="15" t="s">
        <v>3315</v>
      </c>
      <c r="H193" s="15" t="s">
        <v>3316</v>
      </c>
      <c r="I193" s="16" t="s">
        <v>3317</v>
      </c>
      <c r="J193" s="16" t="s">
        <v>3318</v>
      </c>
      <c r="K193" s="16" t="s">
        <v>3319</v>
      </c>
      <c r="L193" s="15" t="s">
        <v>1979</v>
      </c>
    </row>
    <row r="194" spans="1:13">
      <c r="A194" s="15" t="s">
        <v>3320</v>
      </c>
      <c r="B194" s="15" t="s">
        <v>3321</v>
      </c>
      <c r="C194" s="15" t="s">
        <v>817</v>
      </c>
      <c r="D194" s="15" t="s">
        <v>1973</v>
      </c>
      <c r="G194" s="15" t="s">
        <v>3322</v>
      </c>
      <c r="H194" s="15" t="s">
        <v>3323</v>
      </c>
      <c r="I194" s="16" t="s">
        <v>3324</v>
      </c>
      <c r="J194" s="16" t="s">
        <v>3325</v>
      </c>
      <c r="K194" s="16" t="s">
        <v>3326</v>
      </c>
      <c r="L194" s="15" t="s">
        <v>1979</v>
      </c>
    </row>
    <row r="195" spans="1:13">
      <c r="A195" s="15" t="s">
        <v>3327</v>
      </c>
      <c r="B195" s="15" t="s">
        <v>3328</v>
      </c>
      <c r="C195" s="15" t="s">
        <v>1403</v>
      </c>
      <c r="D195" s="15" t="s">
        <v>1973</v>
      </c>
      <c r="G195" s="15" t="s">
        <v>3329</v>
      </c>
      <c r="H195" s="15" t="s">
        <v>3330</v>
      </c>
      <c r="I195" s="16" t="s">
        <v>3331</v>
      </c>
      <c r="J195" s="16" t="s">
        <v>3332</v>
      </c>
      <c r="K195" s="16" t="s">
        <v>3333</v>
      </c>
      <c r="L195" s="15" t="s">
        <v>1979</v>
      </c>
      <c r="M195" s="16" t="s">
        <v>1406</v>
      </c>
    </row>
    <row r="196" spans="1:13">
      <c r="A196" s="15" t="s">
        <v>3334</v>
      </c>
      <c r="B196" s="15" t="s">
        <v>3335</v>
      </c>
      <c r="C196" s="15" t="s">
        <v>981</v>
      </c>
      <c r="D196" s="15" t="s">
        <v>1973</v>
      </c>
      <c r="G196" s="15" t="s">
        <v>3336</v>
      </c>
      <c r="H196" s="15" t="s">
        <v>3337</v>
      </c>
      <c r="I196" s="16" t="s">
        <v>3338</v>
      </c>
      <c r="J196" s="16" t="s">
        <v>3339</v>
      </c>
      <c r="K196" s="16" t="s">
        <v>3340</v>
      </c>
      <c r="L196" s="15" t="s">
        <v>1979</v>
      </c>
    </row>
    <row r="197" spans="1:13">
      <c r="A197" s="15" t="s">
        <v>3341</v>
      </c>
      <c r="B197" s="15" t="s">
        <v>3342</v>
      </c>
      <c r="C197" s="15" t="s">
        <v>279</v>
      </c>
      <c r="D197" s="15" t="s">
        <v>1973</v>
      </c>
      <c r="G197" s="15" t="s">
        <v>3343</v>
      </c>
      <c r="H197" s="15" t="s">
        <v>3344</v>
      </c>
      <c r="I197" s="16" t="s">
        <v>3345</v>
      </c>
      <c r="J197" s="16" t="s">
        <v>3346</v>
      </c>
      <c r="K197" s="16" t="s">
        <v>3347</v>
      </c>
      <c r="L197" s="15" t="s">
        <v>1979</v>
      </c>
      <c r="M197" s="16" t="s">
        <v>283</v>
      </c>
    </row>
    <row r="198" spans="1:13">
      <c r="A198" s="15" t="s">
        <v>3348</v>
      </c>
      <c r="B198" s="15" t="s">
        <v>3349</v>
      </c>
      <c r="C198" s="15" t="s">
        <v>343</v>
      </c>
      <c r="D198" s="15" t="s">
        <v>1973</v>
      </c>
      <c r="G198" s="15" t="s">
        <v>3350</v>
      </c>
      <c r="H198" s="15" t="s">
        <v>3351</v>
      </c>
      <c r="I198" s="16" t="s">
        <v>3352</v>
      </c>
      <c r="J198" s="16" t="s">
        <v>3353</v>
      </c>
      <c r="K198" s="16" t="s">
        <v>3354</v>
      </c>
      <c r="L198" s="15" t="s">
        <v>1979</v>
      </c>
    </row>
    <row r="199" spans="1:13">
      <c r="A199" s="15" t="s">
        <v>3355</v>
      </c>
      <c r="B199" s="15" t="s">
        <v>3356</v>
      </c>
      <c r="C199" s="15" t="s">
        <v>556</v>
      </c>
      <c r="D199" s="15" t="s">
        <v>1973</v>
      </c>
      <c r="G199" s="15" t="s">
        <v>3357</v>
      </c>
      <c r="H199" s="15" t="s">
        <v>3358</v>
      </c>
      <c r="I199" s="16" t="s">
        <v>3359</v>
      </c>
      <c r="J199" s="16" t="s">
        <v>3360</v>
      </c>
      <c r="K199" s="16" t="s">
        <v>3361</v>
      </c>
      <c r="L199" s="15" t="s">
        <v>1979</v>
      </c>
    </row>
    <row r="200" spans="1:13">
      <c r="A200" s="15" t="s">
        <v>3362</v>
      </c>
      <c r="B200" s="15" t="s">
        <v>3363</v>
      </c>
      <c r="C200" s="15" t="s">
        <v>1449</v>
      </c>
      <c r="D200" s="15" t="s">
        <v>1973</v>
      </c>
      <c r="G200" s="15" t="s">
        <v>3364</v>
      </c>
      <c r="H200" s="15" t="s">
        <v>3365</v>
      </c>
      <c r="I200" s="16" t="s">
        <v>3366</v>
      </c>
      <c r="J200" s="16" t="s">
        <v>3367</v>
      </c>
      <c r="K200" s="16" t="s">
        <v>3368</v>
      </c>
      <c r="L200" s="15" t="s">
        <v>1979</v>
      </c>
    </row>
    <row r="201" spans="1:13">
      <c r="A201" s="15" t="s">
        <v>3369</v>
      </c>
      <c r="B201" s="15" t="s">
        <v>3370</v>
      </c>
      <c r="C201" s="15" t="s">
        <v>1026</v>
      </c>
      <c r="D201" s="15" t="s">
        <v>1973</v>
      </c>
      <c r="G201" s="15" t="s">
        <v>3371</v>
      </c>
      <c r="H201" s="15" t="s">
        <v>3372</v>
      </c>
      <c r="I201" s="16" t="s">
        <v>3373</v>
      </c>
      <c r="J201" s="16" t="s">
        <v>3374</v>
      </c>
      <c r="K201" s="16" t="s">
        <v>3375</v>
      </c>
      <c r="L201" s="15" t="s">
        <v>1979</v>
      </c>
    </row>
    <row r="202" spans="1:13">
      <c r="A202" s="15" t="s">
        <v>3376</v>
      </c>
      <c r="B202" s="15" t="s">
        <v>3377</v>
      </c>
      <c r="C202" s="15" t="s">
        <v>271</v>
      </c>
      <c r="D202" s="15" t="s">
        <v>1973</v>
      </c>
      <c r="G202" s="15" t="s">
        <v>3378</v>
      </c>
      <c r="H202" s="15" t="s">
        <v>3379</v>
      </c>
      <c r="I202" s="16" t="s">
        <v>3380</v>
      </c>
      <c r="J202" s="16" t="s">
        <v>3381</v>
      </c>
      <c r="K202" s="16" t="s">
        <v>3382</v>
      </c>
      <c r="L202" s="15" t="s">
        <v>1979</v>
      </c>
      <c r="M202" s="17"/>
    </row>
    <row r="203" spans="1:13">
      <c r="A203" s="15" t="s">
        <v>3383</v>
      </c>
      <c r="B203" s="15" t="s">
        <v>3384</v>
      </c>
      <c r="C203" s="15" t="s">
        <v>1855</v>
      </c>
      <c r="D203" s="15" t="s">
        <v>1973</v>
      </c>
      <c r="G203" s="15" t="s">
        <v>3385</v>
      </c>
      <c r="H203" s="15" t="s">
        <v>3386</v>
      </c>
      <c r="I203" s="16" t="s">
        <v>3387</v>
      </c>
      <c r="J203" s="16" t="s">
        <v>3388</v>
      </c>
      <c r="K203" s="16" t="s">
        <v>3389</v>
      </c>
      <c r="L203" s="15" t="s">
        <v>1979</v>
      </c>
      <c r="M203" s="17"/>
    </row>
    <row r="204" spans="1:13">
      <c r="A204" s="15" t="s">
        <v>3390</v>
      </c>
      <c r="B204" s="15" t="s">
        <v>3391</v>
      </c>
      <c r="C204" s="15" t="s">
        <v>1526</v>
      </c>
      <c r="D204" s="15" t="s">
        <v>1973</v>
      </c>
      <c r="G204" s="15" t="s">
        <v>3392</v>
      </c>
      <c r="H204" s="15" t="s">
        <v>3393</v>
      </c>
      <c r="I204" s="16" t="s">
        <v>3394</v>
      </c>
      <c r="J204" s="16" t="s">
        <v>3395</v>
      </c>
      <c r="K204" s="16" t="s">
        <v>3396</v>
      </c>
      <c r="L204" s="15" t="s">
        <v>1979</v>
      </c>
    </row>
    <row r="205" spans="1:13">
      <c r="A205" s="15" t="s">
        <v>3397</v>
      </c>
      <c r="B205" s="15" t="s">
        <v>3398</v>
      </c>
      <c r="C205" s="15" t="s">
        <v>1305</v>
      </c>
      <c r="D205" s="15" t="s">
        <v>1973</v>
      </c>
      <c r="G205" s="15" t="s">
        <v>3399</v>
      </c>
      <c r="H205" s="15" t="s">
        <v>3400</v>
      </c>
      <c r="I205" s="16" t="s">
        <v>3401</v>
      </c>
      <c r="J205" s="16" t="s">
        <v>3402</v>
      </c>
      <c r="K205" s="16" t="s">
        <v>3403</v>
      </c>
      <c r="L205" s="15" t="s">
        <v>1979</v>
      </c>
    </row>
    <row r="206" spans="1:13">
      <c r="A206" s="15" t="s">
        <v>3404</v>
      </c>
      <c r="B206" s="15" t="s">
        <v>3405</v>
      </c>
      <c r="C206" s="15" t="s">
        <v>1431</v>
      </c>
      <c r="D206" s="15" t="s">
        <v>1973</v>
      </c>
      <c r="G206" s="15" t="s">
        <v>3406</v>
      </c>
      <c r="H206" s="15" t="s">
        <v>3225</v>
      </c>
      <c r="I206" s="16" t="s">
        <v>3407</v>
      </c>
      <c r="J206" s="16" t="s">
        <v>3408</v>
      </c>
      <c r="K206" s="16" t="s">
        <v>3409</v>
      </c>
      <c r="L206" s="15" t="s">
        <v>1979</v>
      </c>
      <c r="M206" s="16" t="s">
        <v>1434</v>
      </c>
    </row>
    <row r="207" spans="1:13">
      <c r="A207" s="15" t="s">
        <v>3410</v>
      </c>
      <c r="B207" s="15" t="s">
        <v>3411</v>
      </c>
      <c r="C207" s="15" t="s">
        <v>1639</v>
      </c>
      <c r="D207" s="15" t="s">
        <v>1973</v>
      </c>
      <c r="G207" s="15" t="s">
        <v>3412</v>
      </c>
      <c r="H207" s="15" t="s">
        <v>3413</v>
      </c>
      <c r="I207" s="16" t="s">
        <v>3414</v>
      </c>
      <c r="J207" s="16" t="s">
        <v>3415</v>
      </c>
      <c r="K207" s="16" t="s">
        <v>3416</v>
      </c>
      <c r="L207" s="15" t="s">
        <v>1979</v>
      </c>
    </row>
    <row r="208" spans="1:13">
      <c r="A208" s="15" t="s">
        <v>3417</v>
      </c>
      <c r="B208" s="15" t="s">
        <v>3418</v>
      </c>
      <c r="C208" s="15" t="s">
        <v>1382</v>
      </c>
      <c r="D208" s="15" t="s">
        <v>1973</v>
      </c>
      <c r="G208" s="15" t="s">
        <v>3419</v>
      </c>
      <c r="H208" s="15" t="s">
        <v>3420</v>
      </c>
      <c r="I208" s="16" t="s">
        <v>3421</v>
      </c>
      <c r="J208" s="16" t="s">
        <v>3422</v>
      </c>
      <c r="K208" s="16" t="s">
        <v>3423</v>
      </c>
      <c r="L208" s="15" t="s">
        <v>1979</v>
      </c>
    </row>
    <row r="209" spans="1:13">
      <c r="A209" s="15" t="s">
        <v>3424</v>
      </c>
      <c r="B209" s="15" t="s">
        <v>3425</v>
      </c>
      <c r="C209" s="15" t="s">
        <v>848</v>
      </c>
      <c r="D209" s="15" t="s">
        <v>1973</v>
      </c>
      <c r="G209" s="15" t="s">
        <v>3426</v>
      </c>
      <c r="H209" s="15" t="s">
        <v>3427</v>
      </c>
      <c r="I209" s="16" t="s">
        <v>3428</v>
      </c>
      <c r="J209" s="16" t="s">
        <v>3429</v>
      </c>
      <c r="K209" s="16" t="s">
        <v>3430</v>
      </c>
      <c r="L209" s="15" t="s">
        <v>1979</v>
      </c>
      <c r="M209" s="16" t="s">
        <v>852</v>
      </c>
    </row>
    <row r="210" spans="1:13">
      <c r="A210" s="15" t="s">
        <v>3431</v>
      </c>
      <c r="B210" s="15" t="s">
        <v>3432</v>
      </c>
      <c r="C210" s="15" t="s">
        <v>1161</v>
      </c>
      <c r="D210" s="15" t="s">
        <v>1973</v>
      </c>
      <c r="G210" s="15" t="s">
        <v>3433</v>
      </c>
      <c r="H210" s="15" t="s">
        <v>3434</v>
      </c>
      <c r="I210" s="16" t="s">
        <v>3435</v>
      </c>
      <c r="J210" s="16" t="s">
        <v>3436</v>
      </c>
      <c r="K210" s="16" t="s">
        <v>3437</v>
      </c>
      <c r="L210" s="15" t="s">
        <v>1979</v>
      </c>
      <c r="M210" s="16" t="s">
        <v>1164</v>
      </c>
    </row>
    <row r="211" spans="1:13">
      <c r="A211" s="15" t="s">
        <v>3438</v>
      </c>
      <c r="B211" s="15" t="s">
        <v>3439</v>
      </c>
      <c r="C211" s="15" t="s">
        <v>1656</v>
      </c>
      <c r="D211" s="15" t="s">
        <v>1973</v>
      </c>
      <c r="G211" s="15" t="s">
        <v>3440</v>
      </c>
      <c r="H211" s="15" t="s">
        <v>3441</v>
      </c>
      <c r="I211" s="16" t="s">
        <v>3442</v>
      </c>
      <c r="J211" s="16" t="s">
        <v>3443</v>
      </c>
      <c r="K211" s="16" t="s">
        <v>3444</v>
      </c>
      <c r="L211" s="15" t="s">
        <v>1979</v>
      </c>
      <c r="M211" s="16" t="s">
        <v>1658</v>
      </c>
    </row>
    <row r="212" spans="1:13">
      <c r="A212" s="15" t="s">
        <v>3445</v>
      </c>
      <c r="B212" s="15" t="s">
        <v>3446</v>
      </c>
      <c r="C212" s="15" t="s">
        <v>412</v>
      </c>
      <c r="D212" s="15" t="s">
        <v>1973</v>
      </c>
      <c r="G212" s="15" t="s">
        <v>3447</v>
      </c>
      <c r="H212" s="15" t="s">
        <v>3448</v>
      </c>
      <c r="I212" s="16" t="s">
        <v>3449</v>
      </c>
      <c r="J212" s="16" t="s">
        <v>3450</v>
      </c>
      <c r="K212" s="16" t="s">
        <v>3451</v>
      </c>
      <c r="L212" s="15" t="s">
        <v>1979</v>
      </c>
    </row>
    <row r="213" spans="1:13">
      <c r="A213" s="15" t="s">
        <v>3452</v>
      </c>
      <c r="B213" s="15" t="s">
        <v>3453</v>
      </c>
      <c r="C213" s="15" t="s">
        <v>635</v>
      </c>
      <c r="D213" s="15" t="s">
        <v>1973</v>
      </c>
      <c r="G213" s="15" t="s">
        <v>3454</v>
      </c>
      <c r="H213" s="15" t="s">
        <v>3455</v>
      </c>
      <c r="I213" s="16" t="s">
        <v>3456</v>
      </c>
      <c r="J213" s="16" t="s">
        <v>3457</v>
      </c>
      <c r="K213" s="16" t="s">
        <v>3458</v>
      </c>
      <c r="L213" s="15" t="s">
        <v>1979</v>
      </c>
    </row>
    <row r="214" spans="1:13">
      <c r="A214" s="15" t="s">
        <v>3459</v>
      </c>
      <c r="B214" s="15" t="s">
        <v>3460</v>
      </c>
      <c r="C214" s="15" t="s">
        <v>422</v>
      </c>
      <c r="D214" s="15" t="s">
        <v>1973</v>
      </c>
      <c r="G214" s="15" t="s">
        <v>3461</v>
      </c>
      <c r="H214" s="15" t="s">
        <v>3462</v>
      </c>
      <c r="I214" s="16" t="s">
        <v>3463</v>
      </c>
      <c r="J214" s="16" t="s">
        <v>3464</v>
      </c>
      <c r="K214" s="16" t="s">
        <v>3465</v>
      </c>
      <c r="L214" s="15" t="s">
        <v>1979</v>
      </c>
      <c r="M214" s="17"/>
    </row>
    <row r="215" spans="1:13">
      <c r="A215" s="15" t="s">
        <v>3466</v>
      </c>
      <c r="B215" s="15" t="s">
        <v>3467</v>
      </c>
      <c r="C215" s="15" t="s">
        <v>1100</v>
      </c>
      <c r="D215" s="15" t="s">
        <v>1973</v>
      </c>
      <c r="G215" s="15" t="s">
        <v>3468</v>
      </c>
      <c r="H215" s="15" t="s">
        <v>3469</v>
      </c>
      <c r="I215" s="16" t="s">
        <v>3470</v>
      </c>
      <c r="J215" s="16" t="s">
        <v>3471</v>
      </c>
      <c r="K215" s="16" t="s">
        <v>3472</v>
      </c>
      <c r="L215" s="15" t="s">
        <v>1979</v>
      </c>
    </row>
    <row r="216" spans="1:13">
      <c r="A216" s="15" t="s">
        <v>3473</v>
      </c>
      <c r="B216" s="15" t="s">
        <v>3474</v>
      </c>
      <c r="C216" s="15" t="s">
        <v>289</v>
      </c>
      <c r="D216" s="15" t="s">
        <v>1973</v>
      </c>
      <c r="G216" s="15" t="s">
        <v>3475</v>
      </c>
      <c r="H216" s="15" t="s">
        <v>3476</v>
      </c>
      <c r="I216" s="16" t="s">
        <v>3477</v>
      </c>
      <c r="J216" s="16" t="s">
        <v>3478</v>
      </c>
      <c r="K216" s="16" t="s">
        <v>3479</v>
      </c>
      <c r="L216" s="15" t="s">
        <v>1979</v>
      </c>
    </row>
    <row r="217" spans="1:13">
      <c r="A217" s="15" t="s">
        <v>3480</v>
      </c>
      <c r="B217" s="15" t="s">
        <v>3481</v>
      </c>
      <c r="C217" s="15" t="s">
        <v>1095</v>
      </c>
      <c r="D217" s="15" t="s">
        <v>1973</v>
      </c>
      <c r="G217" s="15" t="s">
        <v>3482</v>
      </c>
      <c r="H217" s="15" t="s">
        <v>3483</v>
      </c>
      <c r="I217" s="16" t="s">
        <v>3484</v>
      </c>
      <c r="J217" s="16" t="s">
        <v>3485</v>
      </c>
      <c r="K217" s="16" t="s">
        <v>3486</v>
      </c>
      <c r="L217" s="15" t="s">
        <v>1979</v>
      </c>
    </row>
    <row r="218" spans="1:13">
      <c r="A218" s="15" t="s">
        <v>3487</v>
      </c>
      <c r="B218" s="15" t="s">
        <v>3488</v>
      </c>
      <c r="C218" s="15" t="s">
        <v>1326</v>
      </c>
      <c r="D218" s="15" t="s">
        <v>1973</v>
      </c>
      <c r="G218" s="15" t="s">
        <v>3489</v>
      </c>
      <c r="H218" s="15" t="s">
        <v>3490</v>
      </c>
      <c r="I218" s="16" t="s">
        <v>3491</v>
      </c>
      <c r="J218" s="16" t="s">
        <v>3492</v>
      </c>
      <c r="K218" s="16" t="s">
        <v>3493</v>
      </c>
      <c r="L218" s="15" t="s">
        <v>1979</v>
      </c>
    </row>
    <row r="219" spans="1:13">
      <c r="A219" s="15" t="s">
        <v>3494</v>
      </c>
      <c r="B219" s="15" t="s">
        <v>3495</v>
      </c>
      <c r="C219" s="15" t="s">
        <v>1317</v>
      </c>
      <c r="D219" s="15" t="s">
        <v>1973</v>
      </c>
      <c r="G219" s="15" t="s">
        <v>3496</v>
      </c>
      <c r="H219" s="15" t="s">
        <v>3497</v>
      </c>
      <c r="I219" s="16" t="s">
        <v>3498</v>
      </c>
      <c r="J219" s="16" t="s">
        <v>3499</v>
      </c>
      <c r="K219" s="16" t="s">
        <v>3500</v>
      </c>
      <c r="L219" s="15" t="s">
        <v>1979</v>
      </c>
      <c r="M219" s="16" t="s">
        <v>1320</v>
      </c>
    </row>
    <row r="220" spans="1:13">
      <c r="A220" s="15" t="s">
        <v>3501</v>
      </c>
      <c r="B220" s="15" t="s">
        <v>3502</v>
      </c>
      <c r="C220" s="15" t="s">
        <v>694</v>
      </c>
      <c r="D220" s="15" t="s">
        <v>1973</v>
      </c>
      <c r="G220" s="15" t="s">
        <v>3503</v>
      </c>
      <c r="H220" s="15" t="s">
        <v>3504</v>
      </c>
      <c r="I220" s="16" t="s">
        <v>3505</v>
      </c>
      <c r="J220" s="16" t="s">
        <v>3506</v>
      </c>
      <c r="K220" s="16" t="s">
        <v>3507</v>
      </c>
      <c r="L220" s="15" t="s">
        <v>1979</v>
      </c>
    </row>
    <row r="221" spans="1:13">
      <c r="A221" s="15" t="s">
        <v>3508</v>
      </c>
      <c r="B221" s="15" t="s">
        <v>3509</v>
      </c>
      <c r="C221" s="15" t="s">
        <v>1257</v>
      </c>
      <c r="D221" s="15" t="s">
        <v>1973</v>
      </c>
      <c r="G221" s="15" t="s">
        <v>3510</v>
      </c>
      <c r="H221" s="15" t="s">
        <v>3511</v>
      </c>
      <c r="I221" s="16" t="s">
        <v>3512</v>
      </c>
      <c r="J221" s="16" t="s">
        <v>3513</v>
      </c>
      <c r="K221" s="16" t="s">
        <v>3514</v>
      </c>
      <c r="L221" s="15" t="s">
        <v>1979</v>
      </c>
    </row>
    <row r="222" spans="1:13">
      <c r="A222" s="15" t="s">
        <v>3515</v>
      </c>
      <c r="B222" s="15" t="s">
        <v>3516</v>
      </c>
      <c r="C222" s="15" t="s">
        <v>1446</v>
      </c>
      <c r="D222" s="15" t="s">
        <v>1973</v>
      </c>
      <c r="G222" s="15" t="s">
        <v>3517</v>
      </c>
      <c r="H222" s="15" t="s">
        <v>3518</v>
      </c>
      <c r="I222" s="16" t="s">
        <v>3519</v>
      </c>
      <c r="J222" s="16" t="s">
        <v>3520</v>
      </c>
      <c r="K222" s="16" t="s">
        <v>3521</v>
      </c>
      <c r="L222" s="15" t="s">
        <v>1979</v>
      </c>
    </row>
    <row r="223" spans="1:13">
      <c r="A223" s="15" t="s">
        <v>3522</v>
      </c>
      <c r="B223" s="15" t="s">
        <v>3523</v>
      </c>
      <c r="C223" s="15" t="s">
        <v>903</v>
      </c>
      <c r="D223" s="15" t="s">
        <v>1973</v>
      </c>
      <c r="G223" s="15" t="s">
        <v>3524</v>
      </c>
      <c r="H223" s="15" t="s">
        <v>3525</v>
      </c>
      <c r="I223" s="16" t="s">
        <v>3526</v>
      </c>
      <c r="J223" s="16" t="s">
        <v>3527</v>
      </c>
      <c r="K223" s="16" t="s">
        <v>3528</v>
      </c>
      <c r="L223" s="15" t="s">
        <v>1979</v>
      </c>
    </row>
    <row r="224" spans="1:13">
      <c r="A224" s="15" t="s">
        <v>3529</v>
      </c>
      <c r="B224" s="15" t="s">
        <v>3530</v>
      </c>
      <c r="C224" s="15" t="s">
        <v>71</v>
      </c>
      <c r="D224" s="15" t="s">
        <v>1973</v>
      </c>
      <c r="G224" s="15" t="s">
        <v>3531</v>
      </c>
      <c r="H224" s="15" t="s">
        <v>3532</v>
      </c>
      <c r="I224" s="16" t="s">
        <v>3533</v>
      </c>
      <c r="J224" s="16" t="s">
        <v>3534</v>
      </c>
      <c r="K224" s="16" t="s">
        <v>3535</v>
      </c>
      <c r="L224" s="15" t="s">
        <v>1979</v>
      </c>
    </row>
    <row r="225" spans="1:13">
      <c r="A225" s="15" t="s">
        <v>3536</v>
      </c>
      <c r="B225" s="15" t="s">
        <v>3537</v>
      </c>
      <c r="C225" s="15" t="s">
        <v>66</v>
      </c>
      <c r="D225" s="15" t="s">
        <v>1973</v>
      </c>
      <c r="G225" s="15" t="s">
        <v>3538</v>
      </c>
      <c r="H225" s="15" t="s">
        <v>3539</v>
      </c>
      <c r="I225" s="16" t="s">
        <v>3540</v>
      </c>
      <c r="J225" s="16" t="s">
        <v>3541</v>
      </c>
      <c r="K225" s="16" t="s">
        <v>3542</v>
      </c>
      <c r="L225" s="15" t="s">
        <v>1979</v>
      </c>
    </row>
    <row r="226" spans="1:13">
      <c r="A226" s="15" t="s">
        <v>3543</v>
      </c>
      <c r="B226" s="15" t="s">
        <v>3544</v>
      </c>
      <c r="C226" s="15" t="s">
        <v>1352</v>
      </c>
      <c r="D226" s="15" t="s">
        <v>1973</v>
      </c>
      <c r="G226" s="15" t="s">
        <v>3545</v>
      </c>
      <c r="H226" s="15" t="s">
        <v>3546</v>
      </c>
      <c r="I226" s="16" t="s">
        <v>3547</v>
      </c>
      <c r="J226" s="16" t="s">
        <v>3548</v>
      </c>
      <c r="K226" s="16" t="s">
        <v>3549</v>
      </c>
      <c r="L226" s="15" t="s">
        <v>1979</v>
      </c>
      <c r="M226" s="16" t="s">
        <v>1354</v>
      </c>
    </row>
    <row r="227" spans="1:13">
      <c r="A227" s="15" t="s">
        <v>3550</v>
      </c>
      <c r="B227" s="15" t="s">
        <v>3551</v>
      </c>
      <c r="C227" s="15" t="s">
        <v>1077</v>
      </c>
      <c r="D227" s="15" t="s">
        <v>1973</v>
      </c>
      <c r="G227" s="15" t="s">
        <v>3552</v>
      </c>
      <c r="H227" s="15" t="s">
        <v>3553</v>
      </c>
      <c r="I227" s="16" t="s">
        <v>3554</v>
      </c>
      <c r="J227" s="16" t="s">
        <v>3555</v>
      </c>
      <c r="K227" s="16" t="s">
        <v>3556</v>
      </c>
      <c r="L227" s="15" t="s">
        <v>1979</v>
      </c>
    </row>
    <row r="228" spans="1:13">
      <c r="A228" s="15" t="s">
        <v>3557</v>
      </c>
      <c r="B228" s="15" t="s">
        <v>3558</v>
      </c>
      <c r="C228" s="15" t="s">
        <v>197</v>
      </c>
      <c r="D228" s="15" t="s">
        <v>1973</v>
      </c>
      <c r="G228" s="15" t="s">
        <v>3559</v>
      </c>
      <c r="H228" s="15" t="s">
        <v>3560</v>
      </c>
      <c r="I228" s="16" t="s">
        <v>3561</v>
      </c>
      <c r="J228" s="16" t="s">
        <v>3562</v>
      </c>
      <c r="K228" s="16" t="s">
        <v>3563</v>
      </c>
      <c r="L228" s="15" t="s">
        <v>1979</v>
      </c>
    </row>
    <row r="229" spans="1:13">
      <c r="A229" s="15" t="s">
        <v>3564</v>
      </c>
      <c r="B229" s="15" t="s">
        <v>3565</v>
      </c>
      <c r="C229" s="15" t="s">
        <v>1202</v>
      </c>
      <c r="D229" s="15" t="s">
        <v>1973</v>
      </c>
      <c r="G229" s="15" t="s">
        <v>3566</v>
      </c>
      <c r="H229" s="15" t="s">
        <v>3567</v>
      </c>
      <c r="I229" s="16" t="s">
        <v>3568</v>
      </c>
      <c r="J229" s="16" t="s">
        <v>3569</v>
      </c>
      <c r="K229" s="16" t="s">
        <v>3570</v>
      </c>
      <c r="L229" s="15" t="s">
        <v>1979</v>
      </c>
    </row>
    <row r="230" spans="1:13">
      <c r="A230" s="15" t="s">
        <v>3571</v>
      </c>
      <c r="B230" s="15" t="s">
        <v>3572</v>
      </c>
      <c r="C230" s="15" t="s">
        <v>777</v>
      </c>
      <c r="D230" s="15" t="s">
        <v>1973</v>
      </c>
      <c r="G230" s="15" t="s">
        <v>3573</v>
      </c>
      <c r="H230" s="15" t="s">
        <v>3574</v>
      </c>
      <c r="I230" s="16" t="s">
        <v>3575</v>
      </c>
      <c r="J230" s="16" t="s">
        <v>3576</v>
      </c>
      <c r="K230" s="16" t="s">
        <v>3577</v>
      </c>
      <c r="L230" s="15" t="s">
        <v>1979</v>
      </c>
      <c r="M230" s="16" t="s">
        <v>779</v>
      </c>
    </row>
    <row r="231" spans="1:13">
      <c r="A231" s="15" t="s">
        <v>3578</v>
      </c>
      <c r="B231" s="15" t="s">
        <v>3579</v>
      </c>
      <c r="C231" s="15" t="s">
        <v>1952</v>
      </c>
      <c r="D231" s="15" t="s">
        <v>1973</v>
      </c>
      <c r="G231" s="15" t="s">
        <v>3580</v>
      </c>
      <c r="H231" s="15" t="s">
        <v>3581</v>
      </c>
      <c r="I231" s="16" t="s">
        <v>3582</v>
      </c>
      <c r="J231" s="16" t="s">
        <v>3583</v>
      </c>
      <c r="K231" s="16" t="s">
        <v>3584</v>
      </c>
      <c r="L231" s="15" t="s">
        <v>1979</v>
      </c>
      <c r="M231" s="16" t="s">
        <v>1956</v>
      </c>
    </row>
    <row r="232" spans="1:13">
      <c r="A232" s="15" t="s">
        <v>3585</v>
      </c>
      <c r="B232" s="15" t="s">
        <v>3586</v>
      </c>
      <c r="C232" s="15" t="s">
        <v>1481</v>
      </c>
      <c r="D232" s="15" t="s">
        <v>1973</v>
      </c>
      <c r="G232" s="15" t="s">
        <v>3587</v>
      </c>
      <c r="H232" s="15" t="s">
        <v>3588</v>
      </c>
      <c r="I232" s="16" t="s">
        <v>3589</v>
      </c>
      <c r="J232" s="16" t="s">
        <v>3590</v>
      </c>
      <c r="K232" s="16" t="s">
        <v>3591</v>
      </c>
      <c r="L232" s="15" t="s">
        <v>1979</v>
      </c>
      <c r="M232" s="16" t="s">
        <v>1484</v>
      </c>
    </row>
    <row r="233" spans="1:13">
      <c r="A233" s="15" t="s">
        <v>3592</v>
      </c>
      <c r="B233" s="15" t="s">
        <v>3593</v>
      </c>
      <c r="C233" s="15" t="s">
        <v>790</v>
      </c>
      <c r="D233" s="15" t="s">
        <v>1973</v>
      </c>
      <c r="G233" s="15" t="s">
        <v>3594</v>
      </c>
      <c r="H233" s="15" t="s">
        <v>3595</v>
      </c>
      <c r="I233" s="16" t="s">
        <v>3596</v>
      </c>
      <c r="J233" s="16" t="s">
        <v>3597</v>
      </c>
      <c r="K233" s="16" t="s">
        <v>3598</v>
      </c>
      <c r="L233" s="15" t="s">
        <v>1979</v>
      </c>
    </row>
    <row r="234" spans="1:13">
      <c r="A234" s="15" t="s">
        <v>3599</v>
      </c>
      <c r="B234" s="15" t="s">
        <v>3600</v>
      </c>
      <c r="C234" s="15" t="s">
        <v>382</v>
      </c>
      <c r="D234" s="15" t="s">
        <v>1973</v>
      </c>
      <c r="G234" s="15" t="s">
        <v>3601</v>
      </c>
      <c r="H234" s="15" t="s">
        <v>3602</v>
      </c>
      <c r="I234" s="16" t="s">
        <v>3603</v>
      </c>
      <c r="J234" s="16" t="s">
        <v>3604</v>
      </c>
      <c r="K234" s="16" t="s">
        <v>3605</v>
      </c>
      <c r="L234" s="15" t="s">
        <v>1979</v>
      </c>
      <c r="M234" s="16" t="s">
        <v>385</v>
      </c>
    </row>
    <row r="235" spans="1:13">
      <c r="A235" s="15" t="s">
        <v>3606</v>
      </c>
      <c r="B235" s="15" t="s">
        <v>3607</v>
      </c>
      <c r="C235" s="15" t="s">
        <v>1290</v>
      </c>
      <c r="D235" s="15" t="s">
        <v>1973</v>
      </c>
      <c r="G235" s="15" t="s">
        <v>3608</v>
      </c>
      <c r="H235" s="15" t="s">
        <v>3609</v>
      </c>
      <c r="I235" s="16" t="s">
        <v>3610</v>
      </c>
      <c r="J235" s="16" t="s">
        <v>3611</v>
      </c>
      <c r="K235" s="16" t="s">
        <v>3612</v>
      </c>
      <c r="L235" s="15" t="s">
        <v>1979</v>
      </c>
    </row>
    <row r="236" spans="1:13">
      <c r="A236" s="15" t="s">
        <v>3613</v>
      </c>
      <c r="B236" s="15" t="s">
        <v>3614</v>
      </c>
      <c r="C236" s="15" t="s">
        <v>1876</v>
      </c>
      <c r="D236" s="15" t="s">
        <v>1973</v>
      </c>
      <c r="G236" s="15" t="s">
        <v>3615</v>
      </c>
      <c r="H236" s="15" t="s">
        <v>3616</v>
      </c>
      <c r="I236" s="16" t="s">
        <v>3617</v>
      </c>
      <c r="J236" s="16" t="s">
        <v>3618</v>
      </c>
      <c r="K236" s="16" t="s">
        <v>3619</v>
      </c>
      <c r="L236" s="15" t="s">
        <v>1979</v>
      </c>
    </row>
    <row r="237" spans="1:13">
      <c r="A237" s="15" t="s">
        <v>3620</v>
      </c>
      <c r="B237" s="15" t="s">
        <v>3621</v>
      </c>
      <c r="C237" s="15" t="s">
        <v>1911</v>
      </c>
      <c r="D237" s="15" t="s">
        <v>1973</v>
      </c>
      <c r="G237" s="15" t="s">
        <v>3622</v>
      </c>
      <c r="H237" s="15" t="s">
        <v>3623</v>
      </c>
      <c r="I237" s="16" t="s">
        <v>3624</v>
      </c>
      <c r="J237" s="16" t="s">
        <v>3625</v>
      </c>
      <c r="K237" s="16" t="s">
        <v>3626</v>
      </c>
      <c r="L237" s="15" t="s">
        <v>1979</v>
      </c>
    </row>
    <row r="238" spans="1:13">
      <c r="A238" s="15" t="s">
        <v>3627</v>
      </c>
      <c r="B238" s="15" t="s">
        <v>3628</v>
      </c>
      <c r="C238" s="15" t="s">
        <v>1090</v>
      </c>
      <c r="D238" s="15" t="s">
        <v>1973</v>
      </c>
      <c r="G238" s="15" t="s">
        <v>3629</v>
      </c>
      <c r="H238" s="15" t="s">
        <v>3630</v>
      </c>
      <c r="I238" s="16" t="s">
        <v>3631</v>
      </c>
      <c r="J238" s="16" t="s">
        <v>3632</v>
      </c>
      <c r="K238" s="16" t="s">
        <v>3633</v>
      </c>
      <c r="L238" s="15" t="s">
        <v>1979</v>
      </c>
    </row>
    <row r="239" spans="1:13">
      <c r="A239" s="15" t="s">
        <v>3634</v>
      </c>
      <c r="B239" s="15" t="s">
        <v>3635</v>
      </c>
      <c r="C239" s="15" t="s">
        <v>575</v>
      </c>
      <c r="D239" s="15" t="s">
        <v>1973</v>
      </c>
      <c r="G239" s="15" t="s">
        <v>3636</v>
      </c>
      <c r="H239" s="15" t="s">
        <v>3637</v>
      </c>
      <c r="I239" s="16" t="s">
        <v>3638</v>
      </c>
      <c r="J239" s="16" t="s">
        <v>3639</v>
      </c>
      <c r="K239" s="16" t="s">
        <v>3640</v>
      </c>
      <c r="L239" s="15" t="s">
        <v>1979</v>
      </c>
    </row>
    <row r="240" spans="1:13">
      <c r="A240" s="15" t="s">
        <v>3641</v>
      </c>
      <c r="B240" s="15" t="s">
        <v>3642</v>
      </c>
      <c r="C240" s="15" t="s">
        <v>1253</v>
      </c>
      <c r="D240" s="15" t="s">
        <v>1973</v>
      </c>
      <c r="G240" s="15" t="s">
        <v>3643</v>
      </c>
      <c r="H240" s="15" t="s">
        <v>3644</v>
      </c>
      <c r="I240" s="16" t="s">
        <v>3645</v>
      </c>
      <c r="J240" s="16" t="s">
        <v>3646</v>
      </c>
      <c r="K240" s="16" t="s">
        <v>3647</v>
      </c>
      <c r="L240" s="15" t="s">
        <v>1979</v>
      </c>
    </row>
    <row r="241" spans="1:13">
      <c r="A241" s="15" t="s">
        <v>3648</v>
      </c>
      <c r="B241" s="15" t="s">
        <v>3649</v>
      </c>
      <c r="C241" s="15" t="s">
        <v>1227</v>
      </c>
      <c r="D241" s="15" t="s">
        <v>1973</v>
      </c>
      <c r="G241" s="15" t="s">
        <v>3650</v>
      </c>
      <c r="H241" s="15" t="s">
        <v>3651</v>
      </c>
      <c r="I241" s="16" t="s">
        <v>3652</v>
      </c>
      <c r="J241" s="16" t="s">
        <v>3653</v>
      </c>
      <c r="K241" s="16" t="s">
        <v>3654</v>
      </c>
      <c r="L241" s="15" t="s">
        <v>1979</v>
      </c>
    </row>
    <row r="242" spans="1:13">
      <c r="A242" s="15" t="s">
        <v>3655</v>
      </c>
      <c r="B242" s="15" t="s">
        <v>3656</v>
      </c>
      <c r="C242" s="15" t="s">
        <v>1361</v>
      </c>
      <c r="D242" s="15" t="s">
        <v>1973</v>
      </c>
      <c r="G242" s="15" t="s">
        <v>3657</v>
      </c>
      <c r="H242" s="15" t="s">
        <v>3658</v>
      </c>
      <c r="I242" s="16" t="s">
        <v>3659</v>
      </c>
      <c r="J242" s="16" t="s">
        <v>3660</v>
      </c>
      <c r="K242" s="16" t="s">
        <v>3661</v>
      </c>
      <c r="L242" s="15" t="s">
        <v>1979</v>
      </c>
    </row>
    <row r="243" spans="1:13">
      <c r="A243" s="15" t="s">
        <v>3662</v>
      </c>
      <c r="B243" s="15" t="s">
        <v>3663</v>
      </c>
      <c r="C243" s="15" t="s">
        <v>824</v>
      </c>
      <c r="D243" s="15" t="s">
        <v>1973</v>
      </c>
      <c r="G243" s="15" t="s">
        <v>3664</v>
      </c>
      <c r="H243" s="15" t="s">
        <v>3665</v>
      </c>
      <c r="I243" s="16" t="s">
        <v>3666</v>
      </c>
      <c r="J243" s="16" t="s">
        <v>3667</v>
      </c>
      <c r="K243" s="16" t="s">
        <v>3668</v>
      </c>
      <c r="L243" s="15" t="s">
        <v>1979</v>
      </c>
      <c r="M243" s="16" t="s">
        <v>827</v>
      </c>
    </row>
    <row r="244" spans="1:13">
      <c r="A244" s="15" t="s">
        <v>3669</v>
      </c>
      <c r="B244" s="15" t="s">
        <v>3670</v>
      </c>
      <c r="C244" s="15" t="s">
        <v>994</v>
      </c>
      <c r="D244" s="15" t="s">
        <v>1973</v>
      </c>
      <c r="G244" s="15" t="s">
        <v>3671</v>
      </c>
      <c r="H244" s="15" t="s">
        <v>3672</v>
      </c>
      <c r="I244" s="16" t="s">
        <v>3673</v>
      </c>
      <c r="J244" s="16" t="s">
        <v>3674</v>
      </c>
      <c r="K244" s="16" t="s">
        <v>3675</v>
      </c>
      <c r="L244" s="15" t="s">
        <v>1979</v>
      </c>
      <c r="M244" s="16" t="s">
        <v>997</v>
      </c>
    </row>
    <row r="245" spans="1:13">
      <c r="A245" s="15" t="s">
        <v>3676</v>
      </c>
      <c r="B245" s="15" t="s">
        <v>3677</v>
      </c>
      <c r="C245" s="15" t="s">
        <v>1243</v>
      </c>
      <c r="D245" s="15" t="s">
        <v>1973</v>
      </c>
      <c r="G245" s="15" t="s">
        <v>3678</v>
      </c>
      <c r="H245" s="15" t="s">
        <v>3679</v>
      </c>
      <c r="I245" s="16" t="s">
        <v>3680</v>
      </c>
      <c r="J245" s="16" t="s">
        <v>3681</v>
      </c>
      <c r="K245" s="16" t="s">
        <v>3682</v>
      </c>
      <c r="L245" s="15" t="s">
        <v>1979</v>
      </c>
    </row>
    <row r="246" spans="1:13">
      <c r="A246" s="15" t="s">
        <v>3683</v>
      </c>
      <c r="B246" s="15" t="s">
        <v>3684</v>
      </c>
      <c r="C246" s="15" t="s">
        <v>1370</v>
      </c>
      <c r="D246" s="15" t="s">
        <v>1973</v>
      </c>
      <c r="G246" s="15" t="s">
        <v>3685</v>
      </c>
      <c r="H246" s="15" t="s">
        <v>3686</v>
      </c>
      <c r="I246" s="16" t="s">
        <v>3687</v>
      </c>
      <c r="J246" s="16" t="s">
        <v>3688</v>
      </c>
      <c r="K246" s="16" t="s">
        <v>3689</v>
      </c>
      <c r="L246" s="15" t="s">
        <v>1979</v>
      </c>
    </row>
    <row r="247" spans="1:13">
      <c r="A247" s="15" t="s">
        <v>3690</v>
      </c>
      <c r="B247" s="15" t="s">
        <v>3691</v>
      </c>
      <c r="C247" s="15" t="s">
        <v>1120</v>
      </c>
      <c r="D247" s="15" t="s">
        <v>1973</v>
      </c>
      <c r="G247" s="15" t="s">
        <v>3692</v>
      </c>
      <c r="H247" s="15" t="s">
        <v>3693</v>
      </c>
      <c r="I247" s="16" t="s">
        <v>3694</v>
      </c>
      <c r="J247" s="16" t="s">
        <v>3695</v>
      </c>
      <c r="K247" s="16" t="s">
        <v>3696</v>
      </c>
      <c r="L247" s="15" t="s">
        <v>1979</v>
      </c>
    </row>
    <row r="248" spans="1:13">
      <c r="A248" s="15" t="s">
        <v>3697</v>
      </c>
      <c r="B248" s="15" t="s">
        <v>3698</v>
      </c>
      <c r="C248" s="15" t="s">
        <v>1374</v>
      </c>
      <c r="D248" s="15" t="s">
        <v>1973</v>
      </c>
      <c r="G248" s="15" t="s">
        <v>3699</v>
      </c>
      <c r="H248" s="15" t="s">
        <v>3700</v>
      </c>
      <c r="I248" s="16" t="s">
        <v>3701</v>
      </c>
      <c r="J248" s="16" t="s">
        <v>3702</v>
      </c>
      <c r="K248" s="16" t="s">
        <v>3703</v>
      </c>
      <c r="L248" s="15" t="s">
        <v>1979</v>
      </c>
    </row>
    <row r="249" spans="1:13">
      <c r="A249" s="15" t="s">
        <v>3704</v>
      </c>
      <c r="B249" s="15" t="s">
        <v>3705</v>
      </c>
      <c r="C249" s="15" t="s">
        <v>506</v>
      </c>
      <c r="D249" s="15" t="s">
        <v>1973</v>
      </c>
      <c r="G249" s="15" t="s">
        <v>3706</v>
      </c>
      <c r="H249" s="15" t="s">
        <v>3707</v>
      </c>
      <c r="I249" s="16" t="s">
        <v>3708</v>
      </c>
      <c r="J249" s="16" t="s">
        <v>3709</v>
      </c>
      <c r="K249" s="16" t="s">
        <v>3710</v>
      </c>
      <c r="L249" s="15" t="s">
        <v>1979</v>
      </c>
    </row>
    <row r="250" spans="1:13">
      <c r="A250" s="15" t="s">
        <v>3711</v>
      </c>
      <c r="B250" s="15" t="s">
        <v>3712</v>
      </c>
      <c r="C250" s="15" t="s">
        <v>558</v>
      </c>
      <c r="D250" s="15" t="s">
        <v>1973</v>
      </c>
      <c r="G250" s="15" t="s">
        <v>3713</v>
      </c>
      <c r="H250" s="15" t="s">
        <v>3714</v>
      </c>
      <c r="I250" s="16" t="s">
        <v>3715</v>
      </c>
      <c r="J250" s="16" t="s">
        <v>3716</v>
      </c>
      <c r="K250" s="16" t="s">
        <v>3717</v>
      </c>
      <c r="L250" s="15" t="s">
        <v>1979</v>
      </c>
    </row>
    <row r="251" spans="1:13">
      <c r="A251" s="15" t="s">
        <v>3718</v>
      </c>
      <c r="B251" s="15" t="s">
        <v>3719</v>
      </c>
      <c r="C251" s="15" t="s">
        <v>1413</v>
      </c>
      <c r="D251" s="15" t="s">
        <v>1973</v>
      </c>
      <c r="G251" s="15" t="s">
        <v>3720</v>
      </c>
      <c r="H251" s="15" t="s">
        <v>3721</v>
      </c>
      <c r="I251" s="16" t="s">
        <v>3722</v>
      </c>
      <c r="J251" s="16" t="s">
        <v>3723</v>
      </c>
      <c r="K251" s="16" t="s">
        <v>3724</v>
      </c>
      <c r="L251" s="15" t="s">
        <v>1979</v>
      </c>
    </row>
    <row r="252" spans="1:13">
      <c r="A252" s="15" t="s">
        <v>3725</v>
      </c>
      <c r="B252" s="15" t="s">
        <v>3726</v>
      </c>
      <c r="C252" s="15" t="s">
        <v>1224</v>
      </c>
      <c r="D252" s="15" t="s">
        <v>1973</v>
      </c>
      <c r="G252" s="15" t="s">
        <v>3727</v>
      </c>
      <c r="H252" s="15" t="s">
        <v>3728</v>
      </c>
      <c r="I252" s="16" t="s">
        <v>3729</v>
      </c>
      <c r="J252" s="16" t="s">
        <v>3730</v>
      </c>
      <c r="K252" s="16" t="s">
        <v>3731</v>
      </c>
      <c r="L252" s="15" t="s">
        <v>1979</v>
      </c>
    </row>
    <row r="253" spans="1:13">
      <c r="A253" s="15" t="s">
        <v>3732</v>
      </c>
      <c r="B253" s="15" t="s">
        <v>3733</v>
      </c>
      <c r="C253" s="15" t="s">
        <v>1938</v>
      </c>
      <c r="D253" s="15" t="s">
        <v>1973</v>
      </c>
      <c r="G253" s="15" t="s">
        <v>3734</v>
      </c>
      <c r="H253" s="15" t="s">
        <v>3735</v>
      </c>
      <c r="I253" s="16" t="s">
        <v>3736</v>
      </c>
      <c r="J253" s="16" t="s">
        <v>3737</v>
      </c>
      <c r="K253" s="16" t="s">
        <v>3738</v>
      </c>
      <c r="L253" s="15" t="s">
        <v>1979</v>
      </c>
      <c r="M253" s="16" t="s">
        <v>1942</v>
      </c>
    </row>
    <row r="254" spans="1:13">
      <c r="A254" s="15" t="s">
        <v>3739</v>
      </c>
      <c r="B254" s="15" t="s">
        <v>3740</v>
      </c>
      <c r="C254" s="15" t="s">
        <v>255</v>
      </c>
      <c r="D254" s="15" t="s">
        <v>1973</v>
      </c>
      <c r="G254" s="15" t="s">
        <v>3741</v>
      </c>
      <c r="H254" s="15" t="s">
        <v>3742</v>
      </c>
      <c r="I254" s="16" t="s">
        <v>3743</v>
      </c>
      <c r="J254" s="16" t="s">
        <v>3744</v>
      </c>
      <c r="K254" s="16" t="s">
        <v>3745</v>
      </c>
      <c r="L254" s="15" t="s">
        <v>1979</v>
      </c>
    </row>
    <row r="255" spans="1:13">
      <c r="A255" s="15" t="s">
        <v>3746</v>
      </c>
      <c r="B255" s="15" t="s">
        <v>3747</v>
      </c>
      <c r="C255" s="15" t="s">
        <v>406</v>
      </c>
      <c r="D255" s="15" t="s">
        <v>1973</v>
      </c>
      <c r="G255" s="15" t="s">
        <v>3748</v>
      </c>
      <c r="H255" s="15" t="s">
        <v>3749</v>
      </c>
      <c r="I255" s="16" t="s">
        <v>3750</v>
      </c>
      <c r="J255" s="16" t="s">
        <v>3751</v>
      </c>
      <c r="K255" s="16" t="s">
        <v>3752</v>
      </c>
      <c r="L255" s="15" t="s">
        <v>1979</v>
      </c>
    </row>
    <row r="256" spans="1:13">
      <c r="A256" s="15" t="s">
        <v>3753</v>
      </c>
      <c r="B256" s="15" t="s">
        <v>3754</v>
      </c>
      <c r="C256" s="15" t="s">
        <v>975</v>
      </c>
      <c r="D256" s="15" t="s">
        <v>1973</v>
      </c>
      <c r="G256" s="15" t="s">
        <v>3755</v>
      </c>
      <c r="H256" s="15" t="s">
        <v>3756</v>
      </c>
      <c r="I256" s="16" t="s">
        <v>3757</v>
      </c>
      <c r="J256" s="16" t="s">
        <v>3758</v>
      </c>
      <c r="K256" s="16" t="s">
        <v>3759</v>
      </c>
      <c r="L256" s="15" t="s">
        <v>1979</v>
      </c>
    </row>
    <row r="257" spans="1:13">
      <c r="A257" s="15" t="s">
        <v>3760</v>
      </c>
      <c r="B257" s="15" t="s">
        <v>3761</v>
      </c>
      <c r="C257" s="15" t="s">
        <v>1130</v>
      </c>
      <c r="D257" s="15" t="s">
        <v>1973</v>
      </c>
      <c r="G257" s="15" t="s">
        <v>3762</v>
      </c>
      <c r="H257" s="15" t="s">
        <v>3763</v>
      </c>
      <c r="I257" s="16" t="s">
        <v>3764</v>
      </c>
      <c r="J257" s="16" t="s">
        <v>3765</v>
      </c>
      <c r="K257" s="16" t="s">
        <v>3766</v>
      </c>
      <c r="L257" s="15" t="s">
        <v>1979</v>
      </c>
    </row>
    <row r="258" spans="1:13">
      <c r="A258" s="15" t="s">
        <v>3767</v>
      </c>
      <c r="B258" s="15" t="s">
        <v>3768</v>
      </c>
      <c r="C258" s="15" t="s">
        <v>1389</v>
      </c>
      <c r="D258" s="15" t="s">
        <v>1973</v>
      </c>
      <c r="G258" s="15" t="s">
        <v>3769</v>
      </c>
      <c r="H258" s="15" t="s">
        <v>3770</v>
      </c>
      <c r="I258" s="16" t="s">
        <v>3771</v>
      </c>
      <c r="J258" s="16" t="s">
        <v>3772</v>
      </c>
      <c r="K258" s="16" t="s">
        <v>3773</v>
      </c>
      <c r="L258" s="15" t="s">
        <v>1979</v>
      </c>
    </row>
    <row r="259" spans="1:13">
      <c r="A259" s="15" t="s">
        <v>3774</v>
      </c>
      <c r="B259" s="15" t="s">
        <v>3775</v>
      </c>
      <c r="C259" s="15" t="s">
        <v>1786</v>
      </c>
      <c r="D259" s="15" t="s">
        <v>1973</v>
      </c>
      <c r="G259" s="15" t="s">
        <v>3776</v>
      </c>
      <c r="H259" s="15" t="s">
        <v>3777</v>
      </c>
      <c r="I259" s="16" t="s">
        <v>3778</v>
      </c>
      <c r="J259" s="16" t="s">
        <v>3779</v>
      </c>
      <c r="K259" s="16" t="s">
        <v>3780</v>
      </c>
      <c r="L259" s="15" t="s">
        <v>1979</v>
      </c>
    </row>
    <row r="260" spans="1:13">
      <c r="A260" s="15" t="s">
        <v>3781</v>
      </c>
      <c r="B260" s="15" t="s">
        <v>3782</v>
      </c>
      <c r="C260" s="15" t="s">
        <v>1881</v>
      </c>
      <c r="D260" s="15" t="s">
        <v>1973</v>
      </c>
      <c r="G260" s="15" t="s">
        <v>3783</v>
      </c>
      <c r="H260" s="15" t="s">
        <v>3784</v>
      </c>
      <c r="I260" s="16" t="s">
        <v>3785</v>
      </c>
      <c r="J260" s="16" t="s">
        <v>3786</v>
      </c>
      <c r="K260" s="16" t="s">
        <v>3787</v>
      </c>
      <c r="L260" s="15" t="s">
        <v>1979</v>
      </c>
      <c r="M260" s="16" t="s">
        <v>1883</v>
      </c>
    </row>
    <row r="261" spans="1:13">
      <c r="A261" s="15" t="s">
        <v>3788</v>
      </c>
      <c r="B261" s="15" t="s">
        <v>3789</v>
      </c>
      <c r="C261" s="15" t="s">
        <v>370</v>
      </c>
      <c r="D261" s="15" t="s">
        <v>1973</v>
      </c>
      <c r="G261" s="15" t="s">
        <v>3790</v>
      </c>
      <c r="H261" s="15" t="s">
        <v>3791</v>
      </c>
      <c r="I261" s="16" t="s">
        <v>3792</v>
      </c>
      <c r="J261" s="16" t="s">
        <v>3793</v>
      </c>
      <c r="K261" s="16" t="s">
        <v>3794</v>
      </c>
      <c r="L261" s="15" t="s">
        <v>1979</v>
      </c>
    </row>
    <row r="262" spans="1:13">
      <c r="A262" s="15" t="s">
        <v>3795</v>
      </c>
      <c r="B262" s="15" t="s">
        <v>3796</v>
      </c>
      <c r="C262" s="15" t="s">
        <v>1074</v>
      </c>
      <c r="D262" s="15" t="s">
        <v>1973</v>
      </c>
      <c r="G262" s="15" t="s">
        <v>3797</v>
      </c>
      <c r="H262" s="15" t="s">
        <v>3798</v>
      </c>
      <c r="I262" s="16" t="s">
        <v>3799</v>
      </c>
      <c r="J262" s="16" t="s">
        <v>3800</v>
      </c>
      <c r="K262" s="16" t="s">
        <v>3801</v>
      </c>
      <c r="L262" s="15" t="s">
        <v>1979</v>
      </c>
    </row>
    <row r="263" spans="1:13">
      <c r="A263" s="15" t="s">
        <v>3802</v>
      </c>
      <c r="B263" s="15" t="s">
        <v>3803</v>
      </c>
      <c r="C263" s="15" t="s">
        <v>499</v>
      </c>
      <c r="D263" s="15" t="s">
        <v>1973</v>
      </c>
      <c r="G263" s="15" t="s">
        <v>3804</v>
      </c>
      <c r="H263" s="15" t="s">
        <v>3805</v>
      </c>
      <c r="I263" s="16" t="s">
        <v>3806</v>
      </c>
      <c r="J263" s="16" t="s">
        <v>3807</v>
      </c>
      <c r="K263" s="16" t="s">
        <v>3808</v>
      </c>
      <c r="L263" s="15" t="s">
        <v>1979</v>
      </c>
    </row>
    <row r="264" spans="1:13">
      <c r="A264" s="15" t="s">
        <v>3809</v>
      </c>
      <c r="B264" s="15" t="s">
        <v>3810</v>
      </c>
      <c r="C264" s="15" t="s">
        <v>497</v>
      </c>
      <c r="D264" s="15" t="s">
        <v>1973</v>
      </c>
      <c r="G264" s="15" t="s">
        <v>3811</v>
      </c>
      <c r="H264" s="15" t="s">
        <v>3812</v>
      </c>
      <c r="I264" s="16" t="s">
        <v>3813</v>
      </c>
      <c r="J264" s="16" t="s">
        <v>3814</v>
      </c>
      <c r="K264" s="16" t="s">
        <v>3815</v>
      </c>
      <c r="L264" s="15" t="s">
        <v>1979</v>
      </c>
      <c r="M264" s="17"/>
    </row>
    <row r="265" spans="1:13">
      <c r="A265" s="15" t="s">
        <v>3816</v>
      </c>
      <c r="B265" s="15" t="s">
        <v>3817</v>
      </c>
      <c r="C265" s="15" t="s">
        <v>539</v>
      </c>
      <c r="D265" s="15" t="s">
        <v>1973</v>
      </c>
      <c r="G265" s="15" t="s">
        <v>3818</v>
      </c>
      <c r="H265" s="15" t="s">
        <v>3819</v>
      </c>
      <c r="I265" s="16" t="s">
        <v>3820</v>
      </c>
      <c r="J265" s="16" t="s">
        <v>3821</v>
      </c>
      <c r="K265" s="16" t="s">
        <v>3822</v>
      </c>
      <c r="L265" s="15" t="s">
        <v>1979</v>
      </c>
    </row>
    <row r="266" spans="1:13">
      <c r="A266" s="15" t="s">
        <v>3823</v>
      </c>
      <c r="B266" s="15" t="s">
        <v>3824</v>
      </c>
      <c r="C266" s="15" t="s">
        <v>1019</v>
      </c>
      <c r="D266" s="15" t="s">
        <v>1973</v>
      </c>
      <c r="G266" s="15" t="s">
        <v>3825</v>
      </c>
      <c r="H266" s="15" t="s">
        <v>3826</v>
      </c>
      <c r="I266" s="16" t="s">
        <v>3827</v>
      </c>
      <c r="J266" s="16" t="s">
        <v>3828</v>
      </c>
      <c r="K266" s="16" t="s">
        <v>3829</v>
      </c>
      <c r="L266" s="15" t="s">
        <v>1979</v>
      </c>
    </row>
    <row r="267" spans="1:13">
      <c r="A267" s="15" t="s">
        <v>3830</v>
      </c>
      <c r="B267" s="15" t="s">
        <v>3831</v>
      </c>
      <c r="C267" s="15" t="s">
        <v>1195</v>
      </c>
      <c r="D267" s="15" t="s">
        <v>1973</v>
      </c>
      <c r="G267" s="15" t="s">
        <v>3832</v>
      </c>
      <c r="H267" s="15" t="s">
        <v>3833</v>
      </c>
      <c r="I267" s="16" t="s">
        <v>3834</v>
      </c>
      <c r="J267" s="16" t="s">
        <v>3835</v>
      </c>
      <c r="K267" s="16" t="s">
        <v>3836</v>
      </c>
      <c r="L267" s="15" t="s">
        <v>1979</v>
      </c>
      <c r="M267" s="16" t="s">
        <v>1199</v>
      </c>
    </row>
    <row r="268" spans="1:13">
      <c r="A268" s="15" t="s">
        <v>3837</v>
      </c>
      <c r="B268" s="15" t="s">
        <v>3838</v>
      </c>
      <c r="C268" s="15" t="s">
        <v>1492</v>
      </c>
      <c r="D268" s="15" t="s">
        <v>1973</v>
      </c>
      <c r="G268" s="15" t="s">
        <v>3839</v>
      </c>
      <c r="H268" s="15" t="s">
        <v>3840</v>
      </c>
      <c r="I268" s="16" t="s">
        <v>3841</v>
      </c>
      <c r="J268" s="16" t="s">
        <v>3842</v>
      </c>
      <c r="K268" s="16" t="s">
        <v>3843</v>
      </c>
      <c r="L268" s="15" t="s">
        <v>1979</v>
      </c>
      <c r="M268" s="16" t="s">
        <v>1494</v>
      </c>
    </row>
    <row r="269" spans="1:13">
      <c r="A269" s="15" t="s">
        <v>3844</v>
      </c>
      <c r="B269" s="15" t="s">
        <v>3845</v>
      </c>
      <c r="C269" s="15" t="s">
        <v>672</v>
      </c>
      <c r="D269" s="15" t="s">
        <v>1973</v>
      </c>
      <c r="G269" s="15" t="s">
        <v>3846</v>
      </c>
      <c r="H269" s="15" t="s">
        <v>3847</v>
      </c>
      <c r="I269" s="16" t="s">
        <v>3848</v>
      </c>
      <c r="J269" s="16" t="s">
        <v>3849</v>
      </c>
      <c r="K269" s="16" t="s">
        <v>3850</v>
      </c>
      <c r="L269" s="15" t="s">
        <v>1979</v>
      </c>
    </row>
    <row r="270" spans="1:13">
      <c r="A270" s="15" t="s">
        <v>3851</v>
      </c>
      <c r="B270" s="15" t="s">
        <v>3852</v>
      </c>
      <c r="C270" s="15" t="s">
        <v>573</v>
      </c>
      <c r="D270" s="15" t="s">
        <v>1973</v>
      </c>
      <c r="G270" s="15" t="s">
        <v>3853</v>
      </c>
      <c r="H270" s="15" t="s">
        <v>3854</v>
      </c>
      <c r="I270" s="16" t="s">
        <v>3855</v>
      </c>
      <c r="J270" s="16" t="s">
        <v>3856</v>
      </c>
      <c r="K270" s="16" t="s">
        <v>3857</v>
      </c>
      <c r="L270" s="15" t="s">
        <v>1979</v>
      </c>
    </row>
    <row r="271" spans="1:13">
      <c r="A271" s="15" t="s">
        <v>3858</v>
      </c>
      <c r="B271" s="15" t="s">
        <v>3859</v>
      </c>
      <c r="C271" s="15" t="s">
        <v>1146</v>
      </c>
      <c r="D271" s="15" t="s">
        <v>1973</v>
      </c>
      <c r="G271" s="15" t="s">
        <v>3860</v>
      </c>
      <c r="H271" s="15" t="s">
        <v>3861</v>
      </c>
      <c r="I271" s="16" t="s">
        <v>3862</v>
      </c>
      <c r="J271" s="16" t="s">
        <v>3863</v>
      </c>
      <c r="K271" s="16" t="s">
        <v>3864</v>
      </c>
      <c r="L271" s="15" t="s">
        <v>1979</v>
      </c>
    </row>
    <row r="272" spans="1:13">
      <c r="A272" s="15" t="s">
        <v>3865</v>
      </c>
      <c r="B272" s="15" t="s">
        <v>3866</v>
      </c>
      <c r="C272" s="15" t="s">
        <v>356</v>
      </c>
      <c r="D272" s="15" t="s">
        <v>1973</v>
      </c>
      <c r="G272" s="15" t="s">
        <v>3867</v>
      </c>
      <c r="H272" s="15" t="s">
        <v>3868</v>
      </c>
      <c r="I272" s="16" t="s">
        <v>3869</v>
      </c>
      <c r="J272" s="16" t="s">
        <v>3870</v>
      </c>
      <c r="K272" s="16" t="s">
        <v>3871</v>
      </c>
      <c r="L272" s="15" t="s">
        <v>1979</v>
      </c>
    </row>
    <row r="273" spans="1:13">
      <c r="A273" s="15" t="s">
        <v>3872</v>
      </c>
      <c r="B273" s="15" t="s">
        <v>3873</v>
      </c>
      <c r="C273" s="15" t="s">
        <v>1504</v>
      </c>
      <c r="D273" s="15" t="s">
        <v>1973</v>
      </c>
      <c r="G273" s="15" t="s">
        <v>3874</v>
      </c>
      <c r="H273" s="15" t="s">
        <v>3875</v>
      </c>
      <c r="I273" s="16" t="s">
        <v>3876</v>
      </c>
      <c r="J273" s="16" t="s">
        <v>3877</v>
      </c>
      <c r="K273" s="16" t="s">
        <v>3878</v>
      </c>
      <c r="L273" s="15" t="s">
        <v>1979</v>
      </c>
      <c r="M273" s="16" t="s">
        <v>1507</v>
      </c>
    </row>
    <row r="274" spans="1:13">
      <c r="A274" s="15" t="s">
        <v>3879</v>
      </c>
      <c r="B274" s="15" t="s">
        <v>3880</v>
      </c>
      <c r="C274" s="15" t="s">
        <v>1568</v>
      </c>
      <c r="D274" s="15" t="s">
        <v>1973</v>
      </c>
      <c r="G274" s="15" t="s">
        <v>3881</v>
      </c>
      <c r="H274" s="15" t="s">
        <v>3882</v>
      </c>
      <c r="I274" s="16" t="s">
        <v>3883</v>
      </c>
      <c r="J274" s="16" t="s">
        <v>3884</v>
      </c>
      <c r="K274" s="16" t="s">
        <v>3885</v>
      </c>
      <c r="L274" s="15" t="s">
        <v>1979</v>
      </c>
    </row>
    <row r="275" spans="1:13">
      <c r="A275" s="15" t="s">
        <v>3886</v>
      </c>
      <c r="B275" s="15" t="s">
        <v>3887</v>
      </c>
      <c r="C275" s="15" t="s">
        <v>735</v>
      </c>
      <c r="D275" s="15" t="s">
        <v>1973</v>
      </c>
      <c r="G275" s="15" t="s">
        <v>3888</v>
      </c>
      <c r="H275" s="15" t="s">
        <v>3889</v>
      </c>
      <c r="I275" s="16" t="s">
        <v>3890</v>
      </c>
      <c r="J275" s="16" t="s">
        <v>3891</v>
      </c>
      <c r="K275" s="16" t="s">
        <v>3892</v>
      </c>
      <c r="L275" s="15" t="s">
        <v>1979</v>
      </c>
    </row>
    <row r="276" spans="1:13">
      <c r="A276" s="15" t="s">
        <v>3893</v>
      </c>
      <c r="B276" s="15" t="s">
        <v>3894</v>
      </c>
      <c r="C276" s="15" t="s">
        <v>954</v>
      </c>
      <c r="D276" s="15" t="s">
        <v>1973</v>
      </c>
      <c r="G276" s="15" t="s">
        <v>3895</v>
      </c>
      <c r="H276" s="15" t="s">
        <v>3896</v>
      </c>
      <c r="I276" s="16" t="s">
        <v>3897</v>
      </c>
      <c r="J276" s="16" t="s">
        <v>3898</v>
      </c>
      <c r="K276" s="16" t="s">
        <v>3899</v>
      </c>
      <c r="L276" s="15" t="s">
        <v>1979</v>
      </c>
    </row>
    <row r="277" spans="1:13">
      <c r="A277" s="15" t="s">
        <v>3900</v>
      </c>
      <c r="B277" s="15" t="s">
        <v>3901</v>
      </c>
      <c r="C277" s="15" t="s">
        <v>725</v>
      </c>
      <c r="D277" s="15" t="s">
        <v>1973</v>
      </c>
      <c r="G277" s="15" t="s">
        <v>3902</v>
      </c>
      <c r="H277" s="15" t="s">
        <v>3903</v>
      </c>
      <c r="I277" s="16" t="s">
        <v>3904</v>
      </c>
      <c r="J277" s="16" t="s">
        <v>3905</v>
      </c>
      <c r="K277" s="16" t="s">
        <v>3906</v>
      </c>
      <c r="L277" s="15" t="s">
        <v>1979</v>
      </c>
      <c r="M277" s="16" t="s">
        <v>730</v>
      </c>
    </row>
    <row r="278" spans="1:13">
      <c r="A278" s="15" t="s">
        <v>3907</v>
      </c>
      <c r="B278" s="15" t="s">
        <v>3908</v>
      </c>
      <c r="C278" s="15" t="s">
        <v>773</v>
      </c>
      <c r="D278" s="15" t="s">
        <v>1973</v>
      </c>
      <c r="G278" s="15" t="s">
        <v>3909</v>
      </c>
      <c r="H278" s="15" t="s">
        <v>3910</v>
      </c>
      <c r="I278" s="16" t="s">
        <v>3911</v>
      </c>
      <c r="J278" s="16" t="s">
        <v>3912</v>
      </c>
      <c r="K278" s="16" t="s">
        <v>3913</v>
      </c>
      <c r="L278" s="15" t="s">
        <v>1979</v>
      </c>
      <c r="M278" s="16" t="s">
        <v>776</v>
      </c>
    </row>
    <row r="279" spans="1:13">
      <c r="A279" s="15" t="s">
        <v>3914</v>
      </c>
      <c r="B279" s="15" t="s">
        <v>3915</v>
      </c>
      <c r="C279" s="15" t="s">
        <v>844</v>
      </c>
      <c r="D279" s="15" t="s">
        <v>1973</v>
      </c>
      <c r="G279" s="15" t="s">
        <v>3916</v>
      </c>
      <c r="H279" s="15" t="s">
        <v>3917</v>
      </c>
      <c r="I279" s="16" t="s">
        <v>3918</v>
      </c>
      <c r="J279" s="16" t="s">
        <v>3919</v>
      </c>
      <c r="K279" s="16" t="s">
        <v>3920</v>
      </c>
      <c r="L279" s="15" t="s">
        <v>1979</v>
      </c>
      <c r="M279" s="16" t="s">
        <v>847</v>
      </c>
    </row>
    <row r="280" spans="1:13">
      <c r="A280" s="15" t="s">
        <v>3921</v>
      </c>
      <c r="B280" s="15" t="s">
        <v>3922</v>
      </c>
      <c r="C280" s="15" t="s">
        <v>758</v>
      </c>
      <c r="D280" s="15" t="s">
        <v>1973</v>
      </c>
      <c r="G280" s="15" t="s">
        <v>3923</v>
      </c>
      <c r="H280" s="15" t="s">
        <v>3924</v>
      </c>
      <c r="I280" s="16" t="s">
        <v>3925</v>
      </c>
      <c r="J280" s="16" t="s">
        <v>3926</v>
      </c>
      <c r="K280" s="16" t="s">
        <v>3927</v>
      </c>
      <c r="L280" s="15" t="s">
        <v>1979</v>
      </c>
    </row>
    <row r="281" spans="1:13">
      <c r="A281" s="15" t="s">
        <v>3928</v>
      </c>
      <c r="B281" s="15" t="s">
        <v>3929</v>
      </c>
      <c r="C281" s="15" t="s">
        <v>1690</v>
      </c>
      <c r="D281" s="15" t="s">
        <v>1973</v>
      </c>
      <c r="G281" s="15" t="s">
        <v>3930</v>
      </c>
      <c r="H281" s="15" t="s">
        <v>3931</v>
      </c>
      <c r="I281" s="16" t="s">
        <v>3932</v>
      </c>
      <c r="J281" s="16" t="s">
        <v>3933</v>
      </c>
      <c r="K281" s="16" t="s">
        <v>3934</v>
      </c>
      <c r="L281" s="15" t="s">
        <v>1979</v>
      </c>
    </row>
    <row r="282" spans="1:13">
      <c r="A282" s="15" t="s">
        <v>3935</v>
      </c>
      <c r="B282" s="15" t="s">
        <v>3936</v>
      </c>
      <c r="C282" s="15" t="s">
        <v>1843</v>
      </c>
      <c r="D282" s="15" t="s">
        <v>1973</v>
      </c>
      <c r="G282" s="15" t="s">
        <v>3937</v>
      </c>
      <c r="H282" s="15" t="s">
        <v>3938</v>
      </c>
      <c r="I282" s="16" t="s">
        <v>3939</v>
      </c>
      <c r="J282" s="16" t="s">
        <v>3940</v>
      </c>
      <c r="K282" s="16" t="s">
        <v>3941</v>
      </c>
      <c r="L282" s="15" t="s">
        <v>1979</v>
      </c>
    </row>
    <row r="283" spans="1:13">
      <c r="A283" s="15" t="s">
        <v>3942</v>
      </c>
      <c r="B283" s="15" t="s">
        <v>3943</v>
      </c>
      <c r="C283" s="15" t="s">
        <v>919</v>
      </c>
      <c r="D283" s="15" t="s">
        <v>1973</v>
      </c>
      <c r="G283" s="15" t="s">
        <v>3944</v>
      </c>
      <c r="H283" s="15" t="s">
        <v>3945</v>
      </c>
      <c r="I283" s="16" t="s">
        <v>3946</v>
      </c>
      <c r="J283" s="16" t="s">
        <v>3947</v>
      </c>
      <c r="K283" s="16" t="s">
        <v>3948</v>
      </c>
      <c r="L283" s="15" t="s">
        <v>1979</v>
      </c>
      <c r="M283" s="16" t="s">
        <v>921</v>
      </c>
    </row>
    <row r="284" spans="1:13">
      <c r="A284" s="15" t="s">
        <v>3949</v>
      </c>
      <c r="B284" s="15" t="s">
        <v>3950</v>
      </c>
      <c r="C284" s="15" t="s">
        <v>944</v>
      </c>
      <c r="D284" s="15" t="s">
        <v>1973</v>
      </c>
      <c r="G284" s="15" t="s">
        <v>3951</v>
      </c>
      <c r="H284" s="15" t="s">
        <v>3952</v>
      </c>
      <c r="I284" s="16" t="s">
        <v>3953</v>
      </c>
      <c r="J284" s="16" t="s">
        <v>3954</v>
      </c>
      <c r="K284" s="16" t="s">
        <v>3955</v>
      </c>
      <c r="L284" s="15" t="s">
        <v>1979</v>
      </c>
      <c r="M284" s="17"/>
    </row>
    <row r="285" spans="1:13">
      <c r="A285" s="15" t="s">
        <v>3956</v>
      </c>
      <c r="B285" s="15" t="s">
        <v>3957</v>
      </c>
      <c r="C285" s="15" t="s">
        <v>1240</v>
      </c>
      <c r="D285" s="15" t="s">
        <v>1973</v>
      </c>
      <c r="G285" s="15" t="s">
        <v>3958</v>
      </c>
      <c r="H285" s="15" t="s">
        <v>3959</v>
      </c>
      <c r="I285" s="16" t="s">
        <v>3960</v>
      </c>
      <c r="J285" s="16" t="s">
        <v>3961</v>
      </c>
      <c r="K285" s="16" t="s">
        <v>3962</v>
      </c>
      <c r="L285" s="15" t="s">
        <v>1979</v>
      </c>
    </row>
    <row r="286" spans="1:13">
      <c r="A286" s="15" t="s">
        <v>3963</v>
      </c>
      <c r="B286" s="15" t="s">
        <v>3964</v>
      </c>
      <c r="C286" s="15" t="s">
        <v>1812</v>
      </c>
      <c r="D286" s="15" t="s">
        <v>1973</v>
      </c>
      <c r="G286" s="15" t="s">
        <v>3965</v>
      </c>
      <c r="H286" s="15" t="s">
        <v>3966</v>
      </c>
      <c r="I286" s="16" t="s">
        <v>3967</v>
      </c>
      <c r="J286" s="16" t="s">
        <v>3968</v>
      </c>
      <c r="K286" s="16" t="s">
        <v>3969</v>
      </c>
      <c r="L286" s="15" t="s">
        <v>1979</v>
      </c>
    </row>
    <row r="287" spans="1:13">
      <c r="A287" s="15" t="s">
        <v>3970</v>
      </c>
      <c r="B287" s="15" t="s">
        <v>3971</v>
      </c>
      <c r="C287" s="15" t="s">
        <v>347</v>
      </c>
      <c r="D287" s="15" t="s">
        <v>1973</v>
      </c>
      <c r="G287" s="15" t="s">
        <v>3972</v>
      </c>
      <c r="H287" s="15" t="s">
        <v>3973</v>
      </c>
      <c r="I287" s="16" t="s">
        <v>3974</v>
      </c>
      <c r="J287" s="16" t="s">
        <v>3975</v>
      </c>
      <c r="K287" s="16" t="s">
        <v>3976</v>
      </c>
      <c r="L287" s="15" t="s">
        <v>1979</v>
      </c>
    </row>
    <row r="288" spans="1:13">
      <c r="A288" s="15" t="s">
        <v>3977</v>
      </c>
      <c r="B288" s="15" t="s">
        <v>3978</v>
      </c>
      <c r="C288" s="15" t="s">
        <v>1386</v>
      </c>
      <c r="D288" s="15" t="s">
        <v>1973</v>
      </c>
      <c r="G288" s="15" t="s">
        <v>3979</v>
      </c>
      <c r="H288" s="15" t="s">
        <v>3980</v>
      </c>
      <c r="I288" s="16" t="s">
        <v>3981</v>
      </c>
      <c r="J288" s="16" t="s">
        <v>3982</v>
      </c>
      <c r="K288" s="16" t="s">
        <v>3983</v>
      </c>
      <c r="L288" s="15" t="s">
        <v>1979</v>
      </c>
    </row>
    <row r="289" spans="1:13">
      <c r="A289" s="15" t="s">
        <v>3984</v>
      </c>
      <c r="B289" s="15" t="s">
        <v>3985</v>
      </c>
      <c r="C289" s="15" t="s">
        <v>1079</v>
      </c>
      <c r="D289" s="15" t="s">
        <v>1973</v>
      </c>
      <c r="G289" s="15" t="s">
        <v>3986</v>
      </c>
      <c r="H289" s="15" t="s">
        <v>3987</v>
      </c>
      <c r="I289" s="16" t="s">
        <v>3988</v>
      </c>
      <c r="J289" s="16" t="s">
        <v>3989</v>
      </c>
      <c r="K289" s="16" t="s">
        <v>3990</v>
      </c>
      <c r="L289" s="15" t="s">
        <v>1979</v>
      </c>
    </row>
    <row r="290" spans="1:13">
      <c r="A290" s="15" t="s">
        <v>3991</v>
      </c>
      <c r="B290" s="15" t="s">
        <v>3992</v>
      </c>
      <c r="C290" s="15" t="s">
        <v>1751</v>
      </c>
      <c r="D290" s="15" t="s">
        <v>1973</v>
      </c>
      <c r="G290" s="15" t="s">
        <v>3993</v>
      </c>
      <c r="H290" s="15" t="s">
        <v>3994</v>
      </c>
      <c r="I290" s="16" t="s">
        <v>3995</v>
      </c>
      <c r="J290" s="16" t="s">
        <v>3996</v>
      </c>
      <c r="K290" s="16" t="s">
        <v>3997</v>
      </c>
      <c r="L290" s="15" t="s">
        <v>1979</v>
      </c>
      <c r="M290" s="16" t="s">
        <v>1754</v>
      </c>
    </row>
    <row r="291" spans="1:13">
      <c r="A291" s="15" t="s">
        <v>3998</v>
      </c>
      <c r="B291" s="15" t="s">
        <v>3999</v>
      </c>
      <c r="C291" s="15" t="s">
        <v>1216</v>
      </c>
      <c r="D291" s="15" t="s">
        <v>1973</v>
      </c>
      <c r="G291" s="15" t="s">
        <v>4000</v>
      </c>
      <c r="H291" s="15" t="s">
        <v>4001</v>
      </c>
      <c r="I291" s="16" t="s">
        <v>4002</v>
      </c>
      <c r="J291" s="16" t="s">
        <v>4003</v>
      </c>
      <c r="K291" s="16" t="s">
        <v>4004</v>
      </c>
      <c r="L291" s="15" t="s">
        <v>1979</v>
      </c>
      <c r="M291" s="16" t="s">
        <v>1218</v>
      </c>
    </row>
    <row r="292" spans="1:13">
      <c r="A292" s="15" t="s">
        <v>4005</v>
      </c>
      <c r="B292" s="15" t="s">
        <v>4006</v>
      </c>
      <c r="C292" s="15" t="s">
        <v>888</v>
      </c>
      <c r="D292" s="15" t="s">
        <v>1973</v>
      </c>
      <c r="G292" s="15" t="s">
        <v>4007</v>
      </c>
      <c r="H292" s="15" t="s">
        <v>4008</v>
      </c>
      <c r="I292" s="16" t="s">
        <v>4009</v>
      </c>
      <c r="J292" s="16" t="s">
        <v>4010</v>
      </c>
      <c r="K292" s="16" t="s">
        <v>4011</v>
      </c>
      <c r="L292" s="15" t="s">
        <v>1979</v>
      </c>
    </row>
    <row r="293" spans="1:13">
      <c r="A293" s="15" t="s">
        <v>4012</v>
      </c>
      <c r="B293" s="15" t="s">
        <v>4013</v>
      </c>
      <c r="C293" s="15" t="s">
        <v>957</v>
      </c>
      <c r="D293" s="15" t="s">
        <v>1973</v>
      </c>
      <c r="G293" s="15" t="s">
        <v>4014</v>
      </c>
      <c r="H293" s="15" t="s">
        <v>4015</v>
      </c>
      <c r="I293" s="16" t="s">
        <v>4016</v>
      </c>
      <c r="J293" s="16" t="s">
        <v>4017</v>
      </c>
      <c r="K293" s="16" t="s">
        <v>4018</v>
      </c>
      <c r="L293" s="15" t="s">
        <v>1979</v>
      </c>
    </row>
    <row r="294" spans="1:13">
      <c r="A294" s="15" t="s">
        <v>4019</v>
      </c>
      <c r="B294" s="15" t="s">
        <v>4020</v>
      </c>
      <c r="C294" s="15" t="s">
        <v>1229</v>
      </c>
      <c r="D294" s="15" t="s">
        <v>1973</v>
      </c>
      <c r="G294" s="15" t="s">
        <v>4021</v>
      </c>
      <c r="H294" s="15" t="s">
        <v>4022</v>
      </c>
      <c r="I294" s="16" t="s">
        <v>4023</v>
      </c>
      <c r="J294" s="16" t="s">
        <v>4024</v>
      </c>
      <c r="K294" s="16" t="s">
        <v>4025</v>
      </c>
      <c r="L294" s="15" t="s">
        <v>1979</v>
      </c>
      <c r="M294" s="17"/>
    </row>
    <row r="295" spans="1:13">
      <c r="A295" s="15" t="s">
        <v>4026</v>
      </c>
      <c r="B295" s="15" t="s">
        <v>4027</v>
      </c>
      <c r="C295" s="15" t="s">
        <v>1547</v>
      </c>
      <c r="D295" s="15" t="s">
        <v>1973</v>
      </c>
      <c r="G295" s="15" t="s">
        <v>4028</v>
      </c>
      <c r="H295" s="15" t="s">
        <v>4029</v>
      </c>
      <c r="I295" s="16" t="s">
        <v>4030</v>
      </c>
      <c r="J295" s="16" t="s">
        <v>4031</v>
      </c>
      <c r="K295" s="16" t="s">
        <v>4032</v>
      </c>
      <c r="L295" s="15" t="s">
        <v>1979</v>
      </c>
      <c r="M295" s="16" t="s">
        <v>1549</v>
      </c>
    </row>
    <row r="296" spans="1:13">
      <c r="A296" s="15" t="s">
        <v>4033</v>
      </c>
      <c r="B296" s="15" t="s">
        <v>4034</v>
      </c>
      <c r="C296" s="15" t="s">
        <v>1249</v>
      </c>
      <c r="D296" s="15" t="s">
        <v>1973</v>
      </c>
      <c r="G296" s="15" t="s">
        <v>4035</v>
      </c>
      <c r="H296" s="15" t="s">
        <v>4036</v>
      </c>
      <c r="I296" s="16" t="s">
        <v>4037</v>
      </c>
      <c r="J296" s="16" t="s">
        <v>4038</v>
      </c>
      <c r="K296" s="16" t="s">
        <v>4039</v>
      </c>
      <c r="L296" s="15" t="s">
        <v>1979</v>
      </c>
      <c r="M296" s="16" t="s">
        <v>1252</v>
      </c>
    </row>
    <row r="297" spans="1:13">
      <c r="A297" s="15" t="s">
        <v>4040</v>
      </c>
      <c r="B297" s="15" t="s">
        <v>4041</v>
      </c>
      <c r="C297" s="15" t="s">
        <v>1070</v>
      </c>
      <c r="D297" s="15" t="s">
        <v>1973</v>
      </c>
      <c r="G297" s="15" t="s">
        <v>4042</v>
      </c>
      <c r="H297" s="15" t="s">
        <v>4043</v>
      </c>
      <c r="I297" s="16" t="s">
        <v>4044</v>
      </c>
      <c r="J297" s="16" t="s">
        <v>4045</v>
      </c>
      <c r="K297" s="16" t="s">
        <v>4046</v>
      </c>
      <c r="L297" s="15" t="s">
        <v>1979</v>
      </c>
    </row>
    <row r="298" spans="1:13">
      <c r="A298" s="15" t="s">
        <v>4047</v>
      </c>
      <c r="B298" s="15" t="s">
        <v>4048</v>
      </c>
      <c r="C298" s="15" t="s">
        <v>1866</v>
      </c>
      <c r="D298" s="15" t="s">
        <v>1973</v>
      </c>
      <c r="G298" s="15" t="s">
        <v>4049</v>
      </c>
      <c r="H298" s="15" t="s">
        <v>4050</v>
      </c>
      <c r="I298" s="16" t="s">
        <v>4051</v>
      </c>
      <c r="J298" s="16" t="s">
        <v>4052</v>
      </c>
      <c r="K298" s="16" t="s">
        <v>4053</v>
      </c>
      <c r="L298" s="15" t="s">
        <v>1979</v>
      </c>
    </row>
    <row r="299" spans="1:13">
      <c r="A299" s="15" t="s">
        <v>4054</v>
      </c>
      <c r="B299" s="15" t="s">
        <v>4055</v>
      </c>
      <c r="C299" s="15" t="s">
        <v>828</v>
      </c>
      <c r="D299" s="15" t="s">
        <v>1973</v>
      </c>
      <c r="G299" s="15" t="s">
        <v>4056</v>
      </c>
      <c r="H299" s="15" t="s">
        <v>4057</v>
      </c>
      <c r="I299" s="16" t="s">
        <v>4058</v>
      </c>
      <c r="J299" s="16" t="s">
        <v>4059</v>
      </c>
      <c r="K299" s="16" t="s">
        <v>4060</v>
      </c>
      <c r="L299" s="15" t="s">
        <v>1979</v>
      </c>
    </row>
    <row r="300" spans="1:13">
      <c r="A300" s="15" t="s">
        <v>4061</v>
      </c>
      <c r="B300" s="15" t="s">
        <v>4062</v>
      </c>
      <c r="C300" s="15" t="s">
        <v>1173</v>
      </c>
      <c r="D300" s="15" t="s">
        <v>1973</v>
      </c>
      <c r="G300" s="15" t="s">
        <v>4063</v>
      </c>
      <c r="H300" s="15" t="s">
        <v>4064</v>
      </c>
      <c r="I300" s="16" t="s">
        <v>4065</v>
      </c>
      <c r="J300" s="16" t="s">
        <v>4066</v>
      </c>
      <c r="K300" s="16" t="s">
        <v>4067</v>
      </c>
      <c r="L300" s="15" t="s">
        <v>1979</v>
      </c>
    </row>
    <row r="301" spans="1:13">
      <c r="A301" s="15" t="s">
        <v>4068</v>
      </c>
      <c r="B301" s="15" t="s">
        <v>4069</v>
      </c>
      <c r="C301" s="15" t="s">
        <v>1259</v>
      </c>
      <c r="D301" s="15" t="s">
        <v>1973</v>
      </c>
      <c r="G301" s="15" t="s">
        <v>4070</v>
      </c>
      <c r="H301" s="15" t="s">
        <v>4071</v>
      </c>
      <c r="I301" s="16" t="s">
        <v>4072</v>
      </c>
      <c r="J301" s="16" t="s">
        <v>4073</v>
      </c>
      <c r="K301" s="16" t="s">
        <v>4074</v>
      </c>
      <c r="L301" s="15" t="s">
        <v>1979</v>
      </c>
    </row>
    <row r="302" spans="1:13">
      <c r="A302" s="15" t="s">
        <v>4075</v>
      </c>
      <c r="B302" s="15" t="s">
        <v>4076</v>
      </c>
      <c r="C302" s="15" t="s">
        <v>1915</v>
      </c>
      <c r="D302" s="15" t="s">
        <v>1973</v>
      </c>
      <c r="G302" s="15" t="s">
        <v>4077</v>
      </c>
      <c r="H302" s="15" t="s">
        <v>4078</v>
      </c>
      <c r="I302" s="16" t="s">
        <v>4079</v>
      </c>
      <c r="J302" s="16" t="s">
        <v>4080</v>
      </c>
      <c r="K302" s="16" t="s">
        <v>4081</v>
      </c>
      <c r="L302" s="15" t="s">
        <v>1979</v>
      </c>
    </row>
    <row r="303" spans="1:13">
      <c r="A303" s="15" t="s">
        <v>4082</v>
      </c>
      <c r="B303" s="15" t="s">
        <v>4083</v>
      </c>
      <c r="C303" s="15" t="s">
        <v>326</v>
      </c>
      <c r="D303" s="15" t="s">
        <v>1973</v>
      </c>
      <c r="G303" s="15" t="s">
        <v>4084</v>
      </c>
      <c r="H303" s="15" t="s">
        <v>4085</v>
      </c>
      <c r="I303" s="16" t="s">
        <v>4086</v>
      </c>
      <c r="J303" s="16" t="s">
        <v>4087</v>
      </c>
      <c r="K303" s="16" t="s">
        <v>4088</v>
      </c>
      <c r="L303" s="15" t="s">
        <v>1979</v>
      </c>
    </row>
    <row r="304" spans="1:13">
      <c r="A304" s="15" t="s">
        <v>4089</v>
      </c>
      <c r="B304" s="15" t="s">
        <v>4090</v>
      </c>
      <c r="C304" s="15" t="s">
        <v>768</v>
      </c>
      <c r="D304" s="15" t="s">
        <v>1973</v>
      </c>
      <c r="G304" s="15" t="s">
        <v>4091</v>
      </c>
      <c r="H304" s="15" t="s">
        <v>4092</v>
      </c>
      <c r="I304" s="16" t="s">
        <v>4093</v>
      </c>
      <c r="J304" s="16" t="s">
        <v>4094</v>
      </c>
      <c r="K304" s="16" t="s">
        <v>4095</v>
      </c>
      <c r="L304" s="15" t="s">
        <v>1979</v>
      </c>
    </row>
    <row r="305" spans="1:13">
      <c r="A305" s="15" t="s">
        <v>4096</v>
      </c>
      <c r="B305" s="15" t="s">
        <v>4097</v>
      </c>
      <c r="C305" s="15" t="s">
        <v>1341</v>
      </c>
      <c r="D305" s="15" t="s">
        <v>1973</v>
      </c>
      <c r="G305" s="15" t="s">
        <v>4098</v>
      </c>
      <c r="H305" s="15" t="s">
        <v>4099</v>
      </c>
      <c r="I305" s="16" t="s">
        <v>4100</v>
      </c>
      <c r="J305" s="16" t="s">
        <v>4101</v>
      </c>
      <c r="K305" s="16" t="s">
        <v>4102</v>
      </c>
      <c r="L305" s="15" t="s">
        <v>1979</v>
      </c>
    </row>
    <row r="306" spans="1:13">
      <c r="A306" s="15" t="s">
        <v>4103</v>
      </c>
      <c r="B306" s="15" t="s">
        <v>4104</v>
      </c>
      <c r="C306" s="15" t="s">
        <v>1435</v>
      </c>
      <c r="D306" s="15" t="s">
        <v>1973</v>
      </c>
      <c r="G306" s="15" t="s">
        <v>4105</v>
      </c>
      <c r="H306" s="15" t="s">
        <v>4106</v>
      </c>
      <c r="I306" s="16" t="s">
        <v>4107</v>
      </c>
      <c r="J306" s="16" t="s">
        <v>4108</v>
      </c>
      <c r="K306" s="16" t="s">
        <v>4109</v>
      </c>
      <c r="L306" s="15" t="s">
        <v>1979</v>
      </c>
      <c r="M306" s="16" t="s">
        <v>1438</v>
      </c>
    </row>
    <row r="307" spans="1:13">
      <c r="A307" s="15" t="s">
        <v>4110</v>
      </c>
      <c r="B307" s="15" t="s">
        <v>4111</v>
      </c>
      <c r="C307" s="15" t="s">
        <v>1521</v>
      </c>
      <c r="D307" s="15" t="s">
        <v>1973</v>
      </c>
      <c r="G307" s="15" t="s">
        <v>4112</v>
      </c>
      <c r="H307" s="15" t="s">
        <v>4113</v>
      </c>
      <c r="I307" s="16" t="s">
        <v>4114</v>
      </c>
      <c r="J307" s="16" t="s">
        <v>4115</v>
      </c>
      <c r="K307" s="16" t="s">
        <v>4116</v>
      </c>
      <c r="L307" s="15" t="s">
        <v>1979</v>
      </c>
    </row>
    <row r="308" spans="1:13">
      <c r="A308" s="15" t="s">
        <v>4117</v>
      </c>
      <c r="B308" s="15" t="s">
        <v>4118</v>
      </c>
      <c r="C308" s="15" t="s">
        <v>1808</v>
      </c>
      <c r="D308" s="15" t="s">
        <v>1973</v>
      </c>
      <c r="G308" s="15" t="s">
        <v>4119</v>
      </c>
      <c r="H308" s="15" t="s">
        <v>4120</v>
      </c>
      <c r="I308" s="16" t="s">
        <v>4121</v>
      </c>
      <c r="J308" s="16" t="s">
        <v>4122</v>
      </c>
      <c r="K308" s="16" t="s">
        <v>4123</v>
      </c>
      <c r="L308" s="15" t="s">
        <v>1979</v>
      </c>
      <c r="M308" s="16" t="s">
        <v>1811</v>
      </c>
    </row>
    <row r="309" spans="1:13">
      <c r="A309" s="15" t="s">
        <v>4124</v>
      </c>
      <c r="B309" s="15" t="s">
        <v>4125</v>
      </c>
      <c r="C309" s="15" t="s">
        <v>358</v>
      </c>
      <c r="D309" s="15" t="s">
        <v>1973</v>
      </c>
      <c r="G309" s="15" t="s">
        <v>4126</v>
      </c>
      <c r="H309" s="15" t="s">
        <v>4127</v>
      </c>
      <c r="I309" s="16" t="s">
        <v>4128</v>
      </c>
      <c r="J309" s="16" t="s">
        <v>4129</v>
      </c>
      <c r="K309" s="16" t="s">
        <v>4130</v>
      </c>
      <c r="L309" s="15" t="s">
        <v>1979</v>
      </c>
    </row>
    <row r="310" spans="1:13">
      <c r="A310" s="15" t="s">
        <v>4131</v>
      </c>
      <c r="B310" s="15" t="s">
        <v>4132</v>
      </c>
      <c r="C310" s="15" t="s">
        <v>403</v>
      </c>
      <c r="D310" s="15" t="s">
        <v>1973</v>
      </c>
      <c r="G310" s="15" t="s">
        <v>4133</v>
      </c>
      <c r="H310" s="15" t="s">
        <v>4134</v>
      </c>
      <c r="I310" s="16" t="s">
        <v>4135</v>
      </c>
      <c r="J310" s="16" t="s">
        <v>4136</v>
      </c>
      <c r="K310" s="16" t="s">
        <v>4137</v>
      </c>
      <c r="L310" s="15" t="s">
        <v>1979</v>
      </c>
      <c r="M310" s="17"/>
    </row>
    <row r="311" spans="1:13">
      <c r="A311" s="15" t="s">
        <v>4138</v>
      </c>
      <c r="B311" s="15" t="s">
        <v>4139</v>
      </c>
      <c r="C311" s="15" t="s">
        <v>677</v>
      </c>
      <c r="D311" s="15" t="s">
        <v>1973</v>
      </c>
      <c r="G311" s="15" t="s">
        <v>4140</v>
      </c>
      <c r="H311" s="15" t="s">
        <v>4141</v>
      </c>
      <c r="I311" s="16" t="s">
        <v>4142</v>
      </c>
      <c r="K311" s="16" t="s">
        <v>4143</v>
      </c>
      <c r="L311" s="15" t="s">
        <v>1979</v>
      </c>
    </row>
    <row r="312" spans="1:13">
      <c r="A312" s="15" t="s">
        <v>4144</v>
      </c>
      <c r="B312" s="15" t="s">
        <v>4145</v>
      </c>
      <c r="C312" s="15" t="s">
        <v>1491</v>
      </c>
      <c r="D312" s="15" t="s">
        <v>1973</v>
      </c>
      <c r="G312" s="15" t="s">
        <v>4146</v>
      </c>
      <c r="H312" s="15" t="s">
        <v>4147</v>
      </c>
      <c r="I312" s="16" t="s">
        <v>4148</v>
      </c>
      <c r="J312" s="16" t="s">
        <v>4149</v>
      </c>
      <c r="K312" s="16" t="s">
        <v>4150</v>
      </c>
      <c r="L312" s="15" t="s">
        <v>1979</v>
      </c>
    </row>
    <row r="313" spans="1:13">
      <c r="A313" s="15" t="s">
        <v>4151</v>
      </c>
      <c r="B313" s="15" t="s">
        <v>4152</v>
      </c>
      <c r="C313" s="15" t="s">
        <v>868</v>
      </c>
      <c r="D313" s="15" t="s">
        <v>1973</v>
      </c>
      <c r="G313" s="15" t="s">
        <v>4153</v>
      </c>
      <c r="H313" s="15" t="s">
        <v>4154</v>
      </c>
      <c r="I313" s="16" t="s">
        <v>4155</v>
      </c>
      <c r="J313" s="16" t="s">
        <v>4156</v>
      </c>
      <c r="K313" s="16" t="s">
        <v>4157</v>
      </c>
      <c r="L313" s="15" t="s">
        <v>1979</v>
      </c>
    </row>
    <row r="314" spans="1:13">
      <c r="A314" s="15" t="s">
        <v>4158</v>
      </c>
      <c r="B314" s="15" t="s">
        <v>4159</v>
      </c>
      <c r="C314" s="15" t="s">
        <v>1536</v>
      </c>
      <c r="D314" s="15" t="s">
        <v>1973</v>
      </c>
      <c r="G314" s="15" t="s">
        <v>4160</v>
      </c>
      <c r="H314" s="15" t="s">
        <v>4161</v>
      </c>
      <c r="I314" s="16" t="s">
        <v>4162</v>
      </c>
      <c r="J314" s="16" t="s">
        <v>4163</v>
      </c>
      <c r="K314" s="16" t="s">
        <v>4164</v>
      </c>
      <c r="L314" s="15" t="s">
        <v>1979</v>
      </c>
    </row>
    <row r="315" spans="1:13">
      <c r="A315" s="15" t="s">
        <v>4165</v>
      </c>
      <c r="B315" s="15" t="s">
        <v>4166</v>
      </c>
      <c r="C315" s="15" t="s">
        <v>366</v>
      </c>
      <c r="D315" s="15" t="s">
        <v>1973</v>
      </c>
      <c r="G315" s="15" t="s">
        <v>4167</v>
      </c>
      <c r="H315" s="15" t="s">
        <v>4168</v>
      </c>
      <c r="I315" s="16" t="s">
        <v>4169</v>
      </c>
      <c r="J315" s="16" t="s">
        <v>4170</v>
      </c>
      <c r="K315" s="16" t="s">
        <v>4171</v>
      </c>
      <c r="L315" s="15" t="s">
        <v>1979</v>
      </c>
    </row>
    <row r="316" spans="1:13">
      <c r="A316" s="15" t="s">
        <v>4172</v>
      </c>
      <c r="B316" s="15" t="s">
        <v>4173</v>
      </c>
      <c r="C316" s="15" t="s">
        <v>1048</v>
      </c>
      <c r="D316" s="15" t="s">
        <v>1973</v>
      </c>
      <c r="G316" s="15" t="s">
        <v>4174</v>
      </c>
      <c r="H316" s="15" t="s">
        <v>4175</v>
      </c>
      <c r="I316" s="16" t="s">
        <v>4176</v>
      </c>
      <c r="J316" s="16" t="s">
        <v>4177</v>
      </c>
      <c r="K316" s="16" t="s">
        <v>4178</v>
      </c>
      <c r="L316" s="15" t="s">
        <v>1979</v>
      </c>
      <c r="M316" s="16" t="s">
        <v>1052</v>
      </c>
    </row>
    <row r="317" spans="1:13">
      <c r="A317" s="15" t="s">
        <v>4179</v>
      </c>
      <c r="B317" s="15" t="s">
        <v>4180</v>
      </c>
      <c r="C317" s="15" t="s">
        <v>1219</v>
      </c>
      <c r="D317" s="15" t="s">
        <v>1973</v>
      </c>
      <c r="G317" s="15" t="s">
        <v>4181</v>
      </c>
      <c r="H317" s="15" t="s">
        <v>4182</v>
      </c>
      <c r="I317" s="16" t="s">
        <v>4183</v>
      </c>
      <c r="J317" s="16" t="s">
        <v>4184</v>
      </c>
      <c r="K317" s="16" t="s">
        <v>4185</v>
      </c>
      <c r="L317" s="15" t="s">
        <v>1979</v>
      </c>
    </row>
    <row r="318" spans="1:13">
      <c r="A318" s="15" t="s">
        <v>4186</v>
      </c>
      <c r="B318" s="15" t="s">
        <v>4187</v>
      </c>
      <c r="C318" s="15" t="s">
        <v>1651</v>
      </c>
      <c r="D318" s="15" t="s">
        <v>1973</v>
      </c>
      <c r="G318" s="15" t="s">
        <v>4188</v>
      </c>
      <c r="H318" s="15" t="s">
        <v>4189</v>
      </c>
      <c r="I318" s="16" t="s">
        <v>4190</v>
      </c>
      <c r="J318" s="16" t="s">
        <v>4191</v>
      </c>
      <c r="K318" s="16" t="s">
        <v>4192</v>
      </c>
      <c r="L318" s="15" t="s">
        <v>1979</v>
      </c>
    </row>
    <row r="319" spans="1:13">
      <c r="A319" s="15" t="s">
        <v>4193</v>
      </c>
      <c r="B319" s="15" t="s">
        <v>4194</v>
      </c>
      <c r="C319" s="15" t="s">
        <v>1745</v>
      </c>
      <c r="D319" s="15" t="s">
        <v>1973</v>
      </c>
      <c r="G319" s="15" t="s">
        <v>4195</v>
      </c>
      <c r="H319" s="15" t="s">
        <v>4196</v>
      </c>
      <c r="I319" s="16" t="s">
        <v>4197</v>
      </c>
      <c r="J319" s="16" t="s">
        <v>4198</v>
      </c>
      <c r="K319" s="16" t="s">
        <v>4199</v>
      </c>
      <c r="L319" s="15" t="s">
        <v>1979</v>
      </c>
    </row>
    <row r="320" spans="1:13">
      <c r="A320" s="15" t="s">
        <v>4200</v>
      </c>
      <c r="B320" s="15" t="s">
        <v>4201</v>
      </c>
      <c r="C320" s="15" t="s">
        <v>1711</v>
      </c>
      <c r="D320" s="15" t="s">
        <v>1973</v>
      </c>
      <c r="G320" s="15" t="s">
        <v>4202</v>
      </c>
      <c r="H320" s="15" t="s">
        <v>4203</v>
      </c>
      <c r="I320" s="16" t="s">
        <v>4204</v>
      </c>
      <c r="J320" s="16" t="s">
        <v>4205</v>
      </c>
      <c r="K320" s="16" t="s">
        <v>4206</v>
      </c>
      <c r="L320" s="15" t="s">
        <v>1979</v>
      </c>
    </row>
    <row r="321" spans="1:13">
      <c r="A321" s="15" t="s">
        <v>4207</v>
      </c>
      <c r="B321" s="15" t="s">
        <v>4208</v>
      </c>
      <c r="C321" s="15" t="s">
        <v>200</v>
      </c>
      <c r="D321" s="15" t="s">
        <v>1973</v>
      </c>
      <c r="G321" s="15" t="s">
        <v>4209</v>
      </c>
      <c r="H321" s="15" t="s">
        <v>4210</v>
      </c>
      <c r="I321" s="16" t="s">
        <v>4211</v>
      </c>
      <c r="J321" s="16" t="s">
        <v>4212</v>
      </c>
      <c r="K321" s="16" t="s">
        <v>4213</v>
      </c>
      <c r="L321" s="15" t="s">
        <v>1979</v>
      </c>
    </row>
    <row r="322" spans="1:13">
      <c r="A322" s="15" t="s">
        <v>4214</v>
      </c>
      <c r="B322" s="15" t="s">
        <v>4215</v>
      </c>
      <c r="C322" s="15" t="s">
        <v>429</v>
      </c>
      <c r="D322" s="15" t="s">
        <v>1973</v>
      </c>
      <c r="G322" s="15" t="s">
        <v>4216</v>
      </c>
      <c r="H322" s="15" t="s">
        <v>4217</v>
      </c>
      <c r="I322" s="16" t="s">
        <v>4218</v>
      </c>
      <c r="J322" s="16" t="s">
        <v>4219</v>
      </c>
      <c r="K322" s="16" t="s">
        <v>4220</v>
      </c>
      <c r="L322" s="15" t="s">
        <v>1979</v>
      </c>
    </row>
    <row r="323" spans="1:13">
      <c r="A323" s="15" t="s">
        <v>4221</v>
      </c>
      <c r="B323" s="15" t="s">
        <v>4222</v>
      </c>
      <c r="C323" s="15" t="s">
        <v>1084</v>
      </c>
      <c r="D323" s="15" t="s">
        <v>1973</v>
      </c>
      <c r="G323" s="15" t="s">
        <v>4223</v>
      </c>
      <c r="H323" s="15" t="s">
        <v>4224</v>
      </c>
      <c r="I323" s="16" t="s">
        <v>4225</v>
      </c>
      <c r="J323" s="16" t="s">
        <v>4226</v>
      </c>
      <c r="K323" s="16" t="s">
        <v>4227</v>
      </c>
      <c r="L323" s="15" t="s">
        <v>1979</v>
      </c>
    </row>
    <row r="324" spans="1:13">
      <c r="A324" s="15" t="s">
        <v>4228</v>
      </c>
      <c r="B324" s="15" t="s">
        <v>4229</v>
      </c>
      <c r="C324" s="15" t="s">
        <v>1722</v>
      </c>
      <c r="D324" s="15" t="s">
        <v>1973</v>
      </c>
      <c r="G324" s="15" t="s">
        <v>4230</v>
      </c>
      <c r="H324" s="15" t="s">
        <v>4231</v>
      </c>
      <c r="I324" s="16" t="s">
        <v>4232</v>
      </c>
      <c r="J324" s="16" t="s">
        <v>4233</v>
      </c>
      <c r="K324" s="16" t="s">
        <v>4234</v>
      </c>
      <c r="L324" s="15" t="s">
        <v>1979</v>
      </c>
    </row>
    <row r="325" spans="1:13">
      <c r="A325" s="15" t="s">
        <v>4235</v>
      </c>
      <c r="B325" s="15" t="s">
        <v>4236</v>
      </c>
      <c r="C325" s="15" t="s">
        <v>1926</v>
      </c>
      <c r="D325" s="15" t="s">
        <v>1973</v>
      </c>
      <c r="G325" s="15" t="s">
        <v>4237</v>
      </c>
      <c r="H325" s="15" t="s">
        <v>4238</v>
      </c>
      <c r="I325" s="16" t="s">
        <v>4239</v>
      </c>
      <c r="J325" s="16" t="s">
        <v>4240</v>
      </c>
      <c r="K325" s="16" t="s">
        <v>4241</v>
      </c>
      <c r="L325" s="15" t="s">
        <v>1979</v>
      </c>
    </row>
    <row r="326" spans="1:13">
      <c r="A326" s="15" t="s">
        <v>4242</v>
      </c>
      <c r="B326" s="15" t="s">
        <v>4243</v>
      </c>
      <c r="C326" s="15" t="s">
        <v>1806</v>
      </c>
      <c r="D326" s="15" t="s">
        <v>1973</v>
      </c>
      <c r="G326" s="15" t="s">
        <v>4244</v>
      </c>
      <c r="H326" s="15" t="s">
        <v>4245</v>
      </c>
      <c r="I326" s="16" t="s">
        <v>4246</v>
      </c>
      <c r="J326" s="16" t="s">
        <v>4247</v>
      </c>
      <c r="K326" s="16" t="s">
        <v>4248</v>
      </c>
      <c r="L326" s="15" t="s">
        <v>1979</v>
      </c>
    </row>
    <row r="327" spans="1:13">
      <c r="A327" s="15" t="s">
        <v>4249</v>
      </c>
      <c r="B327" s="15" t="s">
        <v>4250</v>
      </c>
      <c r="C327" s="15" t="s">
        <v>177</v>
      </c>
      <c r="D327" s="15" t="s">
        <v>1973</v>
      </c>
      <c r="G327" s="15" t="s">
        <v>4251</v>
      </c>
      <c r="H327" s="15" t="s">
        <v>4252</v>
      </c>
      <c r="I327" s="16" t="s">
        <v>4253</v>
      </c>
      <c r="J327" s="16" t="s">
        <v>4254</v>
      </c>
      <c r="K327" s="16" t="s">
        <v>4255</v>
      </c>
      <c r="L327" s="15" t="s">
        <v>1979</v>
      </c>
    </row>
    <row r="328" spans="1:13">
      <c r="A328" s="15" t="s">
        <v>4256</v>
      </c>
      <c r="B328" s="15" t="s">
        <v>4257</v>
      </c>
      <c r="C328" s="15" t="s">
        <v>652</v>
      </c>
      <c r="D328" s="15" t="s">
        <v>1973</v>
      </c>
      <c r="G328" s="15" t="s">
        <v>4258</v>
      </c>
      <c r="H328" s="15" t="s">
        <v>4259</v>
      </c>
      <c r="I328" s="16" t="s">
        <v>4260</v>
      </c>
      <c r="J328" s="16" t="s">
        <v>4261</v>
      </c>
      <c r="K328" s="16" t="s">
        <v>4262</v>
      </c>
      <c r="L328" s="15" t="s">
        <v>1979</v>
      </c>
      <c r="M328" s="17"/>
    </row>
    <row r="329" spans="1:13">
      <c r="A329" s="15" t="s">
        <v>4263</v>
      </c>
      <c r="B329" s="15" t="s">
        <v>4264</v>
      </c>
      <c r="C329" s="15" t="s">
        <v>1263</v>
      </c>
      <c r="D329" s="15" t="s">
        <v>1973</v>
      </c>
      <c r="G329" s="15" t="s">
        <v>4265</v>
      </c>
      <c r="H329" s="15" t="s">
        <v>4266</v>
      </c>
      <c r="I329" s="16" t="s">
        <v>4267</v>
      </c>
      <c r="J329" s="16" t="s">
        <v>4268</v>
      </c>
      <c r="K329" s="16" t="s">
        <v>4269</v>
      </c>
      <c r="L329" s="15" t="s">
        <v>1979</v>
      </c>
      <c r="M329" s="16" t="s">
        <v>1266</v>
      </c>
    </row>
    <row r="330" spans="1:13">
      <c r="A330" s="15" t="s">
        <v>4270</v>
      </c>
      <c r="B330" s="15" t="s">
        <v>4271</v>
      </c>
      <c r="C330" s="15" t="s">
        <v>252</v>
      </c>
      <c r="D330" s="15" t="s">
        <v>1973</v>
      </c>
      <c r="G330" s="15" t="s">
        <v>4272</v>
      </c>
      <c r="H330" s="15" t="s">
        <v>4273</v>
      </c>
      <c r="I330" s="16" t="s">
        <v>4274</v>
      </c>
      <c r="J330" s="16" t="s">
        <v>4275</v>
      </c>
      <c r="K330" s="16" t="s">
        <v>4276</v>
      </c>
      <c r="L330" s="15" t="s">
        <v>1979</v>
      </c>
    </row>
    <row r="331" spans="1:13">
      <c r="A331" s="15" t="s">
        <v>4277</v>
      </c>
      <c r="B331" s="15" t="s">
        <v>4278</v>
      </c>
      <c r="C331" s="15" t="s">
        <v>1421</v>
      </c>
      <c r="D331" s="15" t="s">
        <v>1973</v>
      </c>
      <c r="G331" s="15" t="s">
        <v>4279</v>
      </c>
      <c r="H331" s="15" t="s">
        <v>4280</v>
      </c>
      <c r="I331" s="16" t="s">
        <v>4281</v>
      </c>
      <c r="J331" s="16" t="s">
        <v>4282</v>
      </c>
      <c r="K331" s="16" t="s">
        <v>4283</v>
      </c>
      <c r="L331" s="15" t="s">
        <v>1979</v>
      </c>
      <c r="M331" s="16" t="s">
        <v>1425</v>
      </c>
    </row>
    <row r="332" spans="1:13">
      <c r="A332" s="15" t="s">
        <v>4284</v>
      </c>
      <c r="B332" s="15" t="s">
        <v>4285</v>
      </c>
      <c r="C332" s="15" t="s">
        <v>1478</v>
      </c>
      <c r="D332" s="15" t="s">
        <v>1973</v>
      </c>
      <c r="G332" s="15" t="s">
        <v>4286</v>
      </c>
      <c r="H332" s="15" t="s">
        <v>4287</v>
      </c>
      <c r="I332" s="16" t="s">
        <v>4288</v>
      </c>
      <c r="J332" s="16" t="s">
        <v>4289</v>
      </c>
      <c r="K332" s="16" t="s">
        <v>4290</v>
      </c>
      <c r="L332" s="15" t="s">
        <v>1979</v>
      </c>
    </row>
    <row r="333" spans="1:13">
      <c r="A333" s="15" t="s">
        <v>4291</v>
      </c>
      <c r="B333" s="15" t="s">
        <v>4292</v>
      </c>
      <c r="C333" s="15" t="s">
        <v>1845</v>
      </c>
      <c r="D333" s="15" t="s">
        <v>1973</v>
      </c>
      <c r="G333" s="15" t="s">
        <v>4293</v>
      </c>
      <c r="H333" s="15" t="s">
        <v>4294</v>
      </c>
      <c r="I333" s="16" t="s">
        <v>4295</v>
      </c>
      <c r="J333" s="16" t="s">
        <v>4296</v>
      </c>
      <c r="K333" s="16" t="s">
        <v>4297</v>
      </c>
      <c r="L333" s="15" t="s">
        <v>1979</v>
      </c>
    </row>
    <row r="334" spans="1:13">
      <c r="A334" s="15" t="s">
        <v>4298</v>
      </c>
      <c r="B334" s="15" t="s">
        <v>4299</v>
      </c>
      <c r="C334" s="15" t="s">
        <v>524</v>
      </c>
      <c r="D334" s="15" t="s">
        <v>1973</v>
      </c>
      <c r="G334" s="15" t="s">
        <v>4300</v>
      </c>
      <c r="H334" s="15" t="s">
        <v>4301</v>
      </c>
      <c r="I334" s="16" t="s">
        <v>4302</v>
      </c>
      <c r="J334" s="16" t="s">
        <v>4303</v>
      </c>
      <c r="K334" s="16" t="s">
        <v>4304</v>
      </c>
      <c r="L334" s="15" t="s">
        <v>1979</v>
      </c>
      <c r="M334" s="16" t="s">
        <v>527</v>
      </c>
    </row>
    <row r="335" spans="1:13">
      <c r="A335" s="15" t="s">
        <v>4305</v>
      </c>
      <c r="B335" s="15" t="s">
        <v>4306</v>
      </c>
      <c r="C335" s="15" t="s">
        <v>1869</v>
      </c>
      <c r="D335" s="15" t="s">
        <v>1973</v>
      </c>
      <c r="G335" s="15" t="s">
        <v>4307</v>
      </c>
      <c r="H335" s="15" t="s">
        <v>4308</v>
      </c>
      <c r="I335" s="16" t="s">
        <v>4309</v>
      </c>
      <c r="J335" s="16" t="s">
        <v>4310</v>
      </c>
      <c r="K335" s="16" t="s">
        <v>4311</v>
      </c>
      <c r="L335" s="15" t="s">
        <v>1979</v>
      </c>
    </row>
    <row r="336" spans="1:13">
      <c r="A336" s="15" t="s">
        <v>4312</v>
      </c>
      <c r="B336" s="15" t="s">
        <v>4313</v>
      </c>
      <c r="C336" s="15" t="s">
        <v>663</v>
      </c>
      <c r="D336" s="15" t="s">
        <v>1973</v>
      </c>
      <c r="G336" s="15" t="s">
        <v>4314</v>
      </c>
      <c r="H336" s="15" t="s">
        <v>4315</v>
      </c>
      <c r="I336" s="16" t="s">
        <v>4316</v>
      </c>
      <c r="J336" s="16" t="s">
        <v>4317</v>
      </c>
      <c r="K336" s="16" t="s">
        <v>4318</v>
      </c>
      <c r="L336" s="15" t="s">
        <v>1979</v>
      </c>
    </row>
    <row r="337" spans="1:13">
      <c r="A337" s="15" t="s">
        <v>4319</v>
      </c>
      <c r="B337" s="15" t="s">
        <v>4320</v>
      </c>
      <c r="C337" s="15" t="s">
        <v>1738</v>
      </c>
      <c r="D337" s="15" t="s">
        <v>1973</v>
      </c>
      <c r="G337" s="15" t="s">
        <v>4321</v>
      </c>
      <c r="H337" s="15" t="s">
        <v>4322</v>
      </c>
      <c r="I337" s="16" t="s">
        <v>4323</v>
      </c>
      <c r="J337" s="16" t="s">
        <v>4324</v>
      </c>
      <c r="K337" s="16" t="s">
        <v>4325</v>
      </c>
      <c r="L337" s="15" t="s">
        <v>1979</v>
      </c>
      <c r="M337" s="16" t="s">
        <v>1741</v>
      </c>
    </row>
    <row r="338" spans="1:13">
      <c r="A338" s="15" t="s">
        <v>4326</v>
      </c>
      <c r="B338" s="15" t="s">
        <v>4327</v>
      </c>
      <c r="C338" s="15" t="s">
        <v>1832</v>
      </c>
      <c r="D338" s="15" t="s">
        <v>1973</v>
      </c>
      <c r="G338" s="15" t="s">
        <v>4328</v>
      </c>
      <c r="H338" s="15" t="s">
        <v>4329</v>
      </c>
      <c r="I338" s="16" t="s">
        <v>4330</v>
      </c>
      <c r="J338" s="16" t="s">
        <v>4331</v>
      </c>
      <c r="K338" s="16" t="s">
        <v>4332</v>
      </c>
      <c r="L338" s="15" t="s">
        <v>1979</v>
      </c>
      <c r="M338" s="16" t="s">
        <v>1835</v>
      </c>
    </row>
    <row r="339" spans="1:13">
      <c r="A339" s="15" t="s">
        <v>4333</v>
      </c>
      <c r="B339" s="15" t="s">
        <v>4334</v>
      </c>
      <c r="C339" s="15" t="s">
        <v>1904</v>
      </c>
      <c r="D339" s="15" t="s">
        <v>1973</v>
      </c>
      <c r="G339" s="15" t="s">
        <v>4335</v>
      </c>
      <c r="H339" s="15" t="s">
        <v>4336</v>
      </c>
      <c r="I339" s="16" t="s">
        <v>4337</v>
      </c>
      <c r="J339" s="16" t="s">
        <v>4338</v>
      </c>
      <c r="K339" s="16" t="s">
        <v>4339</v>
      </c>
      <c r="L339" s="15" t="s">
        <v>1979</v>
      </c>
      <c r="M339" s="16" t="s">
        <v>1907</v>
      </c>
    </row>
    <row r="340" spans="1:13">
      <c r="A340" s="15" t="s">
        <v>4340</v>
      </c>
      <c r="B340" s="15" t="s">
        <v>4341</v>
      </c>
      <c r="C340" s="15" t="s">
        <v>1682</v>
      </c>
      <c r="D340" s="15" t="s">
        <v>1973</v>
      </c>
      <c r="G340" s="15" t="s">
        <v>4342</v>
      </c>
      <c r="H340" s="15" t="s">
        <v>4343</v>
      </c>
      <c r="I340" s="16" t="s">
        <v>4344</v>
      </c>
      <c r="J340" s="16" t="s">
        <v>4345</v>
      </c>
      <c r="K340" s="16" t="s">
        <v>4346</v>
      </c>
      <c r="L340" s="15" t="s">
        <v>1979</v>
      </c>
      <c r="M340" s="17"/>
    </row>
    <row r="341" spans="1:13">
      <c r="A341" s="15" t="s">
        <v>4347</v>
      </c>
      <c r="B341" s="15" t="s">
        <v>4348</v>
      </c>
      <c r="C341" s="15" t="s">
        <v>950</v>
      </c>
      <c r="D341" s="15" t="s">
        <v>1973</v>
      </c>
      <c r="G341" s="15" t="s">
        <v>4349</v>
      </c>
      <c r="H341" s="15" t="s">
        <v>4350</v>
      </c>
      <c r="I341" s="16" t="s">
        <v>4351</v>
      </c>
      <c r="J341" s="16" t="s">
        <v>4352</v>
      </c>
      <c r="K341" s="16" t="s">
        <v>4353</v>
      </c>
      <c r="L341" s="15" t="s">
        <v>1979</v>
      </c>
      <c r="M341" s="16" t="s">
        <v>953</v>
      </c>
    </row>
    <row r="342" spans="1:13">
      <c r="A342" s="15" t="s">
        <v>4354</v>
      </c>
      <c r="B342" s="15" t="s">
        <v>4355</v>
      </c>
      <c r="C342" s="15" t="s">
        <v>1515</v>
      </c>
      <c r="D342" s="15" t="s">
        <v>1973</v>
      </c>
      <c r="G342" s="15" t="s">
        <v>4356</v>
      </c>
      <c r="H342" s="15" t="s">
        <v>4357</v>
      </c>
      <c r="I342" s="16" t="s">
        <v>4358</v>
      </c>
      <c r="J342" s="16" t="s">
        <v>4359</v>
      </c>
      <c r="K342" s="16" t="s">
        <v>4360</v>
      </c>
      <c r="L342" s="15" t="s">
        <v>1979</v>
      </c>
      <c r="M342" s="16" t="s">
        <v>1518</v>
      </c>
    </row>
    <row r="343" spans="1:13">
      <c r="A343" s="15" t="s">
        <v>4361</v>
      </c>
      <c r="B343" s="15" t="s">
        <v>4362</v>
      </c>
      <c r="C343" s="15" t="s">
        <v>959</v>
      </c>
      <c r="D343" s="15" t="s">
        <v>1973</v>
      </c>
      <c r="G343" s="15" t="s">
        <v>4363</v>
      </c>
      <c r="H343" s="15" t="s">
        <v>4364</v>
      </c>
      <c r="I343" s="16" t="s">
        <v>4365</v>
      </c>
      <c r="J343" s="16" t="s">
        <v>4366</v>
      </c>
      <c r="K343" s="16" t="s">
        <v>4367</v>
      </c>
      <c r="L343" s="15" t="s">
        <v>1979</v>
      </c>
    </row>
    <row r="344" spans="1:13">
      <c r="A344" s="15" t="s">
        <v>4368</v>
      </c>
      <c r="B344" s="15" t="s">
        <v>4369</v>
      </c>
      <c r="C344" s="15" t="s">
        <v>1582</v>
      </c>
      <c r="D344" s="15" t="s">
        <v>1973</v>
      </c>
      <c r="G344" s="15" t="s">
        <v>4370</v>
      </c>
      <c r="H344" s="15" t="s">
        <v>4371</v>
      </c>
      <c r="I344" s="16" t="s">
        <v>4372</v>
      </c>
      <c r="J344" s="16" t="s">
        <v>4373</v>
      </c>
      <c r="K344" s="16" t="s">
        <v>4374</v>
      </c>
      <c r="L344" s="15" t="s">
        <v>1979</v>
      </c>
    </row>
    <row r="345" spans="1:13">
      <c r="A345" s="15" t="s">
        <v>4375</v>
      </c>
      <c r="B345" s="15" t="s">
        <v>4376</v>
      </c>
      <c r="C345" s="15" t="s">
        <v>947</v>
      </c>
      <c r="D345" s="15" t="s">
        <v>1973</v>
      </c>
      <c r="G345" s="15" t="s">
        <v>4377</v>
      </c>
      <c r="H345" s="15" t="s">
        <v>4378</v>
      </c>
      <c r="I345" s="16" t="s">
        <v>4379</v>
      </c>
      <c r="J345" s="16" t="s">
        <v>4380</v>
      </c>
      <c r="K345" s="16" t="s">
        <v>4381</v>
      </c>
      <c r="L345" s="15" t="s">
        <v>1979</v>
      </c>
    </row>
    <row r="346" spans="1:13">
      <c r="A346" s="15" t="s">
        <v>4382</v>
      </c>
      <c r="B346" s="15" t="s">
        <v>4383</v>
      </c>
      <c r="C346" s="15" t="s">
        <v>1760</v>
      </c>
      <c r="D346" s="15" t="s">
        <v>1973</v>
      </c>
      <c r="G346" s="15" t="s">
        <v>4384</v>
      </c>
      <c r="H346" s="15" t="s">
        <v>4385</v>
      </c>
      <c r="I346" s="16" t="s">
        <v>4386</v>
      </c>
      <c r="J346" s="16" t="s">
        <v>4387</v>
      </c>
      <c r="K346" s="16" t="s">
        <v>4388</v>
      </c>
      <c r="L346" s="15" t="s">
        <v>1979</v>
      </c>
    </row>
    <row r="347" spans="1:13">
      <c r="A347" s="15" t="s">
        <v>4389</v>
      </c>
      <c r="B347" s="15" t="s">
        <v>4390</v>
      </c>
      <c r="C347" s="15" t="s">
        <v>1886</v>
      </c>
      <c r="D347" s="15" t="s">
        <v>1973</v>
      </c>
      <c r="G347" s="15" t="s">
        <v>4391</v>
      </c>
      <c r="H347" s="15" t="s">
        <v>4392</v>
      </c>
      <c r="I347" s="16" t="s">
        <v>4393</v>
      </c>
      <c r="J347" s="16" t="s">
        <v>4394</v>
      </c>
      <c r="K347" s="16" t="s">
        <v>4395</v>
      </c>
      <c r="L347" s="15" t="s">
        <v>1979</v>
      </c>
    </row>
    <row r="348" spans="1:13">
      <c r="A348" s="15" t="s">
        <v>4396</v>
      </c>
      <c r="B348" s="15" t="s">
        <v>4397</v>
      </c>
      <c r="C348" s="15" t="s">
        <v>232</v>
      </c>
      <c r="D348" s="15" t="s">
        <v>1973</v>
      </c>
      <c r="G348" s="15" t="s">
        <v>4398</v>
      </c>
      <c r="H348" s="15" t="s">
        <v>4399</v>
      </c>
      <c r="I348" s="16" t="s">
        <v>4400</v>
      </c>
      <c r="J348" s="16" t="s">
        <v>4401</v>
      </c>
      <c r="K348" s="16" t="s">
        <v>4402</v>
      </c>
      <c r="L348" s="15" t="s">
        <v>1979</v>
      </c>
    </row>
    <row r="349" spans="1:13">
      <c r="A349" s="15" t="s">
        <v>4403</v>
      </c>
      <c r="B349" s="15" t="s">
        <v>4404</v>
      </c>
      <c r="C349" s="15" t="s">
        <v>912</v>
      </c>
      <c r="D349" s="15" t="s">
        <v>1973</v>
      </c>
      <c r="G349" s="15" t="s">
        <v>4405</v>
      </c>
      <c r="H349" s="15" t="s">
        <v>4406</v>
      </c>
      <c r="I349" s="16" t="s">
        <v>4407</v>
      </c>
      <c r="J349" s="16" t="s">
        <v>4408</v>
      </c>
      <c r="K349" s="16" t="s">
        <v>4409</v>
      </c>
      <c r="L349" s="15" t="s">
        <v>1979</v>
      </c>
    </row>
    <row r="350" spans="1:13">
      <c r="A350" s="15" t="s">
        <v>4410</v>
      </c>
      <c r="B350" s="15" t="s">
        <v>4411</v>
      </c>
      <c r="C350" s="15" t="s">
        <v>909</v>
      </c>
      <c r="D350" s="15" t="s">
        <v>1973</v>
      </c>
      <c r="G350" s="15" t="s">
        <v>4412</v>
      </c>
      <c r="H350" s="15" t="s">
        <v>4413</v>
      </c>
      <c r="I350" s="16" t="s">
        <v>4414</v>
      </c>
      <c r="J350" s="16" t="s">
        <v>4415</v>
      </c>
      <c r="K350" s="16" t="s">
        <v>4416</v>
      </c>
      <c r="L350" s="15" t="s">
        <v>1979</v>
      </c>
    </row>
    <row r="351" spans="1:13">
      <c r="A351" s="15" t="s">
        <v>4417</v>
      </c>
      <c r="B351" s="15" t="s">
        <v>4418</v>
      </c>
      <c r="C351" s="15" t="s">
        <v>1593</v>
      </c>
      <c r="D351" s="15" t="s">
        <v>1973</v>
      </c>
      <c r="G351" s="15" t="s">
        <v>4419</v>
      </c>
      <c r="H351" s="15" t="s">
        <v>4420</v>
      </c>
      <c r="I351" s="16" t="s">
        <v>4421</v>
      </c>
      <c r="J351" s="16" t="s">
        <v>4422</v>
      </c>
      <c r="K351" s="16" t="s">
        <v>4423</v>
      </c>
      <c r="L351" s="15" t="s">
        <v>1979</v>
      </c>
    </row>
    <row r="352" spans="1:13">
      <c r="A352" s="15" t="s">
        <v>4424</v>
      </c>
      <c r="B352" s="15" t="s">
        <v>4425</v>
      </c>
      <c r="C352" s="15" t="s">
        <v>55</v>
      </c>
      <c r="D352" s="15" t="s">
        <v>1973</v>
      </c>
      <c r="G352" s="15" t="s">
        <v>4426</v>
      </c>
      <c r="H352" s="15" t="s">
        <v>4427</v>
      </c>
      <c r="I352" s="16" t="s">
        <v>4428</v>
      </c>
      <c r="J352" s="16" t="s">
        <v>4429</v>
      </c>
      <c r="K352" s="16" t="s">
        <v>4430</v>
      </c>
      <c r="L352" s="15" t="s">
        <v>1979</v>
      </c>
      <c r="M352" s="16" t="s">
        <v>60</v>
      </c>
    </row>
    <row r="353" spans="1:13">
      <c r="A353" s="15" t="s">
        <v>4431</v>
      </c>
      <c r="B353" s="15" t="s">
        <v>4432</v>
      </c>
      <c r="C353" s="15" t="s">
        <v>1599</v>
      </c>
      <c r="D353" s="15" t="s">
        <v>1973</v>
      </c>
      <c r="G353" s="15" t="s">
        <v>4433</v>
      </c>
      <c r="H353" s="15" t="s">
        <v>4434</v>
      </c>
      <c r="I353" s="16" t="s">
        <v>4435</v>
      </c>
      <c r="J353" s="16" t="s">
        <v>4436</v>
      </c>
      <c r="K353" s="16" t="s">
        <v>4437</v>
      </c>
      <c r="L353" s="15" t="s">
        <v>1979</v>
      </c>
    </row>
    <row r="354" spans="1:13">
      <c r="A354" s="15" t="s">
        <v>4438</v>
      </c>
      <c r="B354" s="15" t="s">
        <v>4439</v>
      </c>
      <c r="C354" s="15" t="s">
        <v>189</v>
      </c>
      <c r="D354" s="15" t="s">
        <v>1973</v>
      </c>
      <c r="G354" s="15" t="s">
        <v>4440</v>
      </c>
      <c r="H354" s="15" t="s">
        <v>4441</v>
      </c>
      <c r="I354" s="16" t="s">
        <v>4442</v>
      </c>
      <c r="J354" s="16" t="s">
        <v>4443</v>
      </c>
      <c r="K354" s="16" t="s">
        <v>4444</v>
      </c>
      <c r="L354" s="15" t="s">
        <v>1979</v>
      </c>
      <c r="M354" s="17"/>
    </row>
    <row r="355" spans="1:13">
      <c r="A355" s="15" t="s">
        <v>4445</v>
      </c>
      <c r="B355" s="15" t="s">
        <v>4446</v>
      </c>
      <c r="C355" s="15" t="s">
        <v>1700</v>
      </c>
      <c r="D355" s="15" t="s">
        <v>1973</v>
      </c>
      <c r="G355" s="15" t="s">
        <v>4447</v>
      </c>
      <c r="H355" s="15" t="s">
        <v>4448</v>
      </c>
      <c r="I355" s="16" t="s">
        <v>4449</v>
      </c>
      <c r="J355" s="16" t="s">
        <v>4450</v>
      </c>
      <c r="K355" s="16" t="s">
        <v>4451</v>
      </c>
      <c r="L355" s="15" t="s">
        <v>1979</v>
      </c>
      <c r="M355" s="16" t="s">
        <v>1703</v>
      </c>
    </row>
    <row r="356" spans="1:13">
      <c r="A356" s="15" t="s">
        <v>4452</v>
      </c>
      <c r="B356" s="15" t="s">
        <v>4453</v>
      </c>
      <c r="C356" s="15" t="s">
        <v>1165</v>
      </c>
      <c r="D356" s="15" t="s">
        <v>1973</v>
      </c>
      <c r="G356" s="15" t="s">
        <v>4454</v>
      </c>
      <c r="H356" s="15" t="s">
        <v>4455</v>
      </c>
      <c r="I356" s="16" t="s">
        <v>4456</v>
      </c>
      <c r="J356" s="16" t="s">
        <v>4457</v>
      </c>
      <c r="K356" s="16" t="s">
        <v>4458</v>
      </c>
      <c r="L356" s="15" t="s">
        <v>1979</v>
      </c>
    </row>
    <row r="357" spans="1:13">
      <c r="A357" s="15" t="s">
        <v>4459</v>
      </c>
      <c r="B357" s="15" t="s">
        <v>4460</v>
      </c>
      <c r="C357" s="15" t="s">
        <v>760</v>
      </c>
      <c r="D357" s="15" t="s">
        <v>1973</v>
      </c>
      <c r="G357" s="15" t="s">
        <v>4461</v>
      </c>
      <c r="H357" s="15" t="s">
        <v>4462</v>
      </c>
      <c r="I357" s="16" t="s">
        <v>4463</v>
      </c>
      <c r="J357" s="16" t="s">
        <v>4464</v>
      </c>
      <c r="K357" s="16" t="s">
        <v>4465</v>
      </c>
      <c r="L357" s="15" t="s">
        <v>1979</v>
      </c>
      <c r="M357" s="16" t="s">
        <v>763</v>
      </c>
    </row>
    <row r="358" spans="1:13">
      <c r="A358" s="15" t="s">
        <v>4466</v>
      </c>
      <c r="B358" s="15" t="s">
        <v>4467</v>
      </c>
      <c r="C358" s="15" t="s">
        <v>1285</v>
      </c>
      <c r="D358" s="15" t="s">
        <v>1973</v>
      </c>
      <c r="G358" s="15" t="s">
        <v>4468</v>
      </c>
      <c r="H358" s="15" t="s">
        <v>4469</v>
      </c>
      <c r="I358" s="16" t="s">
        <v>4470</v>
      </c>
      <c r="J358" s="16" t="s">
        <v>4471</v>
      </c>
      <c r="K358" s="16" t="s">
        <v>4472</v>
      </c>
      <c r="L358" s="15" t="s">
        <v>1979</v>
      </c>
    </row>
    <row r="359" spans="1:13">
      <c r="A359" s="15" t="s">
        <v>4473</v>
      </c>
      <c r="B359" s="15" t="s">
        <v>4474</v>
      </c>
      <c r="C359" s="15" t="s">
        <v>1539</v>
      </c>
      <c r="D359" s="15" t="s">
        <v>1973</v>
      </c>
      <c r="G359" s="15" t="s">
        <v>4475</v>
      </c>
      <c r="H359" s="15" t="s">
        <v>4476</v>
      </c>
      <c r="I359" s="16" t="s">
        <v>4477</v>
      </c>
      <c r="J359" s="16" t="s">
        <v>4478</v>
      </c>
      <c r="K359" s="16" t="s">
        <v>4479</v>
      </c>
      <c r="L359" s="15" t="s">
        <v>1979</v>
      </c>
      <c r="M359" s="17"/>
    </row>
    <row r="360" spans="1:13">
      <c r="A360" s="15" t="s">
        <v>4480</v>
      </c>
      <c r="B360" s="15" t="s">
        <v>4481</v>
      </c>
      <c r="C360" s="15" t="s">
        <v>1558</v>
      </c>
      <c r="D360" s="15" t="s">
        <v>1973</v>
      </c>
      <c r="G360" s="15" t="s">
        <v>4482</v>
      </c>
      <c r="H360" s="15" t="s">
        <v>4483</v>
      </c>
      <c r="I360" s="16" t="s">
        <v>4484</v>
      </c>
      <c r="J360" s="16" t="s">
        <v>4485</v>
      </c>
      <c r="K360" s="16" t="s">
        <v>4486</v>
      </c>
      <c r="L360" s="15" t="s">
        <v>1979</v>
      </c>
    </row>
    <row r="361" spans="1:13">
      <c r="A361" s="15" t="s">
        <v>4487</v>
      </c>
      <c r="B361" s="15" t="s">
        <v>4488</v>
      </c>
      <c r="C361" s="15" t="s">
        <v>1674</v>
      </c>
      <c r="D361" s="15" t="s">
        <v>1973</v>
      </c>
      <c r="G361" s="15" t="s">
        <v>4489</v>
      </c>
      <c r="H361" s="15" t="s">
        <v>4490</v>
      </c>
      <c r="I361" s="16" t="s">
        <v>4491</v>
      </c>
      <c r="J361" s="16" t="s">
        <v>4492</v>
      </c>
      <c r="K361" s="16" t="s">
        <v>4493</v>
      </c>
      <c r="L361" s="15" t="s">
        <v>1979</v>
      </c>
    </row>
    <row r="362" spans="1:13">
      <c r="A362" s="15" t="s">
        <v>4494</v>
      </c>
      <c r="B362" s="15" t="s">
        <v>4495</v>
      </c>
      <c r="C362" s="15" t="s">
        <v>1041</v>
      </c>
      <c r="D362" s="15" t="s">
        <v>1973</v>
      </c>
      <c r="G362" s="15" t="s">
        <v>4496</v>
      </c>
      <c r="H362" s="15" t="s">
        <v>4497</v>
      </c>
      <c r="I362" s="16" t="s">
        <v>4498</v>
      </c>
      <c r="J362" s="16" t="s">
        <v>4499</v>
      </c>
      <c r="K362" s="16" t="s">
        <v>4500</v>
      </c>
      <c r="L362" s="15" t="s">
        <v>1979</v>
      </c>
    </row>
    <row r="363" spans="1:13">
      <c r="A363" s="15" t="s">
        <v>4501</v>
      </c>
      <c r="B363" s="15" t="s">
        <v>4502</v>
      </c>
      <c r="C363" s="15" t="s">
        <v>1168</v>
      </c>
      <c r="D363" s="15" t="s">
        <v>1973</v>
      </c>
      <c r="G363" s="15" t="s">
        <v>4503</v>
      </c>
      <c r="H363" s="15" t="s">
        <v>4504</v>
      </c>
      <c r="I363" s="16" t="s">
        <v>4505</v>
      </c>
      <c r="J363" s="16" t="s">
        <v>4506</v>
      </c>
      <c r="K363" s="16" t="s">
        <v>4507</v>
      </c>
      <c r="L363" s="15" t="s">
        <v>1979</v>
      </c>
    </row>
    <row r="364" spans="1:13">
      <c r="A364" s="15" t="s">
        <v>4508</v>
      </c>
      <c r="B364" s="15" t="s">
        <v>4509</v>
      </c>
      <c r="C364" s="15" t="s">
        <v>565</v>
      </c>
      <c r="D364" s="15" t="s">
        <v>1973</v>
      </c>
      <c r="G364" s="15" t="s">
        <v>4510</v>
      </c>
      <c r="H364" s="15" t="s">
        <v>4511</v>
      </c>
      <c r="I364" s="16" t="s">
        <v>4512</v>
      </c>
      <c r="J364" s="16" t="s">
        <v>4513</v>
      </c>
      <c r="K364" s="16" t="s">
        <v>4514</v>
      </c>
      <c r="L364" s="15" t="s">
        <v>1979</v>
      </c>
    </row>
    <row r="365" spans="1:13">
      <c r="A365" s="15" t="s">
        <v>4515</v>
      </c>
      <c r="B365" s="15" t="s">
        <v>4516</v>
      </c>
      <c r="C365" s="15" t="s">
        <v>335</v>
      </c>
      <c r="D365" s="15" t="s">
        <v>1973</v>
      </c>
      <c r="G365" s="15" t="s">
        <v>4517</v>
      </c>
      <c r="H365" s="15" t="s">
        <v>4518</v>
      </c>
      <c r="I365" s="16" t="s">
        <v>4519</v>
      </c>
      <c r="J365" s="16" t="s">
        <v>4520</v>
      </c>
      <c r="K365" s="16" t="s">
        <v>4521</v>
      </c>
      <c r="L365" s="15" t="s">
        <v>1979</v>
      </c>
      <c r="M365" s="16" t="s">
        <v>338</v>
      </c>
    </row>
    <row r="366" spans="1:13">
      <c r="A366" s="15" t="s">
        <v>4522</v>
      </c>
      <c r="B366" s="15" t="s">
        <v>4523</v>
      </c>
      <c r="C366" s="15" t="s">
        <v>1209</v>
      </c>
      <c r="D366" s="15" t="s">
        <v>1973</v>
      </c>
      <c r="G366" s="15" t="s">
        <v>4524</v>
      </c>
      <c r="H366" s="15" t="s">
        <v>4525</v>
      </c>
      <c r="I366" s="16" t="s">
        <v>4526</v>
      </c>
      <c r="J366" s="16" t="s">
        <v>4527</v>
      </c>
      <c r="K366" s="16" t="s">
        <v>4528</v>
      </c>
      <c r="L366" s="15" t="s">
        <v>1979</v>
      </c>
    </row>
    <row r="367" spans="1:13">
      <c r="A367" s="15" t="s">
        <v>4529</v>
      </c>
      <c r="B367" s="15" t="s">
        <v>4530</v>
      </c>
      <c r="C367" s="15" t="s">
        <v>838</v>
      </c>
      <c r="D367" s="15" t="s">
        <v>1973</v>
      </c>
      <c r="G367" s="15" t="s">
        <v>4531</v>
      </c>
      <c r="H367" s="15" t="s">
        <v>4532</v>
      </c>
      <c r="I367" s="16" t="s">
        <v>4533</v>
      </c>
      <c r="J367" s="16" t="s">
        <v>4534</v>
      </c>
      <c r="K367" s="16" t="s">
        <v>4535</v>
      </c>
      <c r="L367" s="15" t="s">
        <v>1979</v>
      </c>
    </row>
    <row r="368" spans="1:13">
      <c r="A368" s="15" t="s">
        <v>4536</v>
      </c>
      <c r="B368" s="15" t="s">
        <v>4537</v>
      </c>
      <c r="C368" s="15" t="s">
        <v>624</v>
      </c>
      <c r="D368" s="15" t="s">
        <v>1973</v>
      </c>
      <c r="G368" s="15" t="s">
        <v>4538</v>
      </c>
      <c r="H368" s="15" t="s">
        <v>4539</v>
      </c>
      <c r="I368" s="16" t="s">
        <v>4540</v>
      </c>
      <c r="J368" s="16" t="s">
        <v>4541</v>
      </c>
      <c r="K368" s="16" t="s">
        <v>4542</v>
      </c>
      <c r="L368" s="15" t="s">
        <v>1979</v>
      </c>
    </row>
    <row r="369" spans="1:13">
      <c r="A369" s="15" t="s">
        <v>4543</v>
      </c>
      <c r="B369" s="15" t="s">
        <v>4544</v>
      </c>
      <c r="C369" s="15" t="s">
        <v>1766</v>
      </c>
      <c r="D369" s="15" t="s">
        <v>1973</v>
      </c>
      <c r="G369" s="15" t="s">
        <v>4545</v>
      </c>
      <c r="H369" s="15" t="s">
        <v>4546</v>
      </c>
      <c r="I369" s="16" t="s">
        <v>4547</v>
      </c>
      <c r="J369" s="16" t="s">
        <v>4548</v>
      </c>
      <c r="K369" s="16" t="s">
        <v>4549</v>
      </c>
      <c r="L369" s="15" t="s">
        <v>1979</v>
      </c>
    </row>
    <row r="370" spans="1:13">
      <c r="A370" s="15" t="s">
        <v>4550</v>
      </c>
      <c r="B370" s="15" t="s">
        <v>4551</v>
      </c>
      <c r="C370" s="15" t="s">
        <v>1094</v>
      </c>
      <c r="D370" s="15" t="s">
        <v>1973</v>
      </c>
      <c r="G370" s="15" t="s">
        <v>4552</v>
      </c>
      <c r="H370" s="15" t="s">
        <v>4553</v>
      </c>
      <c r="I370" s="16" t="s">
        <v>4554</v>
      </c>
      <c r="J370" s="16" t="s">
        <v>4555</v>
      </c>
      <c r="K370" s="16" t="s">
        <v>4556</v>
      </c>
      <c r="L370" s="15" t="s">
        <v>1979</v>
      </c>
    </row>
    <row r="371" spans="1:13">
      <c r="A371" s="15" t="s">
        <v>4557</v>
      </c>
      <c r="B371" s="15" t="s">
        <v>4558</v>
      </c>
      <c r="C371" s="15" t="s">
        <v>1647</v>
      </c>
      <c r="D371" s="15" t="s">
        <v>1973</v>
      </c>
      <c r="G371" s="15" t="s">
        <v>4559</v>
      </c>
      <c r="H371" s="15" t="s">
        <v>4560</v>
      </c>
      <c r="I371" s="16" t="s">
        <v>4561</v>
      </c>
      <c r="J371" s="16" t="s">
        <v>4562</v>
      </c>
      <c r="K371" s="16" t="s">
        <v>4563</v>
      </c>
      <c r="L371" s="15" t="s">
        <v>1979</v>
      </c>
      <c r="M371" s="16" t="s">
        <v>1650</v>
      </c>
    </row>
    <row r="372" spans="1:13">
      <c r="A372" s="15" t="s">
        <v>4564</v>
      </c>
      <c r="B372" s="15" t="s">
        <v>4565</v>
      </c>
      <c r="C372" s="15" t="s">
        <v>1927</v>
      </c>
      <c r="D372" s="15" t="s">
        <v>1973</v>
      </c>
      <c r="G372" s="15" t="s">
        <v>4566</v>
      </c>
      <c r="H372" s="15" t="s">
        <v>4567</v>
      </c>
      <c r="I372" s="16" t="s">
        <v>4568</v>
      </c>
      <c r="J372" s="16" t="s">
        <v>4569</v>
      </c>
      <c r="K372" s="16" t="s">
        <v>4570</v>
      </c>
      <c r="L372" s="15" t="s">
        <v>1979</v>
      </c>
    </row>
    <row r="373" spans="1:13">
      <c r="A373" s="15" t="s">
        <v>4571</v>
      </c>
      <c r="B373" s="15" t="s">
        <v>4572</v>
      </c>
      <c r="C373" s="15" t="s">
        <v>476</v>
      </c>
      <c r="D373" s="15" t="s">
        <v>1973</v>
      </c>
      <c r="G373" s="15" t="s">
        <v>4573</v>
      </c>
      <c r="H373" s="15" t="s">
        <v>4574</v>
      </c>
      <c r="I373" s="16" t="s">
        <v>4575</v>
      </c>
      <c r="J373" s="16" t="s">
        <v>4576</v>
      </c>
      <c r="K373" s="16" t="s">
        <v>4577</v>
      </c>
      <c r="L373" s="15" t="s">
        <v>1979</v>
      </c>
      <c r="M373" s="16" t="s">
        <v>479</v>
      </c>
    </row>
    <row r="374" spans="1:13">
      <c r="A374" s="15" t="s">
        <v>4578</v>
      </c>
      <c r="B374" s="15" t="s">
        <v>4579</v>
      </c>
      <c r="C374" s="15" t="s">
        <v>718</v>
      </c>
      <c r="D374" s="15" t="s">
        <v>1973</v>
      </c>
      <c r="G374" s="15" t="s">
        <v>4580</v>
      </c>
      <c r="H374" s="15" t="s">
        <v>4581</v>
      </c>
      <c r="I374" s="16" t="s">
        <v>4582</v>
      </c>
      <c r="J374" s="16" t="s">
        <v>4583</v>
      </c>
      <c r="K374" s="16" t="s">
        <v>4584</v>
      </c>
      <c r="L374" s="15" t="s">
        <v>1979</v>
      </c>
      <c r="M374" s="16" t="s">
        <v>721</v>
      </c>
    </row>
    <row r="375" spans="1:13">
      <c r="A375" s="15" t="s">
        <v>4585</v>
      </c>
      <c r="B375" s="15" t="s">
        <v>4586</v>
      </c>
      <c r="C375" s="15" t="s">
        <v>1462</v>
      </c>
      <c r="D375" s="15" t="s">
        <v>1973</v>
      </c>
      <c r="G375" s="15" t="s">
        <v>4587</v>
      </c>
      <c r="H375" s="15" t="s">
        <v>4588</v>
      </c>
      <c r="I375" s="16" t="s">
        <v>4589</v>
      </c>
      <c r="J375" s="16" t="s">
        <v>4590</v>
      </c>
      <c r="K375" s="16" t="s">
        <v>4591</v>
      </c>
      <c r="L375" s="15" t="s">
        <v>1979</v>
      </c>
    </row>
    <row r="376" spans="1:13">
      <c r="A376" s="15" t="s">
        <v>4592</v>
      </c>
      <c r="B376" s="15" t="s">
        <v>4593</v>
      </c>
      <c r="C376" s="15" t="s">
        <v>393</v>
      </c>
      <c r="D376" s="15" t="s">
        <v>1973</v>
      </c>
      <c r="G376" s="15" t="s">
        <v>4594</v>
      </c>
      <c r="H376" s="15" t="s">
        <v>4595</v>
      </c>
      <c r="I376" s="16" t="s">
        <v>4596</v>
      </c>
      <c r="J376" s="16" t="s">
        <v>4597</v>
      </c>
      <c r="K376" s="16" t="s">
        <v>4598</v>
      </c>
      <c r="L376" s="15" t="s">
        <v>1979</v>
      </c>
    </row>
    <row r="377" spans="1:13">
      <c r="A377" s="15" t="s">
        <v>4599</v>
      </c>
      <c r="B377" s="15" t="s">
        <v>4600</v>
      </c>
      <c r="C377" s="15" t="s">
        <v>146</v>
      </c>
      <c r="D377" s="15" t="s">
        <v>1973</v>
      </c>
      <c r="G377" s="15" t="s">
        <v>4601</v>
      </c>
      <c r="H377" s="15" t="s">
        <v>4602</v>
      </c>
      <c r="I377" s="16" t="s">
        <v>4603</v>
      </c>
      <c r="J377" s="16" t="s">
        <v>4604</v>
      </c>
      <c r="K377" s="16" t="s">
        <v>4605</v>
      </c>
      <c r="L377" s="15" t="s">
        <v>1979</v>
      </c>
    </row>
    <row r="378" spans="1:13">
      <c r="A378" s="15" t="s">
        <v>4606</v>
      </c>
      <c r="B378" s="15" t="s">
        <v>4607</v>
      </c>
      <c r="C378" s="15" t="s">
        <v>440</v>
      </c>
      <c r="D378" s="15" t="s">
        <v>1973</v>
      </c>
      <c r="G378" s="15" t="s">
        <v>4608</v>
      </c>
      <c r="H378" s="15" t="s">
        <v>4609</v>
      </c>
      <c r="I378" s="16" t="s">
        <v>4610</v>
      </c>
      <c r="J378" s="16" t="s">
        <v>4611</v>
      </c>
      <c r="K378" s="16" t="s">
        <v>4612</v>
      </c>
      <c r="L378" s="15" t="s">
        <v>1979</v>
      </c>
    </row>
    <row r="379" spans="1:13">
      <c r="A379" s="15" t="s">
        <v>4613</v>
      </c>
      <c r="B379" s="15" t="s">
        <v>4614</v>
      </c>
      <c r="C379" s="15" t="s">
        <v>51</v>
      </c>
      <c r="D379" s="15" t="s">
        <v>1973</v>
      </c>
      <c r="G379" s="15" t="s">
        <v>4615</v>
      </c>
      <c r="H379" s="15" t="s">
        <v>4616</v>
      </c>
      <c r="I379" s="16" t="s">
        <v>4617</v>
      </c>
      <c r="J379" s="16" t="s">
        <v>4618</v>
      </c>
      <c r="K379" s="16" t="s">
        <v>4619</v>
      </c>
      <c r="L379" s="15" t="s">
        <v>1979</v>
      </c>
    </row>
    <row r="380" spans="1:13">
      <c r="A380" s="15" t="s">
        <v>4620</v>
      </c>
      <c r="B380" s="15" t="s">
        <v>4621</v>
      </c>
      <c r="C380" s="15" t="s">
        <v>448</v>
      </c>
      <c r="D380" s="15" t="s">
        <v>1973</v>
      </c>
      <c r="G380" s="15" t="s">
        <v>4622</v>
      </c>
      <c r="H380" s="15" t="s">
        <v>4623</v>
      </c>
      <c r="I380" s="16" t="s">
        <v>4624</v>
      </c>
      <c r="J380" s="16" t="s">
        <v>4625</v>
      </c>
      <c r="K380" s="16" t="s">
        <v>4626</v>
      </c>
      <c r="L380" s="15" t="s">
        <v>1979</v>
      </c>
      <c r="M380" s="17"/>
    </row>
    <row r="381" spans="1:13">
      <c r="A381" s="15" t="s">
        <v>4627</v>
      </c>
      <c r="B381" s="15" t="s">
        <v>4628</v>
      </c>
      <c r="C381" s="15" t="s">
        <v>386</v>
      </c>
      <c r="D381" s="15" t="s">
        <v>1973</v>
      </c>
      <c r="G381" s="15" t="s">
        <v>4629</v>
      </c>
      <c r="H381" s="15" t="s">
        <v>4630</v>
      </c>
      <c r="I381" s="16" t="s">
        <v>4631</v>
      </c>
      <c r="J381" s="16" t="s">
        <v>4632</v>
      </c>
      <c r="K381" s="16" t="s">
        <v>4633</v>
      </c>
      <c r="L381" s="15" t="s">
        <v>1979</v>
      </c>
    </row>
    <row r="382" spans="1:13">
      <c r="A382" s="15" t="s">
        <v>4634</v>
      </c>
      <c r="B382" s="15" t="s">
        <v>4635</v>
      </c>
      <c r="C382" s="15" t="s">
        <v>1410</v>
      </c>
      <c r="D382" s="15" t="s">
        <v>1973</v>
      </c>
      <c r="G382" s="15" t="s">
        <v>4636</v>
      </c>
      <c r="H382" s="15" t="s">
        <v>4637</v>
      </c>
      <c r="I382" s="16" t="s">
        <v>4638</v>
      </c>
      <c r="J382" s="16" t="s">
        <v>4639</v>
      </c>
      <c r="K382" s="16" t="s">
        <v>4640</v>
      </c>
      <c r="L382" s="15" t="s">
        <v>1979</v>
      </c>
    </row>
    <row r="383" spans="1:13">
      <c r="A383" s="15" t="s">
        <v>4641</v>
      </c>
      <c r="B383" s="15" t="s">
        <v>4642</v>
      </c>
      <c r="C383" s="15" t="s">
        <v>1572</v>
      </c>
      <c r="D383" s="15" t="s">
        <v>1973</v>
      </c>
      <c r="G383" s="15" t="s">
        <v>4643</v>
      </c>
      <c r="H383" s="15" t="s">
        <v>4644</v>
      </c>
      <c r="I383" s="16" t="s">
        <v>4645</v>
      </c>
      <c r="J383" s="16" t="s">
        <v>4646</v>
      </c>
      <c r="K383" s="16" t="s">
        <v>4647</v>
      </c>
      <c r="L383" s="15" t="s">
        <v>1979</v>
      </c>
      <c r="M383" s="16" t="s">
        <v>1574</v>
      </c>
    </row>
    <row r="384" spans="1:13">
      <c r="A384" s="15" t="s">
        <v>4648</v>
      </c>
      <c r="B384" s="15" t="s">
        <v>4649</v>
      </c>
      <c r="C384" s="15" t="s">
        <v>1704</v>
      </c>
      <c r="D384" s="15" t="s">
        <v>1973</v>
      </c>
      <c r="G384" s="15" t="s">
        <v>4650</v>
      </c>
      <c r="H384" s="15" t="s">
        <v>4651</v>
      </c>
      <c r="I384" s="16" t="s">
        <v>4652</v>
      </c>
      <c r="J384" s="16" t="s">
        <v>4653</v>
      </c>
      <c r="K384" s="16" t="s">
        <v>4654</v>
      </c>
      <c r="L384" s="15" t="s">
        <v>1979</v>
      </c>
    </row>
    <row r="385" spans="1:13">
      <c r="A385" s="15" t="s">
        <v>4655</v>
      </c>
      <c r="B385" s="15" t="s">
        <v>4656</v>
      </c>
      <c r="C385" s="15" t="s">
        <v>1828</v>
      </c>
      <c r="D385" s="15" t="s">
        <v>1973</v>
      </c>
      <c r="G385" s="15" t="s">
        <v>4657</v>
      </c>
      <c r="H385" s="15" t="s">
        <v>4658</v>
      </c>
      <c r="I385" s="16" t="s">
        <v>4659</v>
      </c>
      <c r="J385" s="16" t="s">
        <v>4660</v>
      </c>
      <c r="K385" s="16" t="s">
        <v>4661</v>
      </c>
      <c r="L385" s="15" t="s">
        <v>1979</v>
      </c>
    </row>
    <row r="386" spans="1:13">
      <c r="A386" s="15" t="s">
        <v>4662</v>
      </c>
      <c r="B386" s="15" t="s">
        <v>4663</v>
      </c>
      <c r="C386" s="15" t="s">
        <v>569</v>
      </c>
      <c r="D386" s="15" t="s">
        <v>1973</v>
      </c>
      <c r="G386" s="15" t="s">
        <v>4664</v>
      </c>
      <c r="H386" s="15" t="s">
        <v>4665</v>
      </c>
      <c r="I386" s="16" t="s">
        <v>4666</v>
      </c>
      <c r="J386" s="16" t="s">
        <v>4667</v>
      </c>
      <c r="K386" s="16" t="s">
        <v>4668</v>
      </c>
      <c r="L386" s="15" t="s">
        <v>1979</v>
      </c>
      <c r="M386" s="16" t="s">
        <v>572</v>
      </c>
    </row>
    <row r="387" spans="1:13">
      <c r="A387" s="15" t="s">
        <v>4669</v>
      </c>
      <c r="B387" s="15" t="s">
        <v>4670</v>
      </c>
      <c r="C387" s="15" t="s">
        <v>136</v>
      </c>
      <c r="D387" s="15" t="s">
        <v>1973</v>
      </c>
      <c r="G387" s="15" t="s">
        <v>4671</v>
      </c>
      <c r="H387" s="15" t="s">
        <v>4672</v>
      </c>
      <c r="I387" s="16" t="s">
        <v>4673</v>
      </c>
      <c r="J387" s="16" t="s">
        <v>4674</v>
      </c>
      <c r="K387" s="16" t="s">
        <v>4675</v>
      </c>
      <c r="L387" s="15" t="s">
        <v>1979</v>
      </c>
    </row>
    <row r="388" spans="1:13">
      <c r="A388" s="15" t="s">
        <v>4676</v>
      </c>
      <c r="B388" s="15" t="s">
        <v>4677</v>
      </c>
      <c r="C388" s="15" t="s">
        <v>1645</v>
      </c>
      <c r="D388" s="15" t="s">
        <v>1973</v>
      </c>
      <c r="G388" s="15" t="s">
        <v>4678</v>
      </c>
      <c r="H388" s="15" t="s">
        <v>4679</v>
      </c>
      <c r="I388" s="16" t="s">
        <v>4680</v>
      </c>
      <c r="J388" s="16" t="s">
        <v>4681</v>
      </c>
      <c r="K388" s="16" t="s">
        <v>4682</v>
      </c>
      <c r="L388" s="15" t="s">
        <v>1979</v>
      </c>
    </row>
    <row r="389" spans="1:13">
      <c r="A389" s="15" t="s">
        <v>4683</v>
      </c>
      <c r="B389" s="15" t="s">
        <v>4684</v>
      </c>
      <c r="C389" s="15" t="s">
        <v>587</v>
      </c>
      <c r="D389" s="15" t="s">
        <v>1973</v>
      </c>
      <c r="G389" s="15" t="s">
        <v>4685</v>
      </c>
      <c r="H389" s="15" t="s">
        <v>4686</v>
      </c>
      <c r="I389" s="16" t="s">
        <v>4687</v>
      </c>
      <c r="J389" s="16" t="s">
        <v>4688</v>
      </c>
      <c r="K389" s="16" t="s">
        <v>4689</v>
      </c>
      <c r="L389" s="15" t="s">
        <v>1979</v>
      </c>
    </row>
    <row r="390" spans="1:13">
      <c r="A390" s="15" t="s">
        <v>4690</v>
      </c>
      <c r="B390" s="15" t="s">
        <v>4691</v>
      </c>
      <c r="C390" s="15" t="s">
        <v>809</v>
      </c>
      <c r="D390" s="15" t="s">
        <v>1973</v>
      </c>
      <c r="G390" s="15" t="s">
        <v>4692</v>
      </c>
      <c r="H390" s="15" t="s">
        <v>4693</v>
      </c>
      <c r="I390" s="16" t="s">
        <v>4694</v>
      </c>
      <c r="J390" s="16" t="s">
        <v>4695</v>
      </c>
      <c r="K390" s="16" t="s">
        <v>4696</v>
      </c>
      <c r="L390" s="15" t="s">
        <v>1979</v>
      </c>
      <c r="M390" s="17"/>
    </row>
    <row r="391" spans="1:13">
      <c r="A391" s="15" t="s">
        <v>4697</v>
      </c>
      <c r="B391" s="15" t="s">
        <v>4698</v>
      </c>
      <c r="C391" s="15" t="s">
        <v>834</v>
      </c>
      <c r="D391" s="15" t="s">
        <v>1973</v>
      </c>
      <c r="G391" s="15" t="s">
        <v>4699</v>
      </c>
      <c r="H391" s="15" t="s">
        <v>4700</v>
      </c>
      <c r="I391" s="16" t="s">
        <v>4701</v>
      </c>
      <c r="J391" s="16" t="s">
        <v>4702</v>
      </c>
      <c r="K391" s="16" t="s">
        <v>4703</v>
      </c>
      <c r="L391" s="15" t="s">
        <v>1979</v>
      </c>
    </row>
    <row r="392" spans="1:13">
      <c r="A392" s="15" t="s">
        <v>4704</v>
      </c>
      <c r="B392" s="15" t="s">
        <v>4705</v>
      </c>
      <c r="C392" s="15" t="s">
        <v>1439</v>
      </c>
      <c r="D392" s="15" t="s">
        <v>1973</v>
      </c>
      <c r="G392" s="15" t="s">
        <v>4706</v>
      </c>
      <c r="H392" s="15" t="s">
        <v>4707</v>
      </c>
      <c r="I392" s="16" t="s">
        <v>4708</v>
      </c>
      <c r="J392" s="16" t="s">
        <v>4709</v>
      </c>
      <c r="K392" s="16" t="s">
        <v>4710</v>
      </c>
      <c r="L392" s="15" t="s">
        <v>1979</v>
      </c>
      <c r="M392" s="16" t="s">
        <v>1441</v>
      </c>
    </row>
    <row r="393" spans="1:13">
      <c r="A393" s="15" t="s">
        <v>4711</v>
      </c>
      <c r="B393" s="15" t="s">
        <v>4712</v>
      </c>
      <c r="C393" s="15" t="s">
        <v>1309</v>
      </c>
      <c r="D393" s="15" t="s">
        <v>1973</v>
      </c>
      <c r="G393" s="15" t="s">
        <v>4713</v>
      </c>
      <c r="H393" s="15" t="s">
        <v>4714</v>
      </c>
      <c r="I393" s="16" t="s">
        <v>4715</v>
      </c>
      <c r="J393" s="16" t="s">
        <v>4716</v>
      </c>
      <c r="K393" s="16" t="s">
        <v>4717</v>
      </c>
      <c r="L393" s="15" t="s">
        <v>1979</v>
      </c>
    </row>
    <row r="394" spans="1:13">
      <c r="A394" s="15" t="s">
        <v>4718</v>
      </c>
      <c r="B394" s="15" t="s">
        <v>4719</v>
      </c>
      <c r="C394" s="15" t="s">
        <v>1731</v>
      </c>
      <c r="D394" s="15" t="s">
        <v>1973</v>
      </c>
      <c r="G394" s="15" t="s">
        <v>4720</v>
      </c>
      <c r="H394" s="15" t="s">
        <v>4721</v>
      </c>
      <c r="I394" s="16" t="s">
        <v>4722</v>
      </c>
      <c r="J394" s="16" t="s">
        <v>4723</v>
      </c>
      <c r="K394" s="16" t="s">
        <v>4724</v>
      </c>
      <c r="L394" s="15" t="s">
        <v>1979</v>
      </c>
    </row>
    <row r="395" spans="1:13">
      <c r="A395" s="15" t="s">
        <v>4725</v>
      </c>
      <c r="B395" s="15" t="s">
        <v>4726</v>
      </c>
      <c r="C395" s="15" t="s">
        <v>1627</v>
      </c>
      <c r="D395" s="15" t="s">
        <v>1973</v>
      </c>
      <c r="G395" s="15" t="s">
        <v>4727</v>
      </c>
      <c r="H395" s="15" t="s">
        <v>4728</v>
      </c>
      <c r="I395" s="16" t="s">
        <v>4729</v>
      </c>
      <c r="J395" s="16" t="s">
        <v>4730</v>
      </c>
      <c r="K395" s="16" t="s">
        <v>4731</v>
      </c>
      <c r="L395" s="15" t="s">
        <v>1979</v>
      </c>
    </row>
    <row r="396" spans="1:13">
      <c r="A396" s="15" t="s">
        <v>4732</v>
      </c>
      <c r="B396" s="15" t="s">
        <v>4733</v>
      </c>
      <c r="C396" s="15" t="s">
        <v>1617</v>
      </c>
      <c r="D396" s="15" t="s">
        <v>1973</v>
      </c>
      <c r="G396" s="15" t="s">
        <v>4734</v>
      </c>
      <c r="H396" s="15" t="s">
        <v>4735</v>
      </c>
      <c r="I396" s="16" t="s">
        <v>4736</v>
      </c>
      <c r="J396" s="16" t="s">
        <v>4737</v>
      </c>
      <c r="K396" s="16" t="s">
        <v>4738</v>
      </c>
      <c r="L396" s="15" t="s">
        <v>1979</v>
      </c>
    </row>
    <row r="397" spans="1:13">
      <c r="A397" s="15" t="s">
        <v>4739</v>
      </c>
      <c r="B397" s="15" t="s">
        <v>4740</v>
      </c>
      <c r="C397" s="15" t="s">
        <v>752</v>
      </c>
      <c r="D397" s="15" t="s">
        <v>1973</v>
      </c>
      <c r="G397" s="15" t="s">
        <v>4741</v>
      </c>
      <c r="H397" s="15" t="s">
        <v>4742</v>
      </c>
      <c r="I397" s="16" t="s">
        <v>4743</v>
      </c>
      <c r="J397" s="16" t="s">
        <v>4744</v>
      </c>
      <c r="K397" s="16" t="s">
        <v>4745</v>
      </c>
      <c r="L397" s="15" t="s">
        <v>1979</v>
      </c>
    </row>
    <row r="398" spans="1:13">
      <c r="A398" s="15" t="s">
        <v>4746</v>
      </c>
      <c r="B398" s="15" t="s">
        <v>4747</v>
      </c>
      <c r="C398" s="15" t="s">
        <v>132</v>
      </c>
      <c r="D398" s="15" t="s">
        <v>1973</v>
      </c>
      <c r="G398" s="15" t="s">
        <v>4748</v>
      </c>
      <c r="H398" s="15" t="s">
        <v>4749</v>
      </c>
      <c r="I398" s="16" t="s">
        <v>4750</v>
      </c>
      <c r="J398" s="16" t="s">
        <v>4751</v>
      </c>
      <c r="K398" s="16" t="s">
        <v>4752</v>
      </c>
      <c r="L398" s="15" t="s">
        <v>1979</v>
      </c>
    </row>
    <row r="399" spans="1:13">
      <c r="A399" s="15" t="s">
        <v>4753</v>
      </c>
      <c r="B399" s="15" t="s">
        <v>4754</v>
      </c>
      <c r="C399" s="15" t="s">
        <v>654</v>
      </c>
      <c r="D399" s="15" t="s">
        <v>1973</v>
      </c>
      <c r="G399" s="15" t="s">
        <v>4755</v>
      </c>
      <c r="H399" s="15" t="s">
        <v>4756</v>
      </c>
      <c r="I399" s="16" t="s">
        <v>4757</v>
      </c>
      <c r="J399" s="16" t="s">
        <v>4758</v>
      </c>
      <c r="K399" s="16" t="s">
        <v>4759</v>
      </c>
      <c r="L399" s="15" t="s">
        <v>1979</v>
      </c>
      <c r="M399" s="16" t="s">
        <v>657</v>
      </c>
    </row>
    <row r="400" spans="1:13">
      <c r="A400" s="15" t="s">
        <v>4760</v>
      </c>
      <c r="B400" s="15" t="s">
        <v>4761</v>
      </c>
      <c r="C400" s="15" t="s">
        <v>328</v>
      </c>
      <c r="D400" s="15" t="s">
        <v>1973</v>
      </c>
      <c r="G400" s="15" t="s">
        <v>4762</v>
      </c>
      <c r="H400" s="15" t="s">
        <v>4763</v>
      </c>
      <c r="I400" s="16" t="s">
        <v>4764</v>
      </c>
      <c r="J400" s="16" t="s">
        <v>4765</v>
      </c>
      <c r="K400" s="16" t="s">
        <v>4766</v>
      </c>
      <c r="L400" s="15" t="s">
        <v>1979</v>
      </c>
      <c r="M400" s="16" t="s">
        <v>330</v>
      </c>
    </row>
    <row r="401" spans="1:13">
      <c r="A401" s="15" t="s">
        <v>4767</v>
      </c>
      <c r="B401" s="15" t="s">
        <v>4768</v>
      </c>
      <c r="C401" s="15" t="s">
        <v>963</v>
      </c>
      <c r="D401" s="15" t="s">
        <v>1973</v>
      </c>
      <c r="G401" s="15" t="s">
        <v>4769</v>
      </c>
      <c r="H401" s="15" t="s">
        <v>4770</v>
      </c>
      <c r="I401" s="16" t="s">
        <v>4771</v>
      </c>
      <c r="J401" s="16" t="s">
        <v>4772</v>
      </c>
      <c r="K401" s="16" t="s">
        <v>4773</v>
      </c>
      <c r="L401" s="15" t="s">
        <v>1979</v>
      </c>
    </row>
    <row r="402" spans="1:13">
      <c r="A402" s="15" t="s">
        <v>4774</v>
      </c>
      <c r="B402" s="15" t="s">
        <v>4775</v>
      </c>
      <c r="C402" s="15" t="s">
        <v>1006</v>
      </c>
      <c r="D402" s="15" t="s">
        <v>1973</v>
      </c>
      <c r="G402" s="15" t="s">
        <v>4776</v>
      </c>
      <c r="H402" s="15" t="s">
        <v>4777</v>
      </c>
      <c r="I402" s="16" t="s">
        <v>4778</v>
      </c>
      <c r="J402" s="16" t="s">
        <v>4779</v>
      </c>
      <c r="K402" s="16" t="s">
        <v>4780</v>
      </c>
      <c r="L402" s="15" t="s">
        <v>1979</v>
      </c>
      <c r="M402" s="16" t="s">
        <v>1008</v>
      </c>
    </row>
    <row r="403" spans="1:13">
      <c r="A403" s="15" t="s">
        <v>4781</v>
      </c>
      <c r="B403" s="15" t="s">
        <v>4782</v>
      </c>
      <c r="C403" s="15" t="s">
        <v>1053</v>
      </c>
      <c r="D403" s="15" t="s">
        <v>1973</v>
      </c>
      <c r="G403" s="15" t="s">
        <v>4783</v>
      </c>
      <c r="H403" s="15" t="s">
        <v>4784</v>
      </c>
      <c r="I403" s="16" t="s">
        <v>4785</v>
      </c>
      <c r="J403" s="16" t="s">
        <v>4786</v>
      </c>
      <c r="K403" s="16" t="s">
        <v>4787</v>
      </c>
      <c r="L403" s="15" t="s">
        <v>1979</v>
      </c>
      <c r="M403" s="16" t="s">
        <v>1055</v>
      </c>
    </row>
    <row r="404" spans="1:13">
      <c r="A404" s="15" t="s">
        <v>4788</v>
      </c>
      <c r="B404" s="15" t="s">
        <v>4789</v>
      </c>
      <c r="C404" s="15" t="s">
        <v>831</v>
      </c>
      <c r="D404" s="15" t="s">
        <v>1973</v>
      </c>
      <c r="G404" s="15" t="s">
        <v>4790</v>
      </c>
      <c r="H404" s="15" t="s">
        <v>4791</v>
      </c>
      <c r="I404" s="16" t="s">
        <v>4792</v>
      </c>
      <c r="J404" s="16" t="s">
        <v>4793</v>
      </c>
      <c r="K404" s="16" t="s">
        <v>4794</v>
      </c>
      <c r="L404" s="15" t="s">
        <v>1979</v>
      </c>
    </row>
    <row r="405" spans="1:13">
      <c r="A405" s="15" t="s">
        <v>4795</v>
      </c>
      <c r="B405" s="15" t="s">
        <v>4796</v>
      </c>
      <c r="C405" s="15" t="s">
        <v>1106</v>
      </c>
      <c r="D405" s="15" t="s">
        <v>1973</v>
      </c>
      <c r="G405" s="15" t="s">
        <v>4797</v>
      </c>
      <c r="H405" s="15" t="s">
        <v>4798</v>
      </c>
      <c r="I405" s="16" t="s">
        <v>4799</v>
      </c>
      <c r="J405" s="16" t="s">
        <v>4800</v>
      </c>
      <c r="K405" s="16" t="s">
        <v>4801</v>
      </c>
      <c r="L405" s="15" t="s">
        <v>1979</v>
      </c>
    </row>
    <row r="406" spans="1:13">
      <c r="A406" s="15" t="s">
        <v>4802</v>
      </c>
      <c r="B406" s="15" t="s">
        <v>4803</v>
      </c>
      <c r="C406" s="15" t="s">
        <v>1532</v>
      </c>
      <c r="D406" s="15" t="s">
        <v>1973</v>
      </c>
      <c r="G406" s="15" t="s">
        <v>4804</v>
      </c>
      <c r="H406" s="15" t="s">
        <v>4805</v>
      </c>
      <c r="I406" s="16" t="s">
        <v>4806</v>
      </c>
      <c r="J406" s="16" t="s">
        <v>4807</v>
      </c>
      <c r="K406" s="16" t="s">
        <v>4808</v>
      </c>
      <c r="L406" s="15" t="s">
        <v>1979</v>
      </c>
      <c r="M406" s="16" t="s">
        <v>1535</v>
      </c>
    </row>
    <row r="407" spans="1:13">
      <c r="A407" s="15" t="s">
        <v>4809</v>
      </c>
      <c r="B407" s="15" t="s">
        <v>4810</v>
      </c>
      <c r="C407" s="15" t="s">
        <v>700</v>
      </c>
      <c r="D407" s="15" t="s">
        <v>1973</v>
      </c>
      <c r="G407" s="15" t="s">
        <v>4811</v>
      </c>
      <c r="H407" s="15" t="s">
        <v>4812</v>
      </c>
      <c r="I407" s="16" t="s">
        <v>4813</v>
      </c>
      <c r="J407" s="16" t="s">
        <v>4814</v>
      </c>
      <c r="K407" s="16" t="s">
        <v>4815</v>
      </c>
      <c r="L407" s="15" t="s">
        <v>1979</v>
      </c>
      <c r="M407" s="16" t="s">
        <v>703</v>
      </c>
    </row>
    <row r="408" spans="1:13">
      <c r="A408" s="15" t="s">
        <v>4816</v>
      </c>
      <c r="B408" s="15" t="s">
        <v>4817</v>
      </c>
      <c r="C408" s="15" t="s">
        <v>258</v>
      </c>
      <c r="D408" s="15" t="s">
        <v>1973</v>
      </c>
      <c r="G408" s="15" t="s">
        <v>4818</v>
      </c>
      <c r="H408" s="15" t="s">
        <v>4819</v>
      </c>
      <c r="I408" s="16" t="s">
        <v>4820</v>
      </c>
      <c r="J408" s="16" t="s">
        <v>4821</v>
      </c>
      <c r="K408" s="16" t="s">
        <v>4822</v>
      </c>
      <c r="L408" s="15" t="s">
        <v>1979</v>
      </c>
    </row>
    <row r="409" spans="1:13">
      <c r="A409" s="15" t="s">
        <v>4823</v>
      </c>
      <c r="B409" s="15" t="s">
        <v>4824</v>
      </c>
      <c r="C409" s="15" t="s">
        <v>1109</v>
      </c>
      <c r="D409" s="15" t="s">
        <v>1973</v>
      </c>
      <c r="G409" s="15" t="s">
        <v>4825</v>
      </c>
      <c r="H409" s="15" t="s">
        <v>4826</v>
      </c>
      <c r="I409" s="16" t="s">
        <v>4827</v>
      </c>
      <c r="J409" s="16" t="s">
        <v>4828</v>
      </c>
      <c r="K409" s="16" t="s">
        <v>4829</v>
      </c>
      <c r="L409" s="15" t="s">
        <v>1979</v>
      </c>
      <c r="M409" s="16" t="s">
        <v>1111</v>
      </c>
    </row>
    <row r="410" spans="1:13">
      <c r="A410" s="15" t="s">
        <v>4830</v>
      </c>
      <c r="B410" s="15" t="s">
        <v>4831</v>
      </c>
      <c r="C410" s="15" t="s">
        <v>1237</v>
      </c>
      <c r="D410" s="15" t="s">
        <v>1973</v>
      </c>
      <c r="G410" s="15" t="s">
        <v>4832</v>
      </c>
      <c r="H410" s="15" t="s">
        <v>4833</v>
      </c>
      <c r="I410" s="16" t="s">
        <v>4834</v>
      </c>
      <c r="J410" s="16" t="s">
        <v>4835</v>
      </c>
      <c r="K410" s="16" t="s">
        <v>4836</v>
      </c>
      <c r="L410" s="15" t="s">
        <v>1979</v>
      </c>
      <c r="M410" s="17"/>
    </row>
    <row r="411" spans="1:13">
      <c r="A411" s="15" t="s">
        <v>4837</v>
      </c>
      <c r="B411" s="15" t="s">
        <v>4838</v>
      </c>
      <c r="C411" s="15" t="s">
        <v>644</v>
      </c>
      <c r="D411" s="15" t="s">
        <v>1973</v>
      </c>
      <c r="G411" s="15" t="s">
        <v>4839</v>
      </c>
      <c r="H411" s="15" t="s">
        <v>4840</v>
      </c>
      <c r="I411" s="16" t="s">
        <v>4841</v>
      </c>
      <c r="J411" s="16" t="s">
        <v>4842</v>
      </c>
      <c r="K411" s="16" t="s">
        <v>4843</v>
      </c>
      <c r="L411" s="15" t="s">
        <v>1979</v>
      </c>
    </row>
    <row r="412" spans="1:13">
      <c r="A412" s="15" t="s">
        <v>4844</v>
      </c>
      <c r="B412" s="15" t="s">
        <v>4845</v>
      </c>
      <c r="C412" s="15" t="s">
        <v>830</v>
      </c>
      <c r="D412" s="15" t="s">
        <v>1973</v>
      </c>
      <c r="G412" s="15" t="s">
        <v>4846</v>
      </c>
      <c r="H412" s="15" t="s">
        <v>4847</v>
      </c>
      <c r="I412" s="16" t="s">
        <v>4848</v>
      </c>
      <c r="J412" s="16" t="s">
        <v>4849</v>
      </c>
      <c r="K412" s="16" t="s">
        <v>4850</v>
      </c>
      <c r="L412" s="15" t="s">
        <v>1979</v>
      </c>
    </row>
    <row r="413" spans="1:13">
      <c r="A413" s="15" t="s">
        <v>4851</v>
      </c>
      <c r="B413" s="15" t="s">
        <v>4852</v>
      </c>
      <c r="C413" s="15" t="s">
        <v>1213</v>
      </c>
      <c r="D413" s="15" t="s">
        <v>1973</v>
      </c>
      <c r="G413" s="15" t="s">
        <v>4853</v>
      </c>
      <c r="H413" s="15" t="s">
        <v>4854</v>
      </c>
      <c r="I413" s="16" t="s">
        <v>4855</v>
      </c>
      <c r="J413" s="16" t="s">
        <v>4856</v>
      </c>
      <c r="K413" s="16" t="s">
        <v>4857</v>
      </c>
      <c r="L413" s="15" t="s">
        <v>1979</v>
      </c>
    </row>
    <row r="414" spans="1:13">
      <c r="A414" s="15" t="s">
        <v>4858</v>
      </c>
      <c r="B414" s="15" t="s">
        <v>4859</v>
      </c>
      <c r="C414" s="15" t="s">
        <v>1287</v>
      </c>
      <c r="D414" s="15" t="s">
        <v>1973</v>
      </c>
      <c r="G414" s="15" t="s">
        <v>4860</v>
      </c>
      <c r="H414" s="15" t="s">
        <v>4861</v>
      </c>
      <c r="I414" s="16" t="s">
        <v>4862</v>
      </c>
      <c r="J414" s="16" t="s">
        <v>4863</v>
      </c>
      <c r="K414" s="16" t="s">
        <v>4864</v>
      </c>
      <c r="L414" s="15" t="s">
        <v>1979</v>
      </c>
    </row>
    <row r="415" spans="1:13">
      <c r="A415" s="15" t="s">
        <v>4865</v>
      </c>
      <c r="B415" s="15" t="s">
        <v>4866</v>
      </c>
      <c r="C415" s="15" t="s">
        <v>61</v>
      </c>
      <c r="D415" s="15" t="s">
        <v>1973</v>
      </c>
      <c r="G415" s="15" t="s">
        <v>4867</v>
      </c>
      <c r="H415" s="15" t="s">
        <v>4868</v>
      </c>
      <c r="I415" s="16" t="s">
        <v>4869</v>
      </c>
      <c r="J415" s="16" t="s">
        <v>4870</v>
      </c>
      <c r="K415" s="16" t="s">
        <v>4871</v>
      </c>
      <c r="L415" s="15" t="s">
        <v>1979</v>
      </c>
      <c r="M415" s="16" t="s">
        <v>65</v>
      </c>
    </row>
    <row r="416" spans="1:13">
      <c r="A416" s="15" t="s">
        <v>4872</v>
      </c>
      <c r="B416" s="15" t="s">
        <v>4873</v>
      </c>
      <c r="C416" s="15" t="s">
        <v>1086</v>
      </c>
      <c r="D416" s="15" t="s">
        <v>1973</v>
      </c>
      <c r="G416" s="15" t="s">
        <v>4874</v>
      </c>
      <c r="H416" s="15" t="s">
        <v>4875</v>
      </c>
      <c r="I416" s="16" t="s">
        <v>4876</v>
      </c>
      <c r="J416" s="16" t="s">
        <v>4877</v>
      </c>
      <c r="K416" s="16" t="s">
        <v>4878</v>
      </c>
      <c r="L416" s="15" t="s">
        <v>1979</v>
      </c>
      <c r="M416" s="17"/>
    </row>
    <row r="417" spans="1:13">
      <c r="A417" s="15" t="s">
        <v>4879</v>
      </c>
      <c r="B417" s="15" t="s">
        <v>4880</v>
      </c>
      <c r="C417" s="15" t="s">
        <v>1292</v>
      </c>
      <c r="D417" s="15" t="s">
        <v>1973</v>
      </c>
      <c r="G417" s="15" t="s">
        <v>4881</v>
      </c>
      <c r="H417" s="15" t="s">
        <v>4882</v>
      </c>
      <c r="I417" s="16" t="s">
        <v>4883</v>
      </c>
      <c r="J417" s="16" t="s">
        <v>4884</v>
      </c>
      <c r="K417" s="16" t="s">
        <v>4885</v>
      </c>
      <c r="L417" s="15" t="s">
        <v>1979</v>
      </c>
    </row>
    <row r="418" spans="1:13">
      <c r="A418" s="15" t="s">
        <v>4886</v>
      </c>
      <c r="B418" s="15" t="s">
        <v>4887</v>
      </c>
      <c r="C418" s="15" t="s">
        <v>1596</v>
      </c>
      <c r="D418" s="15" t="s">
        <v>1973</v>
      </c>
      <c r="G418" s="15" t="s">
        <v>4888</v>
      </c>
      <c r="H418" s="15" t="s">
        <v>4889</v>
      </c>
      <c r="I418" s="16" t="s">
        <v>4890</v>
      </c>
      <c r="J418" s="16" t="s">
        <v>4891</v>
      </c>
      <c r="K418" s="16" t="s">
        <v>4892</v>
      </c>
      <c r="L418" s="15" t="s">
        <v>1979</v>
      </c>
      <c r="M418" s="17"/>
    </row>
    <row r="419" spans="1:13">
      <c r="A419" s="15" t="s">
        <v>4893</v>
      </c>
      <c r="B419" s="15" t="s">
        <v>4894</v>
      </c>
      <c r="C419" s="15" t="s">
        <v>1023</v>
      </c>
      <c r="D419" s="15" t="s">
        <v>1973</v>
      </c>
      <c r="G419" s="15" t="s">
        <v>4895</v>
      </c>
      <c r="H419" s="15" t="s">
        <v>4896</v>
      </c>
      <c r="I419" s="16" t="s">
        <v>4897</v>
      </c>
      <c r="J419" s="16" t="s">
        <v>4898</v>
      </c>
      <c r="K419" s="16" t="s">
        <v>4899</v>
      </c>
      <c r="L419" s="15" t="s">
        <v>1979</v>
      </c>
    </row>
    <row r="420" spans="1:13">
      <c r="A420" s="15" t="s">
        <v>4900</v>
      </c>
      <c r="B420" s="15" t="s">
        <v>4901</v>
      </c>
      <c r="C420" s="15" t="s">
        <v>1426</v>
      </c>
      <c r="D420" s="15" t="s">
        <v>1973</v>
      </c>
      <c r="G420" s="15" t="s">
        <v>4902</v>
      </c>
      <c r="H420" s="15" t="s">
        <v>4903</v>
      </c>
      <c r="I420" s="16" t="s">
        <v>4904</v>
      </c>
      <c r="J420" s="16" t="s">
        <v>4905</v>
      </c>
      <c r="K420" s="16" t="s">
        <v>4906</v>
      </c>
      <c r="L420" s="15" t="s">
        <v>1979</v>
      </c>
    </row>
    <row r="421" spans="1:13">
      <c r="A421" s="15" t="s">
        <v>4907</v>
      </c>
      <c r="B421" s="15" t="s">
        <v>4908</v>
      </c>
      <c r="C421" s="15" t="s">
        <v>361</v>
      </c>
      <c r="D421" s="15" t="s">
        <v>1973</v>
      </c>
      <c r="G421" s="15" t="s">
        <v>4909</v>
      </c>
      <c r="H421" s="15" t="s">
        <v>4910</v>
      </c>
      <c r="I421" s="16" t="s">
        <v>4911</v>
      </c>
      <c r="J421" s="16" t="s">
        <v>4912</v>
      </c>
      <c r="K421" s="16" t="s">
        <v>4913</v>
      </c>
      <c r="L421" s="15" t="s">
        <v>1979</v>
      </c>
      <c r="M421" s="16" t="s">
        <v>365</v>
      </c>
    </row>
    <row r="422" spans="1:13">
      <c r="A422" s="15" t="s">
        <v>4914</v>
      </c>
      <c r="B422" s="15" t="s">
        <v>4915</v>
      </c>
      <c r="C422" s="15" t="s">
        <v>1748</v>
      </c>
      <c r="D422" s="15" t="s">
        <v>1973</v>
      </c>
      <c r="G422" s="15" t="s">
        <v>4916</v>
      </c>
      <c r="H422" s="15" t="s">
        <v>4917</v>
      </c>
      <c r="I422" s="16" t="s">
        <v>4918</v>
      </c>
      <c r="J422" s="16" t="s">
        <v>4919</v>
      </c>
      <c r="K422" s="16" t="s">
        <v>4920</v>
      </c>
      <c r="L422" s="15" t="s">
        <v>1979</v>
      </c>
      <c r="M422" s="16" t="s">
        <v>1750</v>
      </c>
    </row>
    <row r="423" spans="1:13">
      <c r="A423" s="15" t="s">
        <v>4921</v>
      </c>
      <c r="B423" s="15" t="s">
        <v>4922</v>
      </c>
      <c r="C423" s="15" t="s">
        <v>1725</v>
      </c>
      <c r="D423" s="15" t="s">
        <v>1973</v>
      </c>
      <c r="G423" s="15" t="s">
        <v>4923</v>
      </c>
      <c r="H423" s="15" t="s">
        <v>4924</v>
      </c>
      <c r="I423" s="16" t="s">
        <v>4925</v>
      </c>
      <c r="J423" s="16" t="s">
        <v>4926</v>
      </c>
      <c r="K423" s="16" t="s">
        <v>4927</v>
      </c>
      <c r="L423" s="15" t="s">
        <v>1979</v>
      </c>
      <c r="M423" s="17"/>
    </row>
    <row r="424" spans="1:13">
      <c r="A424" s="15" t="s">
        <v>4928</v>
      </c>
      <c r="B424" s="15" t="s">
        <v>4929</v>
      </c>
      <c r="C424" s="15" t="s">
        <v>871</v>
      </c>
      <c r="D424" s="15" t="s">
        <v>1973</v>
      </c>
      <c r="G424" s="15" t="s">
        <v>4930</v>
      </c>
      <c r="H424" s="15" t="s">
        <v>4931</v>
      </c>
      <c r="I424" s="16" t="s">
        <v>4932</v>
      </c>
      <c r="J424" s="16" t="s">
        <v>4933</v>
      </c>
      <c r="K424" s="16" t="s">
        <v>4934</v>
      </c>
      <c r="L424" s="15" t="s">
        <v>1979</v>
      </c>
    </row>
    <row r="425" spans="1:13">
      <c r="A425" s="15" t="s">
        <v>4935</v>
      </c>
      <c r="B425" s="15" t="s">
        <v>4936</v>
      </c>
      <c r="C425" s="15" t="s">
        <v>1898</v>
      </c>
      <c r="D425" s="15" t="s">
        <v>1973</v>
      </c>
      <c r="G425" s="15" t="s">
        <v>4937</v>
      </c>
      <c r="H425" s="15" t="s">
        <v>4938</v>
      </c>
      <c r="I425" s="16" t="s">
        <v>4939</v>
      </c>
      <c r="J425" s="16" t="s">
        <v>4940</v>
      </c>
      <c r="K425" s="16" t="s">
        <v>4941</v>
      </c>
      <c r="L425" s="15" t="s">
        <v>1979</v>
      </c>
    </row>
    <row r="426" spans="1:13">
      <c r="A426" s="15" t="s">
        <v>4942</v>
      </c>
      <c r="B426" s="15" t="s">
        <v>4943</v>
      </c>
      <c r="C426" s="15" t="s">
        <v>1391</v>
      </c>
      <c r="D426" s="15" t="s">
        <v>1973</v>
      </c>
      <c r="G426" s="15" t="s">
        <v>4944</v>
      </c>
      <c r="H426" s="15" t="s">
        <v>4945</v>
      </c>
      <c r="I426" s="16" t="s">
        <v>4946</v>
      </c>
      <c r="J426" s="16" t="s">
        <v>4947</v>
      </c>
      <c r="K426" s="16" t="s">
        <v>4948</v>
      </c>
      <c r="L426" s="15" t="s">
        <v>1979</v>
      </c>
      <c r="M426" s="16" t="s">
        <v>1395</v>
      </c>
    </row>
    <row r="427" spans="1:13">
      <c r="A427" s="15" t="s">
        <v>4949</v>
      </c>
      <c r="B427" s="15" t="s">
        <v>4950</v>
      </c>
      <c r="C427" s="15" t="s">
        <v>906</v>
      </c>
      <c r="D427" s="15" t="s">
        <v>1973</v>
      </c>
      <c r="G427" s="15" t="s">
        <v>4951</v>
      </c>
      <c r="H427" s="15" t="s">
        <v>4952</v>
      </c>
      <c r="I427" s="16" t="s">
        <v>4953</v>
      </c>
      <c r="J427" s="16" t="s">
        <v>4954</v>
      </c>
      <c r="K427" s="16" t="s">
        <v>4955</v>
      </c>
      <c r="L427" s="15" t="s">
        <v>1979</v>
      </c>
    </row>
    <row r="428" spans="1:13">
      <c r="A428" s="15" t="s">
        <v>4956</v>
      </c>
      <c r="B428" s="15" t="s">
        <v>4957</v>
      </c>
      <c r="C428" s="15" t="s">
        <v>1059</v>
      </c>
      <c r="D428" s="15" t="s">
        <v>1973</v>
      </c>
      <c r="G428" s="15" t="s">
        <v>4958</v>
      </c>
      <c r="H428" s="15" t="s">
        <v>4959</v>
      </c>
      <c r="I428" s="16" t="s">
        <v>4960</v>
      </c>
      <c r="J428" s="16" t="s">
        <v>4961</v>
      </c>
      <c r="K428" s="16" t="s">
        <v>4962</v>
      </c>
      <c r="L428" s="15" t="s">
        <v>1979</v>
      </c>
    </row>
    <row r="429" spans="1:13">
      <c r="A429" s="15" t="s">
        <v>4963</v>
      </c>
      <c r="B429" s="15" t="s">
        <v>4964</v>
      </c>
      <c r="C429" s="15" t="s">
        <v>1601</v>
      </c>
      <c r="D429" s="15" t="s">
        <v>1973</v>
      </c>
      <c r="G429" s="15" t="s">
        <v>4965</v>
      </c>
      <c r="H429" s="15" t="s">
        <v>4966</v>
      </c>
      <c r="I429" s="16" t="s">
        <v>4967</v>
      </c>
      <c r="J429" s="16" t="s">
        <v>4968</v>
      </c>
      <c r="K429" s="16" t="s">
        <v>4969</v>
      </c>
      <c r="L429" s="15" t="s">
        <v>1979</v>
      </c>
      <c r="M429" s="16" t="s">
        <v>1604</v>
      </c>
    </row>
    <row r="430" spans="1:13">
      <c r="A430" s="15" t="s">
        <v>4970</v>
      </c>
      <c r="B430" s="15" t="s">
        <v>4971</v>
      </c>
      <c r="C430" s="15" t="s">
        <v>1186</v>
      </c>
      <c r="D430" s="15" t="s">
        <v>1973</v>
      </c>
      <c r="G430" s="15" t="s">
        <v>4972</v>
      </c>
      <c r="H430" s="15" t="s">
        <v>4973</v>
      </c>
      <c r="I430" s="16" t="s">
        <v>4974</v>
      </c>
      <c r="J430" s="16" t="s">
        <v>4975</v>
      </c>
      <c r="K430" s="16" t="s">
        <v>4976</v>
      </c>
      <c r="L430" s="15" t="s">
        <v>1979</v>
      </c>
      <c r="M430" s="16" t="s">
        <v>1188</v>
      </c>
    </row>
    <row r="431" spans="1:13">
      <c r="A431" s="15" t="s">
        <v>4977</v>
      </c>
      <c r="B431" s="15" t="s">
        <v>4978</v>
      </c>
      <c r="C431" s="15" t="s">
        <v>604</v>
      </c>
      <c r="D431" s="15" t="s">
        <v>1973</v>
      </c>
      <c r="G431" s="15" t="s">
        <v>4979</v>
      </c>
      <c r="H431" s="15" t="s">
        <v>4980</v>
      </c>
      <c r="I431" s="16" t="s">
        <v>4981</v>
      </c>
      <c r="J431" s="16" t="s">
        <v>4982</v>
      </c>
      <c r="K431" s="16" t="s">
        <v>4983</v>
      </c>
      <c r="L431" s="15" t="s">
        <v>1979</v>
      </c>
    </row>
    <row r="432" spans="1:13">
      <c r="A432" s="15" t="s">
        <v>4984</v>
      </c>
      <c r="B432" s="15" t="s">
        <v>4985</v>
      </c>
      <c r="C432" s="15" t="s">
        <v>1127</v>
      </c>
      <c r="D432" s="15" t="s">
        <v>1973</v>
      </c>
      <c r="G432" s="15" t="s">
        <v>4986</v>
      </c>
      <c r="H432" s="15" t="s">
        <v>4987</v>
      </c>
      <c r="I432" s="16" t="s">
        <v>4988</v>
      </c>
      <c r="J432" s="16" t="s">
        <v>4989</v>
      </c>
      <c r="K432" s="16" t="s">
        <v>4990</v>
      </c>
      <c r="L432" s="15" t="s">
        <v>1979</v>
      </c>
    </row>
    <row r="433" spans="1:13">
      <c r="A433" s="15" t="s">
        <v>4991</v>
      </c>
      <c r="B433" s="15" t="s">
        <v>4992</v>
      </c>
      <c r="C433" s="15" t="s">
        <v>305</v>
      </c>
      <c r="D433" s="15" t="s">
        <v>1973</v>
      </c>
      <c r="G433" s="15" t="s">
        <v>4993</v>
      </c>
      <c r="H433" s="15" t="s">
        <v>4994</v>
      </c>
      <c r="I433" s="16" t="s">
        <v>4995</v>
      </c>
      <c r="J433" s="16" t="s">
        <v>4996</v>
      </c>
      <c r="K433" s="16" t="s">
        <v>4997</v>
      </c>
      <c r="L433" s="15" t="s">
        <v>1979</v>
      </c>
    </row>
    <row r="434" spans="1:13">
      <c r="A434" s="15" t="s">
        <v>4998</v>
      </c>
      <c r="B434" s="15" t="s">
        <v>4999</v>
      </c>
      <c r="C434" s="15" t="s">
        <v>1691</v>
      </c>
      <c r="D434" s="15" t="s">
        <v>1973</v>
      </c>
      <c r="G434" s="15" t="s">
        <v>5000</v>
      </c>
      <c r="H434" s="15" t="s">
        <v>5001</v>
      </c>
      <c r="I434" s="16" t="s">
        <v>5002</v>
      </c>
      <c r="J434" s="16" t="s">
        <v>5003</v>
      </c>
      <c r="K434" s="16" t="s">
        <v>5004</v>
      </c>
      <c r="L434" s="15" t="s">
        <v>1979</v>
      </c>
    </row>
    <row r="435" spans="1:13">
      <c r="A435" s="15" t="s">
        <v>5005</v>
      </c>
      <c r="B435" s="15" t="s">
        <v>5006</v>
      </c>
      <c r="C435" s="15" t="s">
        <v>246</v>
      </c>
      <c r="D435" s="15" t="s">
        <v>1973</v>
      </c>
      <c r="G435" s="15" t="s">
        <v>5007</v>
      </c>
      <c r="H435" s="15" t="s">
        <v>5008</v>
      </c>
      <c r="I435" s="16" t="s">
        <v>5009</v>
      </c>
      <c r="J435" s="16" t="s">
        <v>5010</v>
      </c>
      <c r="K435" s="16" t="s">
        <v>5011</v>
      </c>
      <c r="L435" s="15" t="s">
        <v>1979</v>
      </c>
    </row>
    <row r="436" spans="1:13">
      <c r="A436" s="15" t="s">
        <v>5012</v>
      </c>
      <c r="B436" s="15" t="s">
        <v>5013</v>
      </c>
      <c r="C436" s="15" t="s">
        <v>857</v>
      </c>
      <c r="D436" s="15" t="s">
        <v>1973</v>
      </c>
      <c r="G436" s="15" t="s">
        <v>5014</v>
      </c>
      <c r="H436" s="15" t="s">
        <v>5015</v>
      </c>
      <c r="I436" s="16" t="s">
        <v>5016</v>
      </c>
      <c r="J436" s="16" t="s">
        <v>5017</v>
      </c>
      <c r="K436" s="16" t="s">
        <v>5018</v>
      </c>
      <c r="L436" s="15" t="s">
        <v>1979</v>
      </c>
      <c r="M436" s="17"/>
    </row>
    <row r="437" spans="1:13">
      <c r="A437" s="15" t="s">
        <v>5019</v>
      </c>
      <c r="B437" s="15" t="s">
        <v>5020</v>
      </c>
      <c r="C437" s="15" t="s">
        <v>1003</v>
      </c>
      <c r="D437" s="15" t="s">
        <v>1973</v>
      </c>
      <c r="G437" s="15" t="s">
        <v>5021</v>
      </c>
      <c r="H437" s="15" t="s">
        <v>5022</v>
      </c>
      <c r="I437" s="16" t="s">
        <v>5023</v>
      </c>
      <c r="J437" s="16" t="s">
        <v>5024</v>
      </c>
      <c r="K437" s="16" t="s">
        <v>5025</v>
      </c>
      <c r="L437" s="15" t="s">
        <v>1979</v>
      </c>
    </row>
    <row r="438" spans="1:13">
      <c r="A438" s="15" t="s">
        <v>5026</v>
      </c>
      <c r="B438" s="15" t="s">
        <v>5027</v>
      </c>
      <c r="C438" s="15" t="s">
        <v>1473</v>
      </c>
      <c r="D438" s="15" t="s">
        <v>1973</v>
      </c>
      <c r="G438" s="15" t="s">
        <v>5028</v>
      </c>
      <c r="H438" s="15" t="s">
        <v>5029</v>
      </c>
      <c r="I438" s="16" t="s">
        <v>5030</v>
      </c>
      <c r="J438" s="16" t="s">
        <v>5031</v>
      </c>
      <c r="K438" s="16" t="s">
        <v>5032</v>
      </c>
      <c r="L438" s="15" t="s">
        <v>1979</v>
      </c>
      <c r="M438" s="16" t="s">
        <v>1477</v>
      </c>
    </row>
    <row r="439" spans="1:13">
      <c r="A439" s="15" t="s">
        <v>5033</v>
      </c>
      <c r="B439" s="15" t="s">
        <v>5034</v>
      </c>
      <c r="C439" s="15" t="s">
        <v>1159</v>
      </c>
      <c r="D439" s="15" t="s">
        <v>1973</v>
      </c>
      <c r="G439" s="15" t="s">
        <v>5035</v>
      </c>
      <c r="H439" s="15" t="s">
        <v>5036</v>
      </c>
      <c r="I439" s="16" t="s">
        <v>5037</v>
      </c>
      <c r="J439" s="16" t="s">
        <v>5038</v>
      </c>
      <c r="K439" s="16" t="s">
        <v>5039</v>
      </c>
      <c r="L439" s="15" t="s">
        <v>1979</v>
      </c>
    </row>
    <row r="440" spans="1:13">
      <c r="A440" s="15" t="s">
        <v>5040</v>
      </c>
      <c r="B440" s="15" t="s">
        <v>5041</v>
      </c>
      <c r="C440" s="15" t="s">
        <v>1781</v>
      </c>
      <c r="D440" s="15" t="s">
        <v>1973</v>
      </c>
      <c r="G440" s="15" t="s">
        <v>5042</v>
      </c>
      <c r="H440" s="15" t="s">
        <v>5043</v>
      </c>
      <c r="I440" s="16" t="s">
        <v>5044</v>
      </c>
      <c r="J440" s="16" t="s">
        <v>5045</v>
      </c>
      <c r="K440" s="16" t="s">
        <v>5046</v>
      </c>
      <c r="L440" s="15" t="s">
        <v>1979</v>
      </c>
    </row>
    <row r="441" spans="1:13">
      <c r="A441" s="15" t="s">
        <v>5047</v>
      </c>
      <c r="B441" s="15" t="s">
        <v>5048</v>
      </c>
      <c r="C441" s="15" t="s">
        <v>1296</v>
      </c>
      <c r="D441" s="15" t="s">
        <v>1973</v>
      </c>
      <c r="G441" s="15" t="s">
        <v>5049</v>
      </c>
      <c r="H441" s="15" t="s">
        <v>5050</v>
      </c>
      <c r="I441" s="16" t="s">
        <v>5051</v>
      </c>
      <c r="J441" s="16" t="s">
        <v>5052</v>
      </c>
      <c r="K441" s="16" t="s">
        <v>5053</v>
      </c>
      <c r="L441" s="15" t="s">
        <v>1979</v>
      </c>
    </row>
    <row r="442" spans="1:13">
      <c r="A442" s="15" t="s">
        <v>5054</v>
      </c>
      <c r="B442" s="15" t="s">
        <v>5055</v>
      </c>
      <c r="C442" s="15" t="s">
        <v>1300</v>
      </c>
      <c r="D442" s="15" t="s">
        <v>1973</v>
      </c>
      <c r="G442" s="15" t="s">
        <v>5056</v>
      </c>
      <c r="H442" s="15" t="s">
        <v>5057</v>
      </c>
      <c r="I442" s="16" t="s">
        <v>5058</v>
      </c>
      <c r="J442" s="16" t="s">
        <v>5059</v>
      </c>
      <c r="K442" s="16" t="s">
        <v>5060</v>
      </c>
      <c r="L442" s="15" t="s">
        <v>1979</v>
      </c>
    </row>
    <row r="443" spans="1:13">
      <c r="A443" s="15" t="s">
        <v>5061</v>
      </c>
      <c r="B443" s="15" t="s">
        <v>5062</v>
      </c>
      <c r="C443" s="15" t="s">
        <v>1541</v>
      </c>
      <c r="D443" s="15" t="s">
        <v>1973</v>
      </c>
      <c r="G443" s="15" t="s">
        <v>5063</v>
      </c>
      <c r="H443" s="15" t="s">
        <v>5064</v>
      </c>
      <c r="I443" s="16" t="s">
        <v>5065</v>
      </c>
      <c r="J443" s="16" t="s">
        <v>5066</v>
      </c>
      <c r="K443" s="16" t="s">
        <v>5067</v>
      </c>
      <c r="L443" s="15" t="s">
        <v>1979</v>
      </c>
    </row>
    <row r="444" spans="1:13">
      <c r="A444" s="15" t="s">
        <v>5068</v>
      </c>
      <c r="B444" s="15" t="s">
        <v>5069</v>
      </c>
      <c r="C444" s="15" t="s">
        <v>377</v>
      </c>
      <c r="D444" s="15" t="s">
        <v>1973</v>
      </c>
      <c r="G444" s="15" t="s">
        <v>5070</v>
      </c>
      <c r="H444" s="15" t="s">
        <v>5071</v>
      </c>
      <c r="I444" s="16" t="s">
        <v>5072</v>
      </c>
      <c r="J444" s="16" t="s">
        <v>5073</v>
      </c>
      <c r="K444" s="16" t="s">
        <v>5074</v>
      </c>
      <c r="L444" s="15" t="s">
        <v>1979</v>
      </c>
      <c r="M444" s="16" t="s">
        <v>381</v>
      </c>
    </row>
    <row r="445" spans="1:13">
      <c r="A445" s="15" t="s">
        <v>5075</v>
      </c>
      <c r="B445" s="15" t="s">
        <v>5076</v>
      </c>
      <c r="C445" s="15" t="s">
        <v>1692</v>
      </c>
      <c r="D445" s="15" t="s">
        <v>1973</v>
      </c>
      <c r="G445" s="15" t="s">
        <v>5077</v>
      </c>
      <c r="H445" s="15" t="s">
        <v>5078</v>
      </c>
      <c r="I445" s="16" t="s">
        <v>5079</v>
      </c>
      <c r="J445" s="16" t="s">
        <v>5080</v>
      </c>
      <c r="K445" s="16" t="s">
        <v>5081</v>
      </c>
      <c r="L445" s="15" t="s">
        <v>1979</v>
      </c>
    </row>
    <row r="446" spans="1:13">
      <c r="A446" s="15" t="s">
        <v>5082</v>
      </c>
      <c r="B446" s="15" t="s">
        <v>5083</v>
      </c>
      <c r="C446" s="15" t="s">
        <v>1046</v>
      </c>
      <c r="D446" s="15" t="s">
        <v>1973</v>
      </c>
      <c r="G446" s="15" t="s">
        <v>5084</v>
      </c>
      <c r="H446" s="15" t="s">
        <v>5085</v>
      </c>
      <c r="I446" s="16" t="s">
        <v>5086</v>
      </c>
      <c r="J446" s="16" t="s">
        <v>5087</v>
      </c>
      <c r="K446" s="16" t="s">
        <v>5088</v>
      </c>
      <c r="L446" s="15" t="s">
        <v>1979</v>
      </c>
    </row>
    <row r="447" spans="1:13">
      <c r="A447" s="15" t="s">
        <v>5089</v>
      </c>
      <c r="B447" s="15" t="s">
        <v>5090</v>
      </c>
      <c r="C447" s="15" t="s">
        <v>1339</v>
      </c>
      <c r="D447" s="15" t="s">
        <v>1973</v>
      </c>
      <c r="G447" s="15" t="s">
        <v>5091</v>
      </c>
      <c r="H447" s="15" t="s">
        <v>5092</v>
      </c>
      <c r="I447" s="16" t="s">
        <v>5093</v>
      </c>
      <c r="J447" s="16" t="s">
        <v>5094</v>
      </c>
      <c r="K447" s="16" t="s">
        <v>5095</v>
      </c>
      <c r="L447" s="15" t="s">
        <v>1979</v>
      </c>
    </row>
    <row r="448" spans="1:13">
      <c r="A448" s="15" t="s">
        <v>5096</v>
      </c>
      <c r="B448" s="15" t="s">
        <v>5097</v>
      </c>
      <c r="C448" s="15" t="s">
        <v>1609</v>
      </c>
      <c r="D448" s="15" t="s">
        <v>1973</v>
      </c>
      <c r="G448" s="15" t="s">
        <v>5098</v>
      </c>
      <c r="H448" s="15" t="s">
        <v>5099</v>
      </c>
      <c r="I448" s="16" t="s">
        <v>5100</v>
      </c>
      <c r="J448" s="16" t="s">
        <v>5101</v>
      </c>
      <c r="K448" s="16" t="s">
        <v>5102</v>
      </c>
      <c r="L448" s="15" t="s">
        <v>1979</v>
      </c>
      <c r="M448" s="16" t="s">
        <v>1613</v>
      </c>
    </row>
    <row r="449" spans="1:13">
      <c r="A449" s="15" t="s">
        <v>5103</v>
      </c>
      <c r="B449" s="15" t="s">
        <v>5104</v>
      </c>
      <c r="C449" s="15" t="s">
        <v>1947</v>
      </c>
      <c r="D449" s="15" t="s">
        <v>1973</v>
      </c>
      <c r="G449" s="15" t="s">
        <v>5105</v>
      </c>
      <c r="H449" s="15" t="s">
        <v>5106</v>
      </c>
      <c r="I449" s="16" t="s">
        <v>5107</v>
      </c>
      <c r="J449" s="16" t="s">
        <v>5108</v>
      </c>
      <c r="K449" s="16" t="s">
        <v>5109</v>
      </c>
      <c r="L449" s="15" t="s">
        <v>1979</v>
      </c>
    </row>
    <row r="450" spans="1:13">
      <c r="A450" s="15" t="s">
        <v>5110</v>
      </c>
      <c r="B450" s="15" t="s">
        <v>5111</v>
      </c>
      <c r="C450" s="15" t="s">
        <v>686</v>
      </c>
      <c r="D450" s="15" t="s">
        <v>1973</v>
      </c>
      <c r="G450" s="15" t="s">
        <v>5112</v>
      </c>
      <c r="H450" s="15" t="s">
        <v>5113</v>
      </c>
      <c r="I450" s="16" t="s">
        <v>5114</v>
      </c>
      <c r="J450" s="16" t="s">
        <v>5115</v>
      </c>
      <c r="K450" s="16" t="s">
        <v>5116</v>
      </c>
      <c r="L450" s="15" t="s">
        <v>1979</v>
      </c>
    </row>
    <row r="451" spans="1:13">
      <c r="A451" s="15" t="s">
        <v>5117</v>
      </c>
      <c r="B451" s="15" t="s">
        <v>5118</v>
      </c>
      <c r="C451" s="15" t="s">
        <v>842</v>
      </c>
      <c r="D451" s="15" t="s">
        <v>1973</v>
      </c>
      <c r="G451" s="15" t="s">
        <v>5119</v>
      </c>
      <c r="H451" s="15" t="s">
        <v>5120</v>
      </c>
      <c r="I451" s="16" t="s">
        <v>5121</v>
      </c>
      <c r="J451" s="16" t="s">
        <v>5122</v>
      </c>
      <c r="K451" s="16" t="s">
        <v>5123</v>
      </c>
      <c r="L451" s="15" t="s">
        <v>1979</v>
      </c>
      <c r="M451" s="17"/>
    </row>
    <row r="452" spans="1:13">
      <c r="A452" s="15" t="s">
        <v>5124</v>
      </c>
      <c r="B452" s="15" t="s">
        <v>5125</v>
      </c>
      <c r="C452" s="15" t="s">
        <v>926</v>
      </c>
      <c r="D452" s="15" t="s">
        <v>1973</v>
      </c>
      <c r="G452" s="15" t="s">
        <v>5126</v>
      </c>
      <c r="H452" s="15" t="s">
        <v>5127</v>
      </c>
      <c r="I452" s="16" t="s">
        <v>5128</v>
      </c>
      <c r="J452" s="16" t="s">
        <v>5129</v>
      </c>
      <c r="K452" s="16" t="s">
        <v>5130</v>
      </c>
      <c r="L452" s="15" t="s">
        <v>1979</v>
      </c>
    </row>
    <row r="453" spans="1:13">
      <c r="A453" s="15" t="s">
        <v>5131</v>
      </c>
      <c r="B453" s="15" t="s">
        <v>5132</v>
      </c>
      <c r="C453" s="15" t="s">
        <v>1578</v>
      </c>
      <c r="D453" s="15" t="s">
        <v>1973</v>
      </c>
      <c r="G453" s="15" t="s">
        <v>5133</v>
      </c>
      <c r="H453" s="15" t="s">
        <v>5134</v>
      </c>
      <c r="I453" s="16" t="s">
        <v>5135</v>
      </c>
      <c r="J453" s="16" t="s">
        <v>5136</v>
      </c>
      <c r="K453" s="16" t="s">
        <v>5137</v>
      </c>
      <c r="L453" s="15" t="s">
        <v>1979</v>
      </c>
    </row>
    <row r="454" spans="1:13">
      <c r="A454" s="15" t="s">
        <v>5138</v>
      </c>
      <c r="B454" s="15" t="s">
        <v>5139</v>
      </c>
      <c r="C454" s="15" t="s">
        <v>658</v>
      </c>
      <c r="D454" s="15" t="s">
        <v>1973</v>
      </c>
      <c r="G454" s="15" t="s">
        <v>5140</v>
      </c>
      <c r="H454" s="15" t="s">
        <v>5141</v>
      </c>
      <c r="I454" s="16" t="s">
        <v>5142</v>
      </c>
      <c r="J454" s="16" t="s">
        <v>5143</v>
      </c>
      <c r="K454" s="16" t="s">
        <v>5144</v>
      </c>
      <c r="L454" s="15" t="s">
        <v>1979</v>
      </c>
    </row>
    <row r="455" spans="1:13">
      <c r="A455" s="15" t="s">
        <v>5145</v>
      </c>
      <c r="B455" s="15" t="s">
        <v>5146</v>
      </c>
      <c r="C455" s="15" t="s">
        <v>1034</v>
      </c>
      <c r="D455" s="15" t="s">
        <v>1973</v>
      </c>
      <c r="G455" s="15" t="s">
        <v>5147</v>
      </c>
      <c r="H455" s="15" t="s">
        <v>5148</v>
      </c>
      <c r="I455" s="16" t="s">
        <v>5149</v>
      </c>
      <c r="J455" s="16" t="s">
        <v>5150</v>
      </c>
      <c r="K455" s="16" t="s">
        <v>5151</v>
      </c>
      <c r="L455" s="15" t="s">
        <v>1979</v>
      </c>
      <c r="M455" s="16" t="s">
        <v>1037</v>
      </c>
    </row>
    <row r="456" spans="1:13">
      <c r="A456" s="15" t="s">
        <v>5152</v>
      </c>
      <c r="B456" s="15" t="s">
        <v>5153</v>
      </c>
      <c r="C456" s="15" t="s">
        <v>1116</v>
      </c>
      <c r="D456" s="15" t="s">
        <v>1973</v>
      </c>
      <c r="G456" s="15" t="s">
        <v>5154</v>
      </c>
      <c r="H456" s="15" t="s">
        <v>5155</v>
      </c>
      <c r="I456" s="16" t="s">
        <v>5156</v>
      </c>
      <c r="J456" s="16" t="s">
        <v>5157</v>
      </c>
      <c r="K456" s="16" t="s">
        <v>5158</v>
      </c>
      <c r="L456" s="15" t="s">
        <v>1979</v>
      </c>
    </row>
    <row r="457" spans="1:13">
      <c r="A457" s="15" t="s">
        <v>5159</v>
      </c>
      <c r="B457" s="15" t="s">
        <v>5160</v>
      </c>
      <c r="C457" s="15" t="s">
        <v>896</v>
      </c>
      <c r="D457" s="15" t="s">
        <v>1973</v>
      </c>
      <c r="G457" s="15" t="s">
        <v>5161</v>
      </c>
      <c r="H457" s="15" t="s">
        <v>5162</v>
      </c>
      <c r="I457" s="16" t="s">
        <v>5163</v>
      </c>
      <c r="J457" s="16" t="s">
        <v>5164</v>
      </c>
      <c r="K457" s="16" t="s">
        <v>5165</v>
      </c>
      <c r="L457" s="15" t="s">
        <v>1979</v>
      </c>
    </row>
    <row r="458" spans="1:13">
      <c r="A458" s="15" t="s">
        <v>5166</v>
      </c>
      <c r="B458" s="15" t="s">
        <v>5167</v>
      </c>
      <c r="C458" s="15" t="s">
        <v>1914</v>
      </c>
      <c r="D458" s="15" t="s">
        <v>1973</v>
      </c>
      <c r="G458" s="15" t="s">
        <v>5168</v>
      </c>
      <c r="H458" s="15" t="s">
        <v>5169</v>
      </c>
      <c r="I458" s="16" t="s">
        <v>5170</v>
      </c>
      <c r="J458" s="16" t="s">
        <v>5171</v>
      </c>
      <c r="K458" s="16" t="s">
        <v>5172</v>
      </c>
      <c r="L458" s="15" t="s">
        <v>1979</v>
      </c>
    </row>
    <row r="459" spans="1:13">
      <c r="A459" s="15" t="s">
        <v>5173</v>
      </c>
      <c r="B459" s="15" t="s">
        <v>5174</v>
      </c>
      <c r="C459" s="15" t="s">
        <v>987</v>
      </c>
      <c r="D459" s="15" t="s">
        <v>1973</v>
      </c>
      <c r="G459" s="15" t="s">
        <v>5175</v>
      </c>
      <c r="H459" s="15" t="s">
        <v>5176</v>
      </c>
      <c r="I459" s="16" t="s">
        <v>5177</v>
      </c>
      <c r="J459" s="16" t="s">
        <v>5178</v>
      </c>
      <c r="K459" s="16" t="s">
        <v>5179</v>
      </c>
      <c r="L459" s="15" t="s">
        <v>1979</v>
      </c>
      <c r="M459" s="17"/>
    </row>
    <row r="460" spans="1:13">
      <c r="A460" s="15" t="s">
        <v>5180</v>
      </c>
      <c r="B460" s="15" t="s">
        <v>5181</v>
      </c>
      <c r="C460" s="15" t="s">
        <v>1246</v>
      </c>
      <c r="D460" s="15" t="s">
        <v>1973</v>
      </c>
      <c r="G460" s="15" t="s">
        <v>5182</v>
      </c>
      <c r="H460" s="15" t="s">
        <v>5183</v>
      </c>
      <c r="I460" s="16" t="s">
        <v>5184</v>
      </c>
      <c r="J460" s="16" t="s">
        <v>5185</v>
      </c>
      <c r="K460" s="16" t="s">
        <v>5186</v>
      </c>
      <c r="L460" s="15" t="s">
        <v>1979</v>
      </c>
    </row>
    <row r="461" spans="1:13">
      <c r="A461" s="15" t="s">
        <v>5187</v>
      </c>
      <c r="B461" s="15" t="s">
        <v>5188</v>
      </c>
      <c r="C461" s="15" t="s">
        <v>1271</v>
      </c>
      <c r="D461" s="15" t="s">
        <v>1973</v>
      </c>
      <c r="G461" s="15" t="s">
        <v>5189</v>
      </c>
      <c r="H461" s="15" t="s">
        <v>5190</v>
      </c>
      <c r="I461" s="16" t="s">
        <v>5191</v>
      </c>
      <c r="J461" s="16" t="s">
        <v>5192</v>
      </c>
      <c r="K461" s="16" t="s">
        <v>5193</v>
      </c>
      <c r="L461" s="15" t="s">
        <v>1979</v>
      </c>
    </row>
    <row r="462" spans="1:13">
      <c r="A462" s="15" t="s">
        <v>5194</v>
      </c>
      <c r="B462" s="15" t="s">
        <v>5195</v>
      </c>
      <c r="C462" s="15" t="s">
        <v>1891</v>
      </c>
      <c r="D462" s="15" t="s">
        <v>1973</v>
      </c>
      <c r="G462" s="15" t="s">
        <v>5196</v>
      </c>
      <c r="H462" s="15" t="s">
        <v>5197</v>
      </c>
      <c r="I462" s="16" t="s">
        <v>5198</v>
      </c>
      <c r="J462" s="16" t="s">
        <v>5199</v>
      </c>
      <c r="K462" s="16" t="s">
        <v>5200</v>
      </c>
      <c r="L462" s="15" t="s">
        <v>1979</v>
      </c>
    </row>
    <row r="463" spans="1:13">
      <c r="A463" s="15" t="s">
        <v>5201</v>
      </c>
      <c r="B463" s="15" t="s">
        <v>5202</v>
      </c>
      <c r="C463" s="15" t="s">
        <v>1630</v>
      </c>
      <c r="D463" s="15" t="s">
        <v>1973</v>
      </c>
      <c r="G463" s="15" t="s">
        <v>5203</v>
      </c>
      <c r="H463" s="15" t="s">
        <v>5204</v>
      </c>
      <c r="I463" s="16" t="s">
        <v>5205</v>
      </c>
      <c r="J463" s="16" t="s">
        <v>5206</v>
      </c>
      <c r="K463" s="16" t="s">
        <v>5207</v>
      </c>
      <c r="L463" s="15" t="s">
        <v>1979</v>
      </c>
    </row>
    <row r="464" spans="1:13">
      <c r="A464" s="15" t="s">
        <v>5208</v>
      </c>
      <c r="B464" s="15" t="s">
        <v>5209</v>
      </c>
      <c r="C464" s="15" t="s">
        <v>608</v>
      </c>
      <c r="D464" s="15" t="s">
        <v>1973</v>
      </c>
      <c r="G464" s="15" t="s">
        <v>5210</v>
      </c>
      <c r="H464" s="15" t="s">
        <v>5211</v>
      </c>
      <c r="I464" s="16" t="s">
        <v>5212</v>
      </c>
      <c r="J464" s="16" t="s">
        <v>5213</v>
      </c>
      <c r="K464" s="16" t="s">
        <v>5214</v>
      </c>
      <c r="L464" s="15" t="s">
        <v>1979</v>
      </c>
      <c r="M464" s="16" t="s">
        <v>611</v>
      </c>
    </row>
    <row r="465" spans="1:13">
      <c r="A465" s="15" t="s">
        <v>5215</v>
      </c>
      <c r="B465" s="15" t="s">
        <v>5216</v>
      </c>
      <c r="C465" s="15" t="s">
        <v>933</v>
      </c>
      <c r="D465" s="15" t="s">
        <v>1973</v>
      </c>
      <c r="G465" s="15" t="s">
        <v>5217</v>
      </c>
      <c r="H465" s="15" t="s">
        <v>5218</v>
      </c>
      <c r="I465" s="16" t="s">
        <v>5219</v>
      </c>
      <c r="J465" s="16" t="s">
        <v>5220</v>
      </c>
      <c r="K465" s="16" t="s">
        <v>5221</v>
      </c>
      <c r="L465" s="15" t="s">
        <v>1979</v>
      </c>
    </row>
    <row r="466" spans="1:13">
      <c r="A466" s="15" t="s">
        <v>5222</v>
      </c>
      <c r="B466" s="15" t="s">
        <v>5223</v>
      </c>
      <c r="C466" s="15" t="s">
        <v>43</v>
      </c>
      <c r="D466" s="15" t="s">
        <v>1973</v>
      </c>
      <c r="G466" s="15" t="s">
        <v>5224</v>
      </c>
      <c r="H466" s="15" t="s">
        <v>5225</v>
      </c>
      <c r="I466" s="16" t="s">
        <v>5226</v>
      </c>
      <c r="J466" s="16" t="s">
        <v>5227</v>
      </c>
      <c r="K466" s="16" t="s">
        <v>5228</v>
      </c>
      <c r="L466" s="15" t="s">
        <v>1979</v>
      </c>
    </row>
    <row r="467" spans="1:13">
      <c r="A467" s="15" t="s">
        <v>5229</v>
      </c>
      <c r="B467" s="15" t="s">
        <v>5230</v>
      </c>
      <c r="C467" s="15" t="s">
        <v>267</v>
      </c>
      <c r="D467" s="15" t="s">
        <v>1973</v>
      </c>
      <c r="G467" s="15" t="s">
        <v>5231</v>
      </c>
      <c r="H467" s="15" t="s">
        <v>5232</v>
      </c>
      <c r="I467" s="16" t="s">
        <v>5233</v>
      </c>
      <c r="J467" s="16" t="s">
        <v>5234</v>
      </c>
      <c r="K467" s="16" t="s">
        <v>5235</v>
      </c>
      <c r="L467" s="15" t="s">
        <v>1979</v>
      </c>
    </row>
    <row r="468" spans="1:13">
      <c r="A468" s="15" t="s">
        <v>5236</v>
      </c>
      <c r="B468" s="15" t="s">
        <v>5237</v>
      </c>
      <c r="C468" s="15" t="s">
        <v>293</v>
      </c>
      <c r="D468" s="15" t="s">
        <v>1973</v>
      </c>
      <c r="G468" s="15" t="s">
        <v>5238</v>
      </c>
      <c r="H468" s="15" t="s">
        <v>5239</v>
      </c>
      <c r="I468" s="16" t="s">
        <v>5240</v>
      </c>
      <c r="J468" s="16" t="s">
        <v>5241</v>
      </c>
      <c r="K468" s="16" t="s">
        <v>5242</v>
      </c>
      <c r="L468" s="15" t="s">
        <v>1979</v>
      </c>
    </row>
    <row r="469" spans="1:13">
      <c r="A469" s="15" t="s">
        <v>5243</v>
      </c>
      <c r="B469" s="15" t="s">
        <v>5244</v>
      </c>
      <c r="C469" s="15" t="s">
        <v>510</v>
      </c>
      <c r="D469" s="15" t="s">
        <v>1973</v>
      </c>
      <c r="G469" s="15" t="s">
        <v>5245</v>
      </c>
      <c r="H469" s="15" t="s">
        <v>5246</v>
      </c>
      <c r="I469" s="16" t="s">
        <v>5247</v>
      </c>
      <c r="J469" s="16" t="s">
        <v>5248</v>
      </c>
      <c r="K469" s="16" t="s">
        <v>5249</v>
      </c>
      <c r="L469" s="15" t="s">
        <v>1979</v>
      </c>
    </row>
    <row r="470" spans="1:13">
      <c r="A470" s="15" t="s">
        <v>5250</v>
      </c>
      <c r="B470" s="15" t="s">
        <v>5251</v>
      </c>
      <c r="C470" s="15" t="s">
        <v>517</v>
      </c>
      <c r="D470" s="15" t="s">
        <v>1973</v>
      </c>
      <c r="G470" s="15" t="s">
        <v>5252</v>
      </c>
      <c r="H470" s="15" t="s">
        <v>5253</v>
      </c>
      <c r="I470" s="16" t="s">
        <v>5254</v>
      </c>
      <c r="J470" s="16" t="s">
        <v>5255</v>
      </c>
      <c r="K470" s="16" t="s">
        <v>5256</v>
      </c>
      <c r="L470" s="15" t="s">
        <v>1979</v>
      </c>
      <c r="M470" s="16" t="s">
        <v>520</v>
      </c>
    </row>
    <row r="471" spans="1:13">
      <c r="A471" s="15" t="s">
        <v>5257</v>
      </c>
      <c r="B471" s="15" t="s">
        <v>5258</v>
      </c>
      <c r="C471" s="15" t="s">
        <v>1009</v>
      </c>
      <c r="D471" s="15" t="s">
        <v>1973</v>
      </c>
      <c r="G471" s="15" t="s">
        <v>5259</v>
      </c>
      <c r="H471" s="15" t="s">
        <v>5260</v>
      </c>
      <c r="I471" s="16" t="s">
        <v>5261</v>
      </c>
      <c r="J471" s="16" t="s">
        <v>5262</v>
      </c>
      <c r="K471" s="16" t="s">
        <v>5263</v>
      </c>
      <c r="L471" s="15" t="s">
        <v>1979</v>
      </c>
      <c r="M471" s="16" t="s">
        <v>1012</v>
      </c>
    </row>
    <row r="472" spans="1:13">
      <c r="A472" s="15" t="s">
        <v>5264</v>
      </c>
      <c r="B472" s="15" t="s">
        <v>5265</v>
      </c>
      <c r="C472" s="15" t="s">
        <v>181</v>
      </c>
      <c r="D472" s="15" t="s">
        <v>1973</v>
      </c>
      <c r="G472" s="15" t="s">
        <v>5266</v>
      </c>
      <c r="H472" s="15" t="s">
        <v>5267</v>
      </c>
      <c r="I472" s="16" t="s">
        <v>5268</v>
      </c>
      <c r="J472" s="16" t="s">
        <v>5269</v>
      </c>
      <c r="K472" s="16" t="s">
        <v>5270</v>
      </c>
      <c r="L472" s="15" t="s">
        <v>1979</v>
      </c>
    </row>
    <row r="473" spans="1:13">
      <c r="A473" s="15" t="s">
        <v>5271</v>
      </c>
      <c r="B473" s="15" t="s">
        <v>5272</v>
      </c>
      <c r="C473" s="15" t="s">
        <v>579</v>
      </c>
      <c r="D473" s="15" t="s">
        <v>1973</v>
      </c>
      <c r="G473" s="15" t="s">
        <v>5273</v>
      </c>
      <c r="H473" s="15" t="s">
        <v>5274</v>
      </c>
      <c r="I473" s="16" t="s">
        <v>5275</v>
      </c>
      <c r="J473" s="16" t="s">
        <v>5276</v>
      </c>
      <c r="K473" s="16" t="s">
        <v>5277</v>
      </c>
      <c r="L473" s="15" t="s">
        <v>1979</v>
      </c>
    </row>
    <row r="474" spans="1:13">
      <c r="A474" s="15" t="s">
        <v>5278</v>
      </c>
      <c r="B474" s="15" t="s">
        <v>5279</v>
      </c>
      <c r="C474" s="15" t="s">
        <v>493</v>
      </c>
      <c r="D474" s="15" t="s">
        <v>1973</v>
      </c>
      <c r="G474" s="15" t="s">
        <v>5280</v>
      </c>
      <c r="H474" s="15" t="s">
        <v>5281</v>
      </c>
      <c r="I474" s="16" t="s">
        <v>5282</v>
      </c>
      <c r="J474" s="16" t="s">
        <v>5283</v>
      </c>
      <c r="K474" s="16" t="s">
        <v>5284</v>
      </c>
      <c r="L474" s="15" t="s">
        <v>1979</v>
      </c>
    </row>
    <row r="475" spans="1:13">
      <c r="A475" s="15" t="s">
        <v>5285</v>
      </c>
      <c r="B475" s="15" t="s">
        <v>5286</v>
      </c>
      <c r="C475" s="15" t="s">
        <v>1182</v>
      </c>
      <c r="D475" s="15" t="s">
        <v>1973</v>
      </c>
      <c r="G475" s="15" t="s">
        <v>5287</v>
      </c>
      <c r="H475" s="15" t="s">
        <v>5288</v>
      </c>
      <c r="I475" s="16" t="s">
        <v>5289</v>
      </c>
      <c r="J475" s="16" t="s">
        <v>5290</v>
      </c>
      <c r="K475" s="16" t="s">
        <v>5291</v>
      </c>
      <c r="L475" s="15" t="s">
        <v>1979</v>
      </c>
    </row>
    <row r="476" spans="1:13">
      <c r="A476" s="15" t="s">
        <v>5292</v>
      </c>
      <c r="B476" s="15" t="s">
        <v>5293</v>
      </c>
      <c r="C476" s="15" t="s">
        <v>1820</v>
      </c>
      <c r="D476" s="15" t="s">
        <v>1973</v>
      </c>
      <c r="G476" s="15" t="s">
        <v>5294</v>
      </c>
      <c r="H476" s="15" t="s">
        <v>5295</v>
      </c>
      <c r="I476" s="16" t="s">
        <v>5296</v>
      </c>
      <c r="J476" s="16" t="s">
        <v>5297</v>
      </c>
      <c r="K476" s="16" t="s">
        <v>5298</v>
      </c>
      <c r="L476" s="15" t="s">
        <v>1979</v>
      </c>
    </row>
    <row r="477" spans="1:13">
      <c r="A477" s="15" t="s">
        <v>5299</v>
      </c>
      <c r="B477" s="15" t="s">
        <v>5300</v>
      </c>
      <c r="C477" s="15" t="s">
        <v>764</v>
      </c>
      <c r="D477" s="15" t="s">
        <v>1973</v>
      </c>
      <c r="G477" s="15" t="s">
        <v>5301</v>
      </c>
      <c r="H477" s="15" t="s">
        <v>5302</v>
      </c>
      <c r="I477" s="16" t="s">
        <v>5303</v>
      </c>
      <c r="J477" s="16" t="s">
        <v>5304</v>
      </c>
      <c r="K477" s="16" t="s">
        <v>5305</v>
      </c>
      <c r="L477" s="15" t="s">
        <v>1979</v>
      </c>
      <c r="M477" s="17"/>
    </row>
    <row r="478" spans="1:13">
      <c r="A478" s="15" t="s">
        <v>5306</v>
      </c>
      <c r="B478" s="15" t="s">
        <v>5307</v>
      </c>
      <c r="C478" s="15" t="s">
        <v>1362</v>
      </c>
      <c r="D478" s="15" t="s">
        <v>1973</v>
      </c>
      <c r="G478" s="15" t="s">
        <v>5308</v>
      </c>
      <c r="H478" s="15" t="s">
        <v>5309</v>
      </c>
      <c r="I478" s="16" t="s">
        <v>5310</v>
      </c>
      <c r="J478" s="16" t="s">
        <v>5311</v>
      </c>
      <c r="K478" s="16" t="s">
        <v>5312</v>
      </c>
      <c r="L478" s="15" t="s">
        <v>1979</v>
      </c>
    </row>
    <row r="479" spans="1:13">
      <c r="A479" s="15" t="s">
        <v>5313</v>
      </c>
      <c r="B479" s="15" t="s">
        <v>5314</v>
      </c>
      <c r="C479" s="15" t="s">
        <v>684</v>
      </c>
      <c r="D479" s="15" t="s">
        <v>1973</v>
      </c>
      <c r="G479" s="15" t="s">
        <v>5315</v>
      </c>
      <c r="H479" s="15" t="s">
        <v>5316</v>
      </c>
      <c r="I479" s="16" t="s">
        <v>5317</v>
      </c>
      <c r="J479" s="16" t="s">
        <v>5318</v>
      </c>
      <c r="K479" s="16" t="s">
        <v>5319</v>
      </c>
      <c r="L479" s="15" t="s">
        <v>1979</v>
      </c>
    </row>
    <row r="480" spans="1:13">
      <c r="A480" s="15" t="s">
        <v>5320</v>
      </c>
      <c r="B480" s="15" t="s">
        <v>5321</v>
      </c>
      <c r="C480" s="15" t="s">
        <v>220</v>
      </c>
      <c r="D480" s="15" t="s">
        <v>1973</v>
      </c>
      <c r="G480" s="15" t="s">
        <v>5322</v>
      </c>
      <c r="H480" s="15" t="s">
        <v>5323</v>
      </c>
      <c r="I480" s="16" t="s">
        <v>5324</v>
      </c>
      <c r="J480" s="16" t="s">
        <v>5325</v>
      </c>
      <c r="K480" s="16" t="s">
        <v>5326</v>
      </c>
      <c r="L480" s="15" t="s">
        <v>1979</v>
      </c>
      <c r="M480" s="17"/>
    </row>
    <row r="481" spans="1:13">
      <c r="A481" s="15" t="s">
        <v>5327</v>
      </c>
      <c r="B481" s="15" t="s">
        <v>5328</v>
      </c>
      <c r="C481" s="15" t="s">
        <v>528</v>
      </c>
      <c r="D481" s="15" t="s">
        <v>1973</v>
      </c>
      <c r="G481" s="15" t="s">
        <v>5329</v>
      </c>
      <c r="H481" s="15" t="s">
        <v>5330</v>
      </c>
      <c r="I481" s="16" t="s">
        <v>5331</v>
      </c>
      <c r="J481" s="16" t="s">
        <v>5332</v>
      </c>
      <c r="K481" s="16" t="s">
        <v>5333</v>
      </c>
      <c r="L481" s="15" t="s">
        <v>1979</v>
      </c>
    </row>
    <row r="482" spans="1:13">
      <c r="A482" s="15" t="s">
        <v>5334</v>
      </c>
      <c r="B482" s="15" t="s">
        <v>5335</v>
      </c>
      <c r="C482" s="15" t="s">
        <v>547</v>
      </c>
      <c r="D482" s="15" t="s">
        <v>1973</v>
      </c>
      <c r="G482" s="15" t="s">
        <v>5336</v>
      </c>
      <c r="H482" s="15" t="s">
        <v>5337</v>
      </c>
      <c r="I482" s="16" t="s">
        <v>5338</v>
      </c>
      <c r="J482" s="16" t="s">
        <v>5339</v>
      </c>
      <c r="K482" s="16" t="s">
        <v>5340</v>
      </c>
      <c r="L482" s="15" t="s">
        <v>1979</v>
      </c>
      <c r="M482" s="16" t="s">
        <v>551</v>
      </c>
    </row>
    <row r="483" spans="1:13">
      <c r="A483" s="15" t="s">
        <v>5341</v>
      </c>
      <c r="B483" s="15" t="s">
        <v>5342</v>
      </c>
      <c r="C483" s="15" t="s">
        <v>1586</v>
      </c>
      <c r="D483" s="15" t="s">
        <v>1973</v>
      </c>
      <c r="G483" s="15" t="s">
        <v>5343</v>
      </c>
      <c r="H483" s="15" t="s">
        <v>5344</v>
      </c>
      <c r="I483" s="16" t="s">
        <v>5345</v>
      </c>
      <c r="J483" s="16" t="s">
        <v>5346</v>
      </c>
      <c r="K483" s="16" t="s">
        <v>5347</v>
      </c>
      <c r="L483" s="15" t="s">
        <v>1979</v>
      </c>
    </row>
    <row r="484" spans="1:13">
      <c r="A484" s="15" t="s">
        <v>5348</v>
      </c>
      <c r="B484" s="15" t="s">
        <v>5349</v>
      </c>
      <c r="C484" s="15" t="s">
        <v>1543</v>
      </c>
      <c r="D484" s="15" t="s">
        <v>1973</v>
      </c>
      <c r="G484" s="15" t="s">
        <v>5350</v>
      </c>
      <c r="H484" s="15" t="s">
        <v>5351</v>
      </c>
      <c r="I484" s="16" t="s">
        <v>5352</v>
      </c>
      <c r="J484" s="16" t="s">
        <v>5353</v>
      </c>
      <c r="K484" s="16" t="s">
        <v>5354</v>
      </c>
      <c r="L484" s="15" t="s">
        <v>1979</v>
      </c>
      <c r="M484" s="16" t="s">
        <v>1546</v>
      </c>
    </row>
    <row r="485" spans="1:13">
      <c r="A485" s="15" t="s">
        <v>5355</v>
      </c>
      <c r="B485" s="15" t="s">
        <v>5356</v>
      </c>
      <c r="C485" s="15" t="s">
        <v>237</v>
      </c>
      <c r="D485" s="15" t="s">
        <v>1973</v>
      </c>
      <c r="G485" s="15" t="s">
        <v>5357</v>
      </c>
      <c r="H485" s="15" t="s">
        <v>5358</v>
      </c>
      <c r="I485" s="16" t="s">
        <v>5359</v>
      </c>
      <c r="J485" s="16" t="s">
        <v>5360</v>
      </c>
      <c r="K485" s="16" t="s">
        <v>5361</v>
      </c>
      <c r="L485" s="15" t="s">
        <v>1979</v>
      </c>
      <c r="M485" s="16" t="s">
        <v>241</v>
      </c>
    </row>
    <row r="486" spans="1:13">
      <c r="A486" s="15" t="s">
        <v>5362</v>
      </c>
      <c r="B486" s="15" t="s">
        <v>5363</v>
      </c>
      <c r="C486" s="15" t="s">
        <v>731</v>
      </c>
      <c r="D486" s="15" t="s">
        <v>1973</v>
      </c>
      <c r="G486" s="15" t="s">
        <v>5364</v>
      </c>
      <c r="H486" s="15" t="s">
        <v>5365</v>
      </c>
      <c r="I486" s="16" t="s">
        <v>5366</v>
      </c>
      <c r="J486" s="16" t="s">
        <v>5367</v>
      </c>
      <c r="K486" s="16" t="s">
        <v>5368</v>
      </c>
      <c r="L486" s="15" t="s">
        <v>1979</v>
      </c>
    </row>
    <row r="487" spans="1:13">
      <c r="A487" s="15" t="s">
        <v>5369</v>
      </c>
      <c r="B487" s="15" t="s">
        <v>5370</v>
      </c>
      <c r="C487" s="15" t="s">
        <v>1103</v>
      </c>
      <c r="D487" s="15" t="s">
        <v>1973</v>
      </c>
      <c r="G487" s="15" t="s">
        <v>5371</v>
      </c>
      <c r="H487" s="15" t="s">
        <v>5372</v>
      </c>
      <c r="I487" s="16" t="s">
        <v>5373</v>
      </c>
      <c r="J487" s="16" t="s">
        <v>5374</v>
      </c>
      <c r="K487" s="16" t="s">
        <v>5375</v>
      </c>
      <c r="L487" s="15" t="s">
        <v>1979</v>
      </c>
      <c r="M487" s="17"/>
    </row>
    <row r="488" spans="1:13">
      <c r="A488" s="15" t="s">
        <v>5376</v>
      </c>
      <c r="B488" s="15" t="s">
        <v>5377</v>
      </c>
      <c r="C488" s="15" t="s">
        <v>250</v>
      </c>
      <c r="D488" s="15" t="s">
        <v>1973</v>
      </c>
      <c r="G488" s="15" t="s">
        <v>5378</v>
      </c>
      <c r="H488" s="15" t="s">
        <v>5379</v>
      </c>
      <c r="I488" s="16" t="s">
        <v>5380</v>
      </c>
      <c r="J488" s="16" t="s">
        <v>5381</v>
      </c>
      <c r="K488" s="16" t="s">
        <v>5382</v>
      </c>
      <c r="L488" s="15" t="s">
        <v>1979</v>
      </c>
    </row>
    <row r="489" spans="1:13">
      <c r="A489" s="15" t="s">
        <v>5383</v>
      </c>
      <c r="B489" s="15" t="s">
        <v>5384</v>
      </c>
      <c r="C489" s="15" t="s">
        <v>1276</v>
      </c>
      <c r="D489" s="15" t="s">
        <v>1973</v>
      </c>
      <c r="G489" s="15" t="s">
        <v>5385</v>
      </c>
      <c r="H489" s="15" t="s">
        <v>5386</v>
      </c>
      <c r="I489" s="16" t="s">
        <v>5387</v>
      </c>
      <c r="J489" s="16" t="s">
        <v>5388</v>
      </c>
      <c r="K489" s="16" t="s">
        <v>5389</v>
      </c>
      <c r="L489" s="15" t="s">
        <v>1979</v>
      </c>
    </row>
    <row r="490" spans="1:13">
      <c r="A490" s="15" t="s">
        <v>5390</v>
      </c>
      <c r="B490" s="15" t="s">
        <v>5391</v>
      </c>
      <c r="C490" s="15" t="s">
        <v>1790</v>
      </c>
      <c r="D490" s="15" t="s">
        <v>1973</v>
      </c>
      <c r="G490" s="15" t="s">
        <v>5392</v>
      </c>
      <c r="H490" s="15" t="s">
        <v>5393</v>
      </c>
      <c r="I490" s="16" t="s">
        <v>5394</v>
      </c>
      <c r="J490" s="16" t="s">
        <v>5395</v>
      </c>
      <c r="K490" s="16" t="s">
        <v>5396</v>
      </c>
      <c r="L490" s="15" t="s">
        <v>1979</v>
      </c>
      <c r="M490" s="17"/>
    </row>
    <row r="491" spans="1:13">
      <c r="A491" s="15" t="s">
        <v>5397</v>
      </c>
      <c r="B491" s="15" t="s">
        <v>5398</v>
      </c>
      <c r="C491" s="15" t="s">
        <v>309</v>
      </c>
      <c r="D491" s="15" t="s">
        <v>1973</v>
      </c>
      <c r="G491" s="15" t="s">
        <v>5399</v>
      </c>
      <c r="H491" s="15" t="s">
        <v>5400</v>
      </c>
      <c r="I491" s="16" t="s">
        <v>5401</v>
      </c>
      <c r="J491" s="16" t="s">
        <v>5402</v>
      </c>
      <c r="K491" s="16" t="s">
        <v>5403</v>
      </c>
      <c r="L491" s="15" t="s">
        <v>1979</v>
      </c>
      <c r="M491" s="16" t="s">
        <v>310</v>
      </c>
    </row>
    <row r="492" spans="1:13">
      <c r="A492" s="15" t="s">
        <v>5404</v>
      </c>
      <c r="B492" s="15" t="s">
        <v>5405</v>
      </c>
      <c r="C492" s="15" t="s">
        <v>591</v>
      </c>
      <c r="D492" s="15" t="s">
        <v>1973</v>
      </c>
      <c r="G492" s="15" t="s">
        <v>5406</v>
      </c>
      <c r="H492" s="15" t="s">
        <v>5407</v>
      </c>
      <c r="I492" s="16" t="s">
        <v>5408</v>
      </c>
      <c r="J492" s="16" t="s">
        <v>5409</v>
      </c>
      <c r="K492" s="16" t="s">
        <v>5410</v>
      </c>
      <c r="L492" s="15" t="s">
        <v>1979</v>
      </c>
    </row>
    <row r="493" spans="1:13">
      <c r="A493" s="15" t="s">
        <v>5411</v>
      </c>
      <c r="B493" s="15" t="s">
        <v>5412</v>
      </c>
      <c r="C493" s="15" t="s">
        <v>1623</v>
      </c>
      <c r="D493" s="15" t="s">
        <v>1973</v>
      </c>
      <c r="G493" s="15" t="s">
        <v>5413</v>
      </c>
      <c r="H493" s="15" t="s">
        <v>5414</v>
      </c>
      <c r="I493" s="16" t="s">
        <v>5415</v>
      </c>
      <c r="J493" s="16" t="s">
        <v>5416</v>
      </c>
      <c r="K493" s="16" t="s">
        <v>5417</v>
      </c>
      <c r="L493" s="15" t="s">
        <v>1979</v>
      </c>
      <c r="M493" s="16" t="s">
        <v>1626</v>
      </c>
    </row>
    <row r="494" spans="1:13">
      <c r="A494" s="15" t="s">
        <v>5418</v>
      </c>
      <c r="B494" s="15" t="s">
        <v>5419</v>
      </c>
      <c r="C494" s="15" t="s">
        <v>883</v>
      </c>
      <c r="D494" s="15" t="s">
        <v>1973</v>
      </c>
      <c r="G494" s="15" t="s">
        <v>5420</v>
      </c>
      <c r="H494" s="15" t="s">
        <v>5421</v>
      </c>
      <c r="I494" s="16" t="s">
        <v>5422</v>
      </c>
      <c r="J494" s="16" t="s">
        <v>5423</v>
      </c>
      <c r="K494" s="16" t="s">
        <v>5424</v>
      </c>
      <c r="L494" s="15" t="s">
        <v>1979</v>
      </c>
      <c r="M494" s="16" t="s">
        <v>887</v>
      </c>
    </row>
    <row r="495" spans="1:13">
      <c r="A495" s="15" t="s">
        <v>5425</v>
      </c>
      <c r="B495" s="15" t="s">
        <v>5426</v>
      </c>
      <c r="C495" s="15" t="s">
        <v>1669</v>
      </c>
      <c r="D495" s="15" t="s">
        <v>1973</v>
      </c>
      <c r="G495" s="15" t="s">
        <v>5427</v>
      </c>
      <c r="H495" s="15" t="s">
        <v>5428</v>
      </c>
      <c r="I495" s="16" t="s">
        <v>5429</v>
      </c>
      <c r="J495" s="16" t="s">
        <v>5430</v>
      </c>
      <c r="K495" s="16" t="s">
        <v>5431</v>
      </c>
      <c r="L495" s="15" t="s">
        <v>1979</v>
      </c>
      <c r="M495" s="16" t="s">
        <v>1673</v>
      </c>
    </row>
    <row r="496" spans="1:13">
      <c r="A496" s="15" t="s">
        <v>5432</v>
      </c>
      <c r="B496" s="15" t="s">
        <v>5433</v>
      </c>
      <c r="C496" s="15" t="s">
        <v>32</v>
      </c>
      <c r="D496" s="15" t="s">
        <v>1973</v>
      </c>
      <c r="G496" s="15" t="s">
        <v>5434</v>
      </c>
      <c r="H496" s="15" t="s">
        <v>5435</v>
      </c>
      <c r="I496" s="16" t="s">
        <v>5436</v>
      </c>
      <c r="J496" s="16" t="s">
        <v>5437</v>
      </c>
      <c r="K496" s="16" t="s">
        <v>5438</v>
      </c>
      <c r="L496" s="15" t="s">
        <v>1979</v>
      </c>
      <c r="M496" s="16" t="s">
        <v>36</v>
      </c>
    </row>
    <row r="497" spans="1:13">
      <c r="A497" s="15" t="s">
        <v>5439</v>
      </c>
      <c r="B497" s="15" t="s">
        <v>5440</v>
      </c>
      <c r="C497" s="15" t="s">
        <v>93</v>
      </c>
      <c r="D497" s="15" t="s">
        <v>1973</v>
      </c>
      <c r="G497" s="15" t="s">
        <v>5441</v>
      </c>
      <c r="H497" s="15" t="s">
        <v>5442</v>
      </c>
      <c r="I497" s="16" t="s">
        <v>5443</v>
      </c>
      <c r="J497" s="16" t="s">
        <v>5444</v>
      </c>
      <c r="K497" s="16" t="s">
        <v>5445</v>
      </c>
      <c r="L497" s="15" t="s">
        <v>1979</v>
      </c>
      <c r="M497" s="16" t="s">
        <v>97</v>
      </c>
    </row>
    <row r="498" spans="1:13">
      <c r="A498" s="15" t="s">
        <v>5446</v>
      </c>
      <c r="B498" s="15" t="s">
        <v>5447</v>
      </c>
      <c r="C498" s="15" t="s">
        <v>314</v>
      </c>
      <c r="D498" s="15" t="s">
        <v>1973</v>
      </c>
      <c r="G498" s="15" t="s">
        <v>5448</v>
      </c>
      <c r="H498" s="15" t="s">
        <v>5449</v>
      </c>
      <c r="I498" s="16" t="s">
        <v>5450</v>
      </c>
      <c r="J498" s="16" t="s">
        <v>5451</v>
      </c>
      <c r="K498" s="16" t="s">
        <v>5452</v>
      </c>
      <c r="L498" s="15" t="s">
        <v>1979</v>
      </c>
    </row>
    <row r="499" spans="1:13">
      <c r="A499" s="15" t="s">
        <v>5453</v>
      </c>
      <c r="B499" s="15" t="s">
        <v>5454</v>
      </c>
      <c r="C499" s="15" t="s">
        <v>174</v>
      </c>
      <c r="D499" s="15" t="s">
        <v>1973</v>
      </c>
      <c r="G499" s="15" t="s">
        <v>5455</v>
      </c>
      <c r="H499" s="15" t="s">
        <v>5456</v>
      </c>
      <c r="I499" s="16" t="s">
        <v>5457</v>
      </c>
      <c r="J499" s="16" t="s">
        <v>5458</v>
      </c>
      <c r="K499" s="16" t="s">
        <v>5459</v>
      </c>
      <c r="L499" s="15" t="s">
        <v>1979</v>
      </c>
    </row>
    <row r="500" spans="1:13">
      <c r="A500" s="15" t="s">
        <v>5460</v>
      </c>
      <c r="B500" s="15" t="s">
        <v>5461</v>
      </c>
      <c r="C500" s="15" t="s">
        <v>1705</v>
      </c>
      <c r="D500" s="15" t="s">
        <v>1973</v>
      </c>
      <c r="G500" s="15" t="s">
        <v>5462</v>
      </c>
      <c r="H500" s="15" t="s">
        <v>5463</v>
      </c>
      <c r="I500" s="16" t="s">
        <v>5464</v>
      </c>
      <c r="J500" s="16" t="s">
        <v>5465</v>
      </c>
      <c r="K500" s="16" t="s">
        <v>5466</v>
      </c>
      <c r="L500" s="15" t="s">
        <v>1979</v>
      </c>
    </row>
    <row r="501" spans="1:13">
      <c r="A501" s="15" t="s">
        <v>5467</v>
      </c>
      <c r="B501" s="15" t="s">
        <v>5468</v>
      </c>
      <c r="C501" s="15" t="s">
        <v>1757</v>
      </c>
      <c r="D501" s="15" t="s">
        <v>1973</v>
      </c>
      <c r="G501" s="15" t="s">
        <v>5469</v>
      </c>
      <c r="H501" s="15" t="s">
        <v>5470</v>
      </c>
      <c r="I501" s="16" t="s">
        <v>5471</v>
      </c>
      <c r="J501" s="16" t="s">
        <v>5472</v>
      </c>
      <c r="K501" s="16" t="s">
        <v>5473</v>
      </c>
      <c r="L501" s="15" t="s">
        <v>1979</v>
      </c>
      <c r="M501" s="16" t="s">
        <v>1759</v>
      </c>
    </row>
    <row r="502" spans="1:13">
      <c r="A502" s="15" t="s">
        <v>5474</v>
      </c>
      <c r="B502" s="15" t="s">
        <v>5475</v>
      </c>
      <c r="C502" s="15" t="s">
        <v>212</v>
      </c>
      <c r="D502" s="15" t="s">
        <v>1973</v>
      </c>
      <c r="G502" s="15" t="s">
        <v>5476</v>
      </c>
      <c r="H502" s="15" t="s">
        <v>5477</v>
      </c>
      <c r="I502" s="16" t="s">
        <v>5478</v>
      </c>
      <c r="J502" s="16" t="s">
        <v>5479</v>
      </c>
      <c r="K502" s="16" t="s">
        <v>5480</v>
      </c>
      <c r="L502" s="15" t="s">
        <v>1979</v>
      </c>
    </row>
    <row r="503" spans="1:13">
      <c r="A503" s="15" t="s">
        <v>5481</v>
      </c>
      <c r="B503" s="15" t="s">
        <v>5482</v>
      </c>
      <c r="C503" s="15" t="s">
        <v>1221</v>
      </c>
      <c r="D503" s="15" t="s">
        <v>1973</v>
      </c>
      <c r="G503" s="15" t="s">
        <v>5483</v>
      </c>
      <c r="H503" s="15" t="s">
        <v>5484</v>
      </c>
      <c r="I503" s="16" t="s">
        <v>5485</v>
      </c>
      <c r="J503" s="16" t="s">
        <v>5486</v>
      </c>
      <c r="K503" s="16" t="s">
        <v>5487</v>
      </c>
      <c r="L503" s="15" t="s">
        <v>1979</v>
      </c>
    </row>
    <row r="504" spans="1:13">
      <c r="A504" s="15" t="s">
        <v>5488</v>
      </c>
      <c r="B504" s="15" t="s">
        <v>5489</v>
      </c>
      <c r="C504" s="15" t="s">
        <v>262</v>
      </c>
      <c r="D504" s="15" t="s">
        <v>1973</v>
      </c>
      <c r="G504" s="15" t="s">
        <v>5490</v>
      </c>
      <c r="H504" s="15" t="s">
        <v>5491</v>
      </c>
      <c r="I504" s="16" t="s">
        <v>5492</v>
      </c>
      <c r="J504" s="16" t="s">
        <v>5493</v>
      </c>
      <c r="K504" s="16" t="s">
        <v>5494</v>
      </c>
      <c r="L504" s="15" t="s">
        <v>1979</v>
      </c>
      <c r="M504" s="16" t="s">
        <v>266</v>
      </c>
    </row>
    <row r="505" spans="1:13">
      <c r="A505" s="15" t="s">
        <v>5495</v>
      </c>
      <c r="B505" s="15" t="s">
        <v>5496</v>
      </c>
      <c r="C505" s="15" t="s">
        <v>1500</v>
      </c>
      <c r="D505" s="15" t="s">
        <v>1973</v>
      </c>
      <c r="G505" s="15" t="s">
        <v>5497</v>
      </c>
      <c r="H505" s="15" t="s">
        <v>5498</v>
      </c>
      <c r="I505" s="16" t="s">
        <v>5499</v>
      </c>
      <c r="J505" s="16" t="s">
        <v>5500</v>
      </c>
      <c r="K505" s="16" t="s">
        <v>5501</v>
      </c>
      <c r="L505" s="15" t="s">
        <v>1979</v>
      </c>
      <c r="M505" s="16" t="s">
        <v>1503</v>
      </c>
    </row>
    <row r="506" spans="1:13">
      <c r="A506" s="15" t="s">
        <v>5502</v>
      </c>
      <c r="B506" s="15" t="s">
        <v>5503</v>
      </c>
      <c r="C506" s="15" t="s">
        <v>1902</v>
      </c>
      <c r="D506" s="15" t="s">
        <v>1973</v>
      </c>
      <c r="G506" s="15" t="s">
        <v>5504</v>
      </c>
      <c r="H506" s="15" t="s">
        <v>5505</v>
      </c>
      <c r="I506" s="16" t="s">
        <v>5506</v>
      </c>
      <c r="J506" s="16" t="s">
        <v>5507</v>
      </c>
      <c r="K506" s="16" t="s">
        <v>5508</v>
      </c>
      <c r="L506" s="15" t="s">
        <v>1979</v>
      </c>
    </row>
    <row r="507" spans="1:13">
      <c r="A507" s="15" t="s">
        <v>5509</v>
      </c>
      <c r="B507" s="15" t="s">
        <v>5510</v>
      </c>
      <c r="C507" s="15" t="s">
        <v>631</v>
      </c>
      <c r="D507" s="15" t="s">
        <v>1973</v>
      </c>
      <c r="G507" s="15" t="s">
        <v>5511</v>
      </c>
      <c r="H507" s="15" t="s">
        <v>5512</v>
      </c>
      <c r="I507" s="16" t="s">
        <v>5513</v>
      </c>
      <c r="J507" s="16" t="s">
        <v>5514</v>
      </c>
      <c r="K507" s="16" t="s">
        <v>5515</v>
      </c>
      <c r="L507" s="15" t="s">
        <v>1979</v>
      </c>
      <c r="M507" s="17"/>
    </row>
    <row r="508" spans="1:13">
      <c r="A508" s="15" t="s">
        <v>5516</v>
      </c>
      <c r="B508" s="15" t="s">
        <v>5517</v>
      </c>
      <c r="C508" s="15" t="s">
        <v>1742</v>
      </c>
      <c r="D508" s="15" t="s">
        <v>1973</v>
      </c>
      <c r="G508" s="15" t="s">
        <v>5518</v>
      </c>
      <c r="H508" s="15" t="s">
        <v>5519</v>
      </c>
      <c r="I508" s="16" t="s">
        <v>5520</v>
      </c>
      <c r="J508" s="16" t="s">
        <v>5521</v>
      </c>
      <c r="K508" s="16" t="s">
        <v>5522</v>
      </c>
      <c r="L508" s="15" t="s">
        <v>1979</v>
      </c>
      <c r="M508" s="16" t="s">
        <v>1744</v>
      </c>
    </row>
    <row r="509" spans="1:13">
      <c r="A509" s="15" t="s">
        <v>5523</v>
      </c>
      <c r="B509" s="15" t="s">
        <v>5524</v>
      </c>
      <c r="C509" s="15" t="s">
        <v>1802</v>
      </c>
      <c r="D509" s="15" t="s">
        <v>1973</v>
      </c>
      <c r="G509" s="15" t="s">
        <v>5525</v>
      </c>
      <c r="H509" s="15" t="s">
        <v>5526</v>
      </c>
      <c r="I509" s="16" t="s">
        <v>5527</v>
      </c>
      <c r="J509" s="16" t="s">
        <v>5528</v>
      </c>
      <c r="K509" s="16" t="s">
        <v>5529</v>
      </c>
      <c r="L509" s="15" t="s">
        <v>1979</v>
      </c>
    </row>
    <row r="510" spans="1:13">
      <c r="A510" s="15" t="s">
        <v>5530</v>
      </c>
      <c r="B510" s="15" t="s">
        <v>5531</v>
      </c>
      <c r="C510" s="15" t="s">
        <v>1848</v>
      </c>
      <c r="D510" s="15" t="s">
        <v>1973</v>
      </c>
      <c r="G510" s="15" t="s">
        <v>5532</v>
      </c>
      <c r="H510" s="15" t="s">
        <v>5533</v>
      </c>
      <c r="I510" s="16" t="s">
        <v>5534</v>
      </c>
      <c r="J510" s="16" t="s">
        <v>5535</v>
      </c>
      <c r="K510" s="16" t="s">
        <v>5536</v>
      </c>
      <c r="L510" s="15" t="s">
        <v>1979</v>
      </c>
    </row>
    <row r="511" spans="1:13">
      <c r="A511" s="15" t="s">
        <v>5537</v>
      </c>
      <c r="B511" s="15" t="s">
        <v>5538</v>
      </c>
      <c r="C511" s="15" t="s">
        <v>708</v>
      </c>
      <c r="D511" s="15" t="s">
        <v>1973</v>
      </c>
      <c r="G511" s="15" t="s">
        <v>5539</v>
      </c>
      <c r="H511" s="15" t="s">
        <v>5540</v>
      </c>
      <c r="I511" s="16" t="s">
        <v>5541</v>
      </c>
      <c r="J511" s="16" t="s">
        <v>5542</v>
      </c>
      <c r="K511" s="16" t="s">
        <v>5543</v>
      </c>
      <c r="L511" s="15" t="s">
        <v>1979</v>
      </c>
      <c r="M511" s="16" t="s">
        <v>710</v>
      </c>
    </row>
    <row r="512" spans="1:13">
      <c r="A512" s="15" t="s">
        <v>5544</v>
      </c>
      <c r="B512" s="15" t="s">
        <v>5545</v>
      </c>
      <c r="C512" s="15" t="s">
        <v>1056</v>
      </c>
      <c r="D512" s="15" t="s">
        <v>1973</v>
      </c>
      <c r="G512" s="15" t="s">
        <v>5546</v>
      </c>
      <c r="H512" s="15" t="s">
        <v>5547</v>
      </c>
      <c r="I512" s="16" t="s">
        <v>5548</v>
      </c>
      <c r="J512" s="16" t="s">
        <v>5549</v>
      </c>
      <c r="K512" s="16" t="s">
        <v>5550</v>
      </c>
      <c r="L512" s="15" t="s">
        <v>1979</v>
      </c>
    </row>
    <row r="513" spans="1:13">
      <c r="A513" s="15" t="s">
        <v>5551</v>
      </c>
      <c r="B513" s="15" t="s">
        <v>5552</v>
      </c>
      <c r="C513" s="15" t="s">
        <v>806</v>
      </c>
      <c r="D513" s="15" t="s">
        <v>1973</v>
      </c>
      <c r="G513" s="15" t="s">
        <v>5553</v>
      </c>
      <c r="H513" s="15" t="s">
        <v>5554</v>
      </c>
      <c r="I513" s="16" t="s">
        <v>5555</v>
      </c>
      <c r="J513" s="16" t="s">
        <v>5556</v>
      </c>
      <c r="K513" s="16" t="s">
        <v>5557</v>
      </c>
      <c r="L513" s="15" t="s">
        <v>1979</v>
      </c>
      <c r="M513" s="17"/>
    </row>
    <row r="514" spans="1:13">
      <c r="A514" s="15" t="s">
        <v>5558</v>
      </c>
      <c r="B514" s="15" t="s">
        <v>5559</v>
      </c>
      <c r="C514" s="15" t="s">
        <v>297</v>
      </c>
      <c r="D514" s="15" t="s">
        <v>1973</v>
      </c>
      <c r="G514" s="15" t="s">
        <v>5560</v>
      </c>
      <c r="H514" s="15" t="s">
        <v>5561</v>
      </c>
      <c r="I514" s="16" t="s">
        <v>5562</v>
      </c>
      <c r="J514" s="16" t="s">
        <v>5563</v>
      </c>
      <c r="K514" s="16" t="s">
        <v>5564</v>
      </c>
      <c r="L514" s="15" t="s">
        <v>1979</v>
      </c>
    </row>
    <row r="515" spans="1:13">
      <c r="A515" s="15" t="s">
        <v>5565</v>
      </c>
      <c r="B515" s="15" t="s">
        <v>5566</v>
      </c>
      <c r="C515" s="15" t="s">
        <v>396</v>
      </c>
      <c r="D515" s="15" t="s">
        <v>1973</v>
      </c>
      <c r="G515" s="15" t="s">
        <v>5567</v>
      </c>
      <c r="H515" s="15" t="s">
        <v>5568</v>
      </c>
      <c r="I515" s="16" t="s">
        <v>5569</v>
      </c>
      <c r="J515" s="16" t="s">
        <v>5570</v>
      </c>
      <c r="K515" s="16" t="s">
        <v>5571</v>
      </c>
      <c r="L515" s="15" t="s">
        <v>1979</v>
      </c>
    </row>
    <row r="516" spans="1:13">
      <c r="A516" s="15" t="s">
        <v>5572</v>
      </c>
      <c r="B516" s="15" t="s">
        <v>5573</v>
      </c>
      <c r="C516" s="15" t="s">
        <v>399</v>
      </c>
      <c r="D516" s="15" t="s">
        <v>1973</v>
      </c>
      <c r="G516" s="15" t="s">
        <v>5574</v>
      </c>
      <c r="H516" s="15" t="s">
        <v>5575</v>
      </c>
      <c r="I516" s="16" t="s">
        <v>5576</v>
      </c>
      <c r="J516" s="16" t="s">
        <v>5577</v>
      </c>
      <c r="K516" s="16" t="s">
        <v>5578</v>
      </c>
      <c r="L516" s="15" t="s">
        <v>1979</v>
      </c>
    </row>
    <row r="517" spans="1:13">
      <c r="A517" s="15" t="s">
        <v>5579</v>
      </c>
      <c r="B517" s="15" t="s">
        <v>5580</v>
      </c>
      <c r="C517" s="15" t="s">
        <v>998</v>
      </c>
      <c r="D517" s="15" t="s">
        <v>1973</v>
      </c>
      <c r="G517" s="15" t="s">
        <v>5581</v>
      </c>
      <c r="H517" s="15" t="s">
        <v>5582</v>
      </c>
      <c r="I517" s="16" t="s">
        <v>5583</v>
      </c>
      <c r="J517" s="16" t="s">
        <v>5584</v>
      </c>
      <c r="K517" s="16" t="s">
        <v>5585</v>
      </c>
      <c r="L517" s="15" t="s">
        <v>1979</v>
      </c>
      <c r="M517" s="16" t="s">
        <v>1000</v>
      </c>
    </row>
    <row r="518" spans="1:13">
      <c r="A518" s="15" t="s">
        <v>5586</v>
      </c>
      <c r="B518" s="15" t="s">
        <v>5587</v>
      </c>
      <c r="C518" s="15" t="s">
        <v>1132</v>
      </c>
      <c r="D518" s="15" t="s">
        <v>1973</v>
      </c>
      <c r="G518" s="15" t="s">
        <v>5588</v>
      </c>
      <c r="H518" s="15" t="s">
        <v>5589</v>
      </c>
      <c r="I518" s="16" t="s">
        <v>5590</v>
      </c>
      <c r="J518" s="16" t="s">
        <v>5591</v>
      </c>
      <c r="K518" s="16" t="s">
        <v>5592</v>
      </c>
      <c r="L518" s="15" t="s">
        <v>1979</v>
      </c>
      <c r="M518" s="16" t="s">
        <v>1135</v>
      </c>
    </row>
    <row r="519" spans="1:13">
      <c r="A519" s="15" t="s">
        <v>5593</v>
      </c>
      <c r="B519" s="15" t="s">
        <v>5594</v>
      </c>
      <c r="C519" s="15" t="s">
        <v>674</v>
      </c>
      <c r="D519" s="15" t="s">
        <v>1973</v>
      </c>
      <c r="G519" s="15" t="s">
        <v>5595</v>
      </c>
      <c r="H519" s="15" t="s">
        <v>5596</v>
      </c>
      <c r="I519" s="16" t="s">
        <v>5597</v>
      </c>
      <c r="J519" s="16" t="s">
        <v>5598</v>
      </c>
      <c r="K519" s="16" t="s">
        <v>5599</v>
      </c>
      <c r="L519" s="15" t="s">
        <v>1979</v>
      </c>
    </row>
    <row r="520" spans="1:13">
      <c r="A520" s="15" t="s">
        <v>5600</v>
      </c>
      <c r="B520" s="15" t="s">
        <v>5601</v>
      </c>
      <c r="C520" s="15" t="s">
        <v>1497</v>
      </c>
      <c r="D520" s="15" t="s">
        <v>1973</v>
      </c>
      <c r="G520" s="15" t="s">
        <v>5602</v>
      </c>
      <c r="H520" s="15" t="s">
        <v>5603</v>
      </c>
      <c r="I520" s="16" t="s">
        <v>5604</v>
      </c>
      <c r="J520" s="16" t="s">
        <v>5605</v>
      </c>
      <c r="K520" s="16" t="s">
        <v>5606</v>
      </c>
      <c r="L520" s="15" t="s">
        <v>1979</v>
      </c>
    </row>
    <row r="521" spans="1:13">
      <c r="A521" s="15" t="s">
        <v>5607</v>
      </c>
      <c r="B521" s="15" t="s">
        <v>5608</v>
      </c>
      <c r="C521" s="15" t="s">
        <v>531</v>
      </c>
      <c r="D521" s="15" t="s">
        <v>1973</v>
      </c>
      <c r="G521" s="15" t="s">
        <v>5609</v>
      </c>
      <c r="H521" s="15" t="s">
        <v>5610</v>
      </c>
      <c r="I521" s="16" t="s">
        <v>5611</v>
      </c>
      <c r="J521" s="16" t="s">
        <v>5612</v>
      </c>
      <c r="K521" s="16" t="s">
        <v>5613</v>
      </c>
      <c r="L521" s="15" t="s">
        <v>1979</v>
      </c>
    </row>
    <row r="522" spans="1:13">
      <c r="A522" s="15" t="s">
        <v>5614</v>
      </c>
      <c r="B522" s="15" t="s">
        <v>5615</v>
      </c>
      <c r="C522" s="15" t="s">
        <v>1152</v>
      </c>
      <c r="D522" s="15" t="s">
        <v>1973</v>
      </c>
      <c r="G522" s="15" t="s">
        <v>5616</v>
      </c>
      <c r="H522" s="15" t="s">
        <v>5617</v>
      </c>
      <c r="I522" s="16" t="s">
        <v>5618</v>
      </c>
      <c r="J522" s="16" t="s">
        <v>5619</v>
      </c>
      <c r="K522" s="16" t="s">
        <v>5620</v>
      </c>
      <c r="L522" s="15" t="s">
        <v>1979</v>
      </c>
    </row>
    <row r="523" spans="1:13">
      <c r="A523" s="15" t="s">
        <v>5621</v>
      </c>
      <c r="B523" s="15" t="s">
        <v>5622</v>
      </c>
      <c r="C523" s="15" t="s">
        <v>1331</v>
      </c>
      <c r="D523" s="15" t="s">
        <v>1973</v>
      </c>
      <c r="G523" s="15" t="s">
        <v>5623</v>
      </c>
      <c r="H523" s="15" t="s">
        <v>5624</v>
      </c>
      <c r="I523" s="16" t="s">
        <v>5625</v>
      </c>
      <c r="J523" s="16" t="s">
        <v>5626</v>
      </c>
      <c r="K523" s="16" t="s">
        <v>5627</v>
      </c>
      <c r="L523" s="15" t="s">
        <v>1979</v>
      </c>
      <c r="M523" s="16" t="s">
        <v>1334</v>
      </c>
    </row>
    <row r="524" spans="1:13">
      <c r="A524" s="15" t="s">
        <v>5628</v>
      </c>
      <c r="B524" s="15" t="s">
        <v>5629</v>
      </c>
      <c r="C524" s="15" t="s">
        <v>937</v>
      </c>
      <c r="D524" s="15" t="s">
        <v>1973</v>
      </c>
      <c r="G524" s="15" t="s">
        <v>5630</v>
      </c>
      <c r="H524" s="15" t="s">
        <v>5631</v>
      </c>
      <c r="I524" s="16" t="s">
        <v>5632</v>
      </c>
      <c r="J524" s="16" t="s">
        <v>5633</v>
      </c>
      <c r="K524" s="16" t="s">
        <v>5634</v>
      </c>
      <c r="L524" s="15" t="s">
        <v>1979</v>
      </c>
      <c r="M524" s="16" t="s">
        <v>939</v>
      </c>
    </row>
    <row r="525" spans="1:13">
      <c r="A525" s="15" t="s">
        <v>5635</v>
      </c>
      <c r="B525" s="15" t="s">
        <v>5636</v>
      </c>
      <c r="C525" s="15" t="s">
        <v>1364</v>
      </c>
      <c r="D525" s="15" t="s">
        <v>1973</v>
      </c>
      <c r="G525" s="15" t="s">
        <v>5637</v>
      </c>
      <c r="H525" s="15" t="s">
        <v>5638</v>
      </c>
      <c r="I525" s="16" t="s">
        <v>5639</v>
      </c>
      <c r="J525" s="16" t="s">
        <v>5640</v>
      </c>
      <c r="K525" s="16" t="s">
        <v>5641</v>
      </c>
      <c r="L525" s="15" t="s">
        <v>1979</v>
      </c>
    </row>
    <row r="526" spans="1:13">
      <c r="A526" s="15" t="s">
        <v>5642</v>
      </c>
      <c r="B526" s="15" t="s">
        <v>5643</v>
      </c>
      <c r="C526" s="15" t="s">
        <v>1561</v>
      </c>
      <c r="D526" s="15" t="s">
        <v>1973</v>
      </c>
      <c r="G526" s="15" t="s">
        <v>5644</v>
      </c>
      <c r="H526" s="15" t="s">
        <v>5645</v>
      </c>
      <c r="I526" s="16" t="s">
        <v>5646</v>
      </c>
      <c r="J526" s="16" t="s">
        <v>5647</v>
      </c>
      <c r="K526" s="16" t="s">
        <v>5648</v>
      </c>
      <c r="L526" s="15" t="s">
        <v>1979</v>
      </c>
      <c r="M526" s="16" t="s">
        <v>1563</v>
      </c>
    </row>
    <row r="527" spans="1:13">
      <c r="A527" s="15" t="s">
        <v>5649</v>
      </c>
      <c r="B527" s="15" t="s">
        <v>5650</v>
      </c>
      <c r="C527" s="15" t="s">
        <v>669</v>
      </c>
      <c r="D527" s="15" t="s">
        <v>1973</v>
      </c>
      <c r="G527" s="15" t="s">
        <v>5651</v>
      </c>
      <c r="H527" s="15" t="s">
        <v>5652</v>
      </c>
      <c r="I527" s="16" t="s">
        <v>5653</v>
      </c>
      <c r="J527" s="16" t="s">
        <v>5654</v>
      </c>
      <c r="K527" s="16" t="s">
        <v>5655</v>
      </c>
      <c r="L527" s="15" t="s">
        <v>1979</v>
      </c>
    </row>
    <row r="528" spans="1:13">
      <c r="A528" s="15" t="s">
        <v>5656</v>
      </c>
      <c r="B528" s="15" t="s">
        <v>5657</v>
      </c>
      <c r="C528" s="15" t="s">
        <v>1143</v>
      </c>
      <c r="D528" s="15" t="s">
        <v>1973</v>
      </c>
      <c r="G528" s="15" t="s">
        <v>5658</v>
      </c>
      <c r="H528" s="15" t="s">
        <v>5659</v>
      </c>
      <c r="I528" s="16" t="s">
        <v>5660</v>
      </c>
      <c r="J528" s="16" t="s">
        <v>5661</v>
      </c>
      <c r="K528" s="16" t="s">
        <v>5662</v>
      </c>
      <c r="L528" s="15" t="s">
        <v>1979</v>
      </c>
      <c r="M528" s="17"/>
    </row>
    <row r="529" spans="1:13">
      <c r="A529" s="15" t="s">
        <v>5663</v>
      </c>
      <c r="B529" s="15" t="s">
        <v>5664</v>
      </c>
      <c r="C529" s="15" t="s">
        <v>796</v>
      </c>
      <c r="D529" s="15" t="s">
        <v>1973</v>
      </c>
      <c r="G529" s="15" t="s">
        <v>5665</v>
      </c>
      <c r="H529" s="15" t="s">
        <v>5666</v>
      </c>
      <c r="I529" s="16" t="s">
        <v>5667</v>
      </c>
      <c r="J529" s="16" t="s">
        <v>5668</v>
      </c>
      <c r="K529" s="16" t="s">
        <v>5669</v>
      </c>
      <c r="L529" s="15" t="s">
        <v>1979</v>
      </c>
    </row>
    <row r="530" spans="1:13">
      <c r="A530" s="15" t="s">
        <v>5670</v>
      </c>
      <c r="B530" s="15" t="s">
        <v>5671</v>
      </c>
      <c r="C530" s="15" t="s">
        <v>1662</v>
      </c>
      <c r="D530" s="15" t="s">
        <v>1973</v>
      </c>
      <c r="G530" s="15" t="s">
        <v>5672</v>
      </c>
      <c r="H530" s="15" t="s">
        <v>5673</v>
      </c>
      <c r="I530" s="16" t="s">
        <v>5674</v>
      </c>
      <c r="J530" s="16" t="s">
        <v>5675</v>
      </c>
      <c r="K530" s="16" t="s">
        <v>5676</v>
      </c>
      <c r="L530" s="15" t="s">
        <v>1979</v>
      </c>
      <c r="M530" s="16" t="s">
        <v>1665</v>
      </c>
    </row>
    <row r="531" spans="1:13">
      <c r="A531" s="15" t="s">
        <v>5677</v>
      </c>
      <c r="B531" s="15" t="s">
        <v>5678</v>
      </c>
      <c r="C531" s="15" t="s">
        <v>1614</v>
      </c>
      <c r="D531" s="15" t="s">
        <v>1973</v>
      </c>
      <c r="G531" s="15" t="s">
        <v>5679</v>
      </c>
      <c r="H531" s="15" t="s">
        <v>5680</v>
      </c>
      <c r="I531" s="16" t="s">
        <v>5681</v>
      </c>
      <c r="J531" s="16" t="s">
        <v>5682</v>
      </c>
      <c r="K531" s="16" t="s">
        <v>5683</v>
      </c>
      <c r="L531" s="15" t="s">
        <v>1979</v>
      </c>
      <c r="M531" s="16" t="s">
        <v>1616</v>
      </c>
    </row>
    <row r="532" spans="1:13">
      <c r="A532" s="15" t="s">
        <v>5684</v>
      </c>
      <c r="B532" s="15" t="s">
        <v>5685</v>
      </c>
      <c r="C532" s="15" t="s">
        <v>98</v>
      </c>
      <c r="D532" s="15" t="s">
        <v>1973</v>
      </c>
      <c r="G532" s="15" t="s">
        <v>5686</v>
      </c>
      <c r="H532" s="15" t="s">
        <v>5687</v>
      </c>
      <c r="I532" s="16" t="s">
        <v>5688</v>
      </c>
      <c r="J532" s="16" t="s">
        <v>5689</v>
      </c>
      <c r="K532" s="16" t="s">
        <v>5690</v>
      </c>
      <c r="L532" s="15" t="s">
        <v>1979</v>
      </c>
    </row>
    <row r="533" spans="1:13">
      <c r="A533" s="15" t="s">
        <v>5691</v>
      </c>
      <c r="B533" s="15" t="s">
        <v>5692</v>
      </c>
      <c r="C533" s="15" t="s">
        <v>1508</v>
      </c>
      <c r="D533" s="15" t="s">
        <v>1973</v>
      </c>
      <c r="G533" s="15" t="s">
        <v>5693</v>
      </c>
      <c r="H533" s="15" t="s">
        <v>5694</v>
      </c>
      <c r="I533" s="16" t="s">
        <v>5695</v>
      </c>
      <c r="J533" s="16" t="s">
        <v>5696</v>
      </c>
      <c r="K533" s="16" t="s">
        <v>5697</v>
      </c>
      <c r="L533" s="15" t="s">
        <v>1979</v>
      </c>
    </row>
    <row r="534" spans="1:13">
      <c r="A534" s="15" t="s">
        <v>5698</v>
      </c>
      <c r="B534" s="15" t="s">
        <v>5699</v>
      </c>
      <c r="C534" s="15" t="s">
        <v>1824</v>
      </c>
      <c r="D534" s="15" t="s">
        <v>1973</v>
      </c>
      <c r="G534" s="15" t="s">
        <v>5700</v>
      </c>
      <c r="H534" s="15" t="s">
        <v>5701</v>
      </c>
      <c r="I534" s="16" t="s">
        <v>5702</v>
      </c>
      <c r="J534" s="16" t="s">
        <v>5703</v>
      </c>
      <c r="K534" s="16" t="s">
        <v>5704</v>
      </c>
      <c r="L534" s="15" t="s">
        <v>1979</v>
      </c>
    </row>
    <row r="535" spans="1:13">
      <c r="A535" s="15" t="s">
        <v>5705</v>
      </c>
      <c r="B535" s="15" t="s">
        <v>5706</v>
      </c>
      <c r="C535" s="15" t="s">
        <v>1777</v>
      </c>
      <c r="D535" s="15" t="s">
        <v>1973</v>
      </c>
      <c r="G535" s="15" t="s">
        <v>5707</v>
      </c>
      <c r="H535" s="15" t="s">
        <v>5708</v>
      </c>
      <c r="I535" s="16" t="s">
        <v>5709</v>
      </c>
      <c r="J535" s="16" t="s">
        <v>5710</v>
      </c>
      <c r="K535" s="16" t="s">
        <v>5711</v>
      </c>
      <c r="L535" s="15" t="s">
        <v>1979</v>
      </c>
      <c r="M535" s="16" t="s">
        <v>1780</v>
      </c>
    </row>
    <row r="536" spans="1:13">
      <c r="A536" s="15" t="s">
        <v>5712</v>
      </c>
      <c r="B536" s="15" t="s">
        <v>5713</v>
      </c>
      <c r="C536" s="15" t="s">
        <v>1043</v>
      </c>
      <c r="D536" s="15" t="s">
        <v>1973</v>
      </c>
      <c r="G536" s="15" t="s">
        <v>5714</v>
      </c>
      <c r="H536" s="15" t="s">
        <v>5715</v>
      </c>
      <c r="I536" s="16" t="s">
        <v>5716</v>
      </c>
      <c r="J536" s="16" t="s">
        <v>5717</v>
      </c>
      <c r="K536" s="16" t="s">
        <v>5718</v>
      </c>
      <c r="L536" s="15" t="s">
        <v>1979</v>
      </c>
    </row>
    <row r="537" spans="1:13">
      <c r="A537" s="15" t="s">
        <v>5719</v>
      </c>
      <c r="B537" s="15" t="s">
        <v>5720</v>
      </c>
      <c r="C537" s="15" t="s">
        <v>1632</v>
      </c>
      <c r="D537" s="15" t="s">
        <v>1973</v>
      </c>
      <c r="G537" s="15" t="s">
        <v>5721</v>
      </c>
      <c r="H537" s="15" t="s">
        <v>5722</v>
      </c>
      <c r="I537" s="16" t="s">
        <v>5723</v>
      </c>
      <c r="J537" s="16" t="s">
        <v>5724</v>
      </c>
      <c r="K537" s="16" t="s">
        <v>5725</v>
      </c>
      <c r="L537" s="15" t="s">
        <v>1979</v>
      </c>
    </row>
    <row r="538" spans="1:13">
      <c r="A538" s="15" t="s">
        <v>5726</v>
      </c>
      <c r="B538" s="15" t="s">
        <v>5727</v>
      </c>
      <c r="C538" s="15" t="s">
        <v>1519</v>
      </c>
      <c r="D538" s="15" t="s">
        <v>1973</v>
      </c>
      <c r="G538" s="15" t="s">
        <v>5728</v>
      </c>
      <c r="H538" s="15" t="s">
        <v>5729</v>
      </c>
      <c r="I538" s="16" t="s">
        <v>5730</v>
      </c>
      <c r="J538" s="16" t="s">
        <v>5731</v>
      </c>
      <c r="K538" s="16" t="s">
        <v>5732</v>
      </c>
      <c r="L538" s="15" t="s">
        <v>1979</v>
      </c>
    </row>
    <row r="539" spans="1:13">
      <c r="A539" s="15" t="s">
        <v>5733</v>
      </c>
      <c r="B539" s="15" t="s">
        <v>5734</v>
      </c>
      <c r="C539" s="15" t="s">
        <v>438</v>
      </c>
      <c r="D539" s="15" t="s">
        <v>1973</v>
      </c>
      <c r="G539" s="15" t="s">
        <v>5735</v>
      </c>
      <c r="H539" s="15" t="s">
        <v>5736</v>
      </c>
      <c r="I539" s="16" t="s">
        <v>5737</v>
      </c>
      <c r="J539" s="16" t="s">
        <v>5738</v>
      </c>
      <c r="K539" s="16" t="s">
        <v>5739</v>
      </c>
      <c r="L539" s="15" t="s">
        <v>1979</v>
      </c>
    </row>
    <row r="540" spans="1:13">
      <c r="A540" s="15" t="s">
        <v>5740</v>
      </c>
      <c r="B540" s="15" t="s">
        <v>5741</v>
      </c>
      <c r="C540" s="15" t="s">
        <v>922</v>
      </c>
      <c r="D540" s="15" t="s">
        <v>1973</v>
      </c>
      <c r="G540" s="15" t="s">
        <v>5742</v>
      </c>
      <c r="H540" s="15" t="s">
        <v>5743</v>
      </c>
      <c r="I540" s="16" t="s">
        <v>5744</v>
      </c>
      <c r="J540" s="16" t="s">
        <v>5745</v>
      </c>
      <c r="K540" s="16" t="s">
        <v>5746</v>
      </c>
      <c r="L540" s="15" t="s">
        <v>1979</v>
      </c>
    </row>
    <row r="541" spans="1:13">
      <c r="A541" s="15" t="s">
        <v>5747</v>
      </c>
      <c r="B541" s="15" t="s">
        <v>5748</v>
      </c>
      <c r="C541" s="15" t="s">
        <v>1858</v>
      </c>
      <c r="D541" s="15" t="s">
        <v>1973</v>
      </c>
      <c r="G541" s="15" t="s">
        <v>5749</v>
      </c>
      <c r="H541" s="15" t="s">
        <v>5750</v>
      </c>
      <c r="I541" s="16" t="s">
        <v>5751</v>
      </c>
      <c r="J541" s="16" t="s">
        <v>5752</v>
      </c>
      <c r="K541" s="16" t="s">
        <v>5753</v>
      </c>
      <c r="L541" s="15" t="s">
        <v>1979</v>
      </c>
    </row>
    <row r="542" spans="1:13">
      <c r="A542" s="15" t="s">
        <v>5754</v>
      </c>
      <c r="B542" s="15" t="s">
        <v>5755</v>
      </c>
      <c r="C542" s="15" t="s">
        <v>1171</v>
      </c>
      <c r="D542" s="15" t="s">
        <v>1973</v>
      </c>
      <c r="G542" s="15" t="s">
        <v>5756</v>
      </c>
      <c r="H542" s="15" t="s">
        <v>5757</v>
      </c>
      <c r="I542" s="16" t="s">
        <v>5758</v>
      </c>
      <c r="J542" s="16" t="s">
        <v>5759</v>
      </c>
      <c r="K542" s="16" t="s">
        <v>5760</v>
      </c>
      <c r="L542" s="15" t="s">
        <v>1979</v>
      </c>
      <c r="M542" s="16" t="s">
        <v>1172</v>
      </c>
    </row>
    <row r="543" spans="1:13">
      <c r="A543" s="15" t="s">
        <v>5761</v>
      </c>
      <c r="B543" s="15" t="s">
        <v>5762</v>
      </c>
      <c r="C543" s="15" t="s">
        <v>1590</v>
      </c>
      <c r="D543" s="15" t="s">
        <v>1973</v>
      </c>
      <c r="G543" s="15" t="s">
        <v>5763</v>
      </c>
      <c r="H543" s="15" t="s">
        <v>5764</v>
      </c>
      <c r="I543" s="16" t="s">
        <v>5765</v>
      </c>
      <c r="J543" s="16" t="s">
        <v>5766</v>
      </c>
      <c r="K543" s="16" t="s">
        <v>5767</v>
      </c>
      <c r="L543" s="15" t="s">
        <v>1979</v>
      </c>
    </row>
    <row r="544" spans="1:13">
      <c r="A544" s="15" t="s">
        <v>5768</v>
      </c>
      <c r="B544" s="15" t="s">
        <v>5769</v>
      </c>
      <c r="C544" s="15" t="s">
        <v>1841</v>
      </c>
      <c r="D544" s="15" t="s">
        <v>1973</v>
      </c>
      <c r="G544" s="15" t="s">
        <v>5770</v>
      </c>
      <c r="H544" s="15" t="s">
        <v>5771</v>
      </c>
      <c r="I544" s="16" t="s">
        <v>5772</v>
      </c>
      <c r="J544" s="16" t="s">
        <v>5773</v>
      </c>
      <c r="K544" s="16" t="s">
        <v>5774</v>
      </c>
      <c r="L544" s="15" t="s">
        <v>1979</v>
      </c>
    </row>
    <row r="545" spans="1:13">
      <c r="A545" s="15" t="s">
        <v>5775</v>
      </c>
      <c r="B545" s="15" t="s">
        <v>5776</v>
      </c>
      <c r="C545" s="15" t="s">
        <v>641</v>
      </c>
      <c r="D545" s="15" t="s">
        <v>1973</v>
      </c>
      <c r="G545" s="15" t="s">
        <v>5777</v>
      </c>
      <c r="H545" s="15" t="s">
        <v>5778</v>
      </c>
      <c r="I545" s="16" t="s">
        <v>5779</v>
      </c>
      <c r="J545" s="16" t="s">
        <v>5780</v>
      </c>
      <c r="K545" s="16" t="s">
        <v>5781</v>
      </c>
      <c r="L545" s="15" t="s">
        <v>1979</v>
      </c>
    </row>
    <row r="546" spans="1:13">
      <c r="A546" s="15" t="s">
        <v>5782</v>
      </c>
      <c r="B546" s="15" t="s">
        <v>5783</v>
      </c>
      <c r="C546" s="15" t="s">
        <v>1267</v>
      </c>
      <c r="D546" s="15" t="s">
        <v>1973</v>
      </c>
      <c r="G546" s="15" t="s">
        <v>5784</v>
      </c>
      <c r="H546" s="15" t="s">
        <v>5785</v>
      </c>
      <c r="I546" s="16" t="s">
        <v>5786</v>
      </c>
      <c r="J546" s="16" t="s">
        <v>5787</v>
      </c>
      <c r="K546" s="16" t="s">
        <v>5788</v>
      </c>
      <c r="L546" s="15" t="s">
        <v>1979</v>
      </c>
    </row>
    <row r="547" spans="1:13">
      <c r="A547" s="15" t="s">
        <v>5789</v>
      </c>
      <c r="B547" s="15" t="s">
        <v>5790</v>
      </c>
      <c r="C547" s="15" t="s">
        <v>1442</v>
      </c>
      <c r="D547" s="15" t="s">
        <v>1973</v>
      </c>
      <c r="G547" s="15" t="s">
        <v>5791</v>
      </c>
      <c r="H547" s="15" t="s">
        <v>5792</v>
      </c>
      <c r="I547" s="16" t="s">
        <v>5793</v>
      </c>
      <c r="J547" s="16" t="s">
        <v>5794</v>
      </c>
      <c r="K547" s="16" t="s">
        <v>5795</v>
      </c>
      <c r="L547" s="15" t="s">
        <v>1979</v>
      </c>
    </row>
    <row r="548" spans="1:13">
      <c r="A548" s="15" t="s">
        <v>5796</v>
      </c>
      <c r="B548" s="15" t="s">
        <v>5797</v>
      </c>
      <c r="C548" s="15" t="s">
        <v>1917</v>
      </c>
      <c r="D548" s="15" t="s">
        <v>1973</v>
      </c>
      <c r="G548" s="15" t="s">
        <v>5798</v>
      </c>
      <c r="H548" s="15" t="s">
        <v>5799</v>
      </c>
      <c r="I548" s="16" t="s">
        <v>5800</v>
      </c>
      <c r="J548" s="16" t="s">
        <v>5801</v>
      </c>
      <c r="K548" s="16" t="s">
        <v>5802</v>
      </c>
      <c r="L548" s="15" t="s">
        <v>1979</v>
      </c>
      <c r="M548" s="17"/>
    </row>
    <row r="549" spans="1:13">
      <c r="A549" s="15" t="s">
        <v>5803</v>
      </c>
      <c r="B549" s="15" t="s">
        <v>5804</v>
      </c>
      <c r="C549" s="15" t="s">
        <v>468</v>
      </c>
      <c r="D549" s="15" t="s">
        <v>1973</v>
      </c>
      <c r="G549" s="15" t="s">
        <v>5805</v>
      </c>
      <c r="H549" s="15" t="s">
        <v>5806</v>
      </c>
      <c r="I549" s="16" t="s">
        <v>5807</v>
      </c>
      <c r="J549" s="16" t="s">
        <v>5808</v>
      </c>
      <c r="K549" s="16" t="s">
        <v>5809</v>
      </c>
      <c r="L549" s="15" t="s">
        <v>1979</v>
      </c>
      <c r="M549" s="16" t="s">
        <v>472</v>
      </c>
    </row>
    <row r="550" spans="1:13">
      <c r="A550" s="15" t="s">
        <v>5810</v>
      </c>
      <c r="B550" s="15" t="s">
        <v>5811</v>
      </c>
      <c r="C550" s="15" t="s">
        <v>1279</v>
      </c>
      <c r="D550" s="15" t="s">
        <v>1973</v>
      </c>
      <c r="G550" s="15" t="s">
        <v>5812</v>
      </c>
      <c r="H550" s="15" t="s">
        <v>5813</v>
      </c>
      <c r="I550" s="16" t="s">
        <v>5814</v>
      </c>
      <c r="J550" s="16" t="s">
        <v>5815</v>
      </c>
      <c r="K550" s="16" t="s">
        <v>5816</v>
      </c>
      <c r="L550" s="15" t="s">
        <v>1979</v>
      </c>
      <c r="M550" s="16" t="s">
        <v>1282</v>
      </c>
    </row>
    <row r="551" spans="1:13">
      <c r="A551" s="15" t="s">
        <v>5817</v>
      </c>
      <c r="B551" s="15" t="s">
        <v>5818</v>
      </c>
      <c r="C551" s="15" t="s">
        <v>1283</v>
      </c>
      <c r="D551" s="15" t="s">
        <v>1973</v>
      </c>
      <c r="G551" s="15" t="s">
        <v>5819</v>
      </c>
      <c r="H551" s="15" t="s">
        <v>5820</v>
      </c>
      <c r="I551" s="16" t="s">
        <v>5821</v>
      </c>
      <c r="J551" s="16" t="s">
        <v>5822</v>
      </c>
      <c r="K551" s="16" t="s">
        <v>5823</v>
      </c>
      <c r="L551" s="15" t="s">
        <v>1979</v>
      </c>
    </row>
    <row r="552" spans="1:13">
      <c r="A552" s="15" t="s">
        <v>5824</v>
      </c>
      <c r="B552" s="15" t="s">
        <v>5825</v>
      </c>
      <c r="C552" s="15" t="s">
        <v>1156</v>
      </c>
      <c r="D552" s="15" t="s">
        <v>1973</v>
      </c>
      <c r="G552" s="15" t="s">
        <v>5826</v>
      </c>
      <c r="H552" s="15" t="s">
        <v>5827</v>
      </c>
      <c r="I552" s="16" t="s">
        <v>5828</v>
      </c>
      <c r="J552" s="16" t="s">
        <v>5829</v>
      </c>
      <c r="K552" s="16" t="s">
        <v>5830</v>
      </c>
      <c r="L552" s="15" t="s">
        <v>1979</v>
      </c>
      <c r="M552" s="17"/>
    </row>
    <row r="553" spans="1:13">
      <c r="A553" s="15" t="s">
        <v>5831</v>
      </c>
      <c r="B553" s="15" t="s">
        <v>5832</v>
      </c>
      <c r="C553" s="15" t="s">
        <v>1714</v>
      </c>
      <c r="D553" s="15" t="s">
        <v>1973</v>
      </c>
      <c r="G553" s="15" t="s">
        <v>5833</v>
      </c>
      <c r="H553" s="15" t="s">
        <v>5834</v>
      </c>
      <c r="I553" s="16" t="s">
        <v>5835</v>
      </c>
      <c r="J553" s="16" t="s">
        <v>5836</v>
      </c>
      <c r="K553" s="16" t="s">
        <v>5837</v>
      </c>
      <c r="L553" s="15" t="s">
        <v>1979</v>
      </c>
    </row>
    <row r="554" spans="1:13">
      <c r="A554" s="15" t="s">
        <v>5838</v>
      </c>
      <c r="B554" s="15" t="s">
        <v>5839</v>
      </c>
      <c r="C554" s="15" t="s">
        <v>1379</v>
      </c>
      <c r="D554" s="15" t="s">
        <v>1973</v>
      </c>
      <c r="G554" s="15" t="s">
        <v>5840</v>
      </c>
      <c r="H554" s="15" t="s">
        <v>5841</v>
      </c>
      <c r="I554" s="16" t="s">
        <v>5842</v>
      </c>
      <c r="J554" s="16" t="s">
        <v>5843</v>
      </c>
      <c r="K554" s="16" t="s">
        <v>5844</v>
      </c>
      <c r="L554" s="15" t="s">
        <v>1979</v>
      </c>
      <c r="M554" s="17"/>
    </row>
    <row r="555" spans="1:13">
      <c r="A555" s="15" t="s">
        <v>5845</v>
      </c>
      <c r="B555" s="15" t="s">
        <v>5846</v>
      </c>
      <c r="C555" s="15" t="s">
        <v>302</v>
      </c>
      <c r="D555" s="15" t="s">
        <v>1973</v>
      </c>
      <c r="G555" s="15" t="s">
        <v>5847</v>
      </c>
      <c r="H555" s="15" t="s">
        <v>5848</v>
      </c>
      <c r="I555" s="16" t="s">
        <v>5849</v>
      </c>
      <c r="J555" s="16" t="s">
        <v>5850</v>
      </c>
      <c r="K555" s="16" t="s">
        <v>5851</v>
      </c>
      <c r="L555" s="15" t="s">
        <v>1979</v>
      </c>
    </row>
    <row r="556" spans="1:13">
      <c r="A556" s="15" t="s">
        <v>5852</v>
      </c>
      <c r="B556" s="15" t="s">
        <v>5853</v>
      </c>
      <c r="C556" s="15" t="s">
        <v>1329</v>
      </c>
      <c r="D556" s="15" t="s">
        <v>1973</v>
      </c>
      <c r="G556" s="15" t="s">
        <v>5854</v>
      </c>
      <c r="H556" s="15" t="s">
        <v>5855</v>
      </c>
      <c r="I556" s="16" t="s">
        <v>5856</v>
      </c>
      <c r="J556" s="16" t="s">
        <v>5857</v>
      </c>
      <c r="K556" s="16" t="s">
        <v>5858</v>
      </c>
      <c r="L556" s="15" t="s">
        <v>1979</v>
      </c>
    </row>
    <row r="557" spans="1:13">
      <c r="A557" s="15" t="s">
        <v>5859</v>
      </c>
      <c r="B557" s="15" t="s">
        <v>5860</v>
      </c>
      <c r="C557" s="15" t="s">
        <v>1062</v>
      </c>
      <c r="D557" s="15" t="s">
        <v>1973</v>
      </c>
      <c r="G557" s="15" t="s">
        <v>5861</v>
      </c>
      <c r="H557" s="15" t="s">
        <v>5862</v>
      </c>
      <c r="I557" s="16" t="s">
        <v>5863</v>
      </c>
      <c r="J557" s="16" t="s">
        <v>5864</v>
      </c>
      <c r="K557" s="16" t="s">
        <v>5865</v>
      </c>
      <c r="L557" s="15" t="s">
        <v>1979</v>
      </c>
    </row>
    <row r="558" spans="1:13">
      <c r="A558" s="15" t="s">
        <v>5866</v>
      </c>
      <c r="B558" s="15" t="s">
        <v>5867</v>
      </c>
      <c r="C558" s="15" t="s">
        <v>1396</v>
      </c>
      <c r="D558" s="15" t="s">
        <v>1973</v>
      </c>
      <c r="G558" s="15" t="s">
        <v>5868</v>
      </c>
      <c r="H558" s="15" t="s">
        <v>5869</v>
      </c>
      <c r="I558" s="16" t="s">
        <v>5870</v>
      </c>
      <c r="J558" s="16" t="s">
        <v>5871</v>
      </c>
      <c r="K558" s="16" t="s">
        <v>5872</v>
      </c>
      <c r="L558" s="15" t="s">
        <v>1979</v>
      </c>
    </row>
    <row r="559" spans="1:13">
      <c r="A559" s="15" t="s">
        <v>5873</v>
      </c>
      <c r="B559" s="15" t="s">
        <v>5874</v>
      </c>
      <c r="C559" s="15" t="s">
        <v>311</v>
      </c>
      <c r="D559" s="15" t="s">
        <v>1973</v>
      </c>
      <c r="G559" s="15" t="s">
        <v>5875</v>
      </c>
      <c r="H559" s="15" t="s">
        <v>5876</v>
      </c>
      <c r="I559" s="16" t="s">
        <v>5877</v>
      </c>
      <c r="J559" s="16" t="s">
        <v>5878</v>
      </c>
      <c r="K559" s="16" t="s">
        <v>5879</v>
      </c>
      <c r="L559" s="15" t="s">
        <v>1979</v>
      </c>
    </row>
    <row r="560" spans="1:13">
      <c r="A560" s="15" t="s">
        <v>5880</v>
      </c>
      <c r="B560" s="15" t="s">
        <v>5881</v>
      </c>
      <c r="C560" s="15" t="s">
        <v>971</v>
      </c>
      <c r="D560" s="15" t="s">
        <v>1973</v>
      </c>
      <c r="G560" s="15" t="s">
        <v>5882</v>
      </c>
      <c r="H560" s="15" t="s">
        <v>5883</v>
      </c>
      <c r="I560" s="16" t="s">
        <v>5884</v>
      </c>
      <c r="J560" s="16" t="s">
        <v>5885</v>
      </c>
      <c r="K560" s="16" t="s">
        <v>5886</v>
      </c>
      <c r="L560" s="15" t="s">
        <v>1979</v>
      </c>
      <c r="M560" s="16" t="s">
        <v>974</v>
      </c>
    </row>
    <row r="561" spans="1:13">
      <c r="A561" s="15" t="s">
        <v>5887</v>
      </c>
      <c r="B561" s="15" t="s">
        <v>5888</v>
      </c>
      <c r="C561" s="15" t="s">
        <v>1643</v>
      </c>
      <c r="D561" s="15" t="s">
        <v>1973</v>
      </c>
      <c r="G561" s="15" t="s">
        <v>5889</v>
      </c>
      <c r="H561" s="15" t="s">
        <v>5890</v>
      </c>
      <c r="I561" s="16" t="s">
        <v>5891</v>
      </c>
      <c r="J561" s="16" t="s">
        <v>5892</v>
      </c>
      <c r="K561" s="16" t="s">
        <v>5893</v>
      </c>
      <c r="L561" s="15" t="s">
        <v>1979</v>
      </c>
    </row>
    <row r="562" spans="1:13">
      <c r="A562" s="15" t="s">
        <v>5894</v>
      </c>
      <c r="B562" s="15" t="s">
        <v>5895</v>
      </c>
      <c r="C562" s="15" t="s">
        <v>681</v>
      </c>
      <c r="D562" s="15" t="s">
        <v>1973</v>
      </c>
      <c r="G562" s="15" t="s">
        <v>5896</v>
      </c>
      <c r="H562" s="15" t="s">
        <v>5897</v>
      </c>
      <c r="I562" s="16" t="s">
        <v>5898</v>
      </c>
      <c r="J562" s="16" t="s">
        <v>5899</v>
      </c>
      <c r="K562" s="16" t="s">
        <v>5900</v>
      </c>
      <c r="L562" s="15" t="s">
        <v>1979</v>
      </c>
    </row>
    <row r="563" spans="1:13">
      <c r="A563" s="15" t="s">
        <v>5901</v>
      </c>
      <c r="B563" s="15" t="s">
        <v>5902</v>
      </c>
      <c r="C563" s="15" t="s">
        <v>802</v>
      </c>
      <c r="D563" s="15" t="s">
        <v>1973</v>
      </c>
      <c r="G563" s="15" t="s">
        <v>5903</v>
      </c>
      <c r="H563" s="15" t="s">
        <v>5904</v>
      </c>
      <c r="I563" s="16" t="s">
        <v>5905</v>
      </c>
      <c r="J563" s="16" t="s">
        <v>5906</v>
      </c>
      <c r="K563" s="16" t="s">
        <v>5907</v>
      </c>
      <c r="L563" s="15" t="s">
        <v>1979</v>
      </c>
    </row>
    <row r="564" spans="1:13">
      <c r="A564" s="15" t="s">
        <v>5908</v>
      </c>
      <c r="B564" s="15" t="s">
        <v>5909</v>
      </c>
      <c r="C564" s="15" t="s">
        <v>1733</v>
      </c>
      <c r="D564" s="15" t="s">
        <v>1973</v>
      </c>
      <c r="G564" s="15" t="s">
        <v>5910</v>
      </c>
      <c r="H564" s="15" t="s">
        <v>5911</v>
      </c>
      <c r="I564" s="16" t="s">
        <v>5912</v>
      </c>
      <c r="J564" s="16" t="s">
        <v>5913</v>
      </c>
      <c r="K564" s="16" t="s">
        <v>5914</v>
      </c>
      <c r="L564" s="15" t="s">
        <v>1979</v>
      </c>
    </row>
    <row r="565" spans="1:13">
      <c r="A565" s="15" t="s">
        <v>5915</v>
      </c>
      <c r="B565" s="15" t="s">
        <v>5916</v>
      </c>
      <c r="C565" s="15" t="s">
        <v>1817</v>
      </c>
      <c r="D565" s="15" t="s">
        <v>1973</v>
      </c>
      <c r="G565" s="15" t="s">
        <v>5917</v>
      </c>
      <c r="H565" s="15" t="s">
        <v>5918</v>
      </c>
      <c r="I565" s="16" t="s">
        <v>5919</v>
      </c>
      <c r="J565" s="16" t="s">
        <v>5920</v>
      </c>
      <c r="K565" s="16" t="s">
        <v>5921</v>
      </c>
      <c r="L565" s="15" t="s">
        <v>1979</v>
      </c>
    </row>
    <row r="566" spans="1:13">
      <c r="A566" s="15" t="s">
        <v>5922</v>
      </c>
      <c r="B566" s="15" t="s">
        <v>5923</v>
      </c>
      <c r="C566" s="15" t="s">
        <v>1943</v>
      </c>
      <c r="D566" s="15" t="s">
        <v>1973</v>
      </c>
      <c r="G566" s="15" t="s">
        <v>5924</v>
      </c>
      <c r="H566" s="15" t="s">
        <v>5925</v>
      </c>
      <c r="I566" s="16" t="s">
        <v>5926</v>
      </c>
      <c r="J566" s="16" t="s">
        <v>5927</v>
      </c>
      <c r="K566" s="16" t="s">
        <v>5928</v>
      </c>
      <c r="L566" s="15" t="s">
        <v>1979</v>
      </c>
      <c r="M566" s="16" t="s">
        <v>1946</v>
      </c>
    </row>
    <row r="567" spans="1:13">
      <c r="A567" s="15" t="s">
        <v>5929</v>
      </c>
      <c r="B567" s="15" t="s">
        <v>5930</v>
      </c>
      <c r="C567" s="15" t="s">
        <v>1919</v>
      </c>
      <c r="D567" s="15" t="s">
        <v>1973</v>
      </c>
      <c r="G567" s="15" t="s">
        <v>5931</v>
      </c>
      <c r="H567" s="15" t="s">
        <v>5932</v>
      </c>
      <c r="I567" s="16" t="s">
        <v>5933</v>
      </c>
      <c r="J567" s="16" t="s">
        <v>5934</v>
      </c>
      <c r="K567" s="16" t="s">
        <v>5935</v>
      </c>
      <c r="L567" s="15" t="s">
        <v>1979</v>
      </c>
      <c r="M567" s="16" t="s">
        <v>1922</v>
      </c>
    </row>
    <row r="568" spans="1:13">
      <c r="A568" s="15" t="s">
        <v>5936</v>
      </c>
      <c r="B568" s="15" t="s">
        <v>5937</v>
      </c>
      <c r="C568" s="15" t="s">
        <v>814</v>
      </c>
      <c r="D568" s="15" t="s">
        <v>1973</v>
      </c>
      <c r="G568" s="15" t="s">
        <v>5938</v>
      </c>
      <c r="H568" s="15" t="s">
        <v>5939</v>
      </c>
      <c r="I568" s="16" t="s">
        <v>5940</v>
      </c>
      <c r="J568" s="16" t="s">
        <v>5941</v>
      </c>
      <c r="K568" s="16" t="s">
        <v>5942</v>
      </c>
      <c r="L568" s="15" t="s">
        <v>1979</v>
      </c>
    </row>
    <row r="569" spans="1:13">
      <c r="A569" s="15" t="s">
        <v>5943</v>
      </c>
      <c r="B569" s="15" t="s">
        <v>5944</v>
      </c>
      <c r="C569" s="15" t="s">
        <v>985</v>
      </c>
      <c r="D569" s="15" t="s">
        <v>1973</v>
      </c>
      <c r="G569" s="15" t="s">
        <v>5945</v>
      </c>
      <c r="H569" s="15" t="s">
        <v>5946</v>
      </c>
      <c r="I569" s="16" t="s">
        <v>5947</v>
      </c>
      <c r="J569" s="16" t="s">
        <v>5948</v>
      </c>
      <c r="K569" s="16" t="s">
        <v>5949</v>
      </c>
      <c r="L569" s="15" t="s">
        <v>1979</v>
      </c>
    </row>
    <row r="570" spans="1:13">
      <c r="A570" s="15" t="s">
        <v>5950</v>
      </c>
      <c r="B570" s="15" t="s">
        <v>5951</v>
      </c>
      <c r="C570" s="15" t="s">
        <v>1783</v>
      </c>
      <c r="D570" s="15" t="s">
        <v>1973</v>
      </c>
      <c r="G570" s="15" t="s">
        <v>5952</v>
      </c>
      <c r="H570" s="15" t="s">
        <v>5953</v>
      </c>
      <c r="I570" s="16" t="s">
        <v>5954</v>
      </c>
      <c r="J570" s="16" t="s">
        <v>5955</v>
      </c>
      <c r="K570" s="16" t="s">
        <v>5956</v>
      </c>
      <c r="L570" s="15" t="s">
        <v>1979</v>
      </c>
      <c r="M570" s="17"/>
    </row>
    <row r="571" spans="1:13">
      <c r="A571" s="15" t="s">
        <v>5957</v>
      </c>
      <c r="B571" s="15" t="s">
        <v>5958</v>
      </c>
      <c r="C571" s="15" t="s">
        <v>1022</v>
      </c>
      <c r="D571" s="15" t="s">
        <v>1973</v>
      </c>
      <c r="G571" s="15" t="s">
        <v>5959</v>
      </c>
      <c r="H571" s="15" t="s">
        <v>5960</v>
      </c>
      <c r="I571" s="16" t="s">
        <v>5961</v>
      </c>
      <c r="J571" s="16" t="s">
        <v>5962</v>
      </c>
      <c r="K571" s="16" t="s">
        <v>5963</v>
      </c>
      <c r="L571" s="15" t="s">
        <v>1979</v>
      </c>
    </row>
    <row r="572" spans="1:13">
      <c r="A572" s="15" t="s">
        <v>5964</v>
      </c>
      <c r="B572" s="15" t="s">
        <v>5965</v>
      </c>
      <c r="C572" s="15" t="s">
        <v>373</v>
      </c>
      <c r="D572" s="15" t="s">
        <v>1973</v>
      </c>
      <c r="G572" s="15" t="s">
        <v>5966</v>
      </c>
      <c r="H572" s="15" t="s">
        <v>5967</v>
      </c>
      <c r="I572" s="16" t="s">
        <v>5968</v>
      </c>
      <c r="J572" s="16" t="s">
        <v>5969</v>
      </c>
      <c r="K572" s="16" t="s">
        <v>5970</v>
      </c>
      <c r="L572" s="15" t="s">
        <v>1979</v>
      </c>
      <c r="M572" s="16" t="s">
        <v>376</v>
      </c>
    </row>
    <row r="573" spans="1:13">
      <c r="A573" s="15" t="s">
        <v>5971</v>
      </c>
      <c r="B573" s="15" t="s">
        <v>5972</v>
      </c>
      <c r="C573" s="15" t="s">
        <v>436</v>
      </c>
      <c r="D573" s="15" t="s">
        <v>1973</v>
      </c>
      <c r="G573" s="15" t="s">
        <v>5973</v>
      </c>
      <c r="H573" s="15" t="s">
        <v>5974</v>
      </c>
      <c r="I573" s="16" t="s">
        <v>5975</v>
      </c>
      <c r="J573" s="16" t="s">
        <v>5976</v>
      </c>
      <c r="K573" s="16" t="s">
        <v>5977</v>
      </c>
      <c r="L573" s="15" t="s">
        <v>1979</v>
      </c>
    </row>
    <row r="574" spans="1:13">
      <c r="A574" s="15" t="s">
        <v>5978</v>
      </c>
      <c r="B574" s="15" t="s">
        <v>5979</v>
      </c>
      <c r="C574" s="15" t="s">
        <v>1118</v>
      </c>
      <c r="D574" s="15" t="s">
        <v>1973</v>
      </c>
      <c r="G574" s="15" t="s">
        <v>5980</v>
      </c>
      <c r="H574" s="15" t="s">
        <v>5981</v>
      </c>
      <c r="I574" s="16" t="s">
        <v>5982</v>
      </c>
      <c r="J574" s="16" t="s">
        <v>5983</v>
      </c>
      <c r="K574" s="16" t="s">
        <v>5984</v>
      </c>
      <c r="L574" s="15" t="s">
        <v>1979</v>
      </c>
    </row>
    <row r="575" spans="1:13">
      <c r="A575" s="15" t="s">
        <v>5985</v>
      </c>
      <c r="B575" s="15" t="s">
        <v>5986</v>
      </c>
      <c r="C575" s="15" t="s">
        <v>595</v>
      </c>
      <c r="D575" s="15" t="s">
        <v>1973</v>
      </c>
      <c r="G575" s="15" t="s">
        <v>5987</v>
      </c>
      <c r="H575" s="15" t="s">
        <v>5988</v>
      </c>
      <c r="I575" s="16" t="s">
        <v>5989</v>
      </c>
      <c r="J575" s="16" t="s">
        <v>5990</v>
      </c>
      <c r="K575" s="16" t="s">
        <v>5991</v>
      </c>
      <c r="L575" s="15" t="s">
        <v>1979</v>
      </c>
    </row>
    <row r="576" spans="1:13">
      <c r="A576" s="15" t="s">
        <v>5992</v>
      </c>
      <c r="B576" s="15" t="s">
        <v>5993</v>
      </c>
      <c r="C576" s="15" t="s">
        <v>521</v>
      </c>
      <c r="D576" s="15" t="s">
        <v>1973</v>
      </c>
      <c r="G576" s="15" t="s">
        <v>5994</v>
      </c>
      <c r="H576" s="15" t="s">
        <v>5995</v>
      </c>
      <c r="I576" s="16" t="s">
        <v>5996</v>
      </c>
      <c r="J576" s="16" t="s">
        <v>5997</v>
      </c>
      <c r="K576" s="16" t="s">
        <v>5998</v>
      </c>
      <c r="L576" s="15" t="s">
        <v>1979</v>
      </c>
    </row>
    <row r="577" spans="1:13">
      <c r="A577" s="15" t="s">
        <v>5999</v>
      </c>
      <c r="B577" s="15" t="s">
        <v>6000</v>
      </c>
      <c r="C577" s="15" t="s">
        <v>1720</v>
      </c>
      <c r="D577" s="15" t="s">
        <v>1973</v>
      </c>
      <c r="G577" s="15" t="s">
        <v>6001</v>
      </c>
      <c r="H577" s="15" t="s">
        <v>6002</v>
      </c>
      <c r="I577" s="16" t="s">
        <v>6003</v>
      </c>
      <c r="J577" s="16" t="s">
        <v>6004</v>
      </c>
      <c r="K577" s="16" t="s">
        <v>6005</v>
      </c>
      <c r="L577" s="15" t="s">
        <v>1979</v>
      </c>
    </row>
    <row r="578" spans="1:13">
      <c r="A578" s="15" t="s">
        <v>6006</v>
      </c>
      <c r="B578" s="15" t="s">
        <v>6007</v>
      </c>
      <c r="C578" s="15" t="s">
        <v>1193</v>
      </c>
      <c r="D578" s="15" t="s">
        <v>1973</v>
      </c>
      <c r="G578" s="15" t="s">
        <v>6008</v>
      </c>
      <c r="H578" s="15" t="s">
        <v>6009</v>
      </c>
      <c r="I578" s="16" t="s">
        <v>6010</v>
      </c>
      <c r="J578" s="16" t="s">
        <v>6011</v>
      </c>
      <c r="K578" s="16" t="s">
        <v>6012</v>
      </c>
      <c r="L578" s="15" t="s">
        <v>1979</v>
      </c>
    </row>
    <row r="579" spans="1:13">
      <c r="A579" s="15" t="s">
        <v>6013</v>
      </c>
      <c r="B579" s="15" t="s">
        <v>6014</v>
      </c>
      <c r="C579" s="15" t="s">
        <v>114</v>
      </c>
      <c r="D579" s="15" t="s">
        <v>1973</v>
      </c>
      <c r="G579" s="15" t="s">
        <v>6015</v>
      </c>
      <c r="H579" s="15" t="s">
        <v>6016</v>
      </c>
      <c r="I579" s="16" t="s">
        <v>6017</v>
      </c>
      <c r="J579" s="16" t="s">
        <v>6018</v>
      </c>
      <c r="K579" s="16" t="s">
        <v>6019</v>
      </c>
      <c r="L579" s="15" t="s">
        <v>1979</v>
      </c>
    </row>
    <row r="580" spans="1:13">
      <c r="A580" s="15" t="s">
        <v>6020</v>
      </c>
      <c r="B580" s="15" t="s">
        <v>6021</v>
      </c>
      <c r="C580" s="15" t="s">
        <v>204</v>
      </c>
      <c r="D580" s="15" t="s">
        <v>1973</v>
      </c>
      <c r="G580" s="15" t="s">
        <v>6022</v>
      </c>
      <c r="H580" s="15" t="s">
        <v>6023</v>
      </c>
      <c r="I580" s="16" t="s">
        <v>6024</v>
      </c>
      <c r="J580" s="16" t="s">
        <v>6025</v>
      </c>
      <c r="K580" s="16" t="s">
        <v>6026</v>
      </c>
      <c r="L580" s="15" t="s">
        <v>1979</v>
      </c>
    </row>
    <row r="581" spans="1:13">
      <c r="A581" s="15" t="s">
        <v>6027</v>
      </c>
      <c r="B581" s="15" t="s">
        <v>6028</v>
      </c>
      <c r="C581" s="15" t="s">
        <v>916</v>
      </c>
      <c r="D581" s="15" t="s">
        <v>1973</v>
      </c>
      <c r="G581" s="15" t="s">
        <v>6029</v>
      </c>
      <c r="H581" s="15" t="s">
        <v>6030</v>
      </c>
      <c r="I581" s="16" t="s">
        <v>6031</v>
      </c>
      <c r="J581" s="16" t="s">
        <v>6032</v>
      </c>
      <c r="K581" s="16" t="s">
        <v>6033</v>
      </c>
      <c r="L581" s="15" t="s">
        <v>1979</v>
      </c>
    </row>
    <row r="582" spans="1:13">
      <c r="A582" s="15" t="s">
        <v>6034</v>
      </c>
      <c r="B582" s="15" t="s">
        <v>6035</v>
      </c>
      <c r="C582" s="15" t="s">
        <v>612</v>
      </c>
      <c r="D582" s="15" t="s">
        <v>1973</v>
      </c>
      <c r="G582" s="15" t="s">
        <v>6036</v>
      </c>
      <c r="H582" s="15" t="s">
        <v>6037</v>
      </c>
      <c r="I582" s="16" t="s">
        <v>6038</v>
      </c>
      <c r="J582" s="16" t="s">
        <v>6039</v>
      </c>
      <c r="K582" s="16" t="s">
        <v>6040</v>
      </c>
      <c r="L582" s="15" t="s">
        <v>1979</v>
      </c>
    </row>
    <row r="583" spans="1:13">
      <c r="A583" s="15" t="s">
        <v>6041</v>
      </c>
      <c r="B583" s="15" t="s">
        <v>6042</v>
      </c>
      <c r="C583" s="15" t="s">
        <v>1677</v>
      </c>
      <c r="D583" s="15" t="s">
        <v>1973</v>
      </c>
      <c r="G583" s="15" t="s">
        <v>6043</v>
      </c>
      <c r="H583" s="15" t="s">
        <v>6044</v>
      </c>
      <c r="I583" s="16" t="s">
        <v>6045</v>
      </c>
      <c r="J583" s="16" t="s">
        <v>6046</v>
      </c>
      <c r="K583" s="16" t="s">
        <v>6047</v>
      </c>
      <c r="L583" s="15" t="s">
        <v>1979</v>
      </c>
    </row>
    <row r="584" spans="1:13">
      <c r="A584" s="15" t="s">
        <v>6048</v>
      </c>
      <c r="B584" s="15" t="s">
        <v>6049</v>
      </c>
      <c r="C584" s="15" t="s">
        <v>86</v>
      </c>
      <c r="D584" s="15" t="s">
        <v>1973</v>
      </c>
      <c r="G584" s="15" t="s">
        <v>6050</v>
      </c>
      <c r="H584" s="15" t="s">
        <v>6051</v>
      </c>
      <c r="I584" s="16" t="s">
        <v>6052</v>
      </c>
      <c r="J584" s="16" t="s">
        <v>6053</v>
      </c>
      <c r="K584" s="16" t="s">
        <v>6054</v>
      </c>
      <c r="L584" s="15" t="s">
        <v>1979</v>
      </c>
    </row>
    <row r="585" spans="1:13">
      <c r="A585" s="15" t="s">
        <v>6055</v>
      </c>
      <c r="B585" s="15" t="s">
        <v>6056</v>
      </c>
      <c r="C585" s="15" t="s">
        <v>1488</v>
      </c>
      <c r="D585" s="15" t="s">
        <v>1973</v>
      </c>
      <c r="G585" s="15" t="s">
        <v>6057</v>
      </c>
      <c r="H585" s="15" t="s">
        <v>6058</v>
      </c>
      <c r="I585" s="16" t="s">
        <v>6059</v>
      </c>
      <c r="J585" s="16" t="s">
        <v>6060</v>
      </c>
      <c r="K585" s="16" t="s">
        <v>6061</v>
      </c>
      <c r="L585" s="15" t="s">
        <v>1979</v>
      </c>
    </row>
    <row r="586" spans="1:13">
      <c r="A586" s="15" t="s">
        <v>6062</v>
      </c>
      <c r="B586" s="15" t="s">
        <v>6063</v>
      </c>
      <c r="C586" s="15" t="s">
        <v>715</v>
      </c>
      <c r="D586" s="15" t="s">
        <v>1973</v>
      </c>
      <c r="G586" s="15" t="s">
        <v>6064</v>
      </c>
      <c r="H586" s="15" t="s">
        <v>6065</v>
      </c>
      <c r="I586" s="16" t="s">
        <v>6066</v>
      </c>
      <c r="J586" s="16" t="s">
        <v>6067</v>
      </c>
      <c r="K586" s="16" t="s">
        <v>6068</v>
      </c>
      <c r="L586" s="15" t="s">
        <v>1979</v>
      </c>
    </row>
    <row r="587" spans="1:13">
      <c r="A587" s="15" t="s">
        <v>6069</v>
      </c>
      <c r="B587" s="15" t="s">
        <v>6070</v>
      </c>
      <c r="C587" s="15" t="s">
        <v>1949</v>
      </c>
      <c r="D587" s="15" t="s">
        <v>1973</v>
      </c>
      <c r="G587" s="15" t="s">
        <v>6071</v>
      </c>
      <c r="H587" s="15" t="s">
        <v>6072</v>
      </c>
      <c r="I587" s="16" t="s">
        <v>6073</v>
      </c>
      <c r="J587" s="16" t="s">
        <v>6074</v>
      </c>
      <c r="K587" s="16" t="s">
        <v>6075</v>
      </c>
      <c r="L587" s="15" t="s">
        <v>1979</v>
      </c>
      <c r="M587" s="17"/>
    </row>
    <row r="588" spans="1:13">
      <c r="A588" s="15" t="s">
        <v>6076</v>
      </c>
      <c r="B588" s="15" t="s">
        <v>6077</v>
      </c>
      <c r="C588" s="15" t="s">
        <v>150</v>
      </c>
      <c r="D588" s="15" t="s">
        <v>1973</v>
      </c>
      <c r="G588" s="15" t="s">
        <v>6078</v>
      </c>
      <c r="H588" s="15" t="s">
        <v>6079</v>
      </c>
      <c r="I588" s="16" t="s">
        <v>6080</v>
      </c>
      <c r="J588" s="16" t="s">
        <v>6081</v>
      </c>
      <c r="K588" s="16" t="s">
        <v>6082</v>
      </c>
      <c r="L588" s="15" t="s">
        <v>1979</v>
      </c>
      <c r="M588" s="16" t="s">
        <v>153</v>
      </c>
    </row>
    <row r="589" spans="1:13">
      <c r="A589" s="15" t="s">
        <v>6083</v>
      </c>
      <c r="B589" s="15" t="s">
        <v>6084</v>
      </c>
      <c r="C589" s="15" t="s">
        <v>121</v>
      </c>
      <c r="D589" s="15" t="s">
        <v>1973</v>
      </c>
      <c r="G589" s="15" t="s">
        <v>6085</v>
      </c>
      <c r="H589" s="15" t="s">
        <v>6086</v>
      </c>
      <c r="I589" s="16" t="s">
        <v>6087</v>
      </c>
      <c r="J589" s="16" t="s">
        <v>6088</v>
      </c>
      <c r="K589" s="16" t="s">
        <v>6089</v>
      </c>
      <c r="L589" s="15" t="s">
        <v>1979</v>
      </c>
      <c r="M589" s="17"/>
    </row>
    <row r="590" spans="1:13">
      <c r="A590" s="15" t="s">
        <v>6090</v>
      </c>
      <c r="B590" s="15" t="s">
        <v>6091</v>
      </c>
      <c r="C590" s="15" t="s">
        <v>1830</v>
      </c>
      <c r="D590" s="15" t="s">
        <v>1973</v>
      </c>
      <c r="G590" s="15" t="s">
        <v>6092</v>
      </c>
      <c r="H590" s="15" t="s">
        <v>6093</v>
      </c>
      <c r="I590" s="16" t="s">
        <v>6094</v>
      </c>
      <c r="J590" s="16" t="s">
        <v>6095</v>
      </c>
      <c r="K590" s="16" t="s">
        <v>6096</v>
      </c>
      <c r="L590" s="15" t="s">
        <v>1979</v>
      </c>
      <c r="M590" s="16" t="s">
        <v>1831</v>
      </c>
    </row>
    <row r="591" spans="1:13">
      <c r="A591" s="15" t="s">
        <v>6097</v>
      </c>
      <c r="B591" s="15" t="s">
        <v>6098</v>
      </c>
      <c r="C591" s="15" t="s">
        <v>581</v>
      </c>
      <c r="D591" s="15" t="s">
        <v>1973</v>
      </c>
      <c r="G591" s="15" t="s">
        <v>6099</v>
      </c>
      <c r="H591" s="15" t="s">
        <v>6100</v>
      </c>
      <c r="I591" s="16" t="s">
        <v>6101</v>
      </c>
      <c r="J591" s="16" t="s">
        <v>6102</v>
      </c>
      <c r="K591" s="16" t="s">
        <v>6103</v>
      </c>
      <c r="L591" s="15" t="s">
        <v>1979</v>
      </c>
    </row>
    <row r="592" spans="1:13">
      <c r="A592" s="15" t="s">
        <v>6104</v>
      </c>
      <c r="B592" s="15" t="s">
        <v>6105</v>
      </c>
      <c r="C592" s="15" t="s">
        <v>599</v>
      </c>
      <c r="D592" s="15" t="s">
        <v>1973</v>
      </c>
      <c r="G592" s="15" t="s">
        <v>6106</v>
      </c>
      <c r="H592" s="15" t="s">
        <v>6107</v>
      </c>
      <c r="I592" s="16" t="s">
        <v>6108</v>
      </c>
      <c r="J592" s="16" t="s">
        <v>6109</v>
      </c>
      <c r="K592" s="16" t="s">
        <v>6110</v>
      </c>
      <c r="L592" s="15" t="s">
        <v>1979</v>
      </c>
    </row>
  </sheetData>
  <hyperlinks>
    <hyperlink ref="I2" r:id="rId1"/>
    <hyperlink ref="J2" r:id="rId2"/>
    <hyperlink ref="K2" r:id="rId3"/>
    <hyperlink ref="M2" r:id="rId4"/>
    <hyperlink ref="I3" r:id="rId5"/>
    <hyperlink ref="J3" r:id="rId6"/>
    <hyperlink ref="K3" r:id="rId7"/>
    <hyperlink ref="M3" r:id="rId8"/>
    <hyperlink ref="I4" r:id="rId9"/>
    <hyperlink ref="J4" r:id="rId10"/>
    <hyperlink ref="K4" r:id="rId11"/>
    <hyperlink ref="M4" r:id="rId12"/>
    <hyperlink ref="I5" r:id="rId13"/>
    <hyperlink ref="J5" r:id="rId14"/>
    <hyperlink ref="K5" r:id="rId15"/>
    <hyperlink ref="I6" r:id="rId16"/>
    <hyperlink ref="J6" r:id="rId17"/>
    <hyperlink ref="K6" r:id="rId18"/>
    <hyperlink ref="I7" r:id="rId19"/>
    <hyperlink ref="J7" r:id="rId20"/>
    <hyperlink ref="K7" r:id="rId21"/>
    <hyperlink ref="I8" r:id="rId22"/>
    <hyperlink ref="J8" r:id="rId23"/>
    <hyperlink ref="K8" r:id="rId24"/>
    <hyperlink ref="I9" r:id="rId25"/>
    <hyperlink ref="J9" r:id="rId26"/>
    <hyperlink ref="K9" r:id="rId27"/>
    <hyperlink ref="I10" r:id="rId28"/>
    <hyperlink ref="J10" r:id="rId29"/>
    <hyperlink ref="K10" r:id="rId30"/>
    <hyperlink ref="M10" r:id="rId31"/>
    <hyperlink ref="I11" r:id="rId32"/>
    <hyperlink ref="J11" r:id="rId33"/>
    <hyperlink ref="K11" r:id="rId34"/>
    <hyperlink ref="I12" r:id="rId35"/>
    <hyperlink ref="J12" r:id="rId36"/>
    <hyperlink ref="K12" r:id="rId37"/>
    <hyperlink ref="M12" r:id="rId38"/>
    <hyperlink ref="I13" r:id="rId39"/>
    <hyperlink ref="J13" r:id="rId40"/>
    <hyperlink ref="K13" r:id="rId41"/>
    <hyperlink ref="I14" r:id="rId42"/>
    <hyperlink ref="J14" r:id="rId43"/>
    <hyperlink ref="K14" r:id="rId44"/>
    <hyperlink ref="I15" r:id="rId45"/>
    <hyperlink ref="J15" r:id="rId46"/>
    <hyperlink ref="K15" r:id="rId47"/>
    <hyperlink ref="M15" r:id="rId48"/>
    <hyperlink ref="I16" r:id="rId49"/>
    <hyperlink ref="J16" r:id="rId50"/>
    <hyperlink ref="K16" r:id="rId51"/>
    <hyperlink ref="M16" r:id="rId52"/>
    <hyperlink ref="I17" r:id="rId53"/>
    <hyperlink ref="J17" r:id="rId54"/>
    <hyperlink ref="K17" r:id="rId55"/>
    <hyperlink ref="I18" r:id="rId56"/>
    <hyperlink ref="J18" r:id="rId57"/>
    <hyperlink ref="K18" r:id="rId58"/>
    <hyperlink ref="M18" r:id="rId59"/>
    <hyperlink ref="I19" r:id="rId60"/>
    <hyperlink ref="J19" r:id="rId61"/>
    <hyperlink ref="K19" r:id="rId62"/>
    <hyperlink ref="I20" r:id="rId63"/>
    <hyperlink ref="J20" r:id="rId64"/>
    <hyperlink ref="K20" r:id="rId65"/>
    <hyperlink ref="M20" r:id="rId66"/>
    <hyperlink ref="I21" r:id="rId67"/>
    <hyperlink ref="J21" r:id="rId68"/>
    <hyperlink ref="K21" r:id="rId69"/>
    <hyperlink ref="I22" r:id="rId70"/>
    <hyperlink ref="J22" r:id="rId71"/>
    <hyperlink ref="K22" r:id="rId72"/>
    <hyperlink ref="I23" r:id="rId73"/>
    <hyperlink ref="J23" r:id="rId74"/>
    <hyperlink ref="K23" r:id="rId75"/>
    <hyperlink ref="I24" r:id="rId76"/>
    <hyperlink ref="J24" r:id="rId77"/>
    <hyperlink ref="K24" r:id="rId78"/>
    <hyperlink ref="I25" r:id="rId79"/>
    <hyperlink ref="J25" r:id="rId80"/>
    <hyperlink ref="K25" r:id="rId81"/>
    <hyperlink ref="I26" r:id="rId82"/>
    <hyperlink ref="J26" r:id="rId83"/>
    <hyperlink ref="K26" r:id="rId84"/>
    <hyperlink ref="M26" r:id="rId85"/>
    <hyperlink ref="I27" r:id="rId86"/>
    <hyperlink ref="J27" r:id="rId87"/>
    <hyperlink ref="K27" r:id="rId88"/>
    <hyperlink ref="M27" r:id="rId89"/>
    <hyperlink ref="I28" r:id="rId90"/>
    <hyperlink ref="J28" r:id="rId91"/>
    <hyperlink ref="K28" r:id="rId92"/>
    <hyperlink ref="I29" r:id="rId93"/>
    <hyperlink ref="J29" r:id="rId94"/>
    <hyperlink ref="K29" r:id="rId95"/>
    <hyperlink ref="I30" r:id="rId96"/>
    <hyperlink ref="J30" r:id="rId97"/>
    <hyperlink ref="K30" r:id="rId98"/>
    <hyperlink ref="I31" r:id="rId99"/>
    <hyperlink ref="J31" r:id="rId100"/>
    <hyperlink ref="K31" r:id="rId101"/>
    <hyperlink ref="I32" r:id="rId102"/>
    <hyperlink ref="J32" r:id="rId103"/>
    <hyperlink ref="K32" r:id="rId104"/>
    <hyperlink ref="M32" r:id="rId105"/>
    <hyperlink ref="I33" r:id="rId106"/>
    <hyperlink ref="J33" r:id="rId107"/>
    <hyperlink ref="K33" r:id="rId108"/>
    <hyperlink ref="I34" r:id="rId109"/>
    <hyperlink ref="J34" r:id="rId110"/>
    <hyperlink ref="K34" r:id="rId111"/>
    <hyperlink ref="I35" r:id="rId112"/>
    <hyperlink ref="J35" r:id="rId113"/>
    <hyperlink ref="K35" r:id="rId114"/>
    <hyperlink ref="M35" r:id="rId115"/>
    <hyperlink ref="I36" r:id="rId116"/>
    <hyperlink ref="J36" r:id="rId117"/>
    <hyperlink ref="K36" r:id="rId118"/>
    <hyperlink ref="M36" r:id="rId119"/>
    <hyperlink ref="I37" r:id="rId120"/>
    <hyperlink ref="J37" r:id="rId121"/>
    <hyperlink ref="K37" r:id="rId122"/>
    <hyperlink ref="I38" r:id="rId123"/>
    <hyperlink ref="J38" r:id="rId124"/>
    <hyperlink ref="K38" r:id="rId125"/>
    <hyperlink ref="I39" r:id="rId126"/>
    <hyperlink ref="J39" r:id="rId127"/>
    <hyperlink ref="K39" r:id="rId128"/>
    <hyperlink ref="M39" r:id="rId129"/>
    <hyperlink ref="I40" r:id="rId130"/>
    <hyperlink ref="J40" r:id="rId131"/>
    <hyperlink ref="K40" r:id="rId132"/>
    <hyperlink ref="M40" r:id="rId133"/>
    <hyperlink ref="I41" r:id="rId134"/>
    <hyperlink ref="J41" r:id="rId135"/>
    <hyperlink ref="K41" r:id="rId136"/>
    <hyperlink ref="I42" r:id="rId137"/>
    <hyperlink ref="J42" r:id="rId138"/>
    <hyperlink ref="K42" r:id="rId139"/>
    <hyperlink ref="I43" r:id="rId140"/>
    <hyperlink ref="J43" r:id="rId141"/>
    <hyperlink ref="K43" r:id="rId142"/>
    <hyperlink ref="I44" r:id="rId143"/>
    <hyperlink ref="J44" r:id="rId144"/>
    <hyperlink ref="K44" r:id="rId145"/>
    <hyperlink ref="I45" r:id="rId146"/>
    <hyperlink ref="J45" r:id="rId147"/>
    <hyperlink ref="K45" r:id="rId148"/>
    <hyperlink ref="M45" r:id="rId149"/>
    <hyperlink ref="I46" r:id="rId150"/>
    <hyperlink ref="J46" r:id="rId151"/>
    <hyperlink ref="K46" r:id="rId152"/>
    <hyperlink ref="I47" r:id="rId153"/>
    <hyperlink ref="J47" r:id="rId154"/>
    <hyperlink ref="K47" r:id="rId155"/>
    <hyperlink ref="M47" r:id="rId156"/>
    <hyperlink ref="I48" r:id="rId157"/>
    <hyperlink ref="J48" r:id="rId158"/>
    <hyperlink ref="K48" r:id="rId159"/>
    <hyperlink ref="I49" r:id="rId160"/>
    <hyperlink ref="J49" r:id="rId161"/>
    <hyperlink ref="K49" r:id="rId162"/>
    <hyperlink ref="I50" r:id="rId163"/>
    <hyperlink ref="J50" r:id="rId164"/>
    <hyperlink ref="K50" r:id="rId165"/>
    <hyperlink ref="I51" r:id="rId166"/>
    <hyperlink ref="J51" r:id="rId167"/>
    <hyperlink ref="K51" r:id="rId168"/>
    <hyperlink ref="M51" r:id="rId169"/>
    <hyperlink ref="I52" r:id="rId170"/>
    <hyperlink ref="J52" r:id="rId171"/>
    <hyperlink ref="K52" r:id="rId172"/>
    <hyperlink ref="M52" r:id="rId173"/>
    <hyperlink ref="I53" r:id="rId174"/>
    <hyperlink ref="J53" r:id="rId175"/>
    <hyperlink ref="K53" r:id="rId176"/>
    <hyperlink ref="I54" r:id="rId177"/>
    <hyperlink ref="J54" r:id="rId178"/>
    <hyperlink ref="K54" r:id="rId179"/>
    <hyperlink ref="I55" r:id="rId180"/>
    <hyperlink ref="J55" r:id="rId181"/>
    <hyperlink ref="K55" r:id="rId182"/>
    <hyperlink ref="I56" r:id="rId183"/>
    <hyperlink ref="J56" r:id="rId184"/>
    <hyperlink ref="K56" r:id="rId185"/>
    <hyperlink ref="I57" r:id="rId186"/>
    <hyperlink ref="J57" r:id="rId187"/>
    <hyperlink ref="K57" r:id="rId188"/>
    <hyperlink ref="I58" r:id="rId189"/>
    <hyperlink ref="J58" r:id="rId190"/>
    <hyperlink ref="K58" r:id="rId191"/>
    <hyperlink ref="I59" r:id="rId192"/>
    <hyperlink ref="J59" r:id="rId193"/>
    <hyperlink ref="K59" r:id="rId194"/>
    <hyperlink ref="M59" r:id="rId195"/>
    <hyperlink ref="I60" r:id="rId196"/>
    <hyperlink ref="J60" r:id="rId197"/>
    <hyperlink ref="K60" r:id="rId198"/>
    <hyperlink ref="M60" r:id="rId199"/>
    <hyperlink ref="I61" r:id="rId200"/>
    <hyperlink ref="J61" r:id="rId201"/>
    <hyperlink ref="K61" r:id="rId202"/>
    <hyperlink ref="I62" r:id="rId203"/>
    <hyperlink ref="J62" r:id="rId204"/>
    <hyperlink ref="K62" r:id="rId205"/>
    <hyperlink ref="I63" r:id="rId206"/>
    <hyperlink ref="J63" r:id="rId207"/>
    <hyperlink ref="K63" r:id="rId208"/>
    <hyperlink ref="I64" r:id="rId209"/>
    <hyperlink ref="J64" r:id="rId210"/>
    <hyperlink ref="K64" r:id="rId211"/>
    <hyperlink ref="M64" r:id="rId212"/>
    <hyperlink ref="I65" r:id="rId213"/>
    <hyperlink ref="J65" r:id="rId214"/>
    <hyperlink ref="K65" r:id="rId215"/>
    <hyperlink ref="I66" r:id="rId216"/>
    <hyperlink ref="J66" r:id="rId217"/>
    <hyperlink ref="K66" r:id="rId218"/>
    <hyperlink ref="I67" r:id="rId219"/>
    <hyperlink ref="J67" r:id="rId220"/>
    <hyperlink ref="K67" r:id="rId221"/>
    <hyperlink ref="I68" r:id="rId222"/>
    <hyperlink ref="J68" r:id="rId223"/>
    <hyperlink ref="K68" r:id="rId224"/>
    <hyperlink ref="M68" r:id="rId225"/>
    <hyperlink ref="I69" r:id="rId226"/>
    <hyperlink ref="J69" r:id="rId227"/>
    <hyperlink ref="K69" r:id="rId228"/>
    <hyperlink ref="I70" r:id="rId229"/>
    <hyperlink ref="J70" r:id="rId230"/>
    <hyperlink ref="K70" r:id="rId231"/>
    <hyperlink ref="I71" r:id="rId232"/>
    <hyperlink ref="J71" r:id="rId233"/>
    <hyperlink ref="K71" r:id="rId234"/>
    <hyperlink ref="I72" r:id="rId235"/>
    <hyperlink ref="J72" r:id="rId236"/>
    <hyperlink ref="K72" r:id="rId237"/>
    <hyperlink ref="I73" r:id="rId238"/>
    <hyperlink ref="J73" r:id="rId239"/>
    <hyperlink ref="K73" r:id="rId240"/>
    <hyperlink ref="I74" r:id="rId241"/>
    <hyperlink ref="J74" r:id="rId242"/>
    <hyperlink ref="K74" r:id="rId243"/>
    <hyperlink ref="I75" r:id="rId244"/>
    <hyperlink ref="J75" r:id="rId245"/>
    <hyperlink ref="K75" r:id="rId246"/>
    <hyperlink ref="M75" r:id="rId247"/>
    <hyperlink ref="I76" r:id="rId248"/>
    <hyperlink ref="J76" r:id="rId249"/>
    <hyperlink ref="K76" r:id="rId250"/>
    <hyperlink ref="I77" r:id="rId251"/>
    <hyperlink ref="J77" r:id="rId252"/>
    <hyperlink ref="K77" r:id="rId253"/>
    <hyperlink ref="I78" r:id="rId254"/>
    <hyperlink ref="J78" r:id="rId255"/>
    <hyperlink ref="K78" r:id="rId256"/>
    <hyperlink ref="I79" r:id="rId257"/>
    <hyperlink ref="J79" r:id="rId258"/>
    <hyperlink ref="K79" r:id="rId259"/>
    <hyperlink ref="I80" r:id="rId260"/>
    <hyperlink ref="J80" r:id="rId261"/>
    <hyperlink ref="K80" r:id="rId262"/>
    <hyperlink ref="I81" r:id="rId263"/>
    <hyperlink ref="J81" r:id="rId264"/>
    <hyperlink ref="K81" r:id="rId265"/>
    <hyperlink ref="M81" r:id="rId266"/>
    <hyperlink ref="I82" r:id="rId267"/>
    <hyperlink ref="J82" r:id="rId268"/>
    <hyperlink ref="K82" r:id="rId269"/>
    <hyperlink ref="I83" r:id="rId270"/>
    <hyperlink ref="J83" r:id="rId271"/>
    <hyperlink ref="K83" r:id="rId272"/>
    <hyperlink ref="I84" r:id="rId273"/>
    <hyperlink ref="J84" r:id="rId274"/>
    <hyperlink ref="K84" r:id="rId275"/>
    <hyperlink ref="I85" r:id="rId276"/>
    <hyperlink ref="J85" r:id="rId277"/>
    <hyperlink ref="K85" r:id="rId278"/>
    <hyperlink ref="I86" r:id="rId279"/>
    <hyperlink ref="J86" r:id="rId280"/>
    <hyperlink ref="K86" r:id="rId281"/>
    <hyperlink ref="I87" r:id="rId282"/>
    <hyperlink ref="J87" r:id="rId283"/>
    <hyperlink ref="K87" r:id="rId284"/>
    <hyperlink ref="I88" r:id="rId285"/>
    <hyperlink ref="J88" r:id="rId286"/>
    <hyperlink ref="K88" r:id="rId287"/>
    <hyperlink ref="I89" r:id="rId288"/>
    <hyperlink ref="J89" r:id="rId289"/>
    <hyperlink ref="K89" r:id="rId290"/>
    <hyperlink ref="I90" r:id="rId291"/>
    <hyperlink ref="J90" r:id="rId292"/>
    <hyperlink ref="K90" r:id="rId293"/>
    <hyperlink ref="I91" r:id="rId294"/>
    <hyperlink ref="J91" r:id="rId295"/>
    <hyperlink ref="K91" r:id="rId296"/>
    <hyperlink ref="I92" r:id="rId297"/>
    <hyperlink ref="J92" r:id="rId298"/>
    <hyperlink ref="K92" r:id="rId299"/>
    <hyperlink ref="I93" r:id="rId300"/>
    <hyperlink ref="J93" r:id="rId301"/>
    <hyperlink ref="K93" r:id="rId302"/>
    <hyperlink ref="I94" r:id="rId303"/>
    <hyperlink ref="J94" r:id="rId304"/>
    <hyperlink ref="K94" r:id="rId305"/>
    <hyperlink ref="M94" r:id="rId306"/>
    <hyperlink ref="I95" r:id="rId307"/>
    <hyperlink ref="J95" r:id="rId308"/>
    <hyperlink ref="K95" r:id="rId309"/>
    <hyperlink ref="I96" r:id="rId310"/>
    <hyperlink ref="J96" r:id="rId311"/>
    <hyperlink ref="K96" r:id="rId312"/>
    <hyperlink ref="I97" r:id="rId313"/>
    <hyperlink ref="J97" r:id="rId314"/>
    <hyperlink ref="K97" r:id="rId315"/>
    <hyperlink ref="M97" r:id="rId316"/>
    <hyperlink ref="I98" r:id="rId317"/>
    <hyperlink ref="J98" r:id="rId318"/>
    <hyperlink ref="K98" r:id="rId319"/>
    <hyperlink ref="I99" r:id="rId320"/>
    <hyperlink ref="J99" r:id="rId321"/>
    <hyperlink ref="K99" r:id="rId322"/>
    <hyperlink ref="M99" r:id="rId323"/>
    <hyperlink ref="I100" r:id="rId324"/>
    <hyperlink ref="J100" r:id="rId325"/>
    <hyperlink ref="K100" r:id="rId326"/>
    <hyperlink ref="M100" r:id="rId327"/>
    <hyperlink ref="I101" r:id="rId328"/>
    <hyperlink ref="J101" r:id="rId329"/>
    <hyperlink ref="K101" r:id="rId330"/>
    <hyperlink ref="M101" r:id="rId331"/>
    <hyperlink ref="I102" r:id="rId332"/>
    <hyperlink ref="J102" r:id="rId333"/>
    <hyperlink ref="K102" r:id="rId334"/>
    <hyperlink ref="I103" r:id="rId335"/>
    <hyperlink ref="J103" r:id="rId336"/>
    <hyperlink ref="K103" r:id="rId337"/>
    <hyperlink ref="I104" r:id="rId338"/>
    <hyperlink ref="J104" r:id="rId339"/>
    <hyperlink ref="K104" r:id="rId340"/>
    <hyperlink ref="I105" r:id="rId341"/>
    <hyperlink ref="J105" r:id="rId342"/>
    <hyperlink ref="K105" r:id="rId343"/>
    <hyperlink ref="I106" r:id="rId344"/>
    <hyperlink ref="J106" r:id="rId345"/>
    <hyperlink ref="K106" r:id="rId346"/>
    <hyperlink ref="I107" r:id="rId347"/>
    <hyperlink ref="J107" r:id="rId348"/>
    <hyperlink ref="K107" r:id="rId349"/>
    <hyperlink ref="M107" r:id="rId350"/>
    <hyperlink ref="I108" r:id="rId351"/>
    <hyperlink ref="J108" r:id="rId352"/>
    <hyperlink ref="K108" r:id="rId353"/>
    <hyperlink ref="I109" r:id="rId354"/>
    <hyperlink ref="J109" r:id="rId355"/>
    <hyperlink ref="K109" r:id="rId356"/>
    <hyperlink ref="M109" r:id="rId357"/>
    <hyperlink ref="I110" r:id="rId358"/>
    <hyperlink ref="J110" r:id="rId359"/>
    <hyperlink ref="K110" r:id="rId360"/>
    <hyperlink ref="I111" r:id="rId361"/>
    <hyperlink ref="J111" r:id="rId362"/>
    <hyperlink ref="K111" r:id="rId363"/>
    <hyperlink ref="I112" r:id="rId364"/>
    <hyperlink ref="J112" r:id="rId365"/>
    <hyperlink ref="K112" r:id="rId366"/>
    <hyperlink ref="I113" r:id="rId367"/>
    <hyperlink ref="J113" r:id="rId368"/>
    <hyperlink ref="K113" r:id="rId369"/>
    <hyperlink ref="I114" r:id="rId370"/>
    <hyperlink ref="J114" r:id="rId371"/>
    <hyperlink ref="K114" r:id="rId372"/>
    <hyperlink ref="I115" r:id="rId373"/>
    <hyperlink ref="J115" r:id="rId374"/>
    <hyperlink ref="K115" r:id="rId375"/>
    <hyperlink ref="I116" r:id="rId376"/>
    <hyperlink ref="J116" r:id="rId377"/>
    <hyperlink ref="K116" r:id="rId378"/>
    <hyperlink ref="I117" r:id="rId379"/>
    <hyperlink ref="J117" r:id="rId380"/>
    <hyperlink ref="K117" r:id="rId381"/>
    <hyperlink ref="I118" r:id="rId382"/>
    <hyperlink ref="J118" r:id="rId383"/>
    <hyperlink ref="K118" r:id="rId384"/>
    <hyperlink ref="I119" r:id="rId385"/>
    <hyperlink ref="J119" r:id="rId386"/>
    <hyperlink ref="K119" r:id="rId387"/>
    <hyperlink ref="I120" r:id="rId388"/>
    <hyperlink ref="J120" r:id="rId389"/>
    <hyperlink ref="K120" r:id="rId390"/>
    <hyperlink ref="I121" r:id="rId391"/>
    <hyperlink ref="J121" r:id="rId392"/>
    <hyperlink ref="K121" r:id="rId393"/>
    <hyperlink ref="M121" r:id="rId394"/>
    <hyperlink ref="I122" r:id="rId395"/>
    <hyperlink ref="J122" r:id="rId396"/>
    <hyperlink ref="K122" r:id="rId397"/>
    <hyperlink ref="I123" r:id="rId398"/>
    <hyperlink ref="J123" r:id="rId399"/>
    <hyperlink ref="K123" r:id="rId400"/>
    <hyperlink ref="I124" r:id="rId401"/>
    <hyperlink ref="J124" r:id="rId402"/>
    <hyperlink ref="K124" r:id="rId403"/>
    <hyperlink ref="I125" r:id="rId404"/>
    <hyperlink ref="J125" r:id="rId405"/>
    <hyperlink ref="K125" r:id="rId406"/>
    <hyperlink ref="M125" r:id="rId407"/>
    <hyperlink ref="I126" r:id="rId408"/>
    <hyperlink ref="J126" r:id="rId409"/>
    <hyperlink ref="K126" r:id="rId410"/>
    <hyperlink ref="M126" r:id="rId411"/>
    <hyperlink ref="I127" r:id="rId412"/>
    <hyperlink ref="J127" r:id="rId413"/>
    <hyperlink ref="K127" r:id="rId414"/>
    <hyperlink ref="I128" r:id="rId415"/>
    <hyperlink ref="J128" r:id="rId416"/>
    <hyperlink ref="K128" r:id="rId417"/>
    <hyperlink ref="I129" r:id="rId418"/>
    <hyperlink ref="J129" r:id="rId419"/>
    <hyperlink ref="K129" r:id="rId420"/>
    <hyperlink ref="M129" r:id="rId421"/>
    <hyperlink ref="I130" r:id="rId422"/>
    <hyperlink ref="J130" r:id="rId423"/>
    <hyperlink ref="K130" r:id="rId424"/>
    <hyperlink ref="I131" r:id="rId425"/>
    <hyperlink ref="J131" r:id="rId426"/>
    <hyperlink ref="K131" r:id="rId427"/>
    <hyperlink ref="I132" r:id="rId428"/>
    <hyperlink ref="J132" r:id="rId429"/>
    <hyperlink ref="K132" r:id="rId430"/>
    <hyperlink ref="I133" r:id="rId431"/>
    <hyperlink ref="J133" r:id="rId432"/>
    <hyperlink ref="K133" r:id="rId433"/>
    <hyperlink ref="M133" r:id="rId434"/>
    <hyperlink ref="I134" r:id="rId435"/>
    <hyperlink ref="J134" r:id="rId436"/>
    <hyperlink ref="K134" r:id="rId437"/>
    <hyperlink ref="I135" r:id="rId438"/>
    <hyperlink ref="J135" r:id="rId439"/>
    <hyperlink ref="K135" r:id="rId440"/>
    <hyperlink ref="M135" r:id="rId441"/>
    <hyperlink ref="I136" r:id="rId442"/>
    <hyperlink ref="J136" r:id="rId443"/>
    <hyperlink ref="K136" r:id="rId444"/>
    <hyperlink ref="I137" r:id="rId445"/>
    <hyperlink ref="J137" r:id="rId446"/>
    <hyperlink ref="K137" r:id="rId447"/>
    <hyperlink ref="I138" r:id="rId448"/>
    <hyperlink ref="J138" r:id="rId449"/>
    <hyperlink ref="K138" r:id="rId450"/>
    <hyperlink ref="I139" r:id="rId451"/>
    <hyperlink ref="J139" r:id="rId452"/>
    <hyperlink ref="K139" r:id="rId453"/>
    <hyperlink ref="M139" r:id="rId454"/>
    <hyperlink ref="I140" r:id="rId455"/>
    <hyperlink ref="J140" r:id="rId456"/>
    <hyperlink ref="K140" r:id="rId457"/>
    <hyperlink ref="I141" r:id="rId458"/>
    <hyperlink ref="J141" r:id="rId459"/>
    <hyperlink ref="K141" r:id="rId460"/>
    <hyperlink ref="I142" r:id="rId461"/>
    <hyperlink ref="J142" r:id="rId462"/>
    <hyperlink ref="K142" r:id="rId463"/>
    <hyperlink ref="I143" r:id="rId464"/>
    <hyperlink ref="J143" r:id="rId465"/>
    <hyperlink ref="K143" r:id="rId466"/>
    <hyperlink ref="M143" r:id="rId467"/>
    <hyperlink ref="I144" r:id="rId468"/>
    <hyperlink ref="J144" r:id="rId469"/>
    <hyperlink ref="K144" r:id="rId470"/>
    <hyperlink ref="I145" r:id="rId471"/>
    <hyperlink ref="J145" r:id="rId472"/>
    <hyperlink ref="K145" r:id="rId473"/>
    <hyperlink ref="I146" r:id="rId474"/>
    <hyperlink ref="J146" r:id="rId475"/>
    <hyperlink ref="K146" r:id="rId476"/>
    <hyperlink ref="M146" r:id="rId477"/>
    <hyperlink ref="I147" r:id="rId478"/>
    <hyperlink ref="J147" r:id="rId479"/>
    <hyperlink ref="K147" r:id="rId480"/>
    <hyperlink ref="I148" r:id="rId481"/>
    <hyperlink ref="J148" r:id="rId482"/>
    <hyperlink ref="K148" r:id="rId483"/>
    <hyperlink ref="M148" r:id="rId484"/>
    <hyperlink ref="I149" r:id="rId485"/>
    <hyperlink ref="J149" r:id="rId486"/>
    <hyperlink ref="K149" r:id="rId487"/>
    <hyperlink ref="I150" r:id="rId488"/>
    <hyperlink ref="J150" r:id="rId489"/>
    <hyperlink ref="K150" r:id="rId490"/>
    <hyperlink ref="M150" r:id="rId491"/>
    <hyperlink ref="I151" r:id="rId492"/>
    <hyperlink ref="J151" r:id="rId493"/>
    <hyperlink ref="K151" r:id="rId494"/>
    <hyperlink ref="I152" r:id="rId495"/>
    <hyperlink ref="J152" r:id="rId496"/>
    <hyperlink ref="K152" r:id="rId497"/>
    <hyperlink ref="M152" r:id="rId498"/>
    <hyperlink ref="I153" r:id="rId499"/>
    <hyperlink ref="J153" r:id="rId500"/>
    <hyperlink ref="K153" r:id="rId501"/>
    <hyperlink ref="M153" r:id="rId502"/>
    <hyperlink ref="I154" r:id="rId503"/>
    <hyperlink ref="J154" r:id="rId504"/>
    <hyperlink ref="K154" r:id="rId505"/>
    <hyperlink ref="M154" r:id="rId506"/>
    <hyperlink ref="I155" r:id="rId507"/>
    <hyperlink ref="J155" r:id="rId508"/>
    <hyperlink ref="K155" r:id="rId509"/>
    <hyperlink ref="I156" r:id="rId510"/>
    <hyperlink ref="J156" r:id="rId511"/>
    <hyperlink ref="K156" r:id="rId512"/>
    <hyperlink ref="I157" r:id="rId513"/>
    <hyperlink ref="J157" r:id="rId514"/>
    <hyperlink ref="K157" r:id="rId515"/>
    <hyperlink ref="I158" r:id="rId516"/>
    <hyperlink ref="J158" r:id="rId517"/>
    <hyperlink ref="K158" r:id="rId518"/>
    <hyperlink ref="I159" r:id="rId519"/>
    <hyperlink ref="J159" r:id="rId520"/>
    <hyperlink ref="K159" r:id="rId521"/>
    <hyperlink ref="M159" r:id="rId522"/>
    <hyperlink ref="I160" r:id="rId523"/>
    <hyperlink ref="J160" r:id="rId524"/>
    <hyperlink ref="K160" r:id="rId525"/>
    <hyperlink ref="I161" r:id="rId526"/>
    <hyperlink ref="J161" r:id="rId527"/>
    <hyperlink ref="K161" r:id="rId528"/>
    <hyperlink ref="I162" r:id="rId529"/>
    <hyperlink ref="J162" r:id="rId530"/>
    <hyperlink ref="K162" r:id="rId531"/>
    <hyperlink ref="I163" r:id="rId532"/>
    <hyperlink ref="J163" r:id="rId533"/>
    <hyperlink ref="K163" r:id="rId534"/>
    <hyperlink ref="I164" r:id="rId535"/>
    <hyperlink ref="J164" r:id="rId536"/>
    <hyperlink ref="K164" r:id="rId537"/>
    <hyperlink ref="I165" r:id="rId538"/>
    <hyperlink ref="J165" r:id="rId539"/>
    <hyperlink ref="K165" r:id="rId540"/>
    <hyperlink ref="I166" r:id="rId541"/>
    <hyperlink ref="J166" r:id="rId542"/>
    <hyperlink ref="K166" r:id="rId543"/>
    <hyperlink ref="I167" r:id="rId544"/>
    <hyperlink ref="J167" r:id="rId545"/>
    <hyperlink ref="K167" r:id="rId546"/>
    <hyperlink ref="I168" r:id="rId547"/>
    <hyperlink ref="J168" r:id="rId548"/>
    <hyperlink ref="K168" r:id="rId549"/>
    <hyperlink ref="I169" r:id="rId550"/>
    <hyperlink ref="J169" r:id="rId551"/>
    <hyperlink ref="K169" r:id="rId552"/>
    <hyperlink ref="M169" r:id="rId553"/>
    <hyperlink ref="I170" r:id="rId554"/>
    <hyperlink ref="J170" r:id="rId555"/>
    <hyperlink ref="K170" r:id="rId556"/>
    <hyperlink ref="I171" r:id="rId557"/>
    <hyperlink ref="J171" r:id="rId558"/>
    <hyperlink ref="K171" r:id="rId559"/>
    <hyperlink ref="M171" r:id="rId560"/>
    <hyperlink ref="I172" r:id="rId561"/>
    <hyperlink ref="J172" r:id="rId562"/>
    <hyperlink ref="K172" r:id="rId563"/>
    <hyperlink ref="I173" r:id="rId564"/>
    <hyperlink ref="J173" r:id="rId565"/>
    <hyperlink ref="K173" r:id="rId566"/>
    <hyperlink ref="I174" r:id="rId567"/>
    <hyperlink ref="J174" r:id="rId568"/>
    <hyperlink ref="K174" r:id="rId569"/>
    <hyperlink ref="I175" r:id="rId570"/>
    <hyperlink ref="J175" r:id="rId571"/>
    <hyperlink ref="K175" r:id="rId572"/>
    <hyperlink ref="I176" r:id="rId573"/>
    <hyperlink ref="J176" r:id="rId574"/>
    <hyperlink ref="K176" r:id="rId575"/>
    <hyperlink ref="M176" r:id="rId576"/>
    <hyperlink ref="I177" r:id="rId577"/>
    <hyperlink ref="J177" r:id="rId578"/>
    <hyperlink ref="K177" r:id="rId579"/>
    <hyperlink ref="M177" r:id="rId580"/>
    <hyperlink ref="I178" r:id="rId581"/>
    <hyperlink ref="J178" r:id="rId582"/>
    <hyperlink ref="K178" r:id="rId583"/>
    <hyperlink ref="I179" r:id="rId584"/>
    <hyperlink ref="J179" r:id="rId585"/>
    <hyperlink ref="K179" r:id="rId586"/>
    <hyperlink ref="I180" r:id="rId587"/>
    <hyperlink ref="J180" r:id="rId588"/>
    <hyperlink ref="K180" r:id="rId589"/>
    <hyperlink ref="I181" r:id="rId590"/>
    <hyperlink ref="J181" r:id="rId591"/>
    <hyperlink ref="K181" r:id="rId592"/>
    <hyperlink ref="I182" r:id="rId593"/>
    <hyperlink ref="J182" r:id="rId594"/>
    <hyperlink ref="K182" r:id="rId595"/>
    <hyperlink ref="M182" r:id="rId596"/>
    <hyperlink ref="I183" r:id="rId597"/>
    <hyperlink ref="J183" r:id="rId598"/>
    <hyperlink ref="K183" r:id="rId599"/>
    <hyperlink ref="I184" r:id="rId600"/>
    <hyperlink ref="J184" r:id="rId601"/>
    <hyperlink ref="K184" r:id="rId602"/>
    <hyperlink ref="I185" r:id="rId603"/>
    <hyperlink ref="J185" r:id="rId604"/>
    <hyperlink ref="K185" r:id="rId605"/>
    <hyperlink ref="M185" r:id="rId606"/>
    <hyperlink ref="I186" r:id="rId607"/>
    <hyperlink ref="J186" r:id="rId608"/>
    <hyperlink ref="K186" r:id="rId609"/>
    <hyperlink ref="M186" r:id="rId610"/>
    <hyperlink ref="I187" r:id="rId611"/>
    <hyperlink ref="J187" r:id="rId612"/>
    <hyperlink ref="K187" r:id="rId613"/>
    <hyperlink ref="M187" r:id="rId614"/>
    <hyperlink ref="I188" r:id="rId615"/>
    <hyperlink ref="J188" r:id="rId616"/>
    <hyperlink ref="K188" r:id="rId617"/>
    <hyperlink ref="I189" r:id="rId618"/>
    <hyperlink ref="J189" r:id="rId619"/>
    <hyperlink ref="K189" r:id="rId620"/>
    <hyperlink ref="M189" r:id="rId621"/>
    <hyperlink ref="I190" r:id="rId622"/>
    <hyperlink ref="J190" r:id="rId623"/>
    <hyperlink ref="K190" r:id="rId624"/>
    <hyperlink ref="M190" r:id="rId625"/>
    <hyperlink ref="I191" r:id="rId626"/>
    <hyperlink ref="J191" r:id="rId627"/>
    <hyperlink ref="K191" r:id="rId628"/>
    <hyperlink ref="I192" r:id="rId629"/>
    <hyperlink ref="J192" r:id="rId630"/>
    <hyperlink ref="K192" r:id="rId631"/>
    <hyperlink ref="M192" r:id="rId632"/>
    <hyperlink ref="I193" r:id="rId633"/>
    <hyperlink ref="J193" r:id="rId634"/>
    <hyperlink ref="K193" r:id="rId635"/>
    <hyperlink ref="I194" r:id="rId636"/>
    <hyperlink ref="J194" r:id="rId637"/>
    <hyperlink ref="K194" r:id="rId638"/>
    <hyperlink ref="I195" r:id="rId639"/>
    <hyperlink ref="J195" r:id="rId640"/>
    <hyperlink ref="K195" r:id="rId641"/>
    <hyperlink ref="M195" r:id="rId642"/>
    <hyperlink ref="I196" r:id="rId643"/>
    <hyperlink ref="J196" r:id="rId644"/>
    <hyperlink ref="K196" r:id="rId645"/>
    <hyperlink ref="I197" r:id="rId646"/>
    <hyperlink ref="J197" r:id="rId647"/>
    <hyperlink ref="K197" r:id="rId648"/>
    <hyperlink ref="M197" r:id="rId649"/>
    <hyperlink ref="I198" r:id="rId650"/>
    <hyperlink ref="J198" r:id="rId651"/>
    <hyperlink ref="K198" r:id="rId652"/>
    <hyperlink ref="I199" r:id="rId653"/>
    <hyperlink ref="J199" r:id="rId654"/>
    <hyperlink ref="K199" r:id="rId655"/>
    <hyperlink ref="I200" r:id="rId656"/>
    <hyperlink ref="J200" r:id="rId657"/>
    <hyperlink ref="K200" r:id="rId658"/>
    <hyperlink ref="I201" r:id="rId659"/>
    <hyperlink ref="J201" r:id="rId660"/>
    <hyperlink ref="K201" r:id="rId661"/>
    <hyperlink ref="I202" r:id="rId662"/>
    <hyperlink ref="J202" r:id="rId663"/>
    <hyperlink ref="K202" r:id="rId664"/>
    <hyperlink ref="I203" r:id="rId665"/>
    <hyperlink ref="J203" r:id="rId666"/>
    <hyperlink ref="K203" r:id="rId667"/>
    <hyperlink ref="I204" r:id="rId668"/>
    <hyperlink ref="J204" r:id="rId669"/>
    <hyperlink ref="K204" r:id="rId670"/>
    <hyperlink ref="I205" r:id="rId671"/>
    <hyperlink ref="J205" r:id="rId672"/>
    <hyperlink ref="K205" r:id="rId673"/>
    <hyperlink ref="I206" r:id="rId674"/>
    <hyperlink ref="J206" r:id="rId675"/>
    <hyperlink ref="K206" r:id="rId676"/>
    <hyperlink ref="M206" r:id="rId677"/>
    <hyperlink ref="I207" r:id="rId678"/>
    <hyperlink ref="J207" r:id="rId679"/>
    <hyperlink ref="K207" r:id="rId680"/>
    <hyperlink ref="I208" r:id="rId681"/>
    <hyperlink ref="J208" r:id="rId682"/>
    <hyperlink ref="K208" r:id="rId683"/>
    <hyperlink ref="I209" r:id="rId684"/>
    <hyperlink ref="J209" r:id="rId685"/>
    <hyperlink ref="K209" r:id="rId686"/>
    <hyperlink ref="M209" r:id="rId687"/>
    <hyperlink ref="I210" r:id="rId688"/>
    <hyperlink ref="J210" r:id="rId689"/>
    <hyperlink ref="K210" r:id="rId690"/>
    <hyperlink ref="M210" r:id="rId691"/>
    <hyperlink ref="I211" r:id="rId692"/>
    <hyperlink ref="J211" r:id="rId693"/>
    <hyperlink ref="K211" r:id="rId694"/>
    <hyperlink ref="M211" r:id="rId695"/>
    <hyperlink ref="I212" r:id="rId696"/>
    <hyperlink ref="J212" r:id="rId697"/>
    <hyperlink ref="K212" r:id="rId698"/>
    <hyperlink ref="I213" r:id="rId699"/>
    <hyperlink ref="J213" r:id="rId700"/>
    <hyperlink ref="K213" r:id="rId701"/>
    <hyperlink ref="I214" r:id="rId702"/>
    <hyperlink ref="J214" r:id="rId703"/>
    <hyperlink ref="K214" r:id="rId704"/>
    <hyperlink ref="I215" r:id="rId705"/>
    <hyperlink ref="J215" r:id="rId706"/>
    <hyperlink ref="K215" r:id="rId707"/>
    <hyperlink ref="I216" r:id="rId708"/>
    <hyperlink ref="J216" r:id="rId709"/>
    <hyperlink ref="K216" r:id="rId710"/>
    <hyperlink ref="I217" r:id="rId711"/>
    <hyperlink ref="J217" r:id="rId712"/>
    <hyperlink ref="K217" r:id="rId713"/>
    <hyperlink ref="I218" r:id="rId714"/>
    <hyperlink ref="J218" r:id="rId715"/>
    <hyperlink ref="K218" r:id="rId716"/>
    <hyperlink ref="I219" r:id="rId717"/>
    <hyperlink ref="J219" r:id="rId718"/>
    <hyperlink ref="K219" r:id="rId719"/>
    <hyperlink ref="M219" r:id="rId720"/>
    <hyperlink ref="I220" r:id="rId721"/>
    <hyperlink ref="J220" r:id="rId722"/>
    <hyperlink ref="K220" r:id="rId723"/>
    <hyperlink ref="I221" r:id="rId724"/>
    <hyperlink ref="J221" r:id="rId725"/>
    <hyperlink ref="K221" r:id="rId726"/>
    <hyperlink ref="I222" r:id="rId727"/>
    <hyperlink ref="J222" r:id="rId728"/>
    <hyperlink ref="K222" r:id="rId729"/>
    <hyperlink ref="I223" r:id="rId730"/>
    <hyperlink ref="J223" r:id="rId731"/>
    <hyperlink ref="K223" r:id="rId732"/>
    <hyperlink ref="I224" r:id="rId733"/>
    <hyperlink ref="J224" r:id="rId734"/>
    <hyperlink ref="K224" r:id="rId735"/>
    <hyperlink ref="I225" r:id="rId736"/>
    <hyperlink ref="J225" r:id="rId737"/>
    <hyperlink ref="K225" r:id="rId738"/>
    <hyperlink ref="I226" r:id="rId739"/>
    <hyperlink ref="J226" r:id="rId740"/>
    <hyperlink ref="K226" r:id="rId741"/>
    <hyperlink ref="M226" r:id="rId742"/>
    <hyperlink ref="I227" r:id="rId743"/>
    <hyperlink ref="J227" r:id="rId744"/>
    <hyperlink ref="K227" r:id="rId745"/>
    <hyperlink ref="I228" r:id="rId746"/>
    <hyperlink ref="J228" r:id="rId747"/>
    <hyperlink ref="K228" r:id="rId748"/>
    <hyperlink ref="I229" r:id="rId749"/>
    <hyperlink ref="J229" r:id="rId750"/>
    <hyperlink ref="K229" r:id="rId751"/>
    <hyperlink ref="I230" r:id="rId752"/>
    <hyperlink ref="J230" r:id="rId753"/>
    <hyperlink ref="K230" r:id="rId754"/>
    <hyperlink ref="M230" r:id="rId755"/>
    <hyperlink ref="I231" r:id="rId756"/>
    <hyperlink ref="J231" r:id="rId757"/>
    <hyperlink ref="K231" r:id="rId758"/>
    <hyperlink ref="M231" r:id="rId759"/>
    <hyperlink ref="I232" r:id="rId760"/>
    <hyperlink ref="J232" r:id="rId761"/>
    <hyperlink ref="K232" r:id="rId762"/>
    <hyperlink ref="M232" r:id="rId763"/>
    <hyperlink ref="I233" r:id="rId764"/>
    <hyperlink ref="J233" r:id="rId765"/>
    <hyperlink ref="K233" r:id="rId766"/>
    <hyperlink ref="I234" r:id="rId767"/>
    <hyperlink ref="J234" r:id="rId768"/>
    <hyperlink ref="K234" r:id="rId769"/>
    <hyperlink ref="M234" r:id="rId770"/>
    <hyperlink ref="I235" r:id="rId771"/>
    <hyperlink ref="J235" r:id="rId772"/>
    <hyperlink ref="K235" r:id="rId773"/>
    <hyperlink ref="I236" r:id="rId774"/>
    <hyperlink ref="J236" r:id="rId775"/>
    <hyperlink ref="K236" r:id="rId776"/>
    <hyperlink ref="I237" r:id="rId777"/>
    <hyperlink ref="J237" r:id="rId778"/>
    <hyperlink ref="K237" r:id="rId779"/>
    <hyperlink ref="I238" r:id="rId780"/>
    <hyperlink ref="J238" r:id="rId781"/>
    <hyperlink ref="K238" r:id="rId782"/>
    <hyperlink ref="I239" r:id="rId783"/>
    <hyperlink ref="J239" r:id="rId784"/>
    <hyperlink ref="K239" r:id="rId785"/>
    <hyperlink ref="I240" r:id="rId786"/>
    <hyperlink ref="J240" r:id="rId787"/>
    <hyperlink ref="K240" r:id="rId788"/>
    <hyperlink ref="I241" r:id="rId789"/>
    <hyperlink ref="J241" r:id="rId790"/>
    <hyperlink ref="K241" r:id="rId791"/>
    <hyperlink ref="I242" r:id="rId792"/>
    <hyperlink ref="J242" r:id="rId793"/>
    <hyperlink ref="K242" r:id="rId794"/>
    <hyperlink ref="I243" r:id="rId795"/>
    <hyperlink ref="J243" r:id="rId796"/>
    <hyperlink ref="K243" r:id="rId797"/>
    <hyperlink ref="M243" r:id="rId798"/>
    <hyperlink ref="I244" r:id="rId799"/>
    <hyperlink ref="J244" r:id="rId800"/>
    <hyperlink ref="K244" r:id="rId801"/>
    <hyperlink ref="M244" r:id="rId802"/>
    <hyperlink ref="I245" r:id="rId803"/>
    <hyperlink ref="J245" r:id="rId804"/>
    <hyperlink ref="K245" r:id="rId805"/>
    <hyperlink ref="I246" r:id="rId806"/>
    <hyperlink ref="J246" r:id="rId807"/>
    <hyperlink ref="K246" r:id="rId808"/>
    <hyperlink ref="I247" r:id="rId809"/>
    <hyperlink ref="J247" r:id="rId810"/>
    <hyperlink ref="K247" r:id="rId811"/>
    <hyperlink ref="I248" r:id="rId812"/>
    <hyperlink ref="J248" r:id="rId813"/>
    <hyperlink ref="K248" r:id="rId814"/>
    <hyperlink ref="I249" r:id="rId815"/>
    <hyperlink ref="J249" r:id="rId816"/>
    <hyperlink ref="K249" r:id="rId817"/>
    <hyperlink ref="I250" r:id="rId818"/>
    <hyperlink ref="J250" r:id="rId819"/>
    <hyperlink ref="K250" r:id="rId820"/>
    <hyperlink ref="I251" r:id="rId821"/>
    <hyperlink ref="J251" r:id="rId822"/>
    <hyperlink ref="K251" r:id="rId823"/>
    <hyperlink ref="I252" r:id="rId824"/>
    <hyperlink ref="J252" r:id="rId825"/>
    <hyperlink ref="K252" r:id="rId826"/>
    <hyperlink ref="I253" r:id="rId827"/>
    <hyperlink ref="J253" r:id="rId828"/>
    <hyperlink ref="K253" r:id="rId829"/>
    <hyperlink ref="M253" r:id="rId830"/>
    <hyperlink ref="I254" r:id="rId831"/>
    <hyperlink ref="J254" r:id="rId832"/>
    <hyperlink ref="K254" r:id="rId833"/>
    <hyperlink ref="I255" r:id="rId834"/>
    <hyperlink ref="J255" r:id="rId835"/>
    <hyperlink ref="K255" r:id="rId836"/>
    <hyperlink ref="I256" r:id="rId837"/>
    <hyperlink ref="J256" r:id="rId838"/>
    <hyperlink ref="K256" r:id="rId839"/>
    <hyperlink ref="I257" r:id="rId840"/>
    <hyperlink ref="J257" r:id="rId841"/>
    <hyperlink ref="K257" r:id="rId842"/>
    <hyperlink ref="I258" r:id="rId843"/>
    <hyperlink ref="J258" r:id="rId844"/>
    <hyperlink ref="K258" r:id="rId845"/>
    <hyperlink ref="I259" r:id="rId846"/>
    <hyperlink ref="J259" r:id="rId847"/>
    <hyperlink ref="K259" r:id="rId848"/>
    <hyperlink ref="I260" r:id="rId849"/>
    <hyperlink ref="J260" r:id="rId850"/>
    <hyperlink ref="K260" r:id="rId851"/>
    <hyperlink ref="M260" r:id="rId852"/>
    <hyperlink ref="I261" r:id="rId853"/>
    <hyperlink ref="J261" r:id="rId854"/>
    <hyperlink ref="K261" r:id="rId855"/>
    <hyperlink ref="I262" r:id="rId856"/>
    <hyperlink ref="J262" r:id="rId857"/>
    <hyperlink ref="K262" r:id="rId858"/>
    <hyperlink ref="I263" r:id="rId859"/>
    <hyperlink ref="J263" r:id="rId860"/>
    <hyperlink ref="K263" r:id="rId861"/>
    <hyperlink ref="I264" r:id="rId862"/>
    <hyperlink ref="J264" r:id="rId863"/>
    <hyperlink ref="K264" r:id="rId864"/>
    <hyperlink ref="I265" r:id="rId865"/>
    <hyperlink ref="J265" r:id="rId866"/>
    <hyperlink ref="K265" r:id="rId867"/>
    <hyperlink ref="I266" r:id="rId868"/>
    <hyperlink ref="J266" r:id="rId869"/>
    <hyperlink ref="K266" r:id="rId870"/>
    <hyperlink ref="I267" r:id="rId871"/>
    <hyperlink ref="J267" r:id="rId872"/>
    <hyperlink ref="K267" r:id="rId873"/>
    <hyperlink ref="M267" r:id="rId874"/>
    <hyperlink ref="I268" r:id="rId875"/>
    <hyperlink ref="J268" r:id="rId876"/>
    <hyperlink ref="K268" r:id="rId877"/>
    <hyperlink ref="M268" r:id="rId878"/>
    <hyperlink ref="I269" r:id="rId879"/>
    <hyperlink ref="J269" r:id="rId880"/>
    <hyperlink ref="K269" r:id="rId881"/>
    <hyperlink ref="I270" r:id="rId882"/>
    <hyperlink ref="J270" r:id="rId883"/>
    <hyperlink ref="K270" r:id="rId884"/>
    <hyperlink ref="I271" r:id="rId885"/>
    <hyperlink ref="J271" r:id="rId886"/>
    <hyperlink ref="K271" r:id="rId887"/>
    <hyperlink ref="I272" r:id="rId888"/>
    <hyperlink ref="J272" r:id="rId889"/>
    <hyperlink ref="K272" r:id="rId890"/>
    <hyperlink ref="I273" r:id="rId891"/>
    <hyperlink ref="J273" r:id="rId892"/>
    <hyperlink ref="K273" r:id="rId893"/>
    <hyperlink ref="M273" r:id="rId894"/>
    <hyperlink ref="I274" r:id="rId895"/>
    <hyperlink ref="J274" r:id="rId896"/>
    <hyperlink ref="K274" r:id="rId897"/>
    <hyperlink ref="I275" r:id="rId898"/>
    <hyperlink ref="J275" r:id="rId899"/>
    <hyperlink ref="K275" r:id="rId900"/>
    <hyperlink ref="I276" r:id="rId901"/>
    <hyperlink ref="J276" r:id="rId902"/>
    <hyperlink ref="K276" r:id="rId903"/>
    <hyperlink ref="I277" r:id="rId904"/>
    <hyperlink ref="J277" r:id="rId905"/>
    <hyperlink ref="K277" r:id="rId906"/>
    <hyperlink ref="M277" r:id="rId907"/>
    <hyperlink ref="I278" r:id="rId908"/>
    <hyperlink ref="J278" r:id="rId909"/>
    <hyperlink ref="K278" r:id="rId910"/>
    <hyperlink ref="M278" r:id="rId911"/>
    <hyperlink ref="I279" r:id="rId912"/>
    <hyperlink ref="J279" r:id="rId913"/>
    <hyperlink ref="K279" r:id="rId914"/>
    <hyperlink ref="M279" r:id="rId915"/>
    <hyperlink ref="I280" r:id="rId916"/>
    <hyperlink ref="J280" r:id="rId917"/>
    <hyperlink ref="K280" r:id="rId918"/>
    <hyperlink ref="I281" r:id="rId919"/>
    <hyperlink ref="J281" r:id="rId920"/>
    <hyperlink ref="K281" r:id="rId921"/>
    <hyperlink ref="I282" r:id="rId922"/>
    <hyperlink ref="J282" r:id="rId923"/>
    <hyperlink ref="K282" r:id="rId924"/>
    <hyperlink ref="I283" r:id="rId925"/>
    <hyperlink ref="J283" r:id="rId926"/>
    <hyperlink ref="K283" r:id="rId927"/>
    <hyperlink ref="M283" r:id="rId928"/>
    <hyperlink ref="I284" r:id="rId929"/>
    <hyperlink ref="J284" r:id="rId930"/>
    <hyperlink ref="K284" r:id="rId931"/>
    <hyperlink ref="I285" r:id="rId932"/>
    <hyperlink ref="J285" r:id="rId933"/>
    <hyperlink ref="K285" r:id="rId934"/>
    <hyperlink ref="I286" r:id="rId935"/>
    <hyperlink ref="J286" r:id="rId936"/>
    <hyperlink ref="K286" r:id="rId937"/>
    <hyperlink ref="I287" r:id="rId938"/>
    <hyperlink ref="J287" r:id="rId939"/>
    <hyperlink ref="K287" r:id="rId940"/>
    <hyperlink ref="I288" r:id="rId941"/>
    <hyperlink ref="J288" r:id="rId942"/>
    <hyperlink ref="K288" r:id="rId943"/>
    <hyperlink ref="I289" r:id="rId944"/>
    <hyperlink ref="J289" r:id="rId945"/>
    <hyperlink ref="K289" r:id="rId946"/>
    <hyperlink ref="I290" r:id="rId947"/>
    <hyperlink ref="J290" r:id="rId948"/>
    <hyperlink ref="K290" r:id="rId949"/>
    <hyperlink ref="M290" r:id="rId950"/>
    <hyperlink ref="I291" r:id="rId951"/>
    <hyperlink ref="J291" r:id="rId952"/>
    <hyperlink ref="K291" r:id="rId953"/>
    <hyperlink ref="M291" r:id="rId954"/>
    <hyperlink ref="I292" r:id="rId955"/>
    <hyperlink ref="J292" r:id="rId956"/>
    <hyperlink ref="K292" r:id="rId957"/>
    <hyperlink ref="I293" r:id="rId958"/>
    <hyperlink ref="J293" r:id="rId959"/>
    <hyperlink ref="K293" r:id="rId960"/>
    <hyperlink ref="I294" r:id="rId961"/>
    <hyperlink ref="J294" r:id="rId962"/>
    <hyperlink ref="K294" r:id="rId963"/>
    <hyperlink ref="I295" r:id="rId964"/>
    <hyperlink ref="J295" r:id="rId965"/>
    <hyperlink ref="K295" r:id="rId966"/>
    <hyperlink ref="M295" r:id="rId967"/>
    <hyperlink ref="I296" r:id="rId968"/>
    <hyperlink ref="J296" r:id="rId969"/>
    <hyperlink ref="K296" r:id="rId970"/>
    <hyperlink ref="M296" r:id="rId971"/>
    <hyperlink ref="I297" r:id="rId972"/>
    <hyperlink ref="J297" r:id="rId973"/>
    <hyperlink ref="K297" r:id="rId974"/>
    <hyperlink ref="I298" r:id="rId975"/>
    <hyperlink ref="J298" r:id="rId976"/>
    <hyperlink ref="K298" r:id="rId977"/>
    <hyperlink ref="I299" r:id="rId978"/>
    <hyperlink ref="J299" r:id="rId979"/>
    <hyperlink ref="K299" r:id="rId980"/>
    <hyperlink ref="I300" r:id="rId981"/>
    <hyperlink ref="J300" r:id="rId982"/>
    <hyperlink ref="K300" r:id="rId983"/>
    <hyperlink ref="I301" r:id="rId984"/>
    <hyperlink ref="J301" r:id="rId985"/>
    <hyperlink ref="K301" r:id="rId986"/>
    <hyperlink ref="I302" r:id="rId987"/>
    <hyperlink ref="J302" r:id="rId988"/>
    <hyperlink ref="K302" r:id="rId989"/>
    <hyperlink ref="I303" r:id="rId990"/>
    <hyperlink ref="J303" r:id="rId991"/>
    <hyperlink ref="K303" r:id="rId992"/>
    <hyperlink ref="I304" r:id="rId993"/>
    <hyperlink ref="J304" r:id="rId994"/>
    <hyperlink ref="K304" r:id="rId995"/>
    <hyperlink ref="I305" r:id="rId996"/>
    <hyperlink ref="J305" r:id="rId997"/>
    <hyperlink ref="K305" r:id="rId998"/>
    <hyperlink ref="I306" r:id="rId999"/>
    <hyperlink ref="J306" r:id="rId1000"/>
    <hyperlink ref="K306" r:id="rId1001"/>
    <hyperlink ref="M306" r:id="rId1002"/>
    <hyperlink ref="I307" r:id="rId1003"/>
    <hyperlink ref="J307" r:id="rId1004"/>
    <hyperlink ref="K307" r:id="rId1005"/>
    <hyperlink ref="I308" r:id="rId1006"/>
    <hyperlink ref="J308" r:id="rId1007"/>
    <hyperlink ref="K308" r:id="rId1008"/>
    <hyperlink ref="M308" r:id="rId1009"/>
    <hyperlink ref="I309" r:id="rId1010"/>
    <hyperlink ref="J309" r:id="rId1011"/>
    <hyperlink ref="K309" r:id="rId1012"/>
    <hyperlink ref="I310" r:id="rId1013"/>
    <hyperlink ref="J310" r:id="rId1014"/>
    <hyperlink ref="K310" r:id="rId1015"/>
    <hyperlink ref="I311" r:id="rId1016"/>
    <hyperlink ref="K311" r:id="rId1017"/>
    <hyperlink ref="I312" r:id="rId1018"/>
    <hyperlink ref="J312" r:id="rId1019"/>
    <hyperlink ref="K312" r:id="rId1020"/>
    <hyperlink ref="I313" r:id="rId1021"/>
    <hyperlink ref="J313" r:id="rId1022"/>
    <hyperlink ref="K313" r:id="rId1023"/>
    <hyperlink ref="I314" r:id="rId1024"/>
    <hyperlink ref="J314" r:id="rId1025"/>
    <hyperlink ref="K314" r:id="rId1026"/>
    <hyperlink ref="I315" r:id="rId1027"/>
    <hyperlink ref="J315" r:id="rId1028"/>
    <hyperlink ref="K315" r:id="rId1029"/>
    <hyperlink ref="I316" r:id="rId1030"/>
    <hyperlink ref="J316" r:id="rId1031"/>
    <hyperlink ref="K316" r:id="rId1032"/>
    <hyperlink ref="M316" r:id="rId1033"/>
    <hyperlink ref="I317" r:id="rId1034"/>
    <hyperlink ref="J317" r:id="rId1035"/>
    <hyperlink ref="K317" r:id="rId1036"/>
    <hyperlink ref="I318" r:id="rId1037"/>
    <hyperlink ref="J318" r:id="rId1038"/>
    <hyperlink ref="K318" r:id="rId1039"/>
    <hyperlink ref="I319" r:id="rId1040"/>
    <hyperlink ref="J319" r:id="rId1041"/>
    <hyperlink ref="K319" r:id="rId1042"/>
    <hyperlink ref="I320" r:id="rId1043"/>
    <hyperlink ref="J320" r:id="rId1044"/>
    <hyperlink ref="K320" r:id="rId1045"/>
    <hyperlink ref="I321" r:id="rId1046"/>
    <hyperlink ref="J321" r:id="rId1047"/>
    <hyperlink ref="K321" r:id="rId1048"/>
    <hyperlink ref="I322" r:id="rId1049"/>
    <hyperlink ref="J322" r:id="rId1050"/>
    <hyperlink ref="K322" r:id="rId1051"/>
    <hyperlink ref="I323" r:id="rId1052"/>
    <hyperlink ref="J323" r:id="rId1053"/>
    <hyperlink ref="K323" r:id="rId1054"/>
    <hyperlink ref="I324" r:id="rId1055"/>
    <hyperlink ref="J324" r:id="rId1056"/>
    <hyperlink ref="K324" r:id="rId1057"/>
    <hyperlink ref="I325" r:id="rId1058"/>
    <hyperlink ref="J325" r:id="rId1059"/>
    <hyperlink ref="K325" r:id="rId1060"/>
    <hyperlink ref="I326" r:id="rId1061"/>
    <hyperlink ref="J326" r:id="rId1062"/>
    <hyperlink ref="K326" r:id="rId1063"/>
    <hyperlink ref="I327" r:id="rId1064"/>
    <hyperlink ref="J327" r:id="rId1065"/>
    <hyperlink ref="K327" r:id="rId1066"/>
    <hyperlink ref="I328" r:id="rId1067"/>
    <hyperlink ref="J328" r:id="rId1068"/>
    <hyperlink ref="K328" r:id="rId1069"/>
    <hyperlink ref="I329" r:id="rId1070"/>
    <hyperlink ref="J329" r:id="rId1071"/>
    <hyperlink ref="K329" r:id="rId1072"/>
    <hyperlink ref="M329" r:id="rId1073"/>
    <hyperlink ref="I330" r:id="rId1074"/>
    <hyperlink ref="J330" r:id="rId1075"/>
    <hyperlink ref="K330" r:id="rId1076"/>
    <hyperlink ref="I331" r:id="rId1077"/>
    <hyperlink ref="J331" r:id="rId1078"/>
    <hyperlink ref="K331" r:id="rId1079"/>
    <hyperlink ref="M331" r:id="rId1080"/>
    <hyperlink ref="I332" r:id="rId1081"/>
    <hyperlink ref="J332" r:id="rId1082"/>
    <hyperlink ref="K332" r:id="rId1083"/>
    <hyperlink ref="I333" r:id="rId1084"/>
    <hyperlink ref="J333" r:id="rId1085"/>
    <hyperlink ref="K333" r:id="rId1086"/>
    <hyperlink ref="I334" r:id="rId1087"/>
    <hyperlink ref="J334" r:id="rId1088"/>
    <hyperlink ref="K334" r:id="rId1089"/>
    <hyperlink ref="M334" r:id="rId1090"/>
    <hyperlink ref="I335" r:id="rId1091"/>
    <hyperlink ref="J335" r:id="rId1092"/>
    <hyperlink ref="K335" r:id="rId1093"/>
    <hyperlink ref="I336" r:id="rId1094"/>
    <hyperlink ref="J336" r:id="rId1095"/>
    <hyperlink ref="K336" r:id="rId1096"/>
    <hyperlink ref="I337" r:id="rId1097"/>
    <hyperlink ref="J337" r:id="rId1098"/>
    <hyperlink ref="K337" r:id="rId1099"/>
    <hyperlink ref="M337" r:id="rId1100"/>
    <hyperlink ref="I338" r:id="rId1101"/>
    <hyperlink ref="J338" r:id="rId1102"/>
    <hyperlink ref="K338" r:id="rId1103"/>
    <hyperlink ref="M338" r:id="rId1104"/>
    <hyperlink ref="I339" r:id="rId1105"/>
    <hyperlink ref="J339" r:id="rId1106"/>
    <hyperlink ref="K339" r:id="rId1107"/>
    <hyperlink ref="M339" r:id="rId1108"/>
    <hyperlink ref="I340" r:id="rId1109"/>
    <hyperlink ref="J340" r:id="rId1110"/>
    <hyperlink ref="K340" r:id="rId1111"/>
    <hyperlink ref="I341" r:id="rId1112"/>
    <hyperlink ref="J341" r:id="rId1113"/>
    <hyperlink ref="K341" r:id="rId1114"/>
    <hyperlink ref="M341" r:id="rId1115"/>
    <hyperlink ref="I342" r:id="rId1116"/>
    <hyperlink ref="J342" r:id="rId1117"/>
    <hyperlink ref="K342" r:id="rId1118"/>
    <hyperlink ref="M342" r:id="rId1119"/>
    <hyperlink ref="I343" r:id="rId1120"/>
    <hyperlink ref="J343" r:id="rId1121"/>
    <hyperlink ref="K343" r:id="rId1122"/>
    <hyperlink ref="I344" r:id="rId1123"/>
    <hyperlink ref="J344" r:id="rId1124"/>
    <hyperlink ref="K344" r:id="rId1125"/>
    <hyperlink ref="I345" r:id="rId1126"/>
    <hyperlink ref="J345" r:id="rId1127"/>
    <hyperlink ref="K345" r:id="rId1128"/>
    <hyperlink ref="I346" r:id="rId1129"/>
    <hyperlink ref="J346" r:id="rId1130"/>
    <hyperlink ref="K346" r:id="rId1131"/>
    <hyperlink ref="I347" r:id="rId1132"/>
    <hyperlink ref="J347" r:id="rId1133"/>
    <hyperlink ref="K347" r:id="rId1134"/>
    <hyperlink ref="I348" r:id="rId1135"/>
    <hyperlink ref="J348" r:id="rId1136"/>
    <hyperlink ref="K348" r:id="rId1137"/>
    <hyperlink ref="I349" r:id="rId1138"/>
    <hyperlink ref="J349" r:id="rId1139"/>
    <hyperlink ref="K349" r:id="rId1140"/>
    <hyperlink ref="I350" r:id="rId1141"/>
    <hyperlink ref="J350" r:id="rId1142"/>
    <hyperlink ref="K350" r:id="rId1143"/>
    <hyperlink ref="I351" r:id="rId1144"/>
    <hyperlink ref="J351" r:id="rId1145"/>
    <hyperlink ref="K351" r:id="rId1146"/>
    <hyperlink ref="I352" r:id="rId1147"/>
    <hyperlink ref="J352" r:id="rId1148"/>
    <hyperlink ref="K352" r:id="rId1149"/>
    <hyperlink ref="M352" r:id="rId1150"/>
    <hyperlink ref="I353" r:id="rId1151"/>
    <hyperlink ref="J353" r:id="rId1152"/>
    <hyperlink ref="K353" r:id="rId1153"/>
    <hyperlink ref="I354" r:id="rId1154"/>
    <hyperlink ref="J354" r:id="rId1155"/>
    <hyperlink ref="K354" r:id="rId1156"/>
    <hyperlink ref="I355" r:id="rId1157"/>
    <hyperlink ref="J355" r:id="rId1158"/>
    <hyperlink ref="K355" r:id="rId1159"/>
    <hyperlink ref="M355" r:id="rId1160"/>
    <hyperlink ref="I356" r:id="rId1161"/>
    <hyperlink ref="J356" r:id="rId1162"/>
    <hyperlink ref="K356" r:id="rId1163"/>
    <hyperlink ref="I357" r:id="rId1164"/>
    <hyperlink ref="J357" r:id="rId1165"/>
    <hyperlink ref="K357" r:id="rId1166"/>
    <hyperlink ref="M357" r:id="rId1167"/>
    <hyperlink ref="I358" r:id="rId1168"/>
    <hyperlink ref="J358" r:id="rId1169"/>
    <hyperlink ref="K358" r:id="rId1170"/>
    <hyperlink ref="I359" r:id="rId1171"/>
    <hyperlink ref="J359" r:id="rId1172"/>
    <hyperlink ref="K359" r:id="rId1173"/>
    <hyperlink ref="I360" r:id="rId1174"/>
    <hyperlink ref="J360" r:id="rId1175"/>
    <hyperlink ref="K360" r:id="rId1176"/>
    <hyperlink ref="I361" r:id="rId1177"/>
    <hyperlink ref="J361" r:id="rId1178"/>
    <hyperlink ref="K361" r:id="rId1179"/>
    <hyperlink ref="I362" r:id="rId1180"/>
    <hyperlink ref="J362" r:id="rId1181"/>
    <hyperlink ref="K362" r:id="rId1182"/>
    <hyperlink ref="I363" r:id="rId1183"/>
    <hyperlink ref="J363" r:id="rId1184"/>
    <hyperlink ref="K363" r:id="rId1185"/>
    <hyperlink ref="I364" r:id="rId1186"/>
    <hyperlink ref="J364" r:id="rId1187"/>
    <hyperlink ref="K364" r:id="rId1188"/>
    <hyperlink ref="I365" r:id="rId1189"/>
    <hyperlink ref="J365" r:id="rId1190"/>
    <hyperlink ref="K365" r:id="rId1191"/>
    <hyperlink ref="M365" r:id="rId1192"/>
    <hyperlink ref="I366" r:id="rId1193"/>
    <hyperlink ref="J366" r:id="rId1194"/>
    <hyperlink ref="K366" r:id="rId1195"/>
    <hyperlink ref="I367" r:id="rId1196"/>
    <hyperlink ref="J367" r:id="rId1197"/>
    <hyperlink ref="K367" r:id="rId1198"/>
    <hyperlink ref="I368" r:id="rId1199"/>
    <hyperlink ref="J368" r:id="rId1200"/>
    <hyperlink ref="K368" r:id="rId1201"/>
    <hyperlink ref="I369" r:id="rId1202"/>
    <hyperlink ref="J369" r:id="rId1203"/>
    <hyperlink ref="K369" r:id="rId1204"/>
    <hyperlink ref="I370" r:id="rId1205"/>
    <hyperlink ref="J370" r:id="rId1206"/>
    <hyperlink ref="K370" r:id="rId1207"/>
    <hyperlink ref="I371" r:id="rId1208"/>
    <hyperlink ref="J371" r:id="rId1209"/>
    <hyperlink ref="K371" r:id="rId1210"/>
    <hyperlink ref="M371" r:id="rId1211"/>
    <hyperlink ref="I372" r:id="rId1212"/>
    <hyperlink ref="J372" r:id="rId1213"/>
    <hyperlink ref="K372" r:id="rId1214"/>
    <hyperlink ref="I373" r:id="rId1215"/>
    <hyperlink ref="J373" r:id="rId1216"/>
    <hyperlink ref="K373" r:id="rId1217"/>
    <hyperlink ref="M373" r:id="rId1218"/>
    <hyperlink ref="I374" r:id="rId1219"/>
    <hyperlink ref="J374" r:id="rId1220"/>
    <hyperlink ref="K374" r:id="rId1221"/>
    <hyperlink ref="M374" r:id="rId1222"/>
    <hyperlink ref="I375" r:id="rId1223"/>
    <hyperlink ref="J375" r:id="rId1224"/>
    <hyperlink ref="K375" r:id="rId1225"/>
    <hyperlink ref="I376" r:id="rId1226"/>
    <hyperlink ref="J376" r:id="rId1227"/>
    <hyperlink ref="K376" r:id="rId1228"/>
    <hyperlink ref="I377" r:id="rId1229"/>
    <hyperlink ref="J377" r:id="rId1230"/>
    <hyperlink ref="K377" r:id="rId1231"/>
    <hyperlink ref="I378" r:id="rId1232"/>
    <hyperlink ref="J378" r:id="rId1233"/>
    <hyperlink ref="K378" r:id="rId1234"/>
    <hyperlink ref="I379" r:id="rId1235"/>
    <hyperlink ref="J379" r:id="rId1236"/>
    <hyperlink ref="K379" r:id="rId1237"/>
    <hyperlink ref="I380" r:id="rId1238"/>
    <hyperlink ref="J380" r:id="rId1239"/>
    <hyperlink ref="K380" r:id="rId1240"/>
    <hyperlink ref="I381" r:id="rId1241"/>
    <hyperlink ref="J381" r:id="rId1242"/>
    <hyperlink ref="K381" r:id="rId1243"/>
    <hyperlink ref="I382" r:id="rId1244"/>
    <hyperlink ref="J382" r:id="rId1245"/>
    <hyperlink ref="K382" r:id="rId1246"/>
    <hyperlink ref="I383" r:id="rId1247"/>
    <hyperlink ref="J383" r:id="rId1248"/>
    <hyperlink ref="K383" r:id="rId1249"/>
    <hyperlink ref="M383" r:id="rId1250"/>
    <hyperlink ref="I384" r:id="rId1251"/>
    <hyperlink ref="J384" r:id="rId1252"/>
    <hyperlink ref="K384" r:id="rId1253"/>
    <hyperlink ref="I385" r:id="rId1254"/>
    <hyperlink ref="J385" r:id="rId1255"/>
    <hyperlink ref="K385" r:id="rId1256"/>
    <hyperlink ref="I386" r:id="rId1257"/>
    <hyperlink ref="J386" r:id="rId1258"/>
    <hyperlink ref="K386" r:id="rId1259"/>
    <hyperlink ref="M386" r:id="rId1260"/>
    <hyperlink ref="I387" r:id="rId1261"/>
    <hyperlink ref="J387" r:id="rId1262"/>
    <hyperlink ref="K387" r:id="rId1263"/>
    <hyperlink ref="I388" r:id="rId1264"/>
    <hyperlink ref="J388" r:id="rId1265"/>
    <hyperlink ref="K388" r:id="rId1266"/>
    <hyperlink ref="I389" r:id="rId1267"/>
    <hyperlink ref="J389" r:id="rId1268"/>
    <hyperlink ref="K389" r:id="rId1269"/>
    <hyperlink ref="I390" r:id="rId1270"/>
    <hyperlink ref="J390" r:id="rId1271"/>
    <hyperlink ref="K390" r:id="rId1272"/>
    <hyperlink ref="I391" r:id="rId1273"/>
    <hyperlink ref="J391" r:id="rId1274"/>
    <hyperlink ref="K391" r:id="rId1275"/>
    <hyperlink ref="I392" r:id="rId1276"/>
    <hyperlink ref="J392" r:id="rId1277"/>
    <hyperlink ref="K392" r:id="rId1278"/>
    <hyperlink ref="M392" r:id="rId1279"/>
    <hyperlink ref="I393" r:id="rId1280"/>
    <hyperlink ref="J393" r:id="rId1281"/>
    <hyperlink ref="K393" r:id="rId1282"/>
    <hyperlink ref="I394" r:id="rId1283"/>
    <hyperlink ref="J394" r:id="rId1284"/>
    <hyperlink ref="K394" r:id="rId1285"/>
    <hyperlink ref="I395" r:id="rId1286"/>
    <hyperlink ref="J395" r:id="rId1287"/>
    <hyperlink ref="K395" r:id="rId1288"/>
    <hyperlink ref="I396" r:id="rId1289"/>
    <hyperlink ref="J396" r:id="rId1290"/>
    <hyperlink ref="K396" r:id="rId1291"/>
    <hyperlink ref="I397" r:id="rId1292"/>
    <hyperlink ref="J397" r:id="rId1293"/>
    <hyperlink ref="K397" r:id="rId1294"/>
    <hyperlink ref="I398" r:id="rId1295"/>
    <hyperlink ref="J398" r:id="rId1296"/>
    <hyperlink ref="K398" r:id="rId1297"/>
    <hyperlink ref="I399" r:id="rId1298"/>
    <hyperlink ref="J399" r:id="rId1299"/>
    <hyperlink ref="K399" r:id="rId1300"/>
    <hyperlink ref="M399" r:id="rId1301"/>
    <hyperlink ref="I400" r:id="rId1302"/>
    <hyperlink ref="J400" r:id="rId1303"/>
    <hyperlink ref="K400" r:id="rId1304"/>
    <hyperlink ref="M400" r:id="rId1305"/>
    <hyperlink ref="I401" r:id="rId1306"/>
    <hyperlink ref="J401" r:id="rId1307"/>
    <hyperlink ref="K401" r:id="rId1308"/>
    <hyperlink ref="I402" r:id="rId1309"/>
    <hyperlink ref="J402" r:id="rId1310"/>
    <hyperlink ref="K402" r:id="rId1311"/>
    <hyperlink ref="M402" r:id="rId1312"/>
    <hyperlink ref="I403" r:id="rId1313"/>
    <hyperlink ref="J403" r:id="rId1314"/>
    <hyperlink ref="K403" r:id="rId1315"/>
    <hyperlink ref="M403" r:id="rId1316"/>
    <hyperlink ref="I404" r:id="rId1317"/>
    <hyperlink ref="J404" r:id="rId1318"/>
    <hyperlink ref="K404" r:id="rId1319"/>
    <hyperlink ref="I405" r:id="rId1320"/>
    <hyperlink ref="J405" r:id="rId1321"/>
    <hyperlink ref="K405" r:id="rId1322"/>
    <hyperlink ref="I406" r:id="rId1323"/>
    <hyperlink ref="J406" r:id="rId1324"/>
    <hyperlink ref="K406" r:id="rId1325"/>
    <hyperlink ref="M406" r:id="rId1326"/>
    <hyperlink ref="I407" r:id="rId1327"/>
    <hyperlink ref="J407" r:id="rId1328"/>
    <hyperlink ref="K407" r:id="rId1329"/>
    <hyperlink ref="M407" r:id="rId1330"/>
    <hyperlink ref="I408" r:id="rId1331"/>
    <hyperlink ref="J408" r:id="rId1332"/>
    <hyperlink ref="K408" r:id="rId1333"/>
    <hyperlink ref="I409" r:id="rId1334"/>
    <hyperlink ref="J409" r:id="rId1335"/>
    <hyperlink ref="K409" r:id="rId1336"/>
    <hyperlink ref="M409" r:id="rId1337"/>
    <hyperlink ref="I410" r:id="rId1338"/>
    <hyperlink ref="J410" r:id="rId1339"/>
    <hyperlink ref="K410" r:id="rId1340"/>
    <hyperlink ref="I411" r:id="rId1341"/>
    <hyperlink ref="J411" r:id="rId1342"/>
    <hyperlink ref="K411" r:id="rId1343"/>
    <hyperlink ref="I412" r:id="rId1344"/>
    <hyperlink ref="J412" r:id="rId1345"/>
    <hyperlink ref="K412" r:id="rId1346"/>
    <hyperlink ref="I413" r:id="rId1347"/>
    <hyperlink ref="J413" r:id="rId1348"/>
    <hyperlink ref="K413" r:id="rId1349"/>
    <hyperlink ref="I414" r:id="rId1350"/>
    <hyperlink ref="J414" r:id="rId1351"/>
    <hyperlink ref="K414" r:id="rId1352"/>
    <hyperlink ref="I415" r:id="rId1353"/>
    <hyperlink ref="J415" r:id="rId1354"/>
    <hyperlink ref="K415" r:id="rId1355"/>
    <hyperlink ref="M415" r:id="rId1356"/>
    <hyperlink ref="I416" r:id="rId1357"/>
    <hyperlink ref="J416" r:id="rId1358"/>
    <hyperlink ref="K416" r:id="rId1359"/>
    <hyperlink ref="I417" r:id="rId1360"/>
    <hyperlink ref="J417" r:id="rId1361"/>
    <hyperlink ref="K417" r:id="rId1362"/>
    <hyperlink ref="I418" r:id="rId1363"/>
    <hyperlink ref="J418" r:id="rId1364"/>
    <hyperlink ref="K418" r:id="rId1365"/>
    <hyperlink ref="I419" r:id="rId1366"/>
    <hyperlink ref="J419" r:id="rId1367"/>
    <hyperlink ref="K419" r:id="rId1368"/>
    <hyperlink ref="I420" r:id="rId1369"/>
    <hyperlink ref="J420" r:id="rId1370"/>
    <hyperlink ref="K420" r:id="rId1371"/>
    <hyperlink ref="I421" r:id="rId1372"/>
    <hyperlink ref="J421" r:id="rId1373"/>
    <hyperlink ref="K421" r:id="rId1374"/>
    <hyperlink ref="M421" r:id="rId1375"/>
    <hyperlink ref="I422" r:id="rId1376"/>
    <hyperlink ref="J422" r:id="rId1377"/>
    <hyperlink ref="K422" r:id="rId1378"/>
    <hyperlink ref="M422" r:id="rId1379"/>
    <hyperlink ref="I423" r:id="rId1380"/>
    <hyperlink ref="J423" r:id="rId1381"/>
    <hyperlink ref="K423" r:id="rId1382"/>
    <hyperlink ref="I424" r:id="rId1383"/>
    <hyperlink ref="J424" r:id="rId1384"/>
    <hyperlink ref="K424" r:id="rId1385"/>
    <hyperlink ref="I425" r:id="rId1386"/>
    <hyperlink ref="J425" r:id="rId1387"/>
    <hyperlink ref="K425" r:id="rId1388"/>
    <hyperlink ref="I426" r:id="rId1389"/>
    <hyperlink ref="J426" r:id="rId1390"/>
    <hyperlink ref="K426" r:id="rId1391"/>
    <hyperlink ref="M426" r:id="rId1392"/>
    <hyperlink ref="I427" r:id="rId1393"/>
    <hyperlink ref="J427" r:id="rId1394"/>
    <hyperlink ref="K427" r:id="rId1395"/>
    <hyperlink ref="I428" r:id="rId1396"/>
    <hyperlink ref="J428" r:id="rId1397"/>
    <hyperlink ref="K428" r:id="rId1398"/>
    <hyperlink ref="I429" r:id="rId1399"/>
    <hyperlink ref="J429" r:id="rId1400"/>
    <hyperlink ref="K429" r:id="rId1401"/>
    <hyperlink ref="M429" r:id="rId1402"/>
    <hyperlink ref="I430" r:id="rId1403"/>
    <hyperlink ref="J430" r:id="rId1404"/>
    <hyperlink ref="K430" r:id="rId1405"/>
    <hyperlink ref="M430" r:id="rId1406"/>
    <hyperlink ref="I431" r:id="rId1407"/>
    <hyperlink ref="J431" r:id="rId1408"/>
    <hyperlink ref="K431" r:id="rId1409"/>
    <hyperlink ref="I432" r:id="rId1410"/>
    <hyperlink ref="J432" r:id="rId1411"/>
    <hyperlink ref="K432" r:id="rId1412"/>
    <hyperlink ref="I433" r:id="rId1413"/>
    <hyperlink ref="J433" r:id="rId1414"/>
    <hyperlink ref="K433" r:id="rId1415"/>
    <hyperlink ref="I434" r:id="rId1416"/>
    <hyperlink ref="J434" r:id="rId1417"/>
    <hyperlink ref="K434" r:id="rId1418"/>
    <hyperlink ref="I435" r:id="rId1419"/>
    <hyperlink ref="J435" r:id="rId1420"/>
    <hyperlink ref="K435" r:id="rId1421"/>
    <hyperlink ref="I436" r:id="rId1422"/>
    <hyperlink ref="J436" r:id="rId1423"/>
    <hyperlink ref="K436" r:id="rId1424"/>
    <hyperlink ref="I437" r:id="rId1425"/>
    <hyperlink ref="J437" r:id="rId1426"/>
    <hyperlink ref="K437" r:id="rId1427"/>
    <hyperlink ref="I438" r:id="rId1428"/>
    <hyperlink ref="J438" r:id="rId1429"/>
    <hyperlink ref="K438" r:id="rId1430"/>
    <hyperlink ref="M438" r:id="rId1431"/>
    <hyperlink ref="I439" r:id="rId1432"/>
    <hyperlink ref="J439" r:id="rId1433"/>
    <hyperlink ref="K439" r:id="rId1434"/>
    <hyperlink ref="I440" r:id="rId1435"/>
    <hyperlink ref="J440" r:id="rId1436"/>
    <hyperlink ref="K440" r:id="rId1437"/>
    <hyperlink ref="I441" r:id="rId1438"/>
    <hyperlink ref="J441" r:id="rId1439"/>
    <hyperlink ref="K441" r:id="rId1440"/>
    <hyperlink ref="I442" r:id="rId1441"/>
    <hyperlink ref="J442" r:id="rId1442"/>
    <hyperlink ref="K442" r:id="rId1443"/>
    <hyperlink ref="I443" r:id="rId1444"/>
    <hyperlink ref="J443" r:id="rId1445"/>
    <hyperlink ref="K443" r:id="rId1446"/>
    <hyperlink ref="I444" r:id="rId1447"/>
    <hyperlink ref="J444" r:id="rId1448"/>
    <hyperlink ref="K444" r:id="rId1449"/>
    <hyperlink ref="M444" r:id="rId1450"/>
    <hyperlink ref="I445" r:id="rId1451"/>
    <hyperlink ref="J445" r:id="rId1452"/>
    <hyperlink ref="K445" r:id="rId1453"/>
    <hyperlink ref="I446" r:id="rId1454"/>
    <hyperlink ref="J446" r:id="rId1455"/>
    <hyperlink ref="K446" r:id="rId1456"/>
    <hyperlink ref="I447" r:id="rId1457"/>
    <hyperlink ref="J447" r:id="rId1458"/>
    <hyperlink ref="K447" r:id="rId1459"/>
    <hyperlink ref="I448" r:id="rId1460"/>
    <hyperlink ref="J448" r:id="rId1461"/>
    <hyperlink ref="K448" r:id="rId1462"/>
    <hyperlink ref="M448" r:id="rId1463"/>
    <hyperlink ref="I449" r:id="rId1464"/>
    <hyperlink ref="J449" r:id="rId1465"/>
    <hyperlink ref="K449" r:id="rId1466"/>
    <hyperlink ref="I450" r:id="rId1467"/>
    <hyperlink ref="J450" r:id="rId1468"/>
    <hyperlink ref="K450" r:id="rId1469"/>
    <hyperlink ref="I451" r:id="rId1470"/>
    <hyperlink ref="J451" r:id="rId1471"/>
    <hyperlink ref="K451" r:id="rId1472"/>
    <hyperlink ref="I452" r:id="rId1473"/>
    <hyperlink ref="J452" r:id="rId1474"/>
    <hyperlink ref="K452" r:id="rId1475"/>
    <hyperlink ref="I453" r:id="rId1476"/>
    <hyperlink ref="J453" r:id="rId1477"/>
    <hyperlink ref="K453" r:id="rId1478"/>
    <hyperlink ref="I454" r:id="rId1479"/>
    <hyperlink ref="J454" r:id="rId1480"/>
    <hyperlink ref="K454" r:id="rId1481"/>
    <hyperlink ref="I455" r:id="rId1482"/>
    <hyperlink ref="J455" r:id="rId1483"/>
    <hyperlink ref="K455" r:id="rId1484"/>
    <hyperlink ref="M455" r:id="rId1485"/>
    <hyperlink ref="I456" r:id="rId1486"/>
    <hyperlink ref="J456" r:id="rId1487"/>
    <hyperlink ref="K456" r:id="rId1488"/>
    <hyperlink ref="I457" r:id="rId1489"/>
    <hyperlink ref="J457" r:id="rId1490"/>
    <hyperlink ref="K457" r:id="rId1491"/>
    <hyperlink ref="I458" r:id="rId1492"/>
    <hyperlink ref="J458" r:id="rId1493"/>
    <hyperlink ref="K458" r:id="rId1494"/>
    <hyperlink ref="I459" r:id="rId1495"/>
    <hyperlink ref="J459" r:id="rId1496"/>
    <hyperlink ref="K459" r:id="rId1497"/>
    <hyperlink ref="I460" r:id="rId1498"/>
    <hyperlink ref="J460" r:id="rId1499"/>
    <hyperlink ref="K460" r:id="rId1500"/>
    <hyperlink ref="I461" r:id="rId1501"/>
    <hyperlink ref="J461" r:id="rId1502"/>
    <hyperlink ref="K461" r:id="rId1503"/>
    <hyperlink ref="I462" r:id="rId1504"/>
    <hyperlink ref="J462" r:id="rId1505"/>
    <hyperlink ref="K462" r:id="rId1506"/>
    <hyperlink ref="I463" r:id="rId1507"/>
    <hyperlink ref="J463" r:id="rId1508"/>
    <hyperlink ref="K463" r:id="rId1509"/>
    <hyperlink ref="I464" r:id="rId1510"/>
    <hyperlink ref="J464" r:id="rId1511"/>
    <hyperlink ref="K464" r:id="rId1512"/>
    <hyperlink ref="M464" r:id="rId1513"/>
    <hyperlink ref="I465" r:id="rId1514"/>
    <hyperlink ref="J465" r:id="rId1515"/>
    <hyperlink ref="K465" r:id="rId1516"/>
    <hyperlink ref="I466" r:id="rId1517"/>
    <hyperlink ref="J466" r:id="rId1518"/>
    <hyperlink ref="K466" r:id="rId1519"/>
    <hyperlink ref="I467" r:id="rId1520"/>
    <hyperlink ref="J467" r:id="rId1521"/>
    <hyperlink ref="K467" r:id="rId1522"/>
    <hyperlink ref="I468" r:id="rId1523"/>
    <hyperlink ref="J468" r:id="rId1524"/>
    <hyperlink ref="K468" r:id="rId1525"/>
    <hyperlink ref="I469" r:id="rId1526"/>
    <hyperlink ref="J469" r:id="rId1527"/>
    <hyperlink ref="K469" r:id="rId1528"/>
    <hyperlink ref="I470" r:id="rId1529"/>
    <hyperlink ref="J470" r:id="rId1530"/>
    <hyperlink ref="K470" r:id="rId1531"/>
    <hyperlink ref="M470" r:id="rId1532"/>
    <hyperlink ref="I471" r:id="rId1533"/>
    <hyperlink ref="J471" r:id="rId1534"/>
    <hyperlink ref="K471" r:id="rId1535"/>
    <hyperlink ref="M471" r:id="rId1536"/>
    <hyperlink ref="I472" r:id="rId1537"/>
    <hyperlink ref="J472" r:id="rId1538"/>
    <hyperlink ref="K472" r:id="rId1539"/>
    <hyperlink ref="I473" r:id="rId1540"/>
    <hyperlink ref="J473" r:id="rId1541"/>
    <hyperlink ref="K473" r:id="rId1542"/>
    <hyperlink ref="I474" r:id="rId1543"/>
    <hyperlink ref="J474" r:id="rId1544"/>
    <hyperlink ref="K474" r:id="rId1545"/>
    <hyperlink ref="I475" r:id="rId1546"/>
    <hyperlink ref="J475" r:id="rId1547"/>
    <hyperlink ref="K475" r:id="rId1548"/>
    <hyperlink ref="I476" r:id="rId1549"/>
    <hyperlink ref="J476" r:id="rId1550"/>
    <hyperlink ref="K476" r:id="rId1551"/>
    <hyperlink ref="I477" r:id="rId1552"/>
    <hyperlink ref="J477" r:id="rId1553"/>
    <hyperlink ref="K477" r:id="rId1554"/>
    <hyperlink ref="I478" r:id="rId1555"/>
    <hyperlink ref="J478" r:id="rId1556"/>
    <hyperlink ref="K478" r:id="rId1557"/>
    <hyperlink ref="I479" r:id="rId1558"/>
    <hyperlink ref="J479" r:id="rId1559"/>
    <hyperlink ref="K479" r:id="rId1560"/>
    <hyperlink ref="I480" r:id="rId1561"/>
    <hyperlink ref="J480" r:id="rId1562"/>
    <hyperlink ref="K480" r:id="rId1563"/>
    <hyperlink ref="I481" r:id="rId1564"/>
    <hyperlink ref="J481" r:id="rId1565"/>
    <hyperlink ref="K481" r:id="rId1566"/>
    <hyperlink ref="I482" r:id="rId1567"/>
    <hyperlink ref="J482" r:id="rId1568"/>
    <hyperlink ref="K482" r:id="rId1569"/>
    <hyperlink ref="M482" r:id="rId1570"/>
    <hyperlink ref="I483" r:id="rId1571"/>
    <hyperlink ref="J483" r:id="rId1572"/>
    <hyperlink ref="K483" r:id="rId1573"/>
    <hyperlink ref="I484" r:id="rId1574"/>
    <hyperlink ref="J484" r:id="rId1575"/>
    <hyperlink ref="K484" r:id="rId1576"/>
    <hyperlink ref="M484" r:id="rId1577"/>
    <hyperlink ref="I485" r:id="rId1578"/>
    <hyperlink ref="J485" r:id="rId1579"/>
    <hyperlink ref="K485" r:id="rId1580"/>
    <hyperlink ref="M485" r:id="rId1581"/>
    <hyperlink ref="I486" r:id="rId1582"/>
    <hyperlink ref="J486" r:id="rId1583"/>
    <hyperlink ref="K486" r:id="rId1584"/>
    <hyperlink ref="I487" r:id="rId1585"/>
    <hyperlink ref="J487" r:id="rId1586"/>
    <hyperlink ref="K487" r:id="rId1587"/>
    <hyperlink ref="I488" r:id="rId1588"/>
    <hyperlink ref="J488" r:id="rId1589"/>
    <hyperlink ref="K488" r:id="rId1590"/>
    <hyperlink ref="I489" r:id="rId1591"/>
    <hyperlink ref="J489" r:id="rId1592"/>
    <hyperlink ref="K489" r:id="rId1593"/>
    <hyperlink ref="I490" r:id="rId1594"/>
    <hyperlink ref="J490" r:id="rId1595"/>
    <hyperlink ref="K490" r:id="rId1596"/>
    <hyperlink ref="I491" r:id="rId1597"/>
    <hyperlink ref="J491" r:id="rId1598"/>
    <hyperlink ref="K491" r:id="rId1599"/>
    <hyperlink ref="M491" r:id="rId1600"/>
    <hyperlink ref="I492" r:id="rId1601"/>
    <hyperlink ref="J492" r:id="rId1602"/>
    <hyperlink ref="K492" r:id="rId1603"/>
    <hyperlink ref="I493" r:id="rId1604"/>
    <hyperlink ref="J493" r:id="rId1605"/>
    <hyperlink ref="K493" r:id="rId1606"/>
    <hyperlink ref="M493" r:id="rId1607"/>
    <hyperlink ref="I494" r:id="rId1608"/>
    <hyperlink ref="J494" r:id="rId1609"/>
    <hyperlink ref="K494" r:id="rId1610"/>
    <hyperlink ref="M494" r:id="rId1611"/>
    <hyperlink ref="I495" r:id="rId1612"/>
    <hyperlink ref="J495" r:id="rId1613"/>
    <hyperlink ref="K495" r:id="rId1614"/>
    <hyperlink ref="M495" r:id="rId1615"/>
    <hyperlink ref="I496" r:id="rId1616"/>
    <hyperlink ref="J496" r:id="rId1617"/>
    <hyperlink ref="K496" r:id="rId1618"/>
    <hyperlink ref="M496" r:id="rId1619"/>
    <hyperlink ref="I497" r:id="rId1620"/>
    <hyperlink ref="J497" r:id="rId1621"/>
    <hyperlink ref="K497" r:id="rId1622"/>
    <hyperlink ref="M497" r:id="rId1623"/>
    <hyperlink ref="I498" r:id="rId1624"/>
    <hyperlink ref="J498" r:id="rId1625"/>
    <hyperlink ref="K498" r:id="rId1626"/>
    <hyperlink ref="I499" r:id="rId1627"/>
    <hyperlink ref="J499" r:id="rId1628"/>
    <hyperlink ref="K499" r:id="rId1629"/>
    <hyperlink ref="I500" r:id="rId1630"/>
    <hyperlink ref="J500" r:id="rId1631"/>
    <hyperlink ref="K500" r:id="rId1632"/>
    <hyperlink ref="I501" r:id="rId1633"/>
    <hyperlink ref="J501" r:id="rId1634"/>
    <hyperlink ref="K501" r:id="rId1635"/>
    <hyperlink ref="M501" r:id="rId1636"/>
    <hyperlink ref="I502" r:id="rId1637"/>
    <hyperlink ref="J502" r:id="rId1638"/>
    <hyperlink ref="K502" r:id="rId1639"/>
    <hyperlink ref="I503" r:id="rId1640"/>
    <hyperlink ref="J503" r:id="rId1641"/>
    <hyperlink ref="K503" r:id="rId1642"/>
    <hyperlink ref="I504" r:id="rId1643"/>
    <hyperlink ref="J504" r:id="rId1644"/>
    <hyperlink ref="K504" r:id="rId1645"/>
    <hyperlink ref="M504" r:id="rId1646"/>
    <hyperlink ref="I505" r:id="rId1647"/>
    <hyperlink ref="J505" r:id="rId1648"/>
    <hyperlink ref="K505" r:id="rId1649"/>
    <hyperlink ref="M505" r:id="rId1650"/>
    <hyperlink ref="I506" r:id="rId1651"/>
    <hyperlink ref="J506" r:id="rId1652"/>
    <hyperlink ref="K506" r:id="rId1653"/>
    <hyperlink ref="I507" r:id="rId1654"/>
    <hyperlink ref="J507" r:id="rId1655"/>
    <hyperlink ref="K507" r:id="rId1656"/>
    <hyperlink ref="I508" r:id="rId1657"/>
    <hyperlink ref="J508" r:id="rId1658"/>
    <hyperlink ref="K508" r:id="rId1659"/>
    <hyperlink ref="M508" r:id="rId1660"/>
    <hyperlink ref="I509" r:id="rId1661"/>
    <hyperlink ref="J509" r:id="rId1662"/>
    <hyperlink ref="K509" r:id="rId1663"/>
    <hyperlink ref="I510" r:id="rId1664"/>
    <hyperlink ref="J510" r:id="rId1665"/>
    <hyperlink ref="K510" r:id="rId1666"/>
    <hyperlink ref="I511" r:id="rId1667"/>
    <hyperlink ref="J511" r:id="rId1668"/>
    <hyperlink ref="K511" r:id="rId1669"/>
    <hyperlink ref="M511" r:id="rId1670"/>
    <hyperlink ref="I512" r:id="rId1671"/>
    <hyperlink ref="J512" r:id="rId1672"/>
    <hyperlink ref="K512" r:id="rId1673"/>
    <hyperlink ref="I513" r:id="rId1674"/>
    <hyperlink ref="J513" r:id="rId1675"/>
    <hyperlink ref="K513" r:id="rId1676"/>
    <hyperlink ref="I514" r:id="rId1677"/>
    <hyperlink ref="J514" r:id="rId1678"/>
    <hyperlink ref="K514" r:id="rId1679"/>
    <hyperlink ref="I515" r:id="rId1680"/>
    <hyperlink ref="J515" r:id="rId1681"/>
    <hyperlink ref="K515" r:id="rId1682"/>
    <hyperlink ref="I516" r:id="rId1683"/>
    <hyperlink ref="J516" r:id="rId1684"/>
    <hyperlink ref="K516" r:id="rId1685"/>
    <hyperlink ref="I517" r:id="rId1686"/>
    <hyperlink ref="J517" r:id="rId1687"/>
    <hyperlink ref="K517" r:id="rId1688"/>
    <hyperlink ref="M517" r:id="rId1689"/>
    <hyperlink ref="I518" r:id="rId1690"/>
    <hyperlink ref="J518" r:id="rId1691"/>
    <hyperlink ref="K518" r:id="rId1692"/>
    <hyperlink ref="M518" r:id="rId1693"/>
    <hyperlink ref="I519" r:id="rId1694"/>
    <hyperlink ref="J519" r:id="rId1695"/>
    <hyperlink ref="K519" r:id="rId1696"/>
    <hyperlink ref="I520" r:id="rId1697"/>
    <hyperlink ref="J520" r:id="rId1698"/>
    <hyperlink ref="K520" r:id="rId1699"/>
    <hyperlink ref="I521" r:id="rId1700"/>
    <hyperlink ref="J521" r:id="rId1701"/>
    <hyperlink ref="K521" r:id="rId1702"/>
    <hyperlink ref="I522" r:id="rId1703"/>
    <hyperlink ref="J522" r:id="rId1704"/>
    <hyperlink ref="K522" r:id="rId1705"/>
    <hyperlink ref="I523" r:id="rId1706"/>
    <hyperlink ref="J523" r:id="rId1707"/>
    <hyperlink ref="K523" r:id="rId1708"/>
    <hyperlink ref="M523" r:id="rId1709"/>
    <hyperlink ref="I524" r:id="rId1710"/>
    <hyperlink ref="J524" r:id="rId1711"/>
    <hyperlink ref="K524" r:id="rId1712"/>
    <hyperlink ref="M524" r:id="rId1713"/>
    <hyperlink ref="I525" r:id="rId1714"/>
    <hyperlink ref="J525" r:id="rId1715"/>
    <hyperlink ref="K525" r:id="rId1716"/>
    <hyperlink ref="I526" r:id="rId1717"/>
    <hyperlink ref="J526" r:id="rId1718"/>
    <hyperlink ref="K526" r:id="rId1719"/>
    <hyperlink ref="M526" r:id="rId1720"/>
    <hyperlink ref="I527" r:id="rId1721"/>
    <hyperlink ref="J527" r:id="rId1722"/>
    <hyperlink ref="K527" r:id="rId1723"/>
    <hyperlink ref="I528" r:id="rId1724"/>
    <hyperlink ref="J528" r:id="rId1725"/>
    <hyperlink ref="K528" r:id="rId1726"/>
    <hyperlink ref="I529" r:id="rId1727"/>
    <hyperlink ref="J529" r:id="rId1728"/>
    <hyperlink ref="K529" r:id="rId1729"/>
    <hyperlink ref="I530" r:id="rId1730"/>
    <hyperlink ref="J530" r:id="rId1731"/>
    <hyperlink ref="K530" r:id="rId1732"/>
    <hyperlink ref="M530" r:id="rId1733"/>
    <hyperlink ref="I531" r:id="rId1734"/>
    <hyperlink ref="J531" r:id="rId1735"/>
    <hyperlink ref="K531" r:id="rId1736"/>
    <hyperlink ref="M531" r:id="rId1737"/>
    <hyperlink ref="I532" r:id="rId1738"/>
    <hyperlink ref="J532" r:id="rId1739"/>
    <hyperlink ref="K532" r:id="rId1740"/>
    <hyperlink ref="I533" r:id="rId1741"/>
    <hyperlink ref="J533" r:id="rId1742"/>
    <hyperlink ref="K533" r:id="rId1743"/>
    <hyperlink ref="I534" r:id="rId1744"/>
    <hyperlink ref="J534" r:id="rId1745"/>
    <hyperlink ref="K534" r:id="rId1746"/>
    <hyperlink ref="I535" r:id="rId1747"/>
    <hyperlink ref="J535" r:id="rId1748"/>
    <hyperlink ref="K535" r:id="rId1749"/>
    <hyperlink ref="M535" r:id="rId1750"/>
    <hyperlink ref="I536" r:id="rId1751"/>
    <hyperlink ref="J536" r:id="rId1752"/>
    <hyperlink ref="K536" r:id="rId1753"/>
    <hyperlink ref="I537" r:id="rId1754"/>
    <hyperlink ref="J537" r:id="rId1755"/>
    <hyperlink ref="K537" r:id="rId1756"/>
    <hyperlink ref="I538" r:id="rId1757"/>
    <hyperlink ref="J538" r:id="rId1758"/>
    <hyperlink ref="K538" r:id="rId1759"/>
    <hyperlink ref="I539" r:id="rId1760"/>
    <hyperlink ref="J539" r:id="rId1761"/>
    <hyperlink ref="K539" r:id="rId1762"/>
    <hyperlink ref="I540" r:id="rId1763"/>
    <hyperlink ref="J540" r:id="rId1764"/>
    <hyperlink ref="K540" r:id="rId1765"/>
    <hyperlink ref="I541" r:id="rId1766"/>
    <hyperlink ref="J541" r:id="rId1767"/>
    <hyperlink ref="K541" r:id="rId1768"/>
    <hyperlink ref="I542" r:id="rId1769"/>
    <hyperlink ref="J542" r:id="rId1770"/>
    <hyperlink ref="K542" r:id="rId1771"/>
    <hyperlink ref="M542" r:id="rId1772"/>
    <hyperlink ref="I543" r:id="rId1773"/>
    <hyperlink ref="J543" r:id="rId1774"/>
    <hyperlink ref="K543" r:id="rId1775"/>
    <hyperlink ref="I544" r:id="rId1776"/>
    <hyperlink ref="J544" r:id="rId1777"/>
    <hyperlink ref="K544" r:id="rId1778"/>
    <hyperlink ref="I545" r:id="rId1779"/>
    <hyperlink ref="J545" r:id="rId1780"/>
    <hyperlink ref="K545" r:id="rId1781"/>
    <hyperlink ref="I546" r:id="rId1782"/>
    <hyperlink ref="J546" r:id="rId1783"/>
    <hyperlink ref="K546" r:id="rId1784"/>
    <hyperlink ref="I547" r:id="rId1785"/>
    <hyperlink ref="J547" r:id="rId1786"/>
    <hyperlink ref="K547" r:id="rId1787"/>
    <hyperlink ref="I548" r:id="rId1788"/>
    <hyperlink ref="J548" r:id="rId1789"/>
    <hyperlink ref="K548" r:id="rId1790"/>
    <hyperlink ref="I549" r:id="rId1791"/>
    <hyperlink ref="J549" r:id="rId1792"/>
    <hyperlink ref="K549" r:id="rId1793"/>
    <hyperlink ref="M549" r:id="rId1794"/>
    <hyperlink ref="I550" r:id="rId1795"/>
    <hyperlink ref="J550" r:id="rId1796"/>
    <hyperlink ref="K550" r:id="rId1797"/>
    <hyperlink ref="M550" r:id="rId1798"/>
    <hyperlink ref="I551" r:id="rId1799"/>
    <hyperlink ref="J551" r:id="rId1800"/>
    <hyperlink ref="K551" r:id="rId1801"/>
    <hyperlink ref="I552" r:id="rId1802"/>
    <hyperlink ref="J552" r:id="rId1803"/>
    <hyperlink ref="K552" r:id="rId1804"/>
    <hyperlink ref="I553" r:id="rId1805"/>
    <hyperlink ref="J553" r:id="rId1806"/>
    <hyperlink ref="K553" r:id="rId1807"/>
    <hyperlink ref="I554" r:id="rId1808"/>
    <hyperlink ref="J554" r:id="rId1809"/>
    <hyperlink ref="K554" r:id="rId1810"/>
    <hyperlink ref="I555" r:id="rId1811"/>
    <hyperlink ref="J555" r:id="rId1812"/>
    <hyperlink ref="K555" r:id="rId1813"/>
    <hyperlink ref="I556" r:id="rId1814"/>
    <hyperlink ref="J556" r:id="rId1815"/>
    <hyperlink ref="K556" r:id="rId1816"/>
    <hyperlink ref="I557" r:id="rId1817"/>
    <hyperlink ref="J557" r:id="rId1818"/>
    <hyperlink ref="K557" r:id="rId1819"/>
    <hyperlink ref="I558" r:id="rId1820"/>
    <hyperlink ref="J558" r:id="rId1821"/>
    <hyperlink ref="K558" r:id="rId1822"/>
    <hyperlink ref="I559" r:id="rId1823"/>
    <hyperlink ref="J559" r:id="rId1824"/>
    <hyperlink ref="K559" r:id="rId1825"/>
    <hyperlink ref="I560" r:id="rId1826"/>
    <hyperlink ref="J560" r:id="rId1827"/>
    <hyperlink ref="K560" r:id="rId1828"/>
    <hyperlink ref="M560" r:id="rId1829"/>
    <hyperlink ref="I561" r:id="rId1830"/>
    <hyperlink ref="J561" r:id="rId1831"/>
    <hyperlink ref="K561" r:id="rId1832"/>
    <hyperlink ref="I562" r:id="rId1833"/>
    <hyperlink ref="J562" r:id="rId1834"/>
    <hyperlink ref="K562" r:id="rId1835"/>
    <hyperlink ref="I563" r:id="rId1836"/>
    <hyperlink ref="J563" r:id="rId1837"/>
    <hyperlink ref="K563" r:id="rId1838"/>
    <hyperlink ref="I564" r:id="rId1839"/>
    <hyperlink ref="J564" r:id="rId1840"/>
    <hyperlink ref="K564" r:id="rId1841"/>
    <hyperlink ref="I565" r:id="rId1842"/>
    <hyperlink ref="J565" r:id="rId1843"/>
    <hyperlink ref="K565" r:id="rId1844"/>
    <hyperlink ref="I566" r:id="rId1845"/>
    <hyperlink ref="J566" r:id="rId1846"/>
    <hyperlink ref="K566" r:id="rId1847"/>
    <hyperlink ref="M566" r:id="rId1848"/>
    <hyperlink ref="I567" r:id="rId1849"/>
    <hyperlink ref="J567" r:id="rId1850"/>
    <hyperlink ref="K567" r:id="rId1851"/>
    <hyperlink ref="M567" r:id="rId1852"/>
    <hyperlink ref="I568" r:id="rId1853"/>
    <hyperlink ref="J568" r:id="rId1854"/>
    <hyperlink ref="K568" r:id="rId1855"/>
    <hyperlink ref="I569" r:id="rId1856"/>
    <hyperlink ref="J569" r:id="rId1857"/>
    <hyperlink ref="K569" r:id="rId1858"/>
    <hyperlink ref="I570" r:id="rId1859"/>
    <hyperlink ref="J570" r:id="rId1860"/>
    <hyperlink ref="K570" r:id="rId1861"/>
    <hyperlink ref="I571" r:id="rId1862"/>
    <hyperlink ref="J571" r:id="rId1863"/>
    <hyperlink ref="K571" r:id="rId1864"/>
    <hyperlink ref="I572" r:id="rId1865"/>
    <hyperlink ref="J572" r:id="rId1866"/>
    <hyperlink ref="K572" r:id="rId1867"/>
    <hyperlink ref="M572" r:id="rId1868"/>
    <hyperlink ref="I573" r:id="rId1869"/>
    <hyperlink ref="J573" r:id="rId1870"/>
    <hyperlink ref="K573" r:id="rId1871"/>
    <hyperlink ref="I574" r:id="rId1872"/>
    <hyperlink ref="J574" r:id="rId1873"/>
    <hyperlink ref="K574" r:id="rId1874"/>
    <hyperlink ref="I575" r:id="rId1875"/>
    <hyperlink ref="J575" r:id="rId1876"/>
    <hyperlink ref="K575" r:id="rId1877"/>
    <hyperlink ref="I576" r:id="rId1878"/>
    <hyperlink ref="J576" r:id="rId1879"/>
    <hyperlink ref="K576" r:id="rId1880"/>
    <hyperlink ref="I577" r:id="rId1881"/>
    <hyperlink ref="J577" r:id="rId1882"/>
    <hyperlink ref="K577" r:id="rId1883"/>
    <hyperlink ref="I578" r:id="rId1884"/>
    <hyperlink ref="J578" r:id="rId1885"/>
    <hyperlink ref="K578" r:id="rId1886"/>
    <hyperlink ref="I579" r:id="rId1887"/>
    <hyperlink ref="J579" r:id="rId1888"/>
    <hyperlink ref="K579" r:id="rId1889"/>
    <hyperlink ref="I580" r:id="rId1890"/>
    <hyperlink ref="J580" r:id="rId1891"/>
    <hyperlink ref="K580" r:id="rId1892"/>
    <hyperlink ref="I581" r:id="rId1893"/>
    <hyperlink ref="J581" r:id="rId1894"/>
    <hyperlink ref="K581" r:id="rId1895"/>
    <hyperlink ref="I582" r:id="rId1896"/>
    <hyperlink ref="J582" r:id="rId1897"/>
    <hyperlink ref="K582" r:id="rId1898"/>
    <hyperlink ref="I583" r:id="rId1899"/>
    <hyperlink ref="J583" r:id="rId1900"/>
    <hyperlink ref="K583" r:id="rId1901"/>
    <hyperlink ref="I584" r:id="rId1902"/>
    <hyperlink ref="J584" r:id="rId1903"/>
    <hyperlink ref="K584" r:id="rId1904"/>
    <hyperlink ref="I585" r:id="rId1905"/>
    <hyperlink ref="J585" r:id="rId1906"/>
    <hyperlink ref="K585" r:id="rId1907"/>
    <hyperlink ref="I586" r:id="rId1908"/>
    <hyperlink ref="J586" r:id="rId1909"/>
    <hyperlink ref="K586" r:id="rId1910"/>
    <hyperlink ref="I587" r:id="rId1911"/>
    <hyperlink ref="J587" r:id="rId1912"/>
    <hyperlink ref="K587" r:id="rId1913"/>
    <hyperlink ref="I588" r:id="rId1914"/>
    <hyperlink ref="J588" r:id="rId1915"/>
    <hyperlink ref="K588" r:id="rId1916"/>
    <hyperlink ref="M588" r:id="rId1917"/>
    <hyperlink ref="I589" r:id="rId1918"/>
    <hyperlink ref="J589" r:id="rId1919"/>
    <hyperlink ref="K589" r:id="rId1920"/>
    <hyperlink ref="I590" r:id="rId1921"/>
    <hyperlink ref="J590" r:id="rId1922"/>
    <hyperlink ref="K590" r:id="rId1923"/>
    <hyperlink ref="M590" r:id="rId1924"/>
    <hyperlink ref="I591" r:id="rId1925"/>
    <hyperlink ref="J591" r:id="rId1926"/>
    <hyperlink ref="K591" r:id="rId1927"/>
    <hyperlink ref="I592" r:id="rId1928"/>
    <hyperlink ref="J592" r:id="rId1929"/>
    <hyperlink ref="K592" r:id="rId19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recordings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Yuna</cp:lastModifiedBy>
  <dcterms:modified xsi:type="dcterms:W3CDTF">2021-05-07T03:33:28Z</dcterms:modified>
</cp:coreProperties>
</file>