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\Desktop\"/>
    </mc:Choice>
  </mc:AlternateContent>
  <xr:revisionPtr revIDLastSave="0" documentId="13_ncr:1_{3BDA032F-4FAE-43C8-B183-5529884A69F6}" xr6:coauthVersionLast="47" xr6:coauthVersionMax="47" xr10:uidLastSave="{00000000-0000-0000-0000-000000000000}"/>
  <bookViews>
    <workbookView xWindow="-120" yWindow="-120" windowWidth="29040" windowHeight="15990" activeTab="1" xr2:uid="{7DEC4F16-40E2-4C0E-961C-D1BB2EA55A8D}"/>
  </bookViews>
  <sheets>
    <sheet name="OWASP-RISK-RATING-CALC-V1" sheetId="2" r:id="rId1"/>
    <sheet name="Planilha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3" l="1"/>
  <c r="O27" i="3"/>
  <c r="N27" i="3"/>
  <c r="O26" i="3"/>
  <c r="N26" i="3"/>
  <c r="P25" i="3"/>
  <c r="O25" i="3"/>
  <c r="N25" i="3"/>
  <c r="H13" i="2"/>
  <c r="H29" i="2"/>
  <c r="H22" i="2"/>
  <c r="H6" i="2"/>
  <c r="H31" i="2" l="1"/>
  <c r="I31" i="2" s="1"/>
  <c r="H15" i="2"/>
  <c r="I15" i="2" s="1"/>
  <c r="N33" i="2" l="1"/>
  <c r="S33" i="2" s="1"/>
  <c r="M35" i="2"/>
  <c r="R35" i="2" s="1"/>
  <c r="L34" i="2"/>
  <c r="Q34" i="2" s="1"/>
  <c r="L35" i="2"/>
  <c r="Q35" i="2" s="1"/>
  <c r="N35" i="2"/>
  <c r="S35" i="2" s="1"/>
  <c r="L33" i="2"/>
  <c r="Q33" i="2" s="1"/>
  <c r="N34" i="2"/>
  <c r="S34" i="2" s="1"/>
  <c r="M33" i="2"/>
  <c r="R33" i="2" s="1"/>
  <c r="M34" i="2"/>
  <c r="R34" i="2" s="1"/>
</calcChain>
</file>

<file path=xl/sharedStrings.xml><?xml version="1.0" encoding="utf-8"?>
<sst xmlns="http://schemas.openxmlformats.org/spreadsheetml/2006/main" count="102" uniqueCount="47">
  <si>
    <t>A</t>
  </si>
  <si>
    <t>B</t>
  </si>
  <si>
    <t>C</t>
  </si>
  <si>
    <t>D</t>
  </si>
  <si>
    <t>T</t>
  </si>
  <si>
    <t>Threat agent factors</t>
  </si>
  <si>
    <t>Skill Level</t>
  </si>
  <si>
    <t>Motive</t>
  </si>
  <si>
    <t>Opportunity</t>
  </si>
  <si>
    <t>Size</t>
  </si>
  <si>
    <t>E</t>
  </si>
  <si>
    <t>F</t>
  </si>
  <si>
    <t>Vulnerability Factors</t>
  </si>
  <si>
    <t>Ease of Discovery</t>
  </si>
  <si>
    <t>Ease of Exploit</t>
  </si>
  <si>
    <t>Awareness</t>
  </si>
  <si>
    <t>Intrusion Detection</t>
  </si>
  <si>
    <t>Technical Impact Factors</t>
  </si>
  <si>
    <t>Loss of Confidentiality</t>
  </si>
  <si>
    <r>
      <t>Loss of Integrity</t>
    </r>
    <r>
      <rPr>
        <sz val="14"/>
        <color rgb="FF000000"/>
        <rFont val="Roboto"/>
      </rPr>
      <t> </t>
    </r>
  </si>
  <si>
    <r>
      <t>Loss of Availability</t>
    </r>
    <r>
      <rPr>
        <sz val="14"/>
        <color rgb="FF000000"/>
        <rFont val="Roboto"/>
      </rPr>
      <t> </t>
    </r>
  </si>
  <si>
    <t>Loss of Accountabilit</t>
  </si>
  <si>
    <t>Business Impact Factors</t>
  </si>
  <si>
    <t>Financial damage</t>
  </si>
  <si>
    <t xml:space="preserve">Reputation damage </t>
  </si>
  <si>
    <t>Non-compliance</t>
  </si>
  <si>
    <t>Privacy violation</t>
  </si>
  <si>
    <t>Likelihood</t>
  </si>
  <si>
    <t>Impact</t>
  </si>
  <si>
    <t>-</t>
  </si>
  <si>
    <t>CRITICAL</t>
  </si>
  <si>
    <t>HIGH</t>
  </si>
  <si>
    <t>MEDIUM</t>
  </si>
  <si>
    <t>LOW</t>
  </si>
  <si>
    <t>INFO</t>
  </si>
  <si>
    <t>IMPACT / LIKELIHOOD</t>
  </si>
  <si>
    <t>https://owasp.org/www-community/OWASP_Risk_Rating_Methodology</t>
  </si>
  <si>
    <t>VULN</t>
  </si>
  <si>
    <t>GRAVIDADE</t>
  </si>
  <si>
    <t>Info</t>
  </si>
  <si>
    <t>Baixo</t>
  </si>
  <si>
    <t>Médio</t>
  </si>
  <si>
    <t>Alto</t>
  </si>
  <si>
    <t>Crítico</t>
  </si>
  <si>
    <t xml:space="preserve">     #001</t>
  </si>
  <si>
    <t>▲ Impacto para o negócio</t>
  </si>
  <si>
    <t>Probabilidade do evento 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</si>
</sst>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Roboto"/>
    </font>
    <font>
      <sz val="3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Grandview Display"/>
      <family val="2"/>
    </font>
    <font>
      <b/>
      <sz val="16"/>
      <color theme="1"/>
      <name val="Grandview Display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gradientFill>
        <stop position="0">
          <color theme="5"/>
        </stop>
        <stop position="1">
          <color rgb="FFFF0000"/>
        </stop>
      </gradientFill>
    </fill>
    <fill>
      <gradientFill>
        <stop position="0">
          <color theme="0"/>
        </stop>
        <stop position="1">
          <color theme="5"/>
        </stop>
      </gradientFill>
    </fill>
    <fill>
      <gradientFill degree="270">
        <stop position="0">
          <color theme="5"/>
        </stop>
        <stop position="1">
          <color rgb="FFFF0000"/>
        </stop>
      </gradientFill>
    </fill>
    <fill>
      <gradientFill degree="270">
        <stop position="0">
          <color theme="0"/>
        </stop>
        <stop position="1">
          <color theme="5"/>
        </stop>
      </gradient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gradientFill type="path" left="1" right="1">
        <stop position="0">
          <color rgb="FFFF0000"/>
        </stop>
        <stop position="1">
          <color theme="5"/>
        </stop>
      </gradientFill>
    </fill>
    <fill>
      <gradientFill type="path" left="1" right="1">
        <stop position="0">
          <color theme="5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9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/>
    <xf numFmtId="0" fontId="6" fillId="12" borderId="10" xfId="0" applyFont="1" applyFill="1" applyBorder="1" applyAlignment="1">
      <alignment horizontal="center" vertical="center"/>
    </xf>
    <xf numFmtId="0" fontId="0" fillId="0" borderId="12" xfId="0" applyBorder="1"/>
    <xf numFmtId="0" fontId="6" fillId="13" borderId="10" xfId="0" applyFont="1" applyFill="1" applyBorder="1" applyAlignment="1">
      <alignment horizontal="center"/>
    </xf>
    <xf numFmtId="0" fontId="0" fillId="0" borderId="13" xfId="0" applyBorder="1"/>
    <xf numFmtId="0" fontId="6" fillId="7" borderId="10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right"/>
    </xf>
    <xf numFmtId="0" fontId="8" fillId="6" borderId="10" xfId="0" applyFont="1" applyFill="1" applyBorder="1" applyAlignment="1">
      <alignment horizontal="center" vertical="top"/>
    </xf>
    <xf numFmtId="0" fontId="0" fillId="0" borderId="14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7" fillId="0" borderId="19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17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</cellXfs>
  <cellStyles count="1">
    <cellStyle name="Normal" xfId="0" builtinId="0"/>
  </cellStyles>
  <dxfs count="14"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Quantidade x Vulnerabilidade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Planilha1!$B$2:$B$6</c:f>
              <c:strCache>
                <c:ptCount val="5"/>
                <c:pt idx="0">
                  <c:v>Info</c:v>
                </c:pt>
                <c:pt idx="1">
                  <c:v>Baixo</c:v>
                </c:pt>
                <c:pt idx="2">
                  <c:v>Médio</c:v>
                </c:pt>
                <c:pt idx="3">
                  <c:v>Alto</c:v>
                </c:pt>
                <c:pt idx="4">
                  <c:v>Crítico</c:v>
                </c:pt>
              </c:strCache>
            </c:strRef>
          </c:cat>
          <c:val>
            <c:numRef>
              <c:f>Planilha1!$C$2:$C$6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4-41BB-AFAE-F1B5E94E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984656"/>
        <c:axId val="1448986576"/>
      </c:barChart>
      <c:catAx>
        <c:axId val="14489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986576"/>
        <c:crosses val="autoZero"/>
        <c:auto val="1"/>
        <c:lblAlgn val="ctr"/>
        <c:lblOffset val="100"/>
        <c:noMultiLvlLbl val="0"/>
      </c:catAx>
      <c:valAx>
        <c:axId val="14489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98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solidFill>
            <a:schemeClr val="accent1">
              <a:lumMod val="40000"/>
              <a:lumOff val="6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217335</xdr:colOff>
      <xdr:row>14</xdr:row>
      <xdr:rowOff>162870</xdr:rowOff>
    </xdr:from>
    <xdr:to>
      <xdr:col>10</xdr:col>
      <xdr:colOff>0</xdr:colOff>
      <xdr:row>35</xdr:row>
      <xdr:rowOff>254004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BC72208B-D091-F746-DDBF-04575B360402}"/>
            </a:ext>
          </a:extLst>
        </xdr:cNvPr>
        <xdr:cNvCxnSpPr/>
      </xdr:nvCxnSpPr>
      <xdr:spPr>
        <a:xfrm rot="16200000" flipH="1">
          <a:off x="4730351" y="5153687"/>
          <a:ext cx="5044134" cy="396499"/>
        </a:xfrm>
        <a:prstGeom prst="bentConnector3">
          <a:avLst>
            <a:gd name="adj1" fmla="val 99936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152401</xdr:colOff>
      <xdr:row>30</xdr:row>
      <xdr:rowOff>104776</xdr:rowOff>
    </xdr:from>
    <xdr:to>
      <xdr:col>10</xdr:col>
      <xdr:colOff>232834</xdr:colOff>
      <xdr:row>31</xdr:row>
      <xdr:rowOff>137582</xdr:rowOff>
    </xdr:to>
    <xdr:cxnSp macro="">
      <xdr:nvCxnSpPr>
        <xdr:cNvPr id="11" name="Conector: Angulado 10">
          <a:extLst>
            <a:ext uri="{FF2B5EF4-FFF2-40B4-BE49-F238E27FC236}">
              <a16:creationId xmlns:a16="http://schemas.microsoft.com/office/drawing/2014/main" id="{AF92415B-482F-447C-A97C-0130A501BDFD}"/>
            </a:ext>
          </a:extLst>
        </xdr:cNvPr>
        <xdr:cNvCxnSpPr>
          <a:stCxn id="27" idx="6"/>
        </xdr:cNvCxnSpPr>
      </xdr:nvCxnSpPr>
      <xdr:spPr>
        <a:xfrm>
          <a:off x="6989234" y="5904443"/>
          <a:ext cx="694267" cy="223306"/>
        </a:xfrm>
        <a:prstGeom prst="bentConnector3">
          <a:avLst>
            <a:gd name="adj1" fmla="val 100305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14</xdr:row>
      <xdr:rowOff>74084</xdr:rowOff>
    </xdr:from>
    <xdr:to>
      <xdr:col>9</xdr:col>
      <xdr:colOff>148167</xdr:colOff>
      <xdr:row>15</xdr:row>
      <xdr:rowOff>1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1E6087CC-8021-8D59-2221-DD5503765527}"/>
            </a:ext>
          </a:extLst>
        </xdr:cNvPr>
        <xdr:cNvSpPr/>
      </xdr:nvSpPr>
      <xdr:spPr>
        <a:xfrm>
          <a:off x="6879166" y="2741084"/>
          <a:ext cx="105834" cy="116417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46567</xdr:colOff>
      <xdr:row>30</xdr:row>
      <xdr:rowOff>46567</xdr:rowOff>
    </xdr:from>
    <xdr:to>
      <xdr:col>9</xdr:col>
      <xdr:colOff>152401</xdr:colOff>
      <xdr:row>30</xdr:row>
      <xdr:rowOff>162984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12DE310-0AD8-4DCD-B555-D4288FF3A971}"/>
            </a:ext>
          </a:extLst>
        </xdr:cNvPr>
        <xdr:cNvSpPr/>
      </xdr:nvSpPr>
      <xdr:spPr>
        <a:xfrm>
          <a:off x="6883400" y="5846234"/>
          <a:ext cx="105834" cy="116417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25</xdr:row>
      <xdr:rowOff>28575</xdr:rowOff>
    </xdr:from>
    <xdr:to>
      <xdr:col>15</xdr:col>
      <xdr:colOff>238125</xdr:colOff>
      <xdr:row>25</xdr:row>
      <xdr:rowOff>219075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3D2BB12-2225-A6B9-AFF6-20184CEE55D6}"/>
            </a:ext>
          </a:extLst>
        </xdr:cNvPr>
        <xdr:cNvSpPr/>
      </xdr:nvSpPr>
      <xdr:spPr>
        <a:xfrm>
          <a:off x="9877425" y="5553075"/>
          <a:ext cx="190500" cy="1905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!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176212</xdr:colOff>
      <xdr:row>8</xdr:row>
      <xdr:rowOff>66675</xdr:rowOff>
    </xdr:from>
    <xdr:to>
      <xdr:col>7</xdr:col>
      <xdr:colOff>481012</xdr:colOff>
      <xdr:row>22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989FBB-9B04-7DB2-F094-C20339CF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085B-76F9-4551-8583-05663C953547}">
  <dimension ref="A1:S39"/>
  <sheetViews>
    <sheetView topLeftCell="A4" zoomScale="90" zoomScaleNormal="90" workbookViewId="0">
      <selection activeCell="M22" sqref="M22"/>
    </sheetView>
  </sheetViews>
  <sheetFormatPr defaultRowHeight="15" x14ac:dyDescent="0.25"/>
  <cols>
    <col min="1" max="1" width="28.85546875" bestFit="1" customWidth="1"/>
    <col min="8" max="8" width="9.140625" style="1"/>
    <col min="12" max="14" width="8.5703125" customWidth="1"/>
  </cols>
  <sheetData>
    <row r="1" spans="1:10" x14ac:dyDescent="0.25">
      <c r="A1" s="9" t="s">
        <v>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10</v>
      </c>
      <c r="G1" s="9" t="s">
        <v>11</v>
      </c>
      <c r="H1" s="10" t="s">
        <v>4</v>
      </c>
      <c r="J1" t="s">
        <v>36</v>
      </c>
    </row>
    <row r="2" spans="1:10" x14ac:dyDescent="0.25">
      <c r="A2" s="9" t="s">
        <v>6</v>
      </c>
      <c r="B2" s="6">
        <v>1</v>
      </c>
      <c r="C2" s="6">
        <v>3</v>
      </c>
      <c r="D2" s="6">
        <v>5</v>
      </c>
      <c r="E2" s="6">
        <v>6</v>
      </c>
      <c r="F2" s="6">
        <v>9</v>
      </c>
      <c r="G2" s="6" t="s">
        <v>29</v>
      </c>
      <c r="H2" s="7">
        <v>6</v>
      </c>
    </row>
    <row r="3" spans="1:10" x14ac:dyDescent="0.25">
      <c r="A3" s="9" t="s">
        <v>7</v>
      </c>
      <c r="B3" s="6">
        <v>1</v>
      </c>
      <c r="C3" s="6">
        <v>4</v>
      </c>
      <c r="D3" s="6">
        <v>9</v>
      </c>
      <c r="E3" s="6" t="s">
        <v>29</v>
      </c>
      <c r="F3" s="6" t="s">
        <v>29</v>
      </c>
      <c r="G3" s="6" t="s">
        <v>29</v>
      </c>
      <c r="H3" s="7">
        <v>4</v>
      </c>
    </row>
    <row r="4" spans="1:10" x14ac:dyDescent="0.25">
      <c r="A4" s="9" t="s">
        <v>8</v>
      </c>
      <c r="B4" s="6">
        <v>0</v>
      </c>
      <c r="C4" s="6">
        <v>4</v>
      </c>
      <c r="D4" s="6">
        <v>7</v>
      </c>
      <c r="E4" s="6">
        <v>9</v>
      </c>
      <c r="F4" s="6" t="s">
        <v>29</v>
      </c>
      <c r="G4" s="6" t="s">
        <v>29</v>
      </c>
      <c r="H4" s="7">
        <v>9</v>
      </c>
    </row>
    <row r="5" spans="1:10" x14ac:dyDescent="0.25">
      <c r="A5" s="9" t="s">
        <v>9</v>
      </c>
      <c r="B5" s="6">
        <v>2</v>
      </c>
      <c r="C5" s="6">
        <v>2</v>
      </c>
      <c r="D5" s="6">
        <v>4</v>
      </c>
      <c r="E5" s="6">
        <v>5</v>
      </c>
      <c r="F5" s="6">
        <v>6</v>
      </c>
      <c r="G5" s="6">
        <v>9</v>
      </c>
      <c r="H5" s="7">
        <v>9</v>
      </c>
    </row>
    <row r="6" spans="1:10" x14ac:dyDescent="0.25">
      <c r="A6" s="2"/>
      <c r="B6" s="2"/>
      <c r="C6" s="2"/>
      <c r="D6" s="2"/>
      <c r="E6" s="2"/>
      <c r="F6" s="2"/>
      <c r="G6" s="2"/>
      <c r="H6" s="7">
        <f>SUM(H2:H5)</f>
        <v>28</v>
      </c>
    </row>
    <row r="7" spans="1:10" x14ac:dyDescent="0.25">
      <c r="A7" s="2"/>
      <c r="F7" s="4"/>
      <c r="H7" s="5"/>
    </row>
    <row r="8" spans="1:10" x14ac:dyDescent="0.25">
      <c r="A8" s="9" t="s">
        <v>12</v>
      </c>
      <c r="B8" s="9" t="s">
        <v>0</v>
      </c>
      <c r="C8" s="9" t="s">
        <v>1</v>
      </c>
      <c r="D8" s="9" t="s">
        <v>2</v>
      </c>
      <c r="E8" s="9" t="s">
        <v>3</v>
      </c>
      <c r="F8" s="9" t="s">
        <v>10</v>
      </c>
      <c r="G8" s="9" t="s">
        <v>11</v>
      </c>
      <c r="H8" s="11" t="s">
        <v>4</v>
      </c>
    </row>
    <row r="9" spans="1:10" x14ac:dyDescent="0.25">
      <c r="A9" s="9" t="s">
        <v>13</v>
      </c>
      <c r="B9" s="6">
        <v>1</v>
      </c>
      <c r="C9" s="6">
        <v>3</v>
      </c>
      <c r="D9" s="6">
        <v>7</v>
      </c>
      <c r="E9" s="6">
        <v>9</v>
      </c>
      <c r="F9" s="6" t="s">
        <v>29</v>
      </c>
      <c r="G9" s="6" t="s">
        <v>29</v>
      </c>
      <c r="H9" s="7">
        <v>9</v>
      </c>
    </row>
    <row r="10" spans="1:10" x14ac:dyDescent="0.25">
      <c r="A10" s="9" t="s">
        <v>14</v>
      </c>
      <c r="B10" s="6">
        <v>1</v>
      </c>
      <c r="C10" s="6">
        <v>3</v>
      </c>
      <c r="D10" s="6">
        <v>5</v>
      </c>
      <c r="E10" s="6">
        <v>9</v>
      </c>
      <c r="F10" s="6" t="s">
        <v>29</v>
      </c>
      <c r="G10" s="6" t="s">
        <v>29</v>
      </c>
      <c r="H10" s="7">
        <v>9</v>
      </c>
    </row>
    <row r="11" spans="1:10" x14ac:dyDescent="0.25">
      <c r="A11" s="9" t="s">
        <v>15</v>
      </c>
      <c r="B11" s="6">
        <v>1</v>
      </c>
      <c r="C11" s="6">
        <v>4</v>
      </c>
      <c r="D11" s="6">
        <v>6</v>
      </c>
      <c r="E11" s="6">
        <v>9</v>
      </c>
      <c r="F11" s="6" t="s">
        <v>29</v>
      </c>
      <c r="G11" s="6" t="s">
        <v>29</v>
      </c>
      <c r="H11" s="7">
        <v>9</v>
      </c>
    </row>
    <row r="12" spans="1:10" x14ac:dyDescent="0.25">
      <c r="A12" s="9" t="s">
        <v>16</v>
      </c>
      <c r="B12" s="6">
        <v>1</v>
      </c>
      <c r="C12" s="6">
        <v>3</v>
      </c>
      <c r="D12" s="6">
        <v>8</v>
      </c>
      <c r="E12" s="6">
        <v>9</v>
      </c>
      <c r="F12" s="6" t="s">
        <v>29</v>
      </c>
      <c r="G12" s="6" t="s">
        <v>29</v>
      </c>
      <c r="H12" s="7">
        <v>1</v>
      </c>
    </row>
    <row r="13" spans="1:10" x14ac:dyDescent="0.25">
      <c r="A13" s="2"/>
      <c r="B13" s="2"/>
      <c r="C13" s="2"/>
      <c r="D13" s="2"/>
      <c r="E13" s="2"/>
      <c r="F13" s="2"/>
      <c r="G13" s="2"/>
      <c r="H13" s="7">
        <f>SUM(H9:H12)</f>
        <v>28</v>
      </c>
    </row>
    <row r="14" spans="1:10" x14ac:dyDescent="0.25">
      <c r="A14" s="2"/>
      <c r="B14" s="2"/>
      <c r="C14" s="2"/>
      <c r="D14" s="2"/>
      <c r="E14" s="2"/>
      <c r="F14" s="2"/>
      <c r="G14" s="2"/>
    </row>
    <row r="15" spans="1:10" x14ac:dyDescent="0.25">
      <c r="A15" s="3" t="s">
        <v>27</v>
      </c>
      <c r="B15" s="2"/>
      <c r="C15" s="2"/>
      <c r="D15" s="2"/>
      <c r="E15" s="2"/>
      <c r="F15" s="2"/>
      <c r="G15" s="2"/>
      <c r="H15" s="7">
        <f>(H6+H13)/8</f>
        <v>7</v>
      </c>
      <c r="I15" s="33" t="str">
        <f>IF(H15&lt;3,"LOW",IF(H15&lt;6,"MEDIUM",IF(H15&gt;=6,"HIGH")))</f>
        <v>HIGH</v>
      </c>
    </row>
    <row r="16" spans="1:10" x14ac:dyDescent="0.25">
      <c r="A16" s="2"/>
      <c r="H16" s="5"/>
      <c r="I16" s="1"/>
    </row>
    <row r="17" spans="1:13" x14ac:dyDescent="0.25">
      <c r="A17" s="9" t="s">
        <v>17</v>
      </c>
      <c r="B17" s="9" t="s">
        <v>0</v>
      </c>
      <c r="C17" s="9" t="s">
        <v>1</v>
      </c>
      <c r="D17" s="9" t="s">
        <v>2</v>
      </c>
      <c r="E17" s="9" t="s">
        <v>3</v>
      </c>
      <c r="F17" s="9" t="s">
        <v>10</v>
      </c>
      <c r="G17" s="9" t="s">
        <v>11</v>
      </c>
      <c r="H17" s="11" t="s">
        <v>4</v>
      </c>
      <c r="I17" s="1"/>
    </row>
    <row r="18" spans="1:13" x14ac:dyDescent="0.25">
      <c r="A18" s="9" t="s">
        <v>18</v>
      </c>
      <c r="B18" s="6">
        <v>2</v>
      </c>
      <c r="C18" s="6">
        <v>6</v>
      </c>
      <c r="D18" s="6">
        <v>6</v>
      </c>
      <c r="E18" s="6">
        <v>7</v>
      </c>
      <c r="F18" s="6">
        <v>9</v>
      </c>
      <c r="G18" s="6" t="s">
        <v>29</v>
      </c>
      <c r="H18" s="7">
        <v>2</v>
      </c>
      <c r="I18" s="1"/>
    </row>
    <row r="19" spans="1:13" ht="18" x14ac:dyDescent="0.25">
      <c r="A19" s="9" t="s">
        <v>19</v>
      </c>
      <c r="B19" s="6">
        <v>1</v>
      </c>
      <c r="C19" s="6">
        <v>3</v>
      </c>
      <c r="D19" s="6">
        <v>5</v>
      </c>
      <c r="E19" s="6">
        <v>7</v>
      </c>
      <c r="F19" s="6">
        <v>9</v>
      </c>
      <c r="G19" s="6" t="s">
        <v>29</v>
      </c>
      <c r="H19" s="7">
        <v>1</v>
      </c>
      <c r="I19" s="1"/>
    </row>
    <row r="20" spans="1:13" ht="18" x14ac:dyDescent="0.25">
      <c r="A20" s="9" t="s">
        <v>20</v>
      </c>
      <c r="B20" s="6">
        <v>1</v>
      </c>
      <c r="C20" s="6">
        <v>5</v>
      </c>
      <c r="D20" s="6">
        <v>5</v>
      </c>
      <c r="E20" s="6">
        <v>7</v>
      </c>
      <c r="F20" s="6">
        <v>9</v>
      </c>
      <c r="G20" s="6" t="s">
        <v>29</v>
      </c>
      <c r="H20" s="7">
        <v>5</v>
      </c>
      <c r="I20" s="1"/>
    </row>
    <row r="21" spans="1:13" x14ac:dyDescent="0.25">
      <c r="A21" s="9" t="s">
        <v>21</v>
      </c>
      <c r="B21" s="6">
        <v>1</v>
      </c>
      <c r="C21" s="6">
        <v>7</v>
      </c>
      <c r="D21" s="6">
        <v>9</v>
      </c>
      <c r="E21" s="6" t="s">
        <v>29</v>
      </c>
      <c r="F21" s="6" t="s">
        <v>29</v>
      </c>
      <c r="G21" s="6" t="s">
        <v>29</v>
      </c>
      <c r="H21" s="7">
        <v>7</v>
      </c>
      <c r="I21" s="1"/>
    </row>
    <row r="22" spans="1:13" x14ac:dyDescent="0.25">
      <c r="A22" s="2"/>
      <c r="B22" s="2"/>
      <c r="C22" s="2"/>
      <c r="D22" s="2"/>
      <c r="E22" s="2"/>
      <c r="F22" s="2"/>
      <c r="G22" s="2"/>
      <c r="H22" s="7">
        <f>SUM(H18:H21)</f>
        <v>15</v>
      </c>
      <c r="I22" s="1"/>
    </row>
    <row r="23" spans="1:13" x14ac:dyDescent="0.25">
      <c r="A23" s="2"/>
      <c r="H23" s="5"/>
      <c r="I23" s="1"/>
      <c r="M23" s="23"/>
    </row>
    <row r="24" spans="1:13" x14ac:dyDescent="0.25">
      <c r="A24" s="9" t="s">
        <v>22</v>
      </c>
      <c r="B24" s="9" t="s">
        <v>0</v>
      </c>
      <c r="C24" s="9" t="s">
        <v>1</v>
      </c>
      <c r="D24" s="9" t="s">
        <v>2</v>
      </c>
      <c r="E24" s="9" t="s">
        <v>3</v>
      </c>
      <c r="F24" s="9" t="s">
        <v>10</v>
      </c>
      <c r="G24" s="9" t="s">
        <v>11</v>
      </c>
      <c r="H24" s="11" t="s">
        <v>4</v>
      </c>
      <c r="I24" s="1"/>
    </row>
    <row r="25" spans="1:13" x14ac:dyDescent="0.25">
      <c r="A25" s="9" t="s">
        <v>23</v>
      </c>
      <c r="B25" s="6">
        <v>1</v>
      </c>
      <c r="C25" s="6">
        <v>3</v>
      </c>
      <c r="D25" s="6">
        <v>7</v>
      </c>
      <c r="E25" s="6">
        <v>9</v>
      </c>
      <c r="F25" s="6" t="s">
        <v>29</v>
      </c>
      <c r="G25" s="6" t="s">
        <v>29</v>
      </c>
      <c r="H25" s="7">
        <v>3</v>
      </c>
      <c r="I25" s="1"/>
    </row>
    <row r="26" spans="1:13" x14ac:dyDescent="0.25">
      <c r="A26" s="9" t="s">
        <v>24</v>
      </c>
      <c r="B26" s="6">
        <v>1</v>
      </c>
      <c r="C26" s="6">
        <v>4</v>
      </c>
      <c r="D26" s="6">
        <v>5</v>
      </c>
      <c r="E26" s="6">
        <v>9</v>
      </c>
      <c r="F26" s="6" t="s">
        <v>29</v>
      </c>
      <c r="G26" s="6" t="s">
        <v>29</v>
      </c>
      <c r="H26" s="7">
        <v>4</v>
      </c>
      <c r="I26" s="1"/>
    </row>
    <row r="27" spans="1:13" x14ac:dyDescent="0.25">
      <c r="A27" s="9" t="s">
        <v>25</v>
      </c>
      <c r="B27" s="6">
        <v>2</v>
      </c>
      <c r="C27" s="6">
        <v>5</v>
      </c>
      <c r="D27" s="6">
        <v>7</v>
      </c>
      <c r="E27" s="6" t="s">
        <v>29</v>
      </c>
      <c r="F27" s="6" t="s">
        <v>29</v>
      </c>
      <c r="G27" s="6" t="s">
        <v>29</v>
      </c>
      <c r="H27" s="7">
        <v>7</v>
      </c>
      <c r="I27" s="1"/>
    </row>
    <row r="28" spans="1:13" x14ac:dyDescent="0.25">
      <c r="A28" s="9" t="s">
        <v>26</v>
      </c>
      <c r="B28" s="6">
        <v>3</v>
      </c>
      <c r="C28" s="6">
        <v>5</v>
      </c>
      <c r="D28" s="6">
        <v>7</v>
      </c>
      <c r="E28" s="6">
        <v>9</v>
      </c>
      <c r="F28" s="6" t="s">
        <v>29</v>
      </c>
      <c r="G28" s="6" t="s">
        <v>29</v>
      </c>
      <c r="H28" s="7">
        <v>0</v>
      </c>
      <c r="I28" s="1"/>
    </row>
    <row r="29" spans="1:13" x14ac:dyDescent="0.25">
      <c r="H29" s="7">
        <f>SUM(H25:H28)</f>
        <v>14</v>
      </c>
      <c r="I29" s="1"/>
    </row>
    <row r="30" spans="1:13" x14ac:dyDescent="0.25">
      <c r="I30" s="1"/>
    </row>
    <row r="31" spans="1:13" x14ac:dyDescent="0.25">
      <c r="A31" s="3" t="s">
        <v>28</v>
      </c>
      <c r="G31" s="2"/>
      <c r="H31" s="7">
        <f>(H22+H29)/8</f>
        <v>3.625</v>
      </c>
      <c r="I31" s="8" t="str">
        <f>IF(H31&lt;3,"LOW",IF(H31&lt;6,"MEDIUM",IF(H31&gt;=6,"HIGH")))</f>
        <v>MEDIUM</v>
      </c>
    </row>
    <row r="32" spans="1:13" ht="15.75" thickBot="1" x14ac:dyDescent="0.3">
      <c r="B32" s="12" t="s">
        <v>30</v>
      </c>
      <c r="C32" s="13" t="s">
        <v>31</v>
      </c>
      <c r="D32" s="14" t="s">
        <v>32</v>
      </c>
      <c r="E32" s="15" t="s">
        <v>33</v>
      </c>
      <c r="F32" s="16" t="s">
        <v>34</v>
      </c>
    </row>
    <row r="33" spans="1:19" ht="37.5" customHeight="1" thickTop="1" thickBot="1" x14ac:dyDescent="0.3">
      <c r="A33" s="2"/>
      <c r="H33"/>
      <c r="K33" s="17" t="s">
        <v>31</v>
      </c>
      <c r="L33" s="24" t="str">
        <f>IF(AND(I15="low",I31="high"),"MEDIUM","")</f>
        <v/>
      </c>
      <c r="M33" s="24" t="str">
        <f>IF(AND(I15="medium",I31="high"),"HIGH","")</f>
        <v/>
      </c>
      <c r="N33" s="24" t="str">
        <f>IF(AND(I15="high",I31="high"),"CRITICAL","")</f>
        <v/>
      </c>
      <c r="Q33" s="29" t="str">
        <f>IF(L33="medium","•","")</f>
        <v/>
      </c>
      <c r="R33" s="28" t="str">
        <f>IF(M33="high","•","")</f>
        <v/>
      </c>
      <c r="S33" s="25" t="str">
        <f>IF(N33="critical","•","")</f>
        <v/>
      </c>
    </row>
    <row r="34" spans="1:19" ht="37.5" customHeight="1" thickTop="1" thickBot="1" x14ac:dyDescent="0.3">
      <c r="H34"/>
      <c r="K34" s="18" t="s">
        <v>32</v>
      </c>
      <c r="L34" s="24" t="str">
        <f>IF(AND(I15="low",I31="medium"),"LOW","")</f>
        <v/>
      </c>
      <c r="M34" s="24" t="str">
        <f>IF(AND(I15="medium",I31="medium"),"MEDIUM","")</f>
        <v/>
      </c>
      <c r="N34" s="24" t="str">
        <f>IF(AND(I15="high",I31="medium"),"HIGH","")</f>
        <v>HIGH</v>
      </c>
      <c r="Q34" s="29" t="str">
        <f>IF(L34="low","•","")</f>
        <v/>
      </c>
      <c r="R34" s="27" t="str">
        <f>IF(M34="medium","•","")</f>
        <v/>
      </c>
      <c r="S34" s="26" t="str">
        <f>IF(N34="high","•","")</f>
        <v>•</v>
      </c>
    </row>
    <row r="35" spans="1:19" ht="37.5" customHeight="1" thickTop="1" thickBot="1" x14ac:dyDescent="0.75">
      <c r="H35"/>
      <c r="K35" s="19" t="s">
        <v>33</v>
      </c>
      <c r="L35" s="24" t="str">
        <f>IF(AND(I15="low",I31="low"),"INFO","")</f>
        <v/>
      </c>
      <c r="M35" s="24" t="str">
        <f>IF(AND(I15="medium",I31="low"),"LOW","")</f>
        <v/>
      </c>
      <c r="N35" s="24" t="str">
        <f>IF(AND(I15="high",I31="low"),"MEDIUM","")</f>
        <v/>
      </c>
      <c r="Q35" s="30" t="str">
        <f>IF(L35="info","•","")</f>
        <v/>
      </c>
      <c r="R35" s="31" t="str">
        <f>IF(M35="low","•","")</f>
        <v/>
      </c>
      <c r="S35" s="31" t="str">
        <f>IF(N35="medium","•","")</f>
        <v/>
      </c>
    </row>
    <row r="36" spans="1:19" ht="37.5" customHeight="1" thickBot="1" x14ac:dyDescent="0.3">
      <c r="H36"/>
      <c r="K36" s="32" t="s">
        <v>35</v>
      </c>
      <c r="L36" s="20" t="s">
        <v>33</v>
      </c>
      <c r="M36" s="21" t="s">
        <v>32</v>
      </c>
      <c r="N36" s="22" t="s">
        <v>31</v>
      </c>
    </row>
    <row r="37" spans="1:19" x14ac:dyDescent="0.25">
      <c r="H37"/>
    </row>
    <row r="38" spans="1:19" x14ac:dyDescent="0.25">
      <c r="H38"/>
    </row>
    <row r="39" spans="1:19" x14ac:dyDescent="0.25">
      <c r="H39"/>
    </row>
  </sheetData>
  <conditionalFormatting sqref="I15">
    <cfRule type="cellIs" dxfId="13" priority="27" operator="equal">
      <formula>"HIGH"</formula>
    </cfRule>
    <cfRule type="cellIs" dxfId="12" priority="28" operator="equal">
      <formula>"MEDIUM"</formula>
    </cfRule>
    <cfRule type="cellIs" dxfId="11" priority="29" operator="equal">
      <formula>"LOW"</formula>
    </cfRule>
  </conditionalFormatting>
  <conditionalFormatting sqref="I31">
    <cfRule type="cellIs" dxfId="10" priority="24" operator="equal">
      <formula>"HIGH"</formula>
    </cfRule>
    <cfRule type="cellIs" dxfId="9" priority="25" operator="equal">
      <formula>"MEDIUM"</formula>
    </cfRule>
    <cfRule type="cellIs" dxfId="8" priority="26" operator="equal">
      <formula>"LOW"</formula>
    </cfRule>
  </conditionalFormatting>
  <conditionalFormatting sqref="L35">
    <cfRule type="cellIs" dxfId="7" priority="4" operator="equal">
      <formula>"INFO"</formula>
    </cfRule>
  </conditionalFormatting>
  <conditionalFormatting sqref="L33:M35">
    <cfRule type="cellIs" dxfId="6" priority="1" operator="equal">
      <formula>"HIGH"</formula>
    </cfRule>
    <cfRule type="cellIs" dxfId="5" priority="2" operator="equal">
      <formula>"MEDIUM"</formula>
    </cfRule>
    <cfRule type="cellIs" dxfId="4" priority="3" operator="equal">
      <formula>"LOW"</formula>
    </cfRule>
  </conditionalFormatting>
  <conditionalFormatting sqref="N33">
    <cfRule type="cellIs" dxfId="3" priority="23" operator="equal">
      <formula>"CRITICAL"</formula>
    </cfRule>
  </conditionalFormatting>
  <conditionalFormatting sqref="N34:N35">
    <cfRule type="cellIs" dxfId="2" priority="8" operator="equal">
      <formula>"HIGH"</formula>
    </cfRule>
    <cfRule type="cellIs" dxfId="1" priority="9" operator="equal">
      <formula>"MEDIUM"</formula>
    </cfRule>
    <cfRule type="cellIs" dxfId="0" priority="10" operator="equal">
      <formula>"LOW"</formula>
    </cfRule>
  </conditionalFormatting>
  <dataValidations count="16">
    <dataValidation allowBlank="1" showInputMessage="1" showErrorMessage="1" promptTitle="Skill Level" prompt="Skill Level - How technically skilled is this group of threat agents?  _x000a__x000a_A: No technical skills (1) _x000a_B: some technical skills (3)  _x000a_C: advanced computer user (5) _x000a_D: network and programming skills (6)_x000a_E: security penetration skills (9)_x000a_" sqref="A2" xr:uid="{58DA0494-1607-4674-A056-C01BE949A648}"/>
    <dataValidation allowBlank="1" showInputMessage="1" showErrorMessage="1" promptTitle="Motive" prompt="Motive - How motivated is this group of threat agents to find and exploit this vulnerability?_x000a__x000a_A: Low or no reward (1)_x000a_B: possible reward (4)_x000a_C: high reward (9)" sqref="A3" xr:uid="{F01DEDEB-D3B7-4184-87BE-585F62F00F7B}"/>
    <dataValidation allowBlank="1" showInputMessage="1" showErrorMessage="1" promptTitle="Size" prompt="Size - How large is this group of threat agents? _x000a__x000a_A: Developers (2)_x000a_B: System administrators (2)_x000a_C: Intranet users (4)_x000a_D: Partners (5)_x000a_E: Authenticated users (6)_x000a_F: Anonymous Internet users (9)_x000a__x000a_" sqref="A5" xr:uid="{3B6D2E06-9957-4AC1-AB94-368B2F4810B3}"/>
    <dataValidation allowBlank="1" showInputMessage="1" showErrorMessage="1" promptTitle="Opportunity" prompt="What resouces and opportunities are required by threat agents._x000a_A: Full access or expensive resources required (0)_x000a_B: Special access or resources required (4)_x000a_C: Some access or resources required (7)_x000a_D: No access or resources required (9)" sqref="A4" xr:uid="{C02C1290-46C6-43DA-AECA-BC6342C8D9D6}"/>
    <dataValidation allowBlank="1" showInputMessage="1" showErrorMessage="1" promptTitle="Ease of Discovery" prompt=" How easy is it for this group of threat agents to discover this vulnerability? _x000a_A: Practically impossible (1)_x000a_B: Difficult (3)_x000a_C: Easy (7)_x000a_D: Automated tools available (9)" sqref="A9" xr:uid="{E931BFBE-988C-450A-8B90-48D0CF924002}"/>
    <dataValidation allowBlank="1" showInputMessage="1" showErrorMessage="1" promptTitle="Ease of Exploit" prompt="t How easy is it for this group of threat agents to actually exploit this vulnerability? _x000a_A: Theoretical (1)_x000a_B: Difficult (3)_x000a_C: Easy (5)_x000a_D: Automated tools available (9)" sqref="A10" xr:uid="{0EEA961E-BE4F-4F56-8E6D-9E66E84F5A10}"/>
    <dataValidation allowBlank="1" showInputMessage="1" showErrorMessage="1" promptTitle="Awareness" prompt=" How well known is this vulnerability to this group of threat agents? _x000a_A: Unknown (1)_x000a_B: Hidden (4)_x000a_C: Obvious (6)_x000a_D: Public knowledge (9)" sqref="A11" xr:uid="{92F991E6-2E32-4E42-B231-1DB038BB51DC}"/>
    <dataValidation allowBlank="1" showInputMessage="1" showErrorMessage="1" promptTitle="Intrusion Detection" prompt="nHow likely is an exploit to be detected? _x000a_A: Active detection in application (1)_x000a_B: Logged and reviewed (3)_x000a_C: Logged without review (8)_x000a_D: Not logged (9)" sqref="A12" xr:uid="{785F2315-F1B7-4A04-A486-9D20A8976176}"/>
    <dataValidation allowBlank="1" showInputMessage="1" showErrorMessage="1" promptTitle="Loss of Confidentiality" prompt="How much data could be disclosed and how sensitive is it? _x000a_A: Minimal non-sensitive data disclosed (2)_x000a_B: Minimal critical data disclosed (6)_x000a_C: Extensive non-sensitive data disclosed (6)_x000a_D: Extensive critical data disclosed (7)_x000a_E: All data disclosed (9)" sqref="A18" xr:uid="{262E7709-CD57-4CD7-A2DC-804C47F5BC9D}"/>
    <dataValidation allowBlank="1" showInputMessage="1" showErrorMessage="1" promptTitle="Loss of Integrity" prompt="How much data could be corrupted and how damaged is it?_x000a_A: Minimal slightly corrupt data (1)_x000a_B: Minimal seriously corrupt data (3)_x000a_C: Extensive slightly corrupt data (5)_x000a_D: Extensive seriously corrupt data (7)_x000a_E: All data totally corrupt (9)" sqref="A19" xr:uid="{88C26E6D-5ED1-4B90-9199-EC56A633DD6B}"/>
    <dataValidation allowBlank="1" showInputMessage="1" showErrorMessage="1" prompt="ServIce could be lost and how vital is?_x000a_A: Minimal secondary srvc interrupted (1)_x000a_B: Minimal primary srvc interrupted (5)_x000a_C: Extensive secondary srcv interrupted (5)_x000a_D: Extensive primary srcv interrupted (7)_x000a_E: All services completely lost (9)" sqref="A20" xr:uid="{3E378212-718A-4288-997E-C44524DCE215}"/>
    <dataValidation allowBlank="1" showInputMessage="1" showErrorMessage="1" promptTitle="Loss of Accountability " prompt="Are the threat agents’ actions traceable to an individual? _x000a_A: Fully traceable (1)_x000a_B: Possibly traceable (7)_x000a_C: Completely anonymous (9)" sqref="A21" xr:uid="{D1FD09DB-AE79-4A9D-9E5F-51F6F0A74865}"/>
    <dataValidation allowBlank="1" showInputMessage="1" showErrorMessage="1" promptTitle="Financial damage" prompt="How much financial damage will result from an exploit? _x000a_A: Less than the cost to fix the vulnerability (1)_x000a_B: Minor effect on annual profit (3)_x000a_C: Significant effect on annual profit (7)_x000a_D: Bankruptcy (9)" sqref="A25" xr:uid="{0568A86F-E480-46A6-A398-74EF08202983}"/>
    <dataValidation allowBlank="1" showInputMessage="1" showErrorMessage="1" promptTitle="Reputation damage" prompt="Would an exploit result in reputation damage that would harm the business? _x000a_A: Minimal damage (1)_x000a_B: Loss of major accounts (4)_x000a_C: loss of goodwill (5)_x000a_D: brand damage (9)" sqref="A26" xr:uid="{E9A1D575-2CB7-4CB9-9AA4-A8F16F5013C3}"/>
    <dataValidation allowBlank="1" showInputMessage="1" showErrorMessage="1" promptTitle="Non-compliance" prompt=" How much exposure does non-compliance introduce? _x000a_A: Minor violation (2)_x000a_B: clear violation (5)_x000a_C: high profile violation (7)" sqref="A27" xr:uid="{8744C01F-19DB-4930-A0B3-6C45EF21C205}"/>
    <dataValidation allowBlank="1" showInputMessage="1" showErrorMessage="1" promptTitle="Privacy violation" prompt=" How much personally identifiable information could be disclosed? A: One individual (3)_x000a_B: Hundreds of people (5)_x000a_C: Thousands of people (7)_x000a_D: Millions of people (9)" sqref="A28" xr:uid="{9B1DB72C-9445-4830-BC01-08A28CBB9FE9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339E-CEF1-48E7-A019-B580C0BCC74C}">
  <dimension ref="A1:Q28"/>
  <sheetViews>
    <sheetView tabSelected="1" topLeftCell="A7" zoomScaleNormal="100" workbookViewId="0">
      <selection activeCell="I9" sqref="I9"/>
    </sheetView>
  </sheetViews>
  <sheetFormatPr defaultRowHeight="15" x14ac:dyDescent="0.25"/>
  <cols>
    <col min="14" max="16" width="14.28515625" customWidth="1"/>
  </cols>
  <sheetData>
    <row r="1" spans="1:3" x14ac:dyDescent="0.25">
      <c r="A1" t="s">
        <v>37</v>
      </c>
      <c r="B1" t="s">
        <v>38</v>
      </c>
    </row>
    <row r="2" spans="1:3" x14ac:dyDescent="0.25">
      <c r="B2" t="s">
        <v>39</v>
      </c>
      <c r="C2">
        <v>0</v>
      </c>
    </row>
    <row r="3" spans="1:3" x14ac:dyDescent="0.25">
      <c r="B3" t="s">
        <v>40</v>
      </c>
      <c r="C3">
        <v>0</v>
      </c>
    </row>
    <row r="4" spans="1:3" x14ac:dyDescent="0.25">
      <c r="B4" t="s">
        <v>41</v>
      </c>
      <c r="C4">
        <v>1</v>
      </c>
    </row>
    <row r="5" spans="1:3" x14ac:dyDescent="0.25">
      <c r="B5" t="s">
        <v>42</v>
      </c>
      <c r="C5">
        <v>0</v>
      </c>
    </row>
    <row r="6" spans="1:3" x14ac:dyDescent="0.25">
      <c r="B6" t="s">
        <v>43</v>
      </c>
      <c r="C6">
        <v>0</v>
      </c>
    </row>
    <row r="23" spans="13:17" x14ac:dyDescent="0.25">
      <c r="N23" s="47"/>
      <c r="O23" s="46"/>
    </row>
    <row r="24" spans="13:17" ht="19.5" customHeight="1" x14ac:dyDescent="0.25">
      <c r="N24" s="52" t="s">
        <v>45</v>
      </c>
      <c r="O24" s="53"/>
      <c r="P24" s="54"/>
      <c r="Q24" s="49"/>
    </row>
    <row r="25" spans="13:17" ht="75" customHeight="1" x14ac:dyDescent="0.25">
      <c r="N25" s="34" t="str">
        <f>IF(I25="medium","•","")</f>
        <v/>
      </c>
      <c r="O25" s="35" t="str">
        <f>IF(J25="high","•","")</f>
        <v/>
      </c>
      <c r="P25" s="36" t="str">
        <f>IF(K25="critical","•","")</f>
        <v/>
      </c>
      <c r="Q25" s="37"/>
    </row>
    <row r="26" spans="13:17" ht="75" customHeight="1" x14ac:dyDescent="0.25">
      <c r="N26" s="34" t="str">
        <f>IF(I26="low","•","")</f>
        <v/>
      </c>
      <c r="O26" s="38" t="str">
        <f>IF(J26="medium","•","")</f>
        <v/>
      </c>
      <c r="P26" s="45" t="s">
        <v>44</v>
      </c>
      <c r="Q26" s="39"/>
    </row>
    <row r="27" spans="13:17" ht="75" customHeight="1" x14ac:dyDescent="0.35">
      <c r="M27" s="41"/>
      <c r="N27" s="40" t="str">
        <f>IF(I27="info","•","")</f>
        <v/>
      </c>
      <c r="O27" s="42" t="str">
        <f>IF(J27="low","•","")</f>
        <v/>
      </c>
      <c r="P27" s="43" t="str">
        <f>IF(K27="medium","•","")</f>
        <v/>
      </c>
    </row>
    <row r="28" spans="13:17" ht="19.5" customHeight="1" x14ac:dyDescent="0.25">
      <c r="N28" s="50" t="s">
        <v>46</v>
      </c>
      <c r="O28" s="44"/>
      <c r="P28" s="51"/>
      <c r="Q28" s="48"/>
    </row>
  </sheetData>
  <mergeCells count="2">
    <mergeCell ref="N24:P24"/>
    <mergeCell ref="N28:P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OWASP-RISK-RATING-CALC-V1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</dc:creator>
  <cp:lastModifiedBy>WALL</cp:lastModifiedBy>
  <dcterms:created xsi:type="dcterms:W3CDTF">2023-07-13T13:38:53Z</dcterms:created>
  <dcterms:modified xsi:type="dcterms:W3CDTF">2023-07-14T18:29:06Z</dcterms:modified>
</cp:coreProperties>
</file>