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\Desktop\"/>
    </mc:Choice>
  </mc:AlternateContent>
  <xr:revisionPtr revIDLastSave="0" documentId="13_ncr:1_{EA07AA80-6407-4DFD-B617-3BA1833E2A87}" xr6:coauthVersionLast="47" xr6:coauthVersionMax="47" xr10:uidLastSave="{00000000-0000-0000-0000-000000000000}"/>
  <bookViews>
    <workbookView xWindow="-120" yWindow="-120" windowWidth="29040" windowHeight="15990" xr2:uid="{7DEC4F16-40E2-4C0E-961C-D1BB2EA55A8D}"/>
  </bookViews>
  <sheets>
    <sheet name="OWASP-RISK-RATING-CALC-V1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P27" i="3"/>
  <c r="O27" i="3"/>
  <c r="N27" i="3"/>
  <c r="O26" i="3"/>
  <c r="N26" i="3"/>
  <c r="P25" i="3"/>
  <c r="O25" i="3"/>
  <c r="N25" i="3"/>
  <c r="I14" i="2"/>
  <c r="I30" i="2"/>
  <c r="I23" i="2"/>
  <c r="I7" i="2"/>
  <c r="I32" i="2" l="1"/>
  <c r="J32" i="2" s="1"/>
  <c r="I16" i="2"/>
  <c r="J16" i="2" s="1"/>
  <c r="O34" i="2" l="1"/>
  <c r="T34" i="2" s="1"/>
  <c r="N36" i="2"/>
  <c r="S36" i="2" s="1"/>
  <c r="M35" i="2"/>
  <c r="R35" i="2" s="1"/>
  <c r="M36" i="2"/>
  <c r="R36" i="2" s="1"/>
  <c r="O36" i="2"/>
  <c r="T36" i="2" s="1"/>
  <c r="M34" i="2"/>
  <c r="R34" i="2" s="1"/>
  <c r="O35" i="2"/>
  <c r="T35" i="2" s="1"/>
  <c r="N34" i="2"/>
  <c r="S34" i="2" s="1"/>
  <c r="N35" i="2"/>
  <c r="S35" i="2" s="1"/>
</calcChain>
</file>

<file path=xl/sharedStrings.xml><?xml version="1.0" encoding="utf-8"?>
<sst xmlns="http://schemas.openxmlformats.org/spreadsheetml/2006/main" count="106" uniqueCount="49">
  <si>
    <t>A</t>
  </si>
  <si>
    <t>B</t>
  </si>
  <si>
    <t>C</t>
  </si>
  <si>
    <t>D</t>
  </si>
  <si>
    <t>T</t>
  </si>
  <si>
    <t>Threat agent factors</t>
  </si>
  <si>
    <t>Skill Level</t>
  </si>
  <si>
    <t>Motive</t>
  </si>
  <si>
    <t>Opportunity</t>
  </si>
  <si>
    <t>Size</t>
  </si>
  <si>
    <t>E</t>
  </si>
  <si>
    <t>F</t>
  </si>
  <si>
    <t>Vulnerability Factors</t>
  </si>
  <si>
    <t>Ease of Discovery</t>
  </si>
  <si>
    <t>Ease of Exploit</t>
  </si>
  <si>
    <t>Awareness</t>
  </si>
  <si>
    <t>Intrusion Detection</t>
  </si>
  <si>
    <t>Technical Impact Factors</t>
  </si>
  <si>
    <t>Loss of Confidentiality</t>
  </si>
  <si>
    <r>
      <t>Loss of Integrity</t>
    </r>
    <r>
      <rPr>
        <sz val="14"/>
        <color rgb="FF000000"/>
        <rFont val="Roboto"/>
      </rPr>
      <t> </t>
    </r>
  </si>
  <si>
    <r>
      <t>Loss of Availability</t>
    </r>
    <r>
      <rPr>
        <sz val="14"/>
        <color rgb="FF000000"/>
        <rFont val="Roboto"/>
      </rPr>
      <t> </t>
    </r>
  </si>
  <si>
    <t>Loss of Accountabilit</t>
  </si>
  <si>
    <t>Business Impact Factors</t>
  </si>
  <si>
    <t>Financial damage</t>
  </si>
  <si>
    <t xml:space="preserve">Reputation damage </t>
  </si>
  <si>
    <t>Non-compliance</t>
  </si>
  <si>
    <t>Privacy violation</t>
  </si>
  <si>
    <t>Likelihood</t>
  </si>
  <si>
    <t>Impact</t>
  </si>
  <si>
    <t>-</t>
  </si>
  <si>
    <t>CRITICAL</t>
  </si>
  <si>
    <t>HIGH</t>
  </si>
  <si>
    <t>MEDIUM</t>
  </si>
  <si>
    <t>LOW</t>
  </si>
  <si>
    <t>INFO</t>
  </si>
  <si>
    <t>IMPACT / LIKELIHOOD</t>
  </si>
  <si>
    <t>Info</t>
  </si>
  <si>
    <t>Baixo</t>
  </si>
  <si>
    <t>Médio</t>
  </si>
  <si>
    <t>Alto</t>
  </si>
  <si>
    <t>Crítico</t>
  </si>
  <si>
    <t xml:space="preserve">     #001</t>
  </si>
  <si>
    <t>▲ Impacto para o negócio</t>
  </si>
  <si>
    <t>Probabilidade do evento ►</t>
  </si>
  <si>
    <t>Perfil de Risco</t>
  </si>
  <si>
    <t>Reference: https://owasp.org/www-community/OWASP_Risk_Rating_Methodology</t>
  </si>
  <si>
    <t>By: HiddenLabs</t>
  </si>
  <si>
    <t>Author: x57aal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</si>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</sst>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Roboto"/>
    </font>
    <font>
      <sz val="3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Grandview Display"/>
      <family val="2"/>
    </font>
    <font>
      <b/>
      <sz val="16"/>
      <color theme="1"/>
      <name val="Grandview Display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gradientFill>
        <stop position="0">
          <color theme="5"/>
        </stop>
        <stop position="1">
          <color rgb="FFFF0000"/>
        </stop>
      </gradientFill>
    </fill>
    <fill>
      <gradientFill>
        <stop position="0">
          <color theme="0"/>
        </stop>
        <stop position="1">
          <color theme="5"/>
        </stop>
      </gradientFill>
    </fill>
    <fill>
      <gradientFill degree="270">
        <stop position="0">
          <color theme="5"/>
        </stop>
        <stop position="1">
          <color rgb="FFFF0000"/>
        </stop>
      </gradientFill>
    </fill>
    <fill>
      <gradientFill degree="270">
        <stop position="0">
          <color theme="0"/>
        </stop>
        <stop position="1">
          <color theme="5"/>
        </stop>
      </gradient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gradientFill type="path" left="1" right="1">
        <stop position="0">
          <color rgb="FFFF0000"/>
        </stop>
        <stop position="1">
          <color theme="5"/>
        </stop>
      </gradientFill>
    </fill>
    <fill>
      <gradientFill type="path" left="1" right="1">
        <stop position="0">
          <color theme="5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0" xfId="0" applyBorder="1"/>
    <xf numFmtId="0" fontId="6" fillId="12" borderId="9" xfId="0" applyFont="1" applyFill="1" applyBorder="1" applyAlignment="1">
      <alignment horizontal="center" vertical="center"/>
    </xf>
    <xf numFmtId="0" fontId="0" fillId="0" borderId="11" xfId="0" applyBorder="1"/>
    <xf numFmtId="0" fontId="6" fillId="13" borderId="9" xfId="0" applyFont="1" applyFill="1" applyBorder="1" applyAlignment="1">
      <alignment horizontal="center"/>
    </xf>
    <xf numFmtId="0" fontId="0" fillId="0" borderId="12" xfId="0" applyBorder="1"/>
    <xf numFmtId="0" fontId="6" fillId="7" borderId="9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top"/>
    </xf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7" fillId="0" borderId="16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8" xfId="0" applyFont="1" applyBorder="1" applyAlignment="1">
      <alignment horizontal="right" vertical="top"/>
    </xf>
    <xf numFmtId="0" fontId="7" fillId="0" borderId="13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9" fillId="0" borderId="0" xfId="1"/>
  </cellXfs>
  <cellStyles count="2">
    <cellStyle name="Hiperlink" xfId="1" builtinId="8"/>
    <cellStyle name="Normal" xfId="0" builtinId="0"/>
  </cellStyles>
  <dxfs count="14"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2">
                    <a:lumMod val="50000"/>
                  </a:schemeClr>
                </a:solidFill>
              </a:rPr>
              <a:t>Quantidade x Vulnerabilidade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8B8D-436D-8BC7-5DFB1E167E4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D-436D-8BC7-5DFB1E167E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8D-436D-8BC7-5DFB1E167E4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D-436D-8BC7-5DFB1E167E46}"/>
              </c:ext>
            </c:extLst>
          </c:dPt>
          <c:cat>
            <c:strRef>
              <c:f>Planilha1!$B$2:$B$6</c:f>
              <c:strCache>
                <c:ptCount val="5"/>
                <c:pt idx="0">
                  <c:v>Info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Crítico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4-41BB-AFAE-F1B5E94E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984656"/>
        <c:axId val="1448986576"/>
      </c:barChart>
      <c:catAx>
        <c:axId val="14489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986576"/>
        <c:crossesAt val="0"/>
        <c:auto val="1"/>
        <c:lblAlgn val="ctr"/>
        <c:lblOffset val="100"/>
        <c:noMultiLvlLbl val="0"/>
      </c:catAx>
      <c:valAx>
        <c:axId val="144898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984656"/>
        <c:crosses val="autoZero"/>
        <c:crossBetween val="between"/>
        <c:majorUnit val="2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solidFill>
            <a:schemeClr val="accent1">
              <a:lumMod val="40000"/>
              <a:lumOff val="6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88305</xdr:colOff>
      <xdr:row>15</xdr:row>
      <xdr:rowOff>142455</xdr:rowOff>
    </xdr:from>
    <xdr:to>
      <xdr:col>10</xdr:col>
      <xdr:colOff>484413</xdr:colOff>
      <xdr:row>36</xdr:row>
      <xdr:rowOff>264890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BC72208B-D091-F746-DDBF-04575B360402}"/>
            </a:ext>
          </a:extLst>
        </xdr:cNvPr>
        <xdr:cNvCxnSpPr>
          <a:cxnSpLocks/>
          <a:stCxn id="26" idx="4"/>
        </xdr:cNvCxnSpPr>
      </xdr:nvCxnSpPr>
      <xdr:spPr>
        <a:xfrm rot="16200000" flipH="1">
          <a:off x="5150927" y="5350504"/>
          <a:ext cx="5097206" cy="396108"/>
        </a:xfrm>
        <a:prstGeom prst="bentConnector3">
          <a:avLst>
            <a:gd name="adj1" fmla="val 99974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31</xdr:row>
      <xdr:rowOff>104776</xdr:rowOff>
    </xdr:from>
    <xdr:to>
      <xdr:col>11</xdr:col>
      <xdr:colOff>232834</xdr:colOff>
      <xdr:row>32</xdr:row>
      <xdr:rowOff>137582</xdr:rowOff>
    </xdr:to>
    <xdr:cxnSp macro="">
      <xdr:nvCxnSpPr>
        <xdr:cNvPr id="11" name="Conector: Angulado 10">
          <a:extLst>
            <a:ext uri="{FF2B5EF4-FFF2-40B4-BE49-F238E27FC236}">
              <a16:creationId xmlns:a16="http://schemas.microsoft.com/office/drawing/2014/main" id="{AF92415B-482F-447C-A97C-0130A501BDFD}"/>
            </a:ext>
          </a:extLst>
        </xdr:cNvPr>
        <xdr:cNvCxnSpPr>
          <a:stCxn id="27" idx="6"/>
        </xdr:cNvCxnSpPr>
      </xdr:nvCxnSpPr>
      <xdr:spPr>
        <a:xfrm>
          <a:off x="6989234" y="5904443"/>
          <a:ext cx="694267" cy="223306"/>
        </a:xfrm>
        <a:prstGeom prst="bentConnector3">
          <a:avLst>
            <a:gd name="adj1" fmla="val 100305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35388</xdr:colOff>
      <xdr:row>15</xdr:row>
      <xdr:rowOff>26038</xdr:rowOff>
    </xdr:from>
    <xdr:to>
      <xdr:col>10</xdr:col>
      <xdr:colOff>141222</xdr:colOff>
      <xdr:row>15</xdr:row>
      <xdr:rowOff>142455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1E6087CC-8021-8D59-2221-DD5503765527}"/>
            </a:ext>
          </a:extLst>
        </xdr:cNvPr>
        <xdr:cNvSpPr/>
      </xdr:nvSpPr>
      <xdr:spPr>
        <a:xfrm>
          <a:off x="7448559" y="2883538"/>
          <a:ext cx="105834" cy="116417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46567</xdr:colOff>
      <xdr:row>31</xdr:row>
      <xdr:rowOff>46567</xdr:rowOff>
    </xdr:from>
    <xdr:to>
      <xdr:col>10</xdr:col>
      <xdr:colOff>152401</xdr:colOff>
      <xdr:row>31</xdr:row>
      <xdr:rowOff>162984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12DE310-0AD8-4DCD-B555-D4288FF3A971}"/>
            </a:ext>
          </a:extLst>
        </xdr:cNvPr>
        <xdr:cNvSpPr/>
      </xdr:nvSpPr>
      <xdr:spPr>
        <a:xfrm>
          <a:off x="6883400" y="5846234"/>
          <a:ext cx="105834" cy="116417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25</xdr:row>
      <xdr:rowOff>28575</xdr:rowOff>
    </xdr:from>
    <xdr:to>
      <xdr:col>15</xdr:col>
      <xdr:colOff>238125</xdr:colOff>
      <xdr:row>25</xdr:row>
      <xdr:rowOff>219075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3D2BB12-2225-A6B9-AFF6-20184CEE55D6}"/>
            </a:ext>
          </a:extLst>
        </xdr:cNvPr>
        <xdr:cNvSpPr/>
      </xdr:nvSpPr>
      <xdr:spPr>
        <a:xfrm>
          <a:off x="9877425" y="5553075"/>
          <a:ext cx="190500" cy="1905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!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176212</xdr:colOff>
      <xdr:row>8</xdr:row>
      <xdr:rowOff>66675</xdr:rowOff>
    </xdr:from>
    <xdr:to>
      <xdr:col>7</xdr:col>
      <xdr:colOff>481012</xdr:colOff>
      <xdr:row>22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989FBB-9B04-7DB2-F094-C20339CF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085B-76F9-4551-8583-05663C953547}">
  <sheetPr>
    <tabColor rgb="FFFFC000"/>
  </sheetPr>
  <dimension ref="B2:T44"/>
  <sheetViews>
    <sheetView showGridLines="0" showRowColHeaders="0" tabSelected="1" zoomScaleNormal="100" workbookViewId="0"/>
  </sheetViews>
  <sheetFormatPr defaultRowHeight="15" x14ac:dyDescent="0.25"/>
  <cols>
    <col min="2" max="2" width="28.85546875" bestFit="1" customWidth="1"/>
    <col min="9" max="9" width="9.140625" style="1"/>
    <col min="10" max="10" width="9.140625" style="52"/>
    <col min="13" max="15" width="8.5703125" customWidth="1"/>
  </cols>
  <sheetData>
    <row r="2" spans="2:10" x14ac:dyDescent="0.25">
      <c r="B2" s="7" t="s">
        <v>5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10</v>
      </c>
      <c r="H2" s="7" t="s">
        <v>11</v>
      </c>
      <c r="I2" s="8" t="s">
        <v>4</v>
      </c>
    </row>
    <row r="3" spans="2:10" x14ac:dyDescent="0.25">
      <c r="B3" s="7" t="s">
        <v>6</v>
      </c>
      <c r="C3" s="5">
        <v>1</v>
      </c>
      <c r="D3" s="5">
        <v>3</v>
      </c>
      <c r="E3" s="5">
        <v>5</v>
      </c>
      <c r="F3" s="5">
        <v>6</v>
      </c>
      <c r="G3" s="5">
        <v>9</v>
      </c>
      <c r="H3" s="5" t="s">
        <v>29</v>
      </c>
      <c r="I3" s="6">
        <v>0</v>
      </c>
    </row>
    <row r="4" spans="2:10" x14ac:dyDescent="0.25">
      <c r="B4" s="7" t="s">
        <v>7</v>
      </c>
      <c r="C4" s="5">
        <v>1</v>
      </c>
      <c r="D4" s="5">
        <v>4</v>
      </c>
      <c r="E4" s="5">
        <v>9</v>
      </c>
      <c r="F4" s="5" t="s">
        <v>29</v>
      </c>
      <c r="G4" s="5" t="s">
        <v>29</v>
      </c>
      <c r="H4" s="5" t="s">
        <v>29</v>
      </c>
      <c r="I4" s="6">
        <v>0</v>
      </c>
    </row>
    <row r="5" spans="2:10" x14ac:dyDescent="0.25">
      <c r="B5" s="7" t="s">
        <v>8</v>
      </c>
      <c r="C5" s="5">
        <v>0</v>
      </c>
      <c r="D5" s="5">
        <v>4</v>
      </c>
      <c r="E5" s="5">
        <v>7</v>
      </c>
      <c r="F5" s="5">
        <v>9</v>
      </c>
      <c r="G5" s="5" t="s">
        <v>29</v>
      </c>
      <c r="H5" s="5" t="s">
        <v>29</v>
      </c>
      <c r="I5" s="6">
        <v>0</v>
      </c>
    </row>
    <row r="6" spans="2:10" x14ac:dyDescent="0.25">
      <c r="B6" s="7" t="s">
        <v>9</v>
      </c>
      <c r="C6" s="5">
        <v>2</v>
      </c>
      <c r="D6" s="5">
        <v>2</v>
      </c>
      <c r="E6" s="5">
        <v>4</v>
      </c>
      <c r="F6" s="5">
        <v>5</v>
      </c>
      <c r="G6" s="5">
        <v>6</v>
      </c>
      <c r="H6" s="5">
        <v>9</v>
      </c>
      <c r="I6" s="6">
        <v>0</v>
      </c>
    </row>
    <row r="7" spans="2:10" x14ac:dyDescent="0.25">
      <c r="B7" s="2"/>
      <c r="C7" s="2"/>
      <c r="D7" s="2"/>
      <c r="E7" s="2"/>
      <c r="F7" s="2"/>
      <c r="G7" s="2"/>
      <c r="H7" s="2"/>
      <c r="I7" s="6">
        <f>SUM(I3:I6)</f>
        <v>0</v>
      </c>
    </row>
    <row r="8" spans="2:10" x14ac:dyDescent="0.25">
      <c r="B8" s="2"/>
      <c r="G8" s="3"/>
      <c r="I8" s="4"/>
    </row>
    <row r="9" spans="2:10" x14ac:dyDescent="0.25">
      <c r="B9" s="7" t="s">
        <v>12</v>
      </c>
      <c r="C9" s="7" t="s">
        <v>0</v>
      </c>
      <c r="D9" s="7" t="s">
        <v>1</v>
      </c>
      <c r="E9" s="7" t="s">
        <v>2</v>
      </c>
      <c r="F9" s="7" t="s">
        <v>3</v>
      </c>
      <c r="G9" s="7" t="s">
        <v>10</v>
      </c>
      <c r="H9" s="7" t="s">
        <v>11</v>
      </c>
      <c r="I9" s="9" t="s">
        <v>4</v>
      </c>
    </row>
    <row r="10" spans="2:10" x14ac:dyDescent="0.25">
      <c r="B10" s="7" t="s">
        <v>13</v>
      </c>
      <c r="C10" s="5">
        <v>1</v>
      </c>
      <c r="D10" s="5">
        <v>3</v>
      </c>
      <c r="E10" s="5">
        <v>7</v>
      </c>
      <c r="F10" s="5">
        <v>9</v>
      </c>
      <c r="G10" s="5" t="s">
        <v>29</v>
      </c>
      <c r="H10" s="5" t="s">
        <v>29</v>
      </c>
      <c r="I10" s="6">
        <v>0</v>
      </c>
    </row>
    <row r="11" spans="2:10" x14ac:dyDescent="0.25">
      <c r="B11" s="7" t="s">
        <v>14</v>
      </c>
      <c r="C11" s="5">
        <v>1</v>
      </c>
      <c r="D11" s="5">
        <v>3</v>
      </c>
      <c r="E11" s="5">
        <v>5</v>
      </c>
      <c r="F11" s="5">
        <v>9</v>
      </c>
      <c r="G11" s="5" t="s">
        <v>29</v>
      </c>
      <c r="H11" s="5" t="s">
        <v>29</v>
      </c>
      <c r="I11" s="6">
        <v>0</v>
      </c>
    </row>
    <row r="12" spans="2:10" x14ac:dyDescent="0.25">
      <c r="B12" s="7" t="s">
        <v>15</v>
      </c>
      <c r="C12" s="5">
        <v>1</v>
      </c>
      <c r="D12" s="5">
        <v>4</v>
      </c>
      <c r="E12" s="5">
        <v>6</v>
      </c>
      <c r="F12" s="5">
        <v>9</v>
      </c>
      <c r="G12" s="5" t="s">
        <v>29</v>
      </c>
      <c r="H12" s="5" t="s">
        <v>29</v>
      </c>
      <c r="I12" s="6">
        <v>0</v>
      </c>
    </row>
    <row r="13" spans="2:10" x14ac:dyDescent="0.25">
      <c r="B13" s="7" t="s">
        <v>16</v>
      </c>
      <c r="C13" s="5">
        <v>1</v>
      </c>
      <c r="D13" s="5">
        <v>3</v>
      </c>
      <c r="E13" s="5">
        <v>8</v>
      </c>
      <c r="F13" s="5">
        <v>9</v>
      </c>
      <c r="G13" s="5" t="s">
        <v>29</v>
      </c>
      <c r="H13" s="5" t="s">
        <v>29</v>
      </c>
      <c r="I13" s="6">
        <v>0</v>
      </c>
    </row>
    <row r="14" spans="2:10" x14ac:dyDescent="0.25">
      <c r="B14" s="2"/>
      <c r="C14" s="2"/>
      <c r="D14" s="2"/>
      <c r="E14" s="2"/>
      <c r="F14" s="2"/>
      <c r="G14" s="2"/>
      <c r="H14" s="2"/>
      <c r="I14" s="6">
        <f>SUM(I10:I13)</f>
        <v>0</v>
      </c>
    </row>
    <row r="15" spans="2:10" x14ac:dyDescent="0.25">
      <c r="B15" s="2"/>
      <c r="C15" s="2"/>
      <c r="D15" s="2"/>
      <c r="E15" s="2"/>
      <c r="F15" s="2"/>
      <c r="G15" s="2"/>
      <c r="H15" s="2"/>
    </row>
    <row r="16" spans="2:10" x14ac:dyDescent="0.25">
      <c r="B16" s="51" t="s">
        <v>27</v>
      </c>
      <c r="C16" s="51"/>
      <c r="D16" s="51"/>
      <c r="E16" s="51"/>
      <c r="F16" s="51"/>
      <c r="G16" s="51"/>
      <c r="H16" s="51"/>
      <c r="I16" s="6">
        <f>(I7+I14)/8</f>
        <v>0</v>
      </c>
      <c r="J16" s="53" t="str">
        <f>IF(I16&lt;3,"LOW",IF(I16&lt;6,"MEDIUM",IF(I16&gt;=6,"HIGH")))</f>
        <v>LOW</v>
      </c>
    </row>
    <row r="17" spans="2:20" x14ac:dyDescent="0.25">
      <c r="B17" s="2"/>
      <c r="I17" s="4"/>
      <c r="J17" s="54"/>
    </row>
    <row r="18" spans="2:20" x14ac:dyDescent="0.25">
      <c r="B18" s="7" t="s">
        <v>17</v>
      </c>
      <c r="C18" s="7" t="s">
        <v>0</v>
      </c>
      <c r="D18" s="7" t="s">
        <v>1</v>
      </c>
      <c r="E18" s="7" t="s">
        <v>2</v>
      </c>
      <c r="F18" s="7" t="s">
        <v>3</v>
      </c>
      <c r="G18" s="7" t="s">
        <v>10</v>
      </c>
      <c r="H18" s="7" t="s">
        <v>11</v>
      </c>
      <c r="I18" s="9" t="s">
        <v>4</v>
      </c>
      <c r="J18" s="54"/>
    </row>
    <row r="19" spans="2:20" x14ac:dyDescent="0.25">
      <c r="B19" s="7" t="s">
        <v>18</v>
      </c>
      <c r="C19" s="5">
        <v>2</v>
      </c>
      <c r="D19" s="5">
        <v>6</v>
      </c>
      <c r="E19" s="5">
        <v>6</v>
      </c>
      <c r="F19" s="5">
        <v>7</v>
      </c>
      <c r="G19" s="5">
        <v>9</v>
      </c>
      <c r="H19" s="5" t="s">
        <v>29</v>
      </c>
      <c r="I19" s="6">
        <v>0</v>
      </c>
      <c r="J19" s="54"/>
    </row>
    <row r="20" spans="2:20" ht="18.75" x14ac:dyDescent="0.25">
      <c r="B20" s="7" t="s">
        <v>19</v>
      </c>
      <c r="C20" s="5">
        <v>1</v>
      </c>
      <c r="D20" s="5">
        <v>3</v>
      </c>
      <c r="E20" s="5">
        <v>5</v>
      </c>
      <c r="F20" s="5">
        <v>7</v>
      </c>
      <c r="G20" s="5">
        <v>9</v>
      </c>
      <c r="H20" s="5" t="s">
        <v>29</v>
      </c>
      <c r="I20" s="6">
        <v>0</v>
      </c>
      <c r="J20" s="54"/>
    </row>
    <row r="21" spans="2:20" ht="18.75" x14ac:dyDescent="0.25">
      <c r="B21" s="7" t="s">
        <v>20</v>
      </c>
      <c r="C21" s="5">
        <v>1</v>
      </c>
      <c r="D21" s="5">
        <v>5</v>
      </c>
      <c r="E21" s="5">
        <v>5</v>
      </c>
      <c r="F21" s="5">
        <v>7</v>
      </c>
      <c r="G21" s="5">
        <v>9</v>
      </c>
      <c r="H21" s="5" t="s">
        <v>29</v>
      </c>
      <c r="I21" s="6">
        <v>0</v>
      </c>
      <c r="J21" s="54"/>
    </row>
    <row r="22" spans="2:20" x14ac:dyDescent="0.25">
      <c r="B22" s="7" t="s">
        <v>21</v>
      </c>
      <c r="C22" s="5">
        <v>1</v>
      </c>
      <c r="D22" s="5">
        <v>7</v>
      </c>
      <c r="E22" s="5">
        <v>9</v>
      </c>
      <c r="F22" s="5" t="s">
        <v>29</v>
      </c>
      <c r="G22" s="5" t="s">
        <v>29</v>
      </c>
      <c r="H22" s="5" t="s">
        <v>29</v>
      </c>
      <c r="I22" s="6">
        <v>0</v>
      </c>
      <c r="J22" s="54"/>
    </row>
    <row r="23" spans="2:20" x14ac:dyDescent="0.25">
      <c r="B23" s="2"/>
      <c r="C23" s="2"/>
      <c r="D23" s="2"/>
      <c r="E23" s="2"/>
      <c r="F23" s="2"/>
      <c r="G23" s="2"/>
      <c r="H23" s="2"/>
      <c r="I23" s="6">
        <f>SUM(I19:I22)</f>
        <v>0</v>
      </c>
      <c r="J23" s="54"/>
    </row>
    <row r="24" spans="2:20" x14ac:dyDescent="0.25">
      <c r="B24" s="2"/>
      <c r="I24" s="4"/>
      <c r="J24" s="54"/>
    </row>
    <row r="25" spans="2:20" x14ac:dyDescent="0.25">
      <c r="B25" s="7" t="s">
        <v>22</v>
      </c>
      <c r="C25" s="7" t="s">
        <v>0</v>
      </c>
      <c r="D25" s="7" t="s">
        <v>1</v>
      </c>
      <c r="E25" s="7" t="s">
        <v>2</v>
      </c>
      <c r="F25" s="7" t="s">
        <v>3</v>
      </c>
      <c r="G25" s="7" t="s">
        <v>10</v>
      </c>
      <c r="H25" s="7" t="s">
        <v>11</v>
      </c>
      <c r="I25" s="9" t="s">
        <v>4</v>
      </c>
      <c r="J25" s="54"/>
    </row>
    <row r="26" spans="2:20" x14ac:dyDescent="0.25">
      <c r="B26" s="7" t="s">
        <v>23</v>
      </c>
      <c r="C26" s="5">
        <v>1</v>
      </c>
      <c r="D26" s="5">
        <v>3</v>
      </c>
      <c r="E26" s="5">
        <v>7</v>
      </c>
      <c r="F26" s="5">
        <v>9</v>
      </c>
      <c r="G26" s="5" t="s">
        <v>29</v>
      </c>
      <c r="H26" s="5" t="s">
        <v>29</v>
      </c>
      <c r="I26" s="6">
        <v>0</v>
      </c>
      <c r="J26" s="54"/>
    </row>
    <row r="27" spans="2:20" x14ac:dyDescent="0.25">
      <c r="B27" s="7" t="s">
        <v>24</v>
      </c>
      <c r="C27" s="5">
        <v>1</v>
      </c>
      <c r="D27" s="5">
        <v>4</v>
      </c>
      <c r="E27" s="5">
        <v>5</v>
      </c>
      <c r="F27" s="5">
        <v>9</v>
      </c>
      <c r="G27" s="5" t="s">
        <v>29</v>
      </c>
      <c r="H27" s="5" t="s">
        <v>29</v>
      </c>
      <c r="I27" s="6">
        <v>0</v>
      </c>
      <c r="J27" s="54"/>
    </row>
    <row r="28" spans="2:20" x14ac:dyDescent="0.25">
      <c r="B28" s="7" t="s">
        <v>25</v>
      </c>
      <c r="C28" s="5">
        <v>2</v>
      </c>
      <c r="D28" s="5">
        <v>5</v>
      </c>
      <c r="E28" s="5">
        <v>7</v>
      </c>
      <c r="F28" s="5" t="s">
        <v>29</v>
      </c>
      <c r="G28" s="5" t="s">
        <v>29</v>
      </c>
      <c r="H28" s="5" t="s">
        <v>29</v>
      </c>
      <c r="I28" s="6">
        <v>0</v>
      </c>
      <c r="J28" s="54"/>
    </row>
    <row r="29" spans="2:20" x14ac:dyDescent="0.25">
      <c r="B29" s="7" t="s">
        <v>26</v>
      </c>
      <c r="C29" s="5">
        <v>3</v>
      </c>
      <c r="D29" s="5">
        <v>5</v>
      </c>
      <c r="E29" s="5">
        <v>7</v>
      </c>
      <c r="F29" s="5">
        <v>9</v>
      </c>
      <c r="G29" s="5" t="s">
        <v>29</v>
      </c>
      <c r="H29" s="5" t="s">
        <v>29</v>
      </c>
      <c r="I29" s="6">
        <v>0</v>
      </c>
      <c r="J29" s="54"/>
    </row>
    <row r="30" spans="2:20" x14ac:dyDescent="0.25">
      <c r="I30" s="6">
        <f>SUM(I26:I29)</f>
        <v>0</v>
      </c>
      <c r="J30" s="54"/>
    </row>
    <row r="31" spans="2:20" x14ac:dyDescent="0.25">
      <c r="J31" s="54"/>
    </row>
    <row r="32" spans="2:20" x14ac:dyDescent="0.25">
      <c r="B32" s="51" t="s">
        <v>28</v>
      </c>
      <c r="C32" s="51"/>
      <c r="D32" s="51"/>
      <c r="E32" s="51"/>
      <c r="F32" s="51"/>
      <c r="G32" s="51"/>
      <c r="H32" s="51"/>
      <c r="I32" s="6">
        <f>(I23+I30)/8</f>
        <v>0</v>
      </c>
      <c r="J32" s="53" t="str">
        <f>IF(I32&lt;3,"LOW",IF(I32&lt;6,"MEDIUM",IF(I32&gt;=6,"HIGH")))</f>
        <v>LOW</v>
      </c>
      <c r="R32" s="50" t="s">
        <v>44</v>
      </c>
      <c r="S32" s="50"/>
      <c r="T32" s="50"/>
    </row>
    <row r="33" spans="2:20" ht="15.75" thickBot="1" x14ac:dyDescent="0.3">
      <c r="R33" s="44" t="s">
        <v>42</v>
      </c>
      <c r="S33" s="45"/>
      <c r="T33" s="46"/>
    </row>
    <row r="34" spans="2:20" ht="37.5" customHeight="1" thickTop="1" thickBot="1" x14ac:dyDescent="0.3">
      <c r="B34" s="2"/>
      <c r="C34" s="10" t="s">
        <v>30</v>
      </c>
      <c r="D34" s="11" t="s">
        <v>31</v>
      </c>
      <c r="E34" s="12" t="s">
        <v>32</v>
      </c>
      <c r="F34" s="13" t="s">
        <v>33</v>
      </c>
      <c r="G34" s="14" t="s">
        <v>34</v>
      </c>
      <c r="I34"/>
      <c r="L34" s="15" t="s">
        <v>31</v>
      </c>
      <c r="M34" s="21" t="str">
        <f>IF(AND(J16="low",J32="high"),"MEDIUM","")</f>
        <v/>
      </c>
      <c r="N34" s="21" t="str">
        <f>IF(AND(J16="medium",J32="high"),"HIGH","")</f>
        <v/>
      </c>
      <c r="O34" s="21" t="str">
        <f>IF(AND(J16="high",J32="high"),"CRITICAL","")</f>
        <v/>
      </c>
      <c r="R34" s="26" t="str">
        <f>IF(M34="medium","•","")</f>
        <v/>
      </c>
      <c r="S34" s="25" t="str">
        <f>IF(N34="high","•","")</f>
        <v/>
      </c>
      <c r="T34" s="22" t="str">
        <f>IF(O34="critical","•","")</f>
        <v/>
      </c>
    </row>
    <row r="35" spans="2:20" ht="37.5" customHeight="1" thickTop="1" thickBot="1" x14ac:dyDescent="0.3">
      <c r="I35"/>
      <c r="L35" s="16" t="s">
        <v>32</v>
      </c>
      <c r="M35" s="21" t="str">
        <f>IF(AND(J16="low",J32="medium"),"LOW","")</f>
        <v/>
      </c>
      <c r="N35" s="21" t="str">
        <f>IF(AND(J16="medium",J32="medium"),"MEDIUM","")</f>
        <v/>
      </c>
      <c r="O35" s="21" t="str">
        <f>IF(AND(J16="high",J32="medium"),"HIGH","")</f>
        <v/>
      </c>
      <c r="R35" s="26" t="str">
        <f>IF(M35="low","•","")</f>
        <v/>
      </c>
      <c r="S35" s="24" t="str">
        <f>IF(N35="medium","•","")</f>
        <v/>
      </c>
      <c r="T35" s="23" t="str">
        <f>IF(O35="high","•","")</f>
        <v/>
      </c>
    </row>
    <row r="36" spans="2:20" ht="37.5" customHeight="1" thickTop="1" thickBot="1" x14ac:dyDescent="0.75">
      <c r="I36"/>
      <c r="L36" s="17" t="s">
        <v>33</v>
      </c>
      <c r="M36" s="21" t="str">
        <f>IF(AND(J16="low",J32="low"),"INFO","")</f>
        <v>INFO</v>
      </c>
      <c r="N36" s="21" t="str">
        <f>IF(AND(J16="medium",J32="low"),"LOW","")</f>
        <v/>
      </c>
      <c r="O36" s="21" t="str">
        <f>IF(AND(J16="high",J32="low"),"MEDIUM","")</f>
        <v/>
      </c>
      <c r="R36" s="27" t="str">
        <f>IF(M36="info","•","")</f>
        <v>•</v>
      </c>
      <c r="S36" s="28" t="str">
        <f>IF(N36="low","•","")</f>
        <v/>
      </c>
      <c r="T36" s="28" t="str">
        <f>IF(O36="medium","•","")</f>
        <v/>
      </c>
    </row>
    <row r="37" spans="2:20" ht="37.5" customHeight="1" thickBot="1" x14ac:dyDescent="0.3">
      <c r="I37"/>
      <c r="L37" s="29" t="s">
        <v>35</v>
      </c>
      <c r="M37" s="18" t="s">
        <v>33</v>
      </c>
      <c r="N37" s="19" t="s">
        <v>32</v>
      </c>
      <c r="O37" s="20" t="s">
        <v>31</v>
      </c>
      <c r="R37" s="55" t="s">
        <v>43</v>
      </c>
      <c r="S37" s="56"/>
      <c r="T37" s="57"/>
    </row>
    <row r="38" spans="2:20" x14ac:dyDescent="0.25">
      <c r="I38"/>
    </row>
    <row r="39" spans="2:20" x14ac:dyDescent="0.25">
      <c r="I39"/>
    </row>
    <row r="40" spans="2:20" x14ac:dyDescent="0.25">
      <c r="I40"/>
    </row>
    <row r="42" spans="2:20" x14ac:dyDescent="0.25">
      <c r="B42" t="s">
        <v>47</v>
      </c>
    </row>
    <row r="43" spans="2:20" x14ac:dyDescent="0.25">
      <c r="B43" t="s">
        <v>46</v>
      </c>
      <c r="C43" s="58"/>
    </row>
    <row r="44" spans="2:20" x14ac:dyDescent="0.25">
      <c r="B44" t="s">
        <v>45</v>
      </c>
      <c r="C44" s="58"/>
    </row>
  </sheetData>
  <mergeCells count="5">
    <mergeCell ref="R32:T32"/>
    <mergeCell ref="B16:H16"/>
    <mergeCell ref="B32:H32"/>
    <mergeCell ref="R33:T33"/>
    <mergeCell ref="R37:T37"/>
  </mergeCells>
  <conditionalFormatting sqref="J16">
    <cfRule type="cellIs" dxfId="13" priority="27" operator="equal">
      <formula>"HIGH"</formula>
    </cfRule>
    <cfRule type="cellIs" dxfId="12" priority="28" operator="equal">
      <formula>"MEDIUM"</formula>
    </cfRule>
    <cfRule type="cellIs" dxfId="11" priority="29" operator="equal">
      <formula>"LOW"</formula>
    </cfRule>
  </conditionalFormatting>
  <conditionalFormatting sqref="J32">
    <cfRule type="cellIs" dxfId="10" priority="24" operator="equal">
      <formula>"HIGH"</formula>
    </cfRule>
    <cfRule type="cellIs" dxfId="9" priority="25" operator="equal">
      <formula>"MEDIUM"</formula>
    </cfRule>
    <cfRule type="cellIs" dxfId="8" priority="26" operator="equal">
      <formula>"LOW"</formula>
    </cfRule>
  </conditionalFormatting>
  <conditionalFormatting sqref="M36">
    <cfRule type="cellIs" dxfId="7" priority="4" operator="equal">
      <formula>"INFO"</formula>
    </cfRule>
  </conditionalFormatting>
  <conditionalFormatting sqref="M34:N36">
    <cfRule type="cellIs" dxfId="6" priority="1" operator="equal">
      <formula>"HIGH"</formula>
    </cfRule>
    <cfRule type="cellIs" dxfId="5" priority="2" operator="equal">
      <formula>"MEDIUM"</formula>
    </cfRule>
    <cfRule type="cellIs" dxfId="4" priority="3" operator="equal">
      <formula>"LOW"</formula>
    </cfRule>
  </conditionalFormatting>
  <conditionalFormatting sqref="O34">
    <cfRule type="cellIs" dxfId="3" priority="23" operator="equal">
      <formula>"CRITICAL"</formula>
    </cfRule>
  </conditionalFormatting>
  <conditionalFormatting sqref="O35:O36">
    <cfRule type="cellIs" dxfId="2" priority="8" operator="equal">
      <formula>"HIGH"</formula>
    </cfRule>
    <cfRule type="cellIs" dxfId="1" priority="9" operator="equal">
      <formula>"MEDIUM"</formula>
    </cfRule>
    <cfRule type="cellIs" dxfId="0" priority="10" operator="equal">
      <formula>"LOW"</formula>
    </cfRule>
  </conditionalFormatting>
  <dataValidations disablePrompts="1" count="16">
    <dataValidation allowBlank="1" showInputMessage="1" showErrorMessage="1" promptTitle="Skill Level" prompt="Skill Level - How technically skilled is this group of threat agents?  _x000a__x000a_A: No technical skills (1) _x000a_B: some technical skills (3)  _x000a_C: advanced computer user (5) _x000a_D: network and programming skills (6)_x000a_E: security penetration skills (9)_x000a_" sqref="B3" xr:uid="{58DA0494-1607-4674-A056-C01BE949A648}"/>
    <dataValidation allowBlank="1" showInputMessage="1" showErrorMessage="1" promptTitle="Motive" prompt="Motive - How motivated is this group of threat agents to find and exploit this vulnerability?_x000a__x000a_A: Low or no reward (1)_x000a_B: possible reward (4)_x000a_C: high reward (9)" sqref="B4" xr:uid="{F01DEDEB-D3B7-4184-87BE-585F62F00F7B}"/>
    <dataValidation allowBlank="1" showInputMessage="1" showErrorMessage="1" promptTitle="Size" prompt="Size - How large is this group of threat agents? _x000a__x000a_A: Developers (2)_x000a_B: System administrators (2)_x000a_C: Intranet users (4)_x000a_D: Partners (5)_x000a_E: Authenticated users (6)_x000a_F: Anonymous Internet users (9)_x000a__x000a_" sqref="B6" xr:uid="{3B6D2E06-9957-4AC1-AB94-368B2F4810B3}"/>
    <dataValidation allowBlank="1" showInputMessage="1" showErrorMessage="1" promptTitle="Opportunity" prompt="What resouces and opportunities are required by threat agents._x000a_A: Full access or expensive resources required (0)_x000a_B: Special access or resources required (4)_x000a_C: Some access or resources required (7)_x000a_D: No access or resources required (9)" sqref="B5" xr:uid="{C02C1290-46C6-43DA-AECA-BC6342C8D9D6}"/>
    <dataValidation allowBlank="1" showInputMessage="1" showErrorMessage="1" promptTitle="Ease of Discovery" prompt=" How easy is it for this group of threat agents to discover this vulnerability? _x000a_A: Practically impossible (1)_x000a_B: Difficult (3)_x000a_C: Easy (7)_x000a_D: Automated tools available (9)" sqref="B10" xr:uid="{E931BFBE-988C-450A-8B90-48D0CF924002}"/>
    <dataValidation allowBlank="1" showInputMessage="1" showErrorMessage="1" promptTitle="Ease of Exploit" prompt="t How easy is it for this group of threat agents to actually exploit this vulnerability? _x000a_A: Theoretical (1)_x000a_B: Difficult (3)_x000a_C: Easy (5)_x000a_D: Automated tools available (9)" sqref="B11" xr:uid="{0EEA961E-BE4F-4F56-8E6D-9E66E84F5A10}"/>
    <dataValidation allowBlank="1" showInputMessage="1" showErrorMessage="1" promptTitle="Awareness" prompt=" How well known is this vulnerability to this group of threat agents? _x000a_A: Unknown (1)_x000a_B: Hidden (4)_x000a_C: Obvious (6)_x000a_D: Public knowledge (9)" sqref="B12" xr:uid="{92F991E6-2E32-4E42-B231-1DB038BB51DC}"/>
    <dataValidation allowBlank="1" showInputMessage="1" showErrorMessage="1" promptTitle="Intrusion Detection" prompt="nHow likely is an exploit to be detected? _x000a_A: Active detection in application (1)_x000a_B: Logged and reviewed (3)_x000a_C: Logged without review (8)_x000a_D: Not logged (9)" sqref="B13" xr:uid="{785F2315-F1B7-4A04-A486-9D20A8976176}"/>
    <dataValidation allowBlank="1" showInputMessage="1" showErrorMessage="1" promptTitle="Loss of Confidentiality" prompt="How much data could be disclosed and how sensitive is it? _x000a_A: Minimal non-sensitive data disclosed (2)_x000a_B: Minimal critical data disclosed (6)_x000a_C: Extensive non-sensitive data disclosed (6)_x000a_D: Extensive critical data disclosed (7)_x000a_E: All data disclosed (9)" sqref="B19" xr:uid="{262E7709-CD57-4CD7-A2DC-804C47F5BC9D}"/>
    <dataValidation allowBlank="1" showInputMessage="1" showErrorMessage="1" promptTitle="Loss of Integrity" prompt="How much data could be corrupted and how damaged is it?_x000a_A: Minimal slightly corrupt data (1)_x000a_B: Minimal seriously corrupt data (3)_x000a_C: Extensive slightly corrupt data (5)_x000a_D: Extensive seriously corrupt data (7)_x000a_E: All data totally corrupt (9)" sqref="B20" xr:uid="{88C26E6D-5ED1-4B90-9199-EC56A633DD6B}"/>
    <dataValidation allowBlank="1" showInputMessage="1" showErrorMessage="1" prompt="ServIce could be lost and how vital is?_x000a_A: Minimal secondary srvc interrupted (1)_x000a_B: Minimal primary srvc interrupted (5)_x000a_C: Extensive secondary srcv interrupted (5)_x000a_D: Extensive primary srcv interrupted (7)_x000a_E: All services completely lost (9)" sqref="B21" xr:uid="{3E378212-718A-4288-997E-C44524DCE215}"/>
    <dataValidation allowBlank="1" showInputMessage="1" showErrorMessage="1" promptTitle="Loss of Accountability " prompt="Are the threat agents’ actions traceable to an individual? _x000a_A: Fully traceable (1)_x000a_B: Possibly traceable (7)_x000a_C: Completely anonymous (9)" sqref="B22" xr:uid="{D1FD09DB-AE79-4A9D-9E5F-51F6F0A74865}"/>
    <dataValidation allowBlank="1" showInputMessage="1" showErrorMessage="1" promptTitle="Financial damage" prompt="How much financial damage will result from an exploit? _x000a_A: Less than the cost to fix the vulnerability (1)_x000a_B: Minor effect on annual profit (3)_x000a_C: Significant effect on annual profit (7)_x000a_D: Bankruptcy (9)" sqref="B26" xr:uid="{0568A86F-E480-46A6-A398-74EF08202983}"/>
    <dataValidation allowBlank="1" showInputMessage="1" showErrorMessage="1" promptTitle="Reputation damage" prompt="Would an exploit result in reputation damage that would harm the business? _x000a_A: Minimal damage (1)_x000a_B: Loss of major accounts (4)_x000a_C: loss of goodwill (5)_x000a_D: brand damage (9)" sqref="B27" xr:uid="{E9A1D575-2CB7-4CB9-9AA4-A8F16F5013C3}"/>
    <dataValidation allowBlank="1" showInputMessage="1" showErrorMessage="1" promptTitle="Non-compliance" prompt=" How much exposure does non-compliance introduce? _x000a_A: Minor violation (2)_x000a_B: clear violation (5)_x000a_C: high profile violation (7)" sqref="B28" xr:uid="{8744C01F-19DB-4930-A0B3-6C45EF21C205}"/>
    <dataValidation allowBlank="1" showInputMessage="1" showErrorMessage="1" promptTitle="Privacy violation" prompt=" How much personally identifiable information could be disclosed? A: One individual (3)_x000a_B: Hundreds of people (5)_x000a_C: Thousands of people (7)_x000a_D: Millions of people (9)" sqref="B29" xr:uid="{9B1DB72C-9445-4830-BC01-08A28CBB9FE9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339E-CEF1-48E7-A019-B580C0BCC74C}">
  <dimension ref="B2:Q28"/>
  <sheetViews>
    <sheetView zoomScaleNormal="100" workbookViewId="0">
      <selection activeCell="Q18" sqref="Q18"/>
    </sheetView>
  </sheetViews>
  <sheetFormatPr defaultRowHeight="15" x14ac:dyDescent="0.25"/>
  <cols>
    <col min="14" max="16" width="14.28515625" customWidth="1"/>
  </cols>
  <sheetData>
    <row r="2" spans="2:3" x14ac:dyDescent="0.25">
      <c r="B2" t="s">
        <v>36</v>
      </c>
      <c r="C2">
        <v>8</v>
      </c>
    </row>
    <row r="3" spans="2:3" x14ac:dyDescent="0.25">
      <c r="B3" t="s">
        <v>37</v>
      </c>
      <c r="C3">
        <v>1</v>
      </c>
    </row>
    <row r="4" spans="2:3" x14ac:dyDescent="0.25">
      <c r="B4" t="s">
        <v>38</v>
      </c>
      <c r="C4">
        <v>10</v>
      </c>
    </row>
    <row r="5" spans="2:3" x14ac:dyDescent="0.25">
      <c r="B5" t="s">
        <v>39</v>
      </c>
      <c r="C5">
        <v>4</v>
      </c>
    </row>
    <row r="6" spans="2:3" x14ac:dyDescent="0.25">
      <c r="B6" t="s">
        <v>40</v>
      </c>
      <c r="C6">
        <v>1</v>
      </c>
    </row>
    <row r="7" spans="2:3" x14ac:dyDescent="0.25">
      <c r="B7" t="s">
        <v>48</v>
      </c>
      <c r="C7">
        <f>SUM(C2:C6)</f>
        <v>24</v>
      </c>
    </row>
    <row r="23" spans="13:17" x14ac:dyDescent="0.25">
      <c r="O23" s="41"/>
    </row>
    <row r="24" spans="13:17" ht="19.5" customHeight="1" x14ac:dyDescent="0.25">
      <c r="N24" s="44" t="s">
        <v>42</v>
      </c>
      <c r="O24" s="45"/>
      <c r="P24" s="46"/>
      <c r="Q24" s="43"/>
    </row>
    <row r="25" spans="13:17" ht="75" customHeight="1" x14ac:dyDescent="0.25">
      <c r="N25" s="30" t="str">
        <f>IF(I25="medium","•","")</f>
        <v/>
      </c>
      <c r="O25" s="31" t="str">
        <f>IF(J25="high","•","")</f>
        <v/>
      </c>
      <c r="P25" s="32" t="str">
        <f>IF(K25="critical","•","")</f>
        <v/>
      </c>
      <c r="Q25" s="33"/>
    </row>
    <row r="26" spans="13:17" ht="75" customHeight="1" x14ac:dyDescent="0.25">
      <c r="N26" s="30" t="str">
        <f>IF(I26="low","•","")</f>
        <v/>
      </c>
      <c r="O26" s="34" t="str">
        <f>IF(J26="medium","•","")</f>
        <v/>
      </c>
      <c r="P26" s="40" t="s">
        <v>41</v>
      </c>
      <c r="Q26" s="35"/>
    </row>
    <row r="27" spans="13:17" ht="75" customHeight="1" x14ac:dyDescent="0.35">
      <c r="M27" s="37"/>
      <c r="N27" s="36" t="str">
        <f>IF(I27="info","•","")</f>
        <v/>
      </c>
      <c r="O27" s="38" t="str">
        <f>IF(J27="low","•","")</f>
        <v/>
      </c>
      <c r="P27" s="39" t="str">
        <f>IF(K27="medium","•","")</f>
        <v/>
      </c>
    </row>
    <row r="28" spans="13:17" ht="19.5" customHeight="1" x14ac:dyDescent="0.25">
      <c r="N28" s="47" t="s">
        <v>43</v>
      </c>
      <c r="O28" s="48"/>
      <c r="P28" s="49"/>
      <c r="Q28" s="42"/>
    </row>
  </sheetData>
  <mergeCells count="2">
    <mergeCell ref="N24:P24"/>
    <mergeCell ref="N28:P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OWASP-RISK-RATING-CALC-V1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</dc:creator>
  <cp:lastModifiedBy>WALL</cp:lastModifiedBy>
  <dcterms:created xsi:type="dcterms:W3CDTF">2023-07-13T13:38:53Z</dcterms:created>
  <dcterms:modified xsi:type="dcterms:W3CDTF">2023-07-18T20:52:37Z</dcterms:modified>
</cp:coreProperties>
</file>