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hio/Desktop/"/>
    </mc:Choice>
  </mc:AlternateContent>
  <xr:revisionPtr revIDLastSave="0" documentId="13_ncr:1_{8BDD3308-CD69-B54B-897B-6792FFDE715E}" xr6:coauthVersionLast="47" xr6:coauthVersionMax="47" xr10:uidLastSave="{00000000-0000-0000-0000-000000000000}"/>
  <bookViews>
    <workbookView xWindow="1100" yWindow="1780" windowWidth="37220" windowHeight="23800" activeTab="4" xr2:uid="{611DEB04-5709-3B48-97EA-3D628432E6E5}"/>
  </bookViews>
  <sheets>
    <sheet name="実験1反転増幅" sheetId="1" r:id="rId1"/>
    <sheet name="実験2-2基本微分" sheetId="3" r:id="rId2"/>
    <sheet name="実験2-3実用微分" sheetId="4" r:id="rId3"/>
    <sheet name="実験3-2基本積分" sheetId="5" r:id="rId4"/>
    <sheet name="実験3-3実用積分" sheetId="6" r:id="rId5"/>
    <sheet name="実験4-1" sheetId="7" r:id="rId6"/>
    <sheet name="実験4-1-2回目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8" l="1"/>
  <c r="E28" i="8"/>
  <c r="F28" i="8" s="1"/>
  <c r="G28" i="8"/>
  <c r="H28" i="8" s="1"/>
  <c r="G27" i="8"/>
  <c r="H27" i="8" s="1"/>
  <c r="E27" i="8"/>
  <c r="F27" i="8" s="1"/>
  <c r="G26" i="8"/>
  <c r="H26" i="8" s="1"/>
  <c r="E26" i="8"/>
  <c r="F26" i="8" s="1"/>
  <c r="G25" i="8"/>
  <c r="H25" i="8" s="1"/>
  <c r="E25" i="8"/>
  <c r="F25" i="8" s="1"/>
  <c r="G24" i="8"/>
  <c r="H24" i="8" s="1"/>
  <c r="F24" i="8"/>
  <c r="G23" i="8"/>
  <c r="H23" i="8" s="1"/>
  <c r="E23" i="8"/>
  <c r="F23" i="8" s="1"/>
  <c r="G22" i="8"/>
  <c r="H22" i="8" s="1"/>
  <c r="E22" i="8"/>
  <c r="F22" i="8" s="1"/>
  <c r="G21" i="8"/>
  <c r="H21" i="8" s="1"/>
  <c r="E21" i="8"/>
  <c r="F21" i="8" s="1"/>
  <c r="G20" i="8"/>
  <c r="H20" i="8" s="1"/>
  <c r="E20" i="8"/>
  <c r="F20" i="8" s="1"/>
  <c r="G19" i="8"/>
  <c r="H19" i="8" s="1"/>
  <c r="E19" i="8"/>
  <c r="F19" i="8" s="1"/>
  <c r="G18" i="8"/>
  <c r="H18" i="8" s="1"/>
  <c r="E18" i="8"/>
  <c r="F18" i="8" s="1"/>
  <c r="G17" i="8"/>
  <c r="H17" i="8" s="1"/>
  <c r="E17" i="8"/>
  <c r="F17" i="8" s="1"/>
  <c r="G16" i="8"/>
  <c r="H16" i="8" s="1"/>
  <c r="E16" i="8"/>
  <c r="F16" i="8" s="1"/>
  <c r="G15" i="8"/>
  <c r="H15" i="8" s="1"/>
  <c r="E15" i="8"/>
  <c r="F15" i="8" s="1"/>
  <c r="G14" i="8"/>
  <c r="H14" i="8" s="1"/>
  <c r="E14" i="8"/>
  <c r="F14" i="8" s="1"/>
  <c r="G13" i="8"/>
  <c r="H13" i="8" s="1"/>
  <c r="E13" i="8"/>
  <c r="F13" i="8" s="1"/>
  <c r="G12" i="8"/>
  <c r="H12" i="8" s="1"/>
  <c r="E12" i="8"/>
  <c r="F12" i="8" s="1"/>
  <c r="G11" i="8"/>
  <c r="H11" i="8" s="1"/>
  <c r="E11" i="8"/>
  <c r="F11" i="8" s="1"/>
  <c r="G10" i="8"/>
  <c r="H10" i="8" s="1"/>
  <c r="E10" i="8"/>
  <c r="F10" i="8" s="1"/>
  <c r="G9" i="8"/>
  <c r="H9" i="8" s="1"/>
  <c r="E9" i="8"/>
  <c r="F9" i="8" s="1"/>
  <c r="G8" i="8"/>
  <c r="H8" i="8" s="1"/>
  <c r="E8" i="8"/>
  <c r="F8" i="8" s="1"/>
  <c r="G7" i="8"/>
  <c r="H7" i="8" s="1"/>
  <c r="E7" i="8"/>
  <c r="F7" i="8" s="1"/>
  <c r="G6" i="8"/>
  <c r="H6" i="8" s="1"/>
  <c r="E6" i="8"/>
  <c r="F6" i="8" s="1"/>
  <c r="G5" i="8"/>
  <c r="H5" i="8" s="1"/>
  <c r="E5" i="8"/>
  <c r="F5" i="8" s="1"/>
  <c r="M4" i="8"/>
  <c r="M7" i="8" s="1"/>
  <c r="G4" i="8"/>
  <c r="H4" i="8" s="1"/>
  <c r="E4" i="8"/>
  <c r="F4" i="8" s="1"/>
  <c r="M3" i="8"/>
  <c r="M6" i="8" s="1"/>
  <c r="G3" i="8"/>
  <c r="H3" i="8" s="1"/>
  <c r="E3" i="8"/>
  <c r="F3" i="8" s="1"/>
  <c r="E12" i="7"/>
  <c r="F12" i="7" s="1"/>
  <c r="G29" i="7"/>
  <c r="H29" i="7" s="1"/>
  <c r="E29" i="7"/>
  <c r="F29" i="7" s="1"/>
  <c r="G9" i="7"/>
  <c r="H9" i="7" s="1"/>
  <c r="E9" i="7"/>
  <c r="F9" i="7" s="1"/>
  <c r="G8" i="7"/>
  <c r="H8" i="7" s="1"/>
  <c r="E8" i="7"/>
  <c r="F8" i="7" s="1"/>
  <c r="G13" i="7"/>
  <c r="H13" i="7" s="1"/>
  <c r="E13" i="7"/>
  <c r="F13" i="7" s="1"/>
  <c r="G12" i="7"/>
  <c r="H12" i="7" s="1"/>
  <c r="G11" i="7"/>
  <c r="H11" i="7" s="1"/>
  <c r="E11" i="7"/>
  <c r="F11" i="7" s="1"/>
  <c r="G15" i="7"/>
  <c r="H15" i="7" s="1"/>
  <c r="E15" i="7"/>
  <c r="F15" i="7" s="1"/>
  <c r="G14" i="7"/>
  <c r="H14" i="7" s="1"/>
  <c r="E14" i="7"/>
  <c r="F14" i="7" s="1"/>
  <c r="G27" i="7"/>
  <c r="H27" i="7" s="1"/>
  <c r="E27" i="7"/>
  <c r="F27" i="7" s="1"/>
  <c r="G23" i="7"/>
  <c r="H23" i="7" s="1"/>
  <c r="E23" i="7"/>
  <c r="F23" i="7" s="1"/>
  <c r="G22" i="7"/>
  <c r="H22" i="7" s="1"/>
  <c r="E22" i="7"/>
  <c r="F22" i="7" s="1"/>
  <c r="G21" i="7"/>
  <c r="H21" i="7" s="1"/>
  <c r="E21" i="7"/>
  <c r="F21" i="7" s="1"/>
  <c r="G20" i="7"/>
  <c r="H20" i="7" s="1"/>
  <c r="E20" i="7"/>
  <c r="F20" i="7" s="1"/>
  <c r="G18" i="7"/>
  <c r="H18" i="7" s="1"/>
  <c r="E18" i="7"/>
  <c r="F18" i="7" s="1"/>
  <c r="M3" i="7"/>
  <c r="M6" i="7" s="1"/>
  <c r="M4" i="7"/>
  <c r="M7" i="7" s="1"/>
  <c r="G28" i="7"/>
  <c r="H28" i="7" s="1"/>
  <c r="E28" i="7"/>
  <c r="F28" i="7" s="1"/>
  <c r="G26" i="7"/>
  <c r="H26" i="7" s="1"/>
  <c r="E26" i="7"/>
  <c r="F26" i="7" s="1"/>
  <c r="G25" i="7"/>
  <c r="H25" i="7" s="1"/>
  <c r="E25" i="7"/>
  <c r="F25" i="7" s="1"/>
  <c r="G24" i="7"/>
  <c r="H24" i="7" s="1"/>
  <c r="E24" i="7"/>
  <c r="F24" i="7" s="1"/>
  <c r="G19" i="7"/>
  <c r="H19" i="7" s="1"/>
  <c r="E19" i="7"/>
  <c r="F19" i="7" s="1"/>
  <c r="G17" i="7"/>
  <c r="H17" i="7" s="1"/>
  <c r="E17" i="7"/>
  <c r="F17" i="7" s="1"/>
  <c r="G16" i="7"/>
  <c r="H16" i="7" s="1"/>
  <c r="E16" i="7"/>
  <c r="F16" i="7" s="1"/>
  <c r="G10" i="7"/>
  <c r="H10" i="7" s="1"/>
  <c r="E10" i="7"/>
  <c r="F10" i="7" s="1"/>
  <c r="G7" i="7"/>
  <c r="H7" i="7" s="1"/>
  <c r="E7" i="7"/>
  <c r="F7" i="7" s="1"/>
  <c r="G6" i="7"/>
  <c r="H6" i="7" s="1"/>
  <c r="E6" i="7"/>
  <c r="F6" i="7" s="1"/>
  <c r="G5" i="7"/>
  <c r="H5" i="7" s="1"/>
  <c r="E5" i="7"/>
  <c r="F5" i="7" s="1"/>
  <c r="G4" i="7"/>
  <c r="H4" i="7" s="1"/>
  <c r="E4" i="7"/>
  <c r="F4" i="7" s="1"/>
  <c r="G3" i="7"/>
  <c r="H3" i="7" s="1"/>
  <c r="E3" i="7"/>
  <c r="F3" i="7" s="1"/>
  <c r="D7" i="4"/>
  <c r="G8" i="4"/>
  <c r="H8" i="4" s="1"/>
  <c r="E8" i="4"/>
  <c r="F8" i="4" s="1"/>
  <c r="G6" i="4"/>
  <c r="H6" i="4" s="1"/>
  <c r="E6" i="4"/>
  <c r="F6" i="4" s="1"/>
  <c r="G8" i="6"/>
  <c r="H8" i="6" s="1"/>
  <c r="E8" i="6"/>
  <c r="F8" i="6" s="1"/>
  <c r="E9" i="6"/>
  <c r="F9" i="6" s="1"/>
  <c r="G9" i="6"/>
  <c r="H9" i="6"/>
  <c r="G6" i="6"/>
  <c r="H6" i="6" s="1"/>
  <c r="E6" i="6"/>
  <c r="F6" i="6" s="1"/>
  <c r="G13" i="6"/>
  <c r="H13" i="6" s="1"/>
  <c r="E13" i="6"/>
  <c r="F13" i="6" s="1"/>
  <c r="G12" i="6"/>
  <c r="H12" i="6" s="1"/>
  <c r="E12" i="6"/>
  <c r="F12" i="6" s="1"/>
  <c r="G11" i="6"/>
  <c r="H11" i="6" s="1"/>
  <c r="E11" i="6"/>
  <c r="F11" i="6" s="1"/>
  <c r="G10" i="6"/>
  <c r="H10" i="6" s="1"/>
  <c r="E10" i="6"/>
  <c r="F10" i="6" s="1"/>
  <c r="G7" i="6"/>
  <c r="H7" i="6" s="1"/>
  <c r="E7" i="6"/>
  <c r="F7" i="6" s="1"/>
  <c r="G5" i="6"/>
  <c r="H5" i="6" s="1"/>
  <c r="E5" i="6"/>
  <c r="F5" i="6" s="1"/>
  <c r="G4" i="6"/>
  <c r="H4" i="6" s="1"/>
  <c r="E4" i="6"/>
  <c r="F4" i="6" s="1"/>
  <c r="G3" i="6"/>
  <c r="H3" i="6" s="1"/>
  <c r="E3" i="6"/>
  <c r="F3" i="6" s="1"/>
  <c r="G10" i="5"/>
  <c r="H10" i="5" s="1"/>
  <c r="E10" i="5"/>
  <c r="F10" i="5" s="1"/>
  <c r="G9" i="5"/>
  <c r="H9" i="5" s="1"/>
  <c r="E9" i="5"/>
  <c r="F9" i="5" s="1"/>
  <c r="G8" i="5"/>
  <c r="H8" i="5" s="1"/>
  <c r="E8" i="5"/>
  <c r="F8" i="5" s="1"/>
  <c r="G7" i="5"/>
  <c r="H7" i="5" s="1"/>
  <c r="E7" i="5"/>
  <c r="F7" i="5" s="1"/>
  <c r="G6" i="5"/>
  <c r="H6" i="5" s="1"/>
  <c r="E6" i="5"/>
  <c r="F6" i="5" s="1"/>
  <c r="G5" i="5"/>
  <c r="E5" i="5"/>
  <c r="F5" i="5" s="1"/>
  <c r="H5" i="5"/>
  <c r="G4" i="5"/>
  <c r="H4" i="5" s="1"/>
  <c r="E4" i="5"/>
  <c r="F4" i="5" s="1"/>
  <c r="G3" i="5"/>
  <c r="H3" i="5" s="1"/>
  <c r="E3" i="5"/>
  <c r="F3" i="5" s="1"/>
  <c r="D3" i="4"/>
  <c r="D4" i="4"/>
  <c r="D5" i="4"/>
  <c r="D9" i="4"/>
  <c r="D10" i="4"/>
  <c r="D11" i="4"/>
  <c r="D12" i="4"/>
  <c r="D13" i="4"/>
  <c r="D3" i="3"/>
  <c r="D4" i="3"/>
  <c r="D5" i="3"/>
  <c r="D6" i="3"/>
  <c r="D7" i="3"/>
  <c r="D8" i="3"/>
  <c r="D9" i="3"/>
  <c r="D10" i="3"/>
  <c r="G13" i="4"/>
  <c r="E13" i="4"/>
  <c r="F13" i="4" s="1"/>
  <c r="G12" i="4"/>
  <c r="E12" i="4"/>
  <c r="F12" i="4" s="1"/>
  <c r="G11" i="4"/>
  <c r="E11" i="4"/>
  <c r="F11" i="4" s="1"/>
  <c r="G10" i="4"/>
  <c r="H10" i="4" s="1"/>
  <c r="E10" i="4"/>
  <c r="F10" i="4" s="1"/>
  <c r="G9" i="4"/>
  <c r="E9" i="4"/>
  <c r="F9" i="4" s="1"/>
  <c r="G7" i="4"/>
  <c r="H7" i="4" s="1"/>
  <c r="E7" i="4"/>
  <c r="F7" i="4" s="1"/>
  <c r="G5" i="4"/>
  <c r="H5" i="4" s="1"/>
  <c r="E5" i="4"/>
  <c r="F5" i="4" s="1"/>
  <c r="G4" i="4"/>
  <c r="H4" i="4" s="1"/>
  <c r="E4" i="4"/>
  <c r="F4" i="4" s="1"/>
  <c r="G3" i="4"/>
  <c r="E3" i="4"/>
  <c r="F3" i="4" s="1"/>
  <c r="G10" i="3"/>
  <c r="H10" i="3" s="1"/>
  <c r="E10" i="3"/>
  <c r="F10" i="3" s="1"/>
  <c r="G9" i="3"/>
  <c r="E9" i="3"/>
  <c r="F9" i="3" s="1"/>
  <c r="G8" i="3"/>
  <c r="E8" i="3"/>
  <c r="F8" i="3" s="1"/>
  <c r="G7" i="3"/>
  <c r="H7" i="3" s="1"/>
  <c r="E7" i="3"/>
  <c r="F7" i="3" s="1"/>
  <c r="G6" i="3"/>
  <c r="H6" i="3" s="1"/>
  <c r="E6" i="3"/>
  <c r="F6" i="3" s="1"/>
  <c r="G5" i="3"/>
  <c r="H5" i="3" s="1"/>
  <c r="E5" i="3"/>
  <c r="F5" i="3" s="1"/>
  <c r="G4" i="3"/>
  <c r="H4" i="3" s="1"/>
  <c r="E4" i="3"/>
  <c r="F4" i="3" s="1"/>
  <c r="G3" i="3"/>
  <c r="E3" i="3"/>
  <c r="F3" i="3" s="1"/>
  <c r="G16" i="1"/>
  <c r="G15" i="1"/>
  <c r="G14" i="1"/>
  <c r="H14" i="1" s="1"/>
  <c r="G13" i="1"/>
  <c r="H13" i="1" s="1"/>
  <c r="G12" i="1"/>
  <c r="H12" i="1" s="1"/>
  <c r="G11" i="1"/>
  <c r="H11" i="1" s="1"/>
  <c r="G10" i="1"/>
  <c r="G9" i="1"/>
  <c r="H9" i="1" s="1"/>
  <c r="G8" i="1"/>
  <c r="G7" i="1"/>
  <c r="H7" i="1" s="1"/>
  <c r="G5" i="1"/>
  <c r="G4" i="1"/>
  <c r="H4" i="1" s="1"/>
  <c r="G3" i="1"/>
  <c r="H3" i="1" s="1"/>
  <c r="G6" i="1"/>
  <c r="H6" i="1" s="1"/>
  <c r="H15" i="1"/>
  <c r="H16" i="1"/>
  <c r="H10" i="1"/>
  <c r="H8" i="1"/>
  <c r="H5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3" i="1"/>
  <c r="F3" i="1" s="1"/>
  <c r="H11" i="4" l="1"/>
  <c r="H9" i="4"/>
  <c r="H13" i="4"/>
  <c r="H3" i="4"/>
  <c r="H12" i="4"/>
  <c r="H3" i="3"/>
  <c r="H8" i="3"/>
  <c r="H9" i="3"/>
</calcChain>
</file>

<file path=xl/sharedStrings.xml><?xml version="1.0" encoding="utf-8"?>
<sst xmlns="http://schemas.openxmlformats.org/spreadsheetml/2006/main" count="92" uniqueCount="19">
  <si>
    <t>周波数[kHz]</t>
    <rPh sb="0" eb="3">
      <t>シュウハ</t>
    </rPh>
    <phoneticPr fontId="1"/>
  </si>
  <si>
    <t>出力振幅[V]</t>
    <rPh sb="0" eb="2">
      <t>シュツリョク</t>
    </rPh>
    <rPh sb="2" eb="4">
      <t>シンプク</t>
    </rPh>
    <phoneticPr fontId="1"/>
  </si>
  <si>
    <t>入力振幅[V]</t>
    <rPh sb="0" eb="4">
      <t>ニュウリョク</t>
    </rPh>
    <phoneticPr fontId="1"/>
  </si>
  <si>
    <t>位相の遅れ[deg]</t>
    <rPh sb="0" eb="2">
      <t>イソウ</t>
    </rPh>
    <phoneticPr fontId="1"/>
  </si>
  <si>
    <t>入力諸元</t>
    <rPh sb="0" eb="2">
      <t>ニュウリョク</t>
    </rPh>
    <rPh sb="2" eb="4">
      <t>sy</t>
    </rPh>
    <phoneticPr fontId="1"/>
  </si>
  <si>
    <t>測定値</t>
    <rPh sb="0" eb="3">
      <t>ソクテイ</t>
    </rPh>
    <phoneticPr fontId="1"/>
  </si>
  <si>
    <t>計算値</t>
    <rPh sb="0" eb="3">
      <t>ケイサn</t>
    </rPh>
    <phoneticPr fontId="1"/>
  </si>
  <si>
    <t>閉ループ利得比</t>
    <rPh sb="0" eb="1">
      <t>ヘイループ</t>
    </rPh>
    <rPh sb="6" eb="7">
      <t>ヒリテゥ</t>
    </rPh>
    <phoneticPr fontId="1"/>
  </si>
  <si>
    <t>閉ループ利得G[dB]</t>
    <rPh sb="0" eb="1">
      <t>ヘイループ</t>
    </rPh>
    <phoneticPr fontId="1"/>
  </si>
  <si>
    <t>ピークの遅れt[us]</t>
    <rPh sb="4" eb="5">
      <t>オクレ</t>
    </rPh>
    <phoneticPr fontId="1"/>
  </si>
  <si>
    <t>近似用</t>
    <rPh sb="0" eb="3">
      <t>キンジヨ</t>
    </rPh>
    <phoneticPr fontId="1"/>
  </si>
  <si>
    <t>信号の1周期T[us]</t>
    <rPh sb="0" eb="2">
      <t>シンゴウ</t>
    </rPh>
    <rPh sb="4" eb="6">
      <t>シュウ</t>
    </rPh>
    <phoneticPr fontId="1"/>
  </si>
  <si>
    <t>ß</t>
    <phoneticPr fontId="1"/>
  </si>
  <si>
    <t>R1</t>
    <phoneticPr fontId="1"/>
  </si>
  <si>
    <t>R2</t>
    <phoneticPr fontId="1"/>
  </si>
  <si>
    <t>C1</t>
    <phoneticPr fontId="1"/>
  </si>
  <si>
    <t>C2</t>
    <phoneticPr fontId="1"/>
  </si>
  <si>
    <t>f1（低域カット）</t>
    <rPh sb="3" eb="5">
      <t>テイ</t>
    </rPh>
    <phoneticPr fontId="1"/>
  </si>
  <si>
    <t>f2（高域カット）</t>
    <rPh sb="3" eb="5">
      <t>コウイ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</si>
</sst>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実験1反転増幅!$F$2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実験1反転増幅!$A$3:$A$16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500</c:v>
                </c:pt>
              </c:numCache>
            </c:numRef>
          </c:xVal>
          <c:yVal>
            <c:numRef>
              <c:f>実験1反転増幅!$F$3:$F$16</c:f>
              <c:numCache>
                <c:formatCode>General</c:formatCode>
                <c:ptCount val="14"/>
                <c:pt idx="0">
                  <c:v>6.689075023018618</c:v>
                </c:pt>
                <c:pt idx="1">
                  <c:v>6.4443858946783861</c:v>
                </c:pt>
                <c:pt idx="2">
                  <c:v>6.4443858946783861</c:v>
                </c:pt>
                <c:pt idx="3">
                  <c:v>6.4443858946783861</c:v>
                </c:pt>
                <c:pt idx="4">
                  <c:v>6.4443858946783861</c:v>
                </c:pt>
                <c:pt idx="5">
                  <c:v>6.4443858946783861</c:v>
                </c:pt>
                <c:pt idx="6">
                  <c:v>6.3612666992552311</c:v>
                </c:pt>
                <c:pt idx="7">
                  <c:v>6.3612666992552311</c:v>
                </c:pt>
                <c:pt idx="8">
                  <c:v>6.107027388932476</c:v>
                </c:pt>
                <c:pt idx="9">
                  <c:v>1.5836249209524964</c:v>
                </c:pt>
                <c:pt idx="10">
                  <c:v>-4.7314401287412551</c:v>
                </c:pt>
                <c:pt idx="11">
                  <c:v>-10.457574905606752</c:v>
                </c:pt>
                <c:pt idx="12">
                  <c:v>-13.151546383555875</c:v>
                </c:pt>
                <c:pt idx="13">
                  <c:v>-18.416375079047505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6E-604E-BE02-85CFAC37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'実験3-3実用積分'!$H$2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'実験3-3実用積分'!$A$3:$A$13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'実験3-3実用積分'!$H$3:$H$13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6.7500000000000009</c:v>
                </c:pt>
                <c:pt idx="4">
                  <c:v>18</c:v>
                </c:pt>
                <c:pt idx="5">
                  <c:v>27.000000000000004</c:v>
                </c:pt>
                <c:pt idx="6">
                  <c:v>36</c:v>
                </c:pt>
                <c:pt idx="7">
                  <c:v>54</c:v>
                </c:pt>
                <c:pt idx="8">
                  <c:v>72</c:v>
                </c:pt>
                <c:pt idx="9">
                  <c:v>72</c:v>
                </c:pt>
                <c:pt idx="10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1-124D-8EBA-43BB50DC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'実験4-1'!$F$2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'実験4-1'!$A$3:$A$29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1000</c:v>
                </c:pt>
              </c:numCache>
            </c:numRef>
          </c:xVal>
          <c:yVal>
            <c:numRef>
              <c:f>'実験4-1'!$F$3:$F$29</c:f>
              <c:numCache>
                <c:formatCode>General</c:formatCode>
                <c:ptCount val="27"/>
                <c:pt idx="0">
                  <c:v>-5.3521248035406286</c:v>
                </c:pt>
                <c:pt idx="1">
                  <c:v>-5.3521248035406286</c:v>
                </c:pt>
                <c:pt idx="2">
                  <c:v>-4.7314401287412551</c:v>
                </c:pt>
                <c:pt idx="3">
                  <c:v>-3.8764005203222562</c:v>
                </c:pt>
                <c:pt idx="4">
                  <c:v>-2.8533500713746314</c:v>
                </c:pt>
                <c:pt idx="5">
                  <c:v>-1.7237229523256667</c:v>
                </c:pt>
                <c:pt idx="6">
                  <c:v>-0.175478486150103</c:v>
                </c:pt>
                <c:pt idx="7">
                  <c:v>0.3406667859756074</c:v>
                </c:pt>
                <c:pt idx="8">
                  <c:v>0.82785370316450158</c:v>
                </c:pt>
                <c:pt idx="9">
                  <c:v>1.5836249209524964</c:v>
                </c:pt>
                <c:pt idx="10">
                  <c:v>1.2891597845383691</c:v>
                </c:pt>
                <c:pt idx="11">
                  <c:v>1.5836249209524964</c:v>
                </c:pt>
                <c:pt idx="12">
                  <c:v>2.0074109023512583</c:v>
                </c:pt>
                <c:pt idx="13">
                  <c:v>2.5420959672961532</c:v>
                </c:pt>
                <c:pt idx="14">
                  <c:v>2.5420959672961532</c:v>
                </c:pt>
                <c:pt idx="15">
                  <c:v>2.5420959672961532</c:v>
                </c:pt>
                <c:pt idx="16">
                  <c:v>2.5420959672961532</c:v>
                </c:pt>
                <c:pt idx="17">
                  <c:v>2.1441993929573675</c:v>
                </c:pt>
                <c:pt idx="18">
                  <c:v>1.8684337032447011</c:v>
                </c:pt>
                <c:pt idx="19">
                  <c:v>1.5836249209524964</c:v>
                </c:pt>
                <c:pt idx="20">
                  <c:v>1.2891597845383691</c:v>
                </c:pt>
                <c:pt idx="21">
                  <c:v>0.9843604534036331</c:v>
                </c:pt>
                <c:pt idx="22">
                  <c:v>-1.1103465569966273</c:v>
                </c:pt>
                <c:pt idx="23">
                  <c:v>-2.3837281543841731</c:v>
                </c:pt>
                <c:pt idx="24">
                  <c:v>-3.0980391997148637</c:v>
                </c:pt>
                <c:pt idx="25">
                  <c:v>-3.349821745875273</c:v>
                </c:pt>
                <c:pt idx="26">
                  <c:v>-4.152166210034923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1-4F41-B48B-359C1A0D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'実験4-1'!$H$2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'実験4-1'!$A$3:$A$29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1000</c:v>
                </c:pt>
              </c:numCache>
            </c:numRef>
          </c:xVal>
          <c:yVal>
            <c:numRef>
              <c:f>'実験4-1'!$H$3:$H$29</c:f>
              <c:numCache>
                <c:formatCode>General</c:formatCode>
                <c:ptCount val="27"/>
                <c:pt idx="0">
                  <c:v>54</c:v>
                </c:pt>
                <c:pt idx="1">
                  <c:v>72</c:v>
                </c:pt>
                <c:pt idx="2">
                  <c:v>90</c:v>
                </c:pt>
                <c:pt idx="3">
                  <c:v>82.8</c:v>
                </c:pt>
                <c:pt idx="4">
                  <c:v>72</c:v>
                </c:pt>
                <c:pt idx="5">
                  <c:v>54.000000000000007</c:v>
                </c:pt>
                <c:pt idx="6">
                  <c:v>64.8</c:v>
                </c:pt>
                <c:pt idx="7">
                  <c:v>54</c:v>
                </c:pt>
                <c:pt idx="8">
                  <c:v>54.000000000000007</c:v>
                </c:pt>
                <c:pt idx="9">
                  <c:v>50.399999999999991</c:v>
                </c:pt>
                <c:pt idx="10">
                  <c:v>36</c:v>
                </c:pt>
                <c:pt idx="11">
                  <c:v>16.200000000000003</c:v>
                </c:pt>
                <c:pt idx="12">
                  <c:v>36</c:v>
                </c:pt>
                <c:pt idx="13">
                  <c:v>0</c:v>
                </c:pt>
                <c:pt idx="14">
                  <c:v>0</c:v>
                </c:pt>
                <c:pt idx="15">
                  <c:v>-14.4</c:v>
                </c:pt>
                <c:pt idx="16">
                  <c:v>-18</c:v>
                </c:pt>
                <c:pt idx="17">
                  <c:v>-21.599999999999998</c:v>
                </c:pt>
                <c:pt idx="18">
                  <c:v>-25.200000000000003</c:v>
                </c:pt>
                <c:pt idx="19">
                  <c:v>-28.8</c:v>
                </c:pt>
                <c:pt idx="20">
                  <c:v>-32.4</c:v>
                </c:pt>
                <c:pt idx="21">
                  <c:v>-36</c:v>
                </c:pt>
                <c:pt idx="22">
                  <c:v>-72</c:v>
                </c:pt>
                <c:pt idx="23">
                  <c:v>-54</c:v>
                </c:pt>
                <c:pt idx="24">
                  <c:v>-72</c:v>
                </c:pt>
                <c:pt idx="25">
                  <c:v>-90</c:v>
                </c:pt>
                <c:pt idx="26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C-BA4A-926C-D4394BBE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'実験4-1-2回目'!$F$2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'実験4-1-2回目'!$A$3:$A$28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</c:numCache>
            </c:numRef>
          </c:xVal>
          <c:yVal>
            <c:numRef>
              <c:f>'実験4-1-2回目'!$F$3:$F$28</c:f>
              <c:numCache>
                <c:formatCode>General</c:formatCode>
                <c:ptCount val="26"/>
                <c:pt idx="0">
                  <c:v>-33.979400086720375</c:v>
                </c:pt>
                <c:pt idx="1">
                  <c:v>-33.979400086720375</c:v>
                </c:pt>
                <c:pt idx="2">
                  <c:v>-27.95880017344075</c:v>
                </c:pt>
                <c:pt idx="3">
                  <c:v>-24.436974992327126</c:v>
                </c:pt>
                <c:pt idx="4">
                  <c:v>-14.89454989793388</c:v>
                </c:pt>
                <c:pt idx="5">
                  <c:v>-11.372724716820253</c:v>
                </c:pt>
                <c:pt idx="6">
                  <c:v>-7.1309464702762515</c:v>
                </c:pt>
                <c:pt idx="7">
                  <c:v>-4.4369749923271282</c:v>
                </c:pt>
                <c:pt idx="8">
                  <c:v>-4.4369749923271282</c:v>
                </c:pt>
                <c:pt idx="9">
                  <c:v>-2.3837281543841731</c:v>
                </c:pt>
                <c:pt idx="10">
                  <c:v>-1.9382002601611279</c:v>
                </c:pt>
                <c:pt idx="11">
                  <c:v>-2.3837281543841731</c:v>
                </c:pt>
                <c:pt idx="12">
                  <c:v>-1.9382002601611279</c:v>
                </c:pt>
                <c:pt idx="13">
                  <c:v>-2.3837281543841731</c:v>
                </c:pt>
                <c:pt idx="14">
                  <c:v>-1.9382002601611279</c:v>
                </c:pt>
                <c:pt idx="15">
                  <c:v>-1.9382002601611279</c:v>
                </c:pt>
                <c:pt idx="16">
                  <c:v>-1.9382002601611279</c:v>
                </c:pt>
                <c:pt idx="17">
                  <c:v>-1.9382002601611279</c:v>
                </c:pt>
                <c:pt idx="18">
                  <c:v>-2.3837281543841731</c:v>
                </c:pt>
                <c:pt idx="19">
                  <c:v>-2.3837281543841731</c:v>
                </c:pt>
                <c:pt idx="20">
                  <c:v>-2.8533500713746314</c:v>
                </c:pt>
                <c:pt idx="21">
                  <c:v>-4.4369749923271282</c:v>
                </c:pt>
                <c:pt idx="22">
                  <c:v>-10.457574905606752</c:v>
                </c:pt>
                <c:pt idx="23">
                  <c:v>-13.979400086720375</c:v>
                </c:pt>
                <c:pt idx="24">
                  <c:v>-15.917600346881503</c:v>
                </c:pt>
                <c:pt idx="25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8-004B-97E7-DE0EA115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'実験4-1-2回目'!$H$2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'実験4-1-2回目'!$A$3:$A$28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</c:numCache>
            </c:numRef>
          </c:xVal>
          <c:yVal>
            <c:numRef>
              <c:f>'実験4-1-2回目'!$H$3:$H$28</c:f>
              <c:numCache>
                <c:formatCode>General</c:formatCode>
                <c:ptCount val="2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72</c:v>
                </c:pt>
                <c:pt idx="4">
                  <c:v>72</c:v>
                </c:pt>
                <c:pt idx="5">
                  <c:v>64.800000000000011</c:v>
                </c:pt>
                <c:pt idx="6">
                  <c:v>64.8</c:v>
                </c:pt>
                <c:pt idx="7">
                  <c:v>45</c:v>
                </c:pt>
                <c:pt idx="8">
                  <c:v>54.000000000000007</c:v>
                </c:pt>
                <c:pt idx="9">
                  <c:v>50.399999999999991</c:v>
                </c:pt>
                <c:pt idx="10">
                  <c:v>34.56</c:v>
                </c:pt>
                <c:pt idx="11">
                  <c:v>32.400000000000006</c:v>
                </c:pt>
                <c:pt idx="12">
                  <c:v>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-22.5</c:v>
                </c:pt>
                <c:pt idx="17">
                  <c:v>-27</c:v>
                </c:pt>
                <c:pt idx="18">
                  <c:v>-31.500000000000004</c:v>
                </c:pt>
                <c:pt idx="19">
                  <c:v>-36</c:v>
                </c:pt>
                <c:pt idx="20">
                  <c:v>-40.5</c:v>
                </c:pt>
                <c:pt idx="21">
                  <c:v>-45</c:v>
                </c:pt>
                <c:pt idx="22">
                  <c:v>-72</c:v>
                </c:pt>
                <c:pt idx="23">
                  <c:v>-86.399999999999991</c:v>
                </c:pt>
                <c:pt idx="24">
                  <c:v>-72</c:v>
                </c:pt>
                <c:pt idx="25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4-6F42-962F-CB1F7FAD4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実験1反転増幅!$H$2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実験1反転増幅!$A$3:$A$16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500</c:v>
                </c:pt>
              </c:numCache>
            </c:numRef>
          </c:xVal>
          <c:yVal>
            <c:numRef>
              <c:f>実験1反転増幅!$H$3:$H$16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-27</c:v>
                </c:pt>
                <c:pt idx="9">
                  <c:v>-54</c:v>
                </c:pt>
                <c:pt idx="10">
                  <c:v>-86.399999999999991</c:v>
                </c:pt>
                <c:pt idx="11">
                  <c:v>-115.2</c:v>
                </c:pt>
                <c:pt idx="12">
                  <c:v>-135</c:v>
                </c:pt>
                <c:pt idx="13">
                  <c:v>-144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AC-D44C-B528-9F9A3227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'実験2-2基本微分'!$F$2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'実験2-2基本微分'!$A$3:$A$10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'実験2-2基本微分'!$F$3:$F$10</c:f>
              <c:numCache>
                <c:formatCode>General</c:formatCode>
                <c:ptCount val="8"/>
                <c:pt idx="0">
                  <c:v>-9.6297212024422496</c:v>
                </c:pt>
                <c:pt idx="1">
                  <c:v>-8.4043280676637959</c:v>
                </c:pt>
                <c:pt idx="2">
                  <c:v>-5.0362394598759908</c:v>
                </c:pt>
                <c:pt idx="3">
                  <c:v>-1.1103465569966273</c:v>
                </c:pt>
                <c:pt idx="4">
                  <c:v>3.5218251811136247</c:v>
                </c:pt>
                <c:pt idx="5">
                  <c:v>10.629578340845104</c:v>
                </c:pt>
                <c:pt idx="6">
                  <c:v>16.338076787513206</c:v>
                </c:pt>
                <c:pt idx="7">
                  <c:v>21.583624920952499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A-FD4F-963C-6A2669A2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'実験2-2基本微分'!$H$2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'実験2-2基本微分'!$A$3:$A$10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'実験2-2基本微分'!$H$3:$H$10</c:f>
              <c:numCache>
                <c:formatCode>General</c:formatCode>
                <c:ptCount val="8"/>
                <c:pt idx="0">
                  <c:v>100.80000000000001</c:v>
                </c:pt>
                <c:pt idx="1">
                  <c:v>72</c:v>
                </c:pt>
                <c:pt idx="2">
                  <c:v>90</c:v>
                </c:pt>
                <c:pt idx="3">
                  <c:v>90</c:v>
                </c:pt>
                <c:pt idx="4">
                  <c:v>72</c:v>
                </c:pt>
                <c:pt idx="5">
                  <c:v>90</c:v>
                </c:pt>
                <c:pt idx="6">
                  <c:v>72</c:v>
                </c:pt>
                <c:pt idx="7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F-7A42-A6DE-D28BBF1F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'実験2-3実用微分'!$F$2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'実験2-3実用微分'!$A$3:$A$13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'実験2-3実用微分'!$F$3:$F$13</c:f>
              <c:numCache>
                <c:formatCode>General</c:formatCode>
                <c:ptCount val="11"/>
                <c:pt idx="0">
                  <c:v>-15.917600346881503</c:v>
                </c:pt>
                <c:pt idx="1">
                  <c:v>-15.917600346881503</c:v>
                </c:pt>
                <c:pt idx="2">
                  <c:v>-9.3704216591548963</c:v>
                </c:pt>
                <c:pt idx="3">
                  <c:v>-6.0205999132796242</c:v>
                </c:pt>
                <c:pt idx="4">
                  <c:v>-3.6091212891626263</c:v>
                </c:pt>
                <c:pt idx="5">
                  <c:v>-0.72424345308889426</c:v>
                </c:pt>
                <c:pt idx="6">
                  <c:v>1.5836249209524964</c:v>
                </c:pt>
                <c:pt idx="7">
                  <c:v>8.9431606268443851</c:v>
                </c:pt>
                <c:pt idx="8">
                  <c:v>13.552139054409862</c:v>
                </c:pt>
                <c:pt idx="9">
                  <c:v>16.177717347196243</c:v>
                </c:pt>
                <c:pt idx="10">
                  <c:v>17.146649928625372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2-874D-94F2-F09F0623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'実験2-3実用微分'!$H$2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'実験2-3実用微分'!$A$3:$A$13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'実験2-3実用微分'!$H$3:$H$13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94.5</c:v>
                </c:pt>
                <c:pt idx="4">
                  <c:v>90</c:v>
                </c:pt>
                <c:pt idx="5">
                  <c:v>86.4</c:v>
                </c:pt>
                <c:pt idx="6">
                  <c:v>79.2</c:v>
                </c:pt>
                <c:pt idx="7">
                  <c:v>67.5</c:v>
                </c:pt>
                <c:pt idx="8">
                  <c:v>54</c:v>
                </c:pt>
                <c:pt idx="9">
                  <c:v>36</c:v>
                </c:pt>
                <c:pt idx="10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5-A34A-8EC7-D7E255C8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'実験3-2基本積分'!$F$2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'実験3-2基本積分'!$A$3:$A$10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</c:numCache>
            </c:numRef>
          </c:xVal>
          <c:yVal>
            <c:numRef>
              <c:f>'実験3-2基本積分'!$F$3:$F$10</c:f>
              <c:numCache>
                <c:formatCode>General</c:formatCode>
                <c:ptCount val="8"/>
                <c:pt idx="0">
                  <c:v>27.158696940009076</c:v>
                </c:pt>
                <c:pt idx="1">
                  <c:v>23.167249841904997</c:v>
                </c:pt>
                <c:pt idx="2">
                  <c:v>17.616271845615827</c:v>
                </c:pt>
                <c:pt idx="3">
                  <c:v>11.126050015345745</c:v>
                </c:pt>
                <c:pt idx="4">
                  <c:v>4.0823996531184958</c:v>
                </c:pt>
                <c:pt idx="5">
                  <c:v>2.0074109023512583</c:v>
                </c:pt>
                <c:pt idx="6">
                  <c:v>-0.53744292800602733</c:v>
                </c:pt>
                <c:pt idx="7">
                  <c:v>-2.8533500713746314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2-3440-8FC7-6F00BED1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'実験3-2基本積分'!$H$2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'実験3-2基本積分'!$A$3:$A$10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</c:numCache>
            </c:numRef>
          </c:xVal>
          <c:yVal>
            <c:numRef>
              <c:f>'実験3-2基本積分'!$H$3:$H$10</c:f>
              <c:numCache>
                <c:formatCode>General</c:formatCode>
                <c:ptCount val="8"/>
                <c:pt idx="0">
                  <c:v>-80.999999999999986</c:v>
                </c:pt>
                <c:pt idx="1">
                  <c:v>-90</c:v>
                </c:pt>
                <c:pt idx="2">
                  <c:v>-90</c:v>
                </c:pt>
                <c:pt idx="3">
                  <c:v>-93.600000000000009</c:v>
                </c:pt>
                <c:pt idx="4">
                  <c:v>-90</c:v>
                </c:pt>
                <c:pt idx="5">
                  <c:v>-90</c:v>
                </c:pt>
                <c:pt idx="6">
                  <c:v>-72</c:v>
                </c:pt>
                <c:pt idx="7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23-4D4C-8384-B5DB363D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'実験3-3実用積分'!$F$2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'実験3-3実用積分'!$A$3:$A$13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'実験3-3実用積分'!$F$3:$F$13</c:f>
              <c:numCache>
                <c:formatCode>General</c:formatCode>
                <c:ptCount val="11"/>
                <c:pt idx="0">
                  <c:v>-9.89700043360188</c:v>
                </c:pt>
                <c:pt idx="1">
                  <c:v>-10.102999566398118</c:v>
                </c:pt>
                <c:pt idx="2">
                  <c:v>-10.102999566398118</c:v>
                </c:pt>
                <c:pt idx="3">
                  <c:v>-10.314003213064284</c:v>
                </c:pt>
                <c:pt idx="4">
                  <c:v>-10.314003213064284</c:v>
                </c:pt>
                <c:pt idx="5">
                  <c:v>-10.457574905606752</c:v>
                </c:pt>
                <c:pt idx="6">
                  <c:v>-10.903102799829796</c:v>
                </c:pt>
                <c:pt idx="7">
                  <c:v>-11.784455332455803</c:v>
                </c:pt>
                <c:pt idx="8">
                  <c:v>-14.89454989793388</c:v>
                </c:pt>
                <c:pt idx="9">
                  <c:v>-17.721132953863265</c:v>
                </c:pt>
                <c:pt idx="10">
                  <c:v>-20.264565314675103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F-6F46-9E88-6E0944A3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16</xdr:row>
      <xdr:rowOff>248367</xdr:rowOff>
    </xdr:from>
    <xdr:to>
      <xdr:col>17</xdr:col>
      <xdr:colOff>303068</xdr:colOff>
      <xdr:row>44</xdr:row>
      <xdr:rowOff>57727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BFA0086-6922-8F01-464C-CD4274B7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17</xdr:row>
      <xdr:rowOff>2655</xdr:rowOff>
    </xdr:from>
    <xdr:to>
      <xdr:col>7</xdr:col>
      <xdr:colOff>909205</xdr:colOff>
      <xdr:row>44</xdr:row>
      <xdr:rowOff>43294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8044A54-FD0B-CC55-AEF8-30FA9492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10</xdr:row>
      <xdr:rowOff>248367</xdr:rowOff>
    </xdr:from>
    <xdr:to>
      <xdr:col>17</xdr:col>
      <xdr:colOff>303068</xdr:colOff>
      <xdr:row>38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627576-D3C9-A84C-88CC-FEF120D89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11</xdr:row>
      <xdr:rowOff>2655</xdr:rowOff>
    </xdr:from>
    <xdr:to>
      <xdr:col>7</xdr:col>
      <xdr:colOff>909205</xdr:colOff>
      <xdr:row>38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2FC76AD-C989-994A-929E-8F6D9BD7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13</xdr:row>
      <xdr:rowOff>248367</xdr:rowOff>
    </xdr:from>
    <xdr:to>
      <xdr:col>17</xdr:col>
      <xdr:colOff>303068</xdr:colOff>
      <xdr:row>41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267FA1-0708-FB4B-9BBE-0A20E75E9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14</xdr:row>
      <xdr:rowOff>2655</xdr:rowOff>
    </xdr:from>
    <xdr:to>
      <xdr:col>7</xdr:col>
      <xdr:colOff>909205</xdr:colOff>
      <xdr:row>41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C4B223-25F8-894C-878E-7FE4B059F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10</xdr:row>
      <xdr:rowOff>248367</xdr:rowOff>
    </xdr:from>
    <xdr:to>
      <xdr:col>17</xdr:col>
      <xdr:colOff>303068</xdr:colOff>
      <xdr:row>38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31C452-77DB-C244-AF2E-205F7AFF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11</xdr:row>
      <xdr:rowOff>2655</xdr:rowOff>
    </xdr:from>
    <xdr:to>
      <xdr:col>7</xdr:col>
      <xdr:colOff>909205</xdr:colOff>
      <xdr:row>38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AC6EFE-B1B2-C24E-BDC2-CAC6D3901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13</xdr:row>
      <xdr:rowOff>248367</xdr:rowOff>
    </xdr:from>
    <xdr:to>
      <xdr:col>17</xdr:col>
      <xdr:colOff>303068</xdr:colOff>
      <xdr:row>41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07CB88-7B5E-C44C-A1E0-6DEA21B3E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14</xdr:row>
      <xdr:rowOff>2655</xdr:rowOff>
    </xdr:from>
    <xdr:to>
      <xdr:col>7</xdr:col>
      <xdr:colOff>909205</xdr:colOff>
      <xdr:row>41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9780AE1-908A-8A4E-91B8-60C66BEF2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1124547</xdr:colOff>
      <xdr:row>31</xdr:row>
      <xdr:rowOff>33349</xdr:rowOff>
    </xdr:from>
    <xdr:to>
      <xdr:col>17</xdr:col>
      <xdr:colOff>434446</xdr:colOff>
      <xdr:row>58</xdr:row>
      <xdr:rowOff>102482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7D8753-EE71-7247-9223-220340D8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323306</xdr:colOff>
      <xdr:row>31</xdr:row>
      <xdr:rowOff>60383</xdr:rowOff>
    </xdr:from>
    <xdr:to>
      <xdr:col>7</xdr:col>
      <xdr:colOff>880341</xdr:colOff>
      <xdr:row>58</xdr:row>
      <xdr:rowOff>101022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6B61C8-5EA3-E04D-BD3F-DBAF2DAEE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1124547</xdr:colOff>
      <xdr:row>30</xdr:row>
      <xdr:rowOff>33349</xdr:rowOff>
    </xdr:from>
    <xdr:to>
      <xdr:col>17</xdr:col>
      <xdr:colOff>434446</xdr:colOff>
      <xdr:row>57</xdr:row>
      <xdr:rowOff>102482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619E4F-5DDE-F940-9361-582D7D241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323306</xdr:colOff>
      <xdr:row>30</xdr:row>
      <xdr:rowOff>60383</xdr:rowOff>
    </xdr:from>
    <xdr:to>
      <xdr:col>7</xdr:col>
      <xdr:colOff>880341</xdr:colOff>
      <xdr:row>57</xdr:row>
      <xdr:rowOff>101022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8653BF-6925-454D-BB73-C4F79F8D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BB35-CE1E-4545-A789-4E42051D81DD}">
  <dimension ref="A1:J16"/>
  <sheetViews>
    <sheetView zoomScale="88" zoomScaleNormal="91" workbookViewId="0">
      <selection activeCell="D52" sqref="D52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0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10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J2" t="s">
        <v>10</v>
      </c>
    </row>
    <row r="3" spans="1:10">
      <c r="A3">
        <v>0.1</v>
      </c>
      <c r="B3">
        <v>4</v>
      </c>
      <c r="C3">
        <v>8.64</v>
      </c>
      <c r="D3">
        <v>0</v>
      </c>
      <c r="E3">
        <f>ABS(C3/B3)</f>
        <v>2.16</v>
      </c>
      <c r="F3">
        <f>20*LOG10(E3)</f>
        <v>6.689075023018618</v>
      </c>
      <c r="G3">
        <f t="shared" ref="G3:G16" si="0">1/(A3)*1000</f>
        <v>10000</v>
      </c>
      <c r="H3">
        <f>(D3/G3)*360</f>
        <v>0</v>
      </c>
    </row>
    <row r="4" spans="1:10">
      <c r="A4">
        <v>0.2</v>
      </c>
      <c r="B4">
        <v>4</v>
      </c>
      <c r="C4">
        <v>8.4</v>
      </c>
      <c r="D4">
        <v>0</v>
      </c>
      <c r="E4">
        <f t="shared" ref="E4:E16" si="1">ABS(C4/B4)</f>
        <v>2.1</v>
      </c>
      <c r="F4">
        <f t="shared" ref="F4:F16" si="2">20*LOG10(E4)</f>
        <v>6.4443858946783861</v>
      </c>
      <c r="G4">
        <f t="shared" si="0"/>
        <v>5000</v>
      </c>
      <c r="H4">
        <f t="shared" ref="H4:H16" si="3">(D4/G4)*360</f>
        <v>0</v>
      </c>
    </row>
    <row r="5" spans="1:10">
      <c r="A5">
        <v>0.5</v>
      </c>
      <c r="B5">
        <v>4</v>
      </c>
      <c r="C5">
        <v>8.4</v>
      </c>
      <c r="D5">
        <v>0</v>
      </c>
      <c r="E5">
        <f t="shared" si="1"/>
        <v>2.1</v>
      </c>
      <c r="F5">
        <f t="shared" si="2"/>
        <v>6.4443858946783861</v>
      </c>
      <c r="G5">
        <f t="shared" si="0"/>
        <v>2000</v>
      </c>
      <c r="H5">
        <f t="shared" si="3"/>
        <v>0</v>
      </c>
    </row>
    <row r="6" spans="1:10">
      <c r="A6">
        <v>1</v>
      </c>
      <c r="B6">
        <v>4</v>
      </c>
      <c r="C6">
        <v>8.4</v>
      </c>
      <c r="D6">
        <v>0</v>
      </c>
      <c r="E6">
        <f t="shared" si="1"/>
        <v>2.1</v>
      </c>
      <c r="F6">
        <f t="shared" si="2"/>
        <v>6.4443858946783861</v>
      </c>
      <c r="G6">
        <f t="shared" si="0"/>
        <v>1000</v>
      </c>
      <c r="H6">
        <f t="shared" si="3"/>
        <v>0</v>
      </c>
    </row>
    <row r="7" spans="1:10">
      <c r="A7">
        <v>2</v>
      </c>
      <c r="B7">
        <v>4</v>
      </c>
      <c r="C7">
        <v>8.4</v>
      </c>
      <c r="D7">
        <v>0</v>
      </c>
      <c r="E7">
        <f t="shared" si="1"/>
        <v>2.1</v>
      </c>
      <c r="F7">
        <f t="shared" si="2"/>
        <v>6.4443858946783861</v>
      </c>
      <c r="G7">
        <f t="shared" si="0"/>
        <v>500</v>
      </c>
      <c r="H7">
        <f t="shared" si="3"/>
        <v>0</v>
      </c>
    </row>
    <row r="8" spans="1:10">
      <c r="A8">
        <v>5</v>
      </c>
      <c r="B8">
        <v>4</v>
      </c>
      <c r="C8">
        <v>8.4</v>
      </c>
      <c r="D8">
        <v>0</v>
      </c>
      <c r="E8">
        <f t="shared" si="1"/>
        <v>2.1</v>
      </c>
      <c r="F8">
        <f t="shared" si="2"/>
        <v>6.4443858946783861</v>
      </c>
      <c r="G8">
        <f t="shared" si="0"/>
        <v>200</v>
      </c>
      <c r="H8">
        <f t="shared" si="3"/>
        <v>0</v>
      </c>
    </row>
    <row r="9" spans="1:10">
      <c r="A9">
        <v>10</v>
      </c>
      <c r="B9">
        <v>4</v>
      </c>
      <c r="C9">
        <v>8.32</v>
      </c>
      <c r="D9">
        <v>0</v>
      </c>
      <c r="E9">
        <f t="shared" si="1"/>
        <v>2.08</v>
      </c>
      <c r="F9">
        <f t="shared" si="2"/>
        <v>6.3612666992552311</v>
      </c>
      <c r="G9">
        <f t="shared" si="0"/>
        <v>100</v>
      </c>
      <c r="H9">
        <f t="shared" si="3"/>
        <v>0</v>
      </c>
    </row>
    <row r="10" spans="1:10">
      <c r="A10">
        <v>20</v>
      </c>
      <c r="B10">
        <v>4</v>
      </c>
      <c r="C10">
        <v>8.32</v>
      </c>
      <c r="D10">
        <v>0</v>
      </c>
      <c r="E10">
        <f t="shared" si="1"/>
        <v>2.08</v>
      </c>
      <c r="F10">
        <f t="shared" si="2"/>
        <v>6.3612666992552311</v>
      </c>
      <c r="G10">
        <f t="shared" si="0"/>
        <v>50</v>
      </c>
      <c r="H10">
        <f t="shared" si="3"/>
        <v>0</v>
      </c>
    </row>
    <row r="11" spans="1:10">
      <c r="A11">
        <v>30</v>
      </c>
      <c r="B11">
        <v>4</v>
      </c>
      <c r="C11">
        <v>8.08</v>
      </c>
      <c r="D11">
        <v>-2.5</v>
      </c>
      <c r="E11">
        <f t="shared" si="1"/>
        <v>2.02</v>
      </c>
      <c r="F11">
        <f t="shared" si="2"/>
        <v>6.107027388932476</v>
      </c>
      <c r="G11">
        <f t="shared" si="0"/>
        <v>33.333333333333336</v>
      </c>
      <c r="H11">
        <f t="shared" si="3"/>
        <v>-27</v>
      </c>
    </row>
    <row r="12" spans="1:10">
      <c r="A12">
        <v>50</v>
      </c>
      <c r="B12">
        <v>4</v>
      </c>
      <c r="C12">
        <v>4.8</v>
      </c>
      <c r="D12">
        <v>-3</v>
      </c>
      <c r="E12">
        <f t="shared" si="1"/>
        <v>1.2</v>
      </c>
      <c r="F12">
        <f t="shared" si="2"/>
        <v>1.5836249209524964</v>
      </c>
      <c r="G12">
        <f t="shared" si="0"/>
        <v>20</v>
      </c>
      <c r="H12">
        <f t="shared" si="3"/>
        <v>-54</v>
      </c>
    </row>
    <row r="13" spans="1:10">
      <c r="A13">
        <v>100</v>
      </c>
      <c r="B13">
        <v>4</v>
      </c>
      <c r="C13">
        <v>2.3199999999999998</v>
      </c>
      <c r="D13">
        <v>-2.4</v>
      </c>
      <c r="E13">
        <f t="shared" si="1"/>
        <v>0.57999999999999996</v>
      </c>
      <c r="F13">
        <f t="shared" si="2"/>
        <v>-4.7314401287412551</v>
      </c>
      <c r="G13">
        <f t="shared" si="0"/>
        <v>10</v>
      </c>
      <c r="H13">
        <f t="shared" si="3"/>
        <v>-86.399999999999991</v>
      </c>
    </row>
    <row r="14" spans="1:10">
      <c r="A14">
        <v>200</v>
      </c>
      <c r="B14">
        <v>4</v>
      </c>
      <c r="C14">
        <v>1.2</v>
      </c>
      <c r="D14">
        <v>-1.6</v>
      </c>
      <c r="E14">
        <f t="shared" si="1"/>
        <v>0.3</v>
      </c>
      <c r="F14">
        <f t="shared" si="2"/>
        <v>-10.457574905606752</v>
      </c>
      <c r="G14">
        <f t="shared" si="0"/>
        <v>5</v>
      </c>
      <c r="H14">
        <f t="shared" si="3"/>
        <v>-115.2</v>
      </c>
    </row>
    <row r="15" spans="1:10">
      <c r="A15">
        <v>300</v>
      </c>
      <c r="B15">
        <v>4</v>
      </c>
      <c r="C15">
        <v>0.88</v>
      </c>
      <c r="D15">
        <v>-1.25</v>
      </c>
      <c r="E15">
        <f t="shared" si="1"/>
        <v>0.22</v>
      </c>
      <c r="F15">
        <f t="shared" si="2"/>
        <v>-13.151546383555875</v>
      </c>
      <c r="G15">
        <f t="shared" si="0"/>
        <v>3.3333333333333335</v>
      </c>
      <c r="H15">
        <f t="shared" si="3"/>
        <v>-135</v>
      </c>
    </row>
    <row r="16" spans="1:10">
      <c r="A16">
        <v>500</v>
      </c>
      <c r="B16">
        <v>4</v>
      </c>
      <c r="C16">
        <v>0.48</v>
      </c>
      <c r="D16">
        <v>-0.8</v>
      </c>
      <c r="E16">
        <f t="shared" si="1"/>
        <v>0.12</v>
      </c>
      <c r="F16">
        <f t="shared" si="2"/>
        <v>-18.416375079047505</v>
      </c>
      <c r="G16">
        <f t="shared" si="0"/>
        <v>2</v>
      </c>
      <c r="H16">
        <f t="shared" si="3"/>
        <v>-144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CDFA-66D1-1349-BF28-417BC049F933}">
  <dimension ref="A1:N10"/>
  <sheetViews>
    <sheetView zoomScale="88" zoomScaleNormal="91" workbookViewId="0">
      <selection activeCell="H11" sqref="H11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4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14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14">
      <c r="A3">
        <v>0.1</v>
      </c>
      <c r="B3">
        <v>0.5</v>
      </c>
      <c r="C3">
        <v>0.16500000000000001</v>
      </c>
      <c r="D3">
        <f>5000-2200</f>
        <v>2800</v>
      </c>
      <c r="E3">
        <f>ABS(C3/B3)</f>
        <v>0.33</v>
      </c>
      <c r="F3">
        <f>20*LOG10(E3)</f>
        <v>-9.6297212024422496</v>
      </c>
      <c r="G3">
        <f t="shared" ref="G3:G10" si="0">1/(A3)*1000</f>
        <v>10000</v>
      </c>
      <c r="H3">
        <f>(D3/G3)*360</f>
        <v>100.80000000000001</v>
      </c>
    </row>
    <row r="4" spans="1:14">
      <c r="A4">
        <v>0.2</v>
      </c>
      <c r="B4">
        <v>0.5</v>
      </c>
      <c r="C4">
        <v>0.19</v>
      </c>
      <c r="D4">
        <f>2500-1500</f>
        <v>1000</v>
      </c>
      <c r="E4">
        <f t="shared" ref="E4:E10" si="1">ABS(C4/B4)</f>
        <v>0.38</v>
      </c>
      <c r="F4">
        <f t="shared" ref="F4:F10" si="2">20*LOG10(E4)</f>
        <v>-8.4043280676637959</v>
      </c>
      <c r="G4">
        <f t="shared" si="0"/>
        <v>5000</v>
      </c>
      <c r="H4">
        <f t="shared" ref="H4:H10" si="3">(D4/G4)*360</f>
        <v>72</v>
      </c>
    </row>
    <row r="5" spans="1:14">
      <c r="A5">
        <v>0.5</v>
      </c>
      <c r="B5">
        <v>0.5</v>
      </c>
      <c r="C5">
        <v>0.28000000000000003</v>
      </c>
      <c r="D5">
        <f>1000-500</f>
        <v>500</v>
      </c>
      <c r="E5">
        <f t="shared" si="1"/>
        <v>0.56000000000000005</v>
      </c>
      <c r="F5">
        <f t="shared" si="2"/>
        <v>-5.0362394598759908</v>
      </c>
      <c r="G5">
        <f t="shared" si="0"/>
        <v>2000</v>
      </c>
      <c r="H5">
        <f t="shared" si="3"/>
        <v>90</v>
      </c>
      <c r="N5" t="s">
        <v>12</v>
      </c>
    </row>
    <row r="6" spans="1:14">
      <c r="A6">
        <v>1</v>
      </c>
      <c r="B6">
        <v>0.5</v>
      </c>
      <c r="C6">
        <v>0.44</v>
      </c>
      <c r="D6">
        <f>500-250</f>
        <v>250</v>
      </c>
      <c r="E6">
        <f t="shared" si="1"/>
        <v>0.88</v>
      </c>
      <c r="F6">
        <f t="shared" si="2"/>
        <v>-1.1103465569966273</v>
      </c>
      <c r="G6">
        <f t="shared" si="0"/>
        <v>1000</v>
      </c>
      <c r="H6">
        <f t="shared" si="3"/>
        <v>90</v>
      </c>
    </row>
    <row r="7" spans="1:14">
      <c r="A7">
        <v>2</v>
      </c>
      <c r="B7">
        <v>0.5</v>
      </c>
      <c r="C7">
        <v>0.75</v>
      </c>
      <c r="D7">
        <f>250-150</f>
        <v>100</v>
      </c>
      <c r="E7">
        <f t="shared" si="1"/>
        <v>1.5</v>
      </c>
      <c r="F7">
        <f t="shared" si="2"/>
        <v>3.5218251811136247</v>
      </c>
      <c r="G7">
        <f t="shared" si="0"/>
        <v>500</v>
      </c>
      <c r="H7">
        <f t="shared" si="3"/>
        <v>72</v>
      </c>
    </row>
    <row r="8" spans="1:14">
      <c r="A8">
        <v>5</v>
      </c>
      <c r="B8">
        <v>0.5</v>
      </c>
      <c r="C8">
        <v>1.7</v>
      </c>
      <c r="D8">
        <f>100-50</f>
        <v>50</v>
      </c>
      <c r="E8">
        <f t="shared" si="1"/>
        <v>3.4</v>
      </c>
      <c r="F8">
        <f t="shared" si="2"/>
        <v>10.629578340845104</v>
      </c>
      <c r="G8">
        <f t="shared" si="0"/>
        <v>200</v>
      </c>
      <c r="H8">
        <f t="shared" si="3"/>
        <v>90</v>
      </c>
    </row>
    <row r="9" spans="1:14">
      <c r="A9">
        <v>10</v>
      </c>
      <c r="B9">
        <v>0.5</v>
      </c>
      <c r="C9">
        <v>3.28</v>
      </c>
      <c r="D9">
        <f>50-30</f>
        <v>20</v>
      </c>
      <c r="E9">
        <f t="shared" si="1"/>
        <v>6.56</v>
      </c>
      <c r="F9">
        <f t="shared" si="2"/>
        <v>16.338076787513206</v>
      </c>
      <c r="G9">
        <f t="shared" si="0"/>
        <v>100</v>
      </c>
      <c r="H9">
        <f t="shared" si="3"/>
        <v>72</v>
      </c>
    </row>
    <row r="10" spans="1:14">
      <c r="A10">
        <v>20</v>
      </c>
      <c r="B10">
        <v>0.5</v>
      </c>
      <c r="C10">
        <v>6</v>
      </c>
      <c r="D10">
        <f>25-12.5</f>
        <v>12.5</v>
      </c>
      <c r="E10">
        <f t="shared" si="1"/>
        <v>12</v>
      </c>
      <c r="F10">
        <f t="shared" si="2"/>
        <v>21.583624920952499</v>
      </c>
      <c r="G10">
        <f t="shared" si="0"/>
        <v>50</v>
      </c>
      <c r="H10">
        <f t="shared" si="3"/>
        <v>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6AD0-D1F9-E04E-8CC9-CD1947CC0057}">
  <dimension ref="A1:J13"/>
  <sheetViews>
    <sheetView zoomScale="88" zoomScaleNormal="91" workbookViewId="0">
      <selection activeCell="J8" sqref="J8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0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10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J2" t="s">
        <v>10</v>
      </c>
    </row>
    <row r="3" spans="1:10">
      <c r="A3">
        <v>0.1</v>
      </c>
      <c r="B3">
        <v>0.5</v>
      </c>
      <c r="C3">
        <v>0.08</v>
      </c>
      <c r="D3">
        <f>5000-2500</f>
        <v>2500</v>
      </c>
      <c r="E3">
        <f>ABS(C3/B3)</f>
        <v>0.16</v>
      </c>
      <c r="F3">
        <f>20*LOG10(E3)</f>
        <v>-15.917600346881503</v>
      </c>
      <c r="G3">
        <f t="shared" ref="G3:G13" si="0">1/(A3)*1000</f>
        <v>10000</v>
      </c>
      <c r="H3">
        <f>(D3/G3)*360</f>
        <v>90</v>
      </c>
    </row>
    <row r="4" spans="1:10">
      <c r="A4">
        <v>0.2</v>
      </c>
      <c r="B4">
        <v>0.5</v>
      </c>
      <c r="C4">
        <v>0.08</v>
      </c>
      <c r="D4">
        <f>2500-1250</f>
        <v>1250</v>
      </c>
      <c r="E4">
        <f t="shared" ref="E4:E13" si="1">ABS(C4/B4)</f>
        <v>0.16</v>
      </c>
      <c r="F4">
        <f t="shared" ref="F4:F13" si="2">20*LOG10(E4)</f>
        <v>-15.917600346881503</v>
      </c>
      <c r="G4">
        <f t="shared" si="0"/>
        <v>5000</v>
      </c>
      <c r="H4">
        <f t="shared" ref="H4:H13" si="3">(D4/G4)*360</f>
        <v>90</v>
      </c>
    </row>
    <row r="5" spans="1:10">
      <c r="A5">
        <v>0.5</v>
      </c>
      <c r="B5">
        <v>0.5</v>
      </c>
      <c r="C5">
        <v>0.17</v>
      </c>
      <c r="D5">
        <f>1000-500</f>
        <v>500</v>
      </c>
      <c r="E5">
        <f t="shared" si="1"/>
        <v>0.34</v>
      </c>
      <c r="F5">
        <f t="shared" si="2"/>
        <v>-9.3704216591548963</v>
      </c>
      <c r="G5">
        <f t="shared" si="0"/>
        <v>2000</v>
      </c>
      <c r="H5">
        <f t="shared" si="3"/>
        <v>90</v>
      </c>
    </row>
    <row r="6" spans="1:10">
      <c r="A6">
        <v>0.75</v>
      </c>
      <c r="B6">
        <v>0.5</v>
      </c>
      <c r="C6">
        <v>0.25</v>
      </c>
      <c r="D6">
        <v>350</v>
      </c>
      <c r="E6">
        <f t="shared" ref="E6" si="4">ABS(C6/B6)</f>
        <v>0.5</v>
      </c>
      <c r="F6">
        <f t="shared" ref="F6" si="5">20*LOG10(E6)</f>
        <v>-6.0205999132796242</v>
      </c>
      <c r="G6">
        <f t="shared" ref="G6" si="6">1/(A6)*1000</f>
        <v>1333.3333333333333</v>
      </c>
      <c r="H6">
        <f t="shared" ref="H6" si="7">(D6/G6)*360</f>
        <v>94.5</v>
      </c>
    </row>
    <row r="7" spans="1:10">
      <c r="A7">
        <v>1</v>
      </c>
      <c r="B7">
        <v>0.5</v>
      </c>
      <c r="C7">
        <v>0.33</v>
      </c>
      <c r="D7">
        <f>500-250</f>
        <v>250</v>
      </c>
      <c r="E7">
        <f t="shared" si="1"/>
        <v>0.66</v>
      </c>
      <c r="F7">
        <f t="shared" si="2"/>
        <v>-3.6091212891626263</v>
      </c>
      <c r="G7">
        <f t="shared" si="0"/>
        <v>1000</v>
      </c>
      <c r="H7">
        <f t="shared" si="3"/>
        <v>90</v>
      </c>
    </row>
    <row r="8" spans="1:10">
      <c r="A8">
        <v>1.5</v>
      </c>
      <c r="B8">
        <v>0.5</v>
      </c>
      <c r="C8">
        <v>0.46</v>
      </c>
      <c r="D8">
        <v>160</v>
      </c>
      <c r="E8">
        <f t="shared" ref="E8" si="8">ABS(C8/B8)</f>
        <v>0.92</v>
      </c>
      <c r="F8">
        <f t="shared" ref="F8" si="9">20*LOG10(E8)</f>
        <v>-0.72424345308889426</v>
      </c>
      <c r="G8">
        <f t="shared" ref="G8" si="10">1/(A8)*1000</f>
        <v>666.66666666666663</v>
      </c>
      <c r="H8">
        <f t="shared" ref="H8" si="11">(D8/G8)*360</f>
        <v>86.4</v>
      </c>
    </row>
    <row r="9" spans="1:10">
      <c r="A9">
        <v>2</v>
      </c>
      <c r="B9">
        <v>0.5</v>
      </c>
      <c r="C9">
        <v>0.6</v>
      </c>
      <c r="D9">
        <f>250-140</f>
        <v>110</v>
      </c>
      <c r="E9">
        <f t="shared" si="1"/>
        <v>1.2</v>
      </c>
      <c r="F9">
        <f t="shared" si="2"/>
        <v>1.5836249209524964</v>
      </c>
      <c r="G9">
        <f t="shared" si="0"/>
        <v>500</v>
      </c>
      <c r="H9">
        <f t="shared" si="3"/>
        <v>79.2</v>
      </c>
    </row>
    <row r="10" spans="1:10">
      <c r="A10">
        <v>5</v>
      </c>
      <c r="B10">
        <v>0.5</v>
      </c>
      <c r="C10">
        <v>1.4</v>
      </c>
      <c r="D10">
        <f>100-62.5</f>
        <v>37.5</v>
      </c>
      <c r="E10">
        <f t="shared" si="1"/>
        <v>2.8</v>
      </c>
      <c r="F10">
        <f t="shared" si="2"/>
        <v>8.9431606268443851</v>
      </c>
      <c r="G10">
        <f t="shared" si="0"/>
        <v>200</v>
      </c>
      <c r="H10">
        <f t="shared" si="3"/>
        <v>67.5</v>
      </c>
    </row>
    <row r="11" spans="1:10">
      <c r="A11">
        <v>10</v>
      </c>
      <c r="B11">
        <v>0.5</v>
      </c>
      <c r="C11">
        <v>2.38</v>
      </c>
      <c r="D11">
        <f>50-35</f>
        <v>15</v>
      </c>
      <c r="E11">
        <f t="shared" si="1"/>
        <v>4.76</v>
      </c>
      <c r="F11">
        <f t="shared" si="2"/>
        <v>13.552139054409862</v>
      </c>
      <c r="G11">
        <f t="shared" si="0"/>
        <v>100</v>
      </c>
      <c r="H11">
        <f t="shared" si="3"/>
        <v>54</v>
      </c>
    </row>
    <row r="12" spans="1:10">
      <c r="A12">
        <v>20</v>
      </c>
      <c r="B12">
        <v>0.5</v>
      </c>
      <c r="C12">
        <v>3.22</v>
      </c>
      <c r="D12">
        <f>25-20</f>
        <v>5</v>
      </c>
      <c r="E12">
        <f t="shared" si="1"/>
        <v>6.44</v>
      </c>
      <c r="F12">
        <f t="shared" si="2"/>
        <v>16.177717347196243</v>
      </c>
      <c r="G12">
        <f t="shared" si="0"/>
        <v>50</v>
      </c>
      <c r="H12">
        <f t="shared" si="3"/>
        <v>36</v>
      </c>
    </row>
    <row r="13" spans="1:10">
      <c r="A13">
        <v>50</v>
      </c>
      <c r="B13">
        <v>0.5</v>
      </c>
      <c r="C13">
        <v>3.6</v>
      </c>
      <c r="D13">
        <f>10-8.75</f>
        <v>1.25</v>
      </c>
      <c r="E13">
        <f t="shared" si="1"/>
        <v>7.2</v>
      </c>
      <c r="F13">
        <f t="shared" si="2"/>
        <v>17.146649928625372</v>
      </c>
      <c r="G13">
        <f t="shared" si="0"/>
        <v>20</v>
      </c>
      <c r="H13">
        <f t="shared" si="3"/>
        <v>22.5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65BC-035A-F341-982F-3D14987EC114}">
  <dimension ref="A1:H10"/>
  <sheetViews>
    <sheetView zoomScale="88" zoomScaleNormal="91" workbookViewId="0">
      <selection activeCell="J2" sqref="J2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8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8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8">
      <c r="A3">
        <v>0.3</v>
      </c>
      <c r="B3">
        <v>0.5</v>
      </c>
      <c r="C3">
        <v>11.4</v>
      </c>
      <c r="D3">
        <v>-750</v>
      </c>
      <c r="E3">
        <f t="shared" ref="E3:E10" si="0">ABS(C3/B3)</f>
        <v>22.8</v>
      </c>
      <c r="F3">
        <f t="shared" ref="F3:F10" si="1">20*LOG10(E3)</f>
        <v>27.158696940009076</v>
      </c>
      <c r="G3">
        <f t="shared" ref="G3:G10" si="2">1/(A3)*1000</f>
        <v>3333.3333333333335</v>
      </c>
      <c r="H3">
        <f t="shared" ref="H3:H10" si="3">(D3/G3)*360</f>
        <v>-80.999999999999986</v>
      </c>
    </row>
    <row r="4" spans="1:8">
      <c r="A4">
        <v>0.5</v>
      </c>
      <c r="B4">
        <v>0.5</v>
      </c>
      <c r="C4">
        <v>7.2</v>
      </c>
      <c r="D4">
        <v>-500</v>
      </c>
      <c r="E4">
        <f t="shared" si="0"/>
        <v>14.4</v>
      </c>
      <c r="F4">
        <f t="shared" si="1"/>
        <v>23.167249841904997</v>
      </c>
      <c r="G4">
        <f t="shared" si="2"/>
        <v>2000</v>
      </c>
      <c r="H4">
        <f t="shared" si="3"/>
        <v>-90</v>
      </c>
    </row>
    <row r="5" spans="1:8">
      <c r="A5">
        <v>1</v>
      </c>
      <c r="B5">
        <v>0.5</v>
      </c>
      <c r="C5">
        <v>3.8</v>
      </c>
      <c r="D5">
        <v>-250</v>
      </c>
      <c r="E5">
        <f t="shared" si="0"/>
        <v>7.6</v>
      </c>
      <c r="F5">
        <f t="shared" si="1"/>
        <v>17.616271845615827</v>
      </c>
      <c r="G5">
        <f t="shared" si="2"/>
        <v>1000</v>
      </c>
      <c r="H5">
        <f t="shared" si="3"/>
        <v>-90</v>
      </c>
    </row>
    <row r="6" spans="1:8">
      <c r="A6">
        <v>2</v>
      </c>
      <c r="B6">
        <v>0.5</v>
      </c>
      <c r="C6">
        <v>1.8</v>
      </c>
      <c r="D6">
        <v>-130</v>
      </c>
      <c r="E6">
        <f t="shared" si="0"/>
        <v>3.6</v>
      </c>
      <c r="F6">
        <f t="shared" si="1"/>
        <v>11.126050015345745</v>
      </c>
      <c r="G6">
        <f t="shared" si="2"/>
        <v>500</v>
      </c>
      <c r="H6">
        <f t="shared" si="3"/>
        <v>-93.600000000000009</v>
      </c>
    </row>
    <row r="7" spans="1:8">
      <c r="A7">
        <v>5</v>
      </c>
      <c r="B7">
        <v>0.5</v>
      </c>
      <c r="C7">
        <v>0.8</v>
      </c>
      <c r="D7">
        <v>-50</v>
      </c>
      <c r="E7">
        <f t="shared" si="0"/>
        <v>1.6</v>
      </c>
      <c r="F7">
        <f t="shared" si="1"/>
        <v>4.0823996531184958</v>
      </c>
      <c r="G7">
        <f t="shared" si="2"/>
        <v>200</v>
      </c>
      <c r="H7">
        <f t="shared" si="3"/>
        <v>-90</v>
      </c>
    </row>
    <row r="8" spans="1:8">
      <c r="A8">
        <v>10</v>
      </c>
      <c r="B8">
        <v>0.5</v>
      </c>
      <c r="C8">
        <v>0.63</v>
      </c>
      <c r="D8">
        <v>-25</v>
      </c>
      <c r="E8">
        <f t="shared" si="0"/>
        <v>1.26</v>
      </c>
      <c r="F8">
        <f t="shared" si="1"/>
        <v>2.0074109023512583</v>
      </c>
      <c r="G8">
        <f t="shared" si="2"/>
        <v>100</v>
      </c>
      <c r="H8">
        <f t="shared" si="3"/>
        <v>-90</v>
      </c>
    </row>
    <row r="9" spans="1:8">
      <c r="A9">
        <v>20</v>
      </c>
      <c r="B9">
        <v>0.5</v>
      </c>
      <c r="C9">
        <v>0.47</v>
      </c>
      <c r="D9">
        <v>-10</v>
      </c>
      <c r="E9">
        <f t="shared" si="0"/>
        <v>0.94</v>
      </c>
      <c r="F9">
        <f t="shared" si="1"/>
        <v>-0.53744292800602733</v>
      </c>
      <c r="G9">
        <f t="shared" si="2"/>
        <v>50</v>
      </c>
      <c r="H9">
        <f t="shared" si="3"/>
        <v>-72</v>
      </c>
    </row>
    <row r="10" spans="1:8">
      <c r="A10">
        <v>50</v>
      </c>
      <c r="B10">
        <v>0.5</v>
      </c>
      <c r="C10">
        <v>0.36</v>
      </c>
      <c r="D10">
        <v>-5</v>
      </c>
      <c r="E10">
        <f t="shared" si="0"/>
        <v>0.72</v>
      </c>
      <c r="F10">
        <f t="shared" si="1"/>
        <v>-2.8533500713746314</v>
      </c>
      <c r="G10">
        <f t="shared" si="2"/>
        <v>20</v>
      </c>
      <c r="H10">
        <f t="shared" si="3"/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5275-F5DF-E34C-B038-68E21E104E90}">
  <dimension ref="A1:H13"/>
  <sheetViews>
    <sheetView tabSelected="1" zoomScale="88" zoomScaleNormal="91" workbookViewId="0">
      <selection activeCell="J49" sqref="J49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8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8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8">
      <c r="A3">
        <v>0.1</v>
      </c>
      <c r="B3">
        <v>4</v>
      </c>
      <c r="C3">
        <v>1.28</v>
      </c>
      <c r="D3">
        <v>0</v>
      </c>
      <c r="E3">
        <f>ABS(C3/B3)</f>
        <v>0.32</v>
      </c>
      <c r="F3">
        <f>20*LOG10(E3)</f>
        <v>-9.89700043360188</v>
      </c>
      <c r="G3">
        <f t="shared" ref="G3:G13" si="0">1/(A3)*1000</f>
        <v>10000</v>
      </c>
      <c r="H3">
        <f>(D3/G3)*360</f>
        <v>0</v>
      </c>
    </row>
    <row r="4" spans="1:8">
      <c r="A4">
        <v>0.2</v>
      </c>
      <c r="B4">
        <v>4</v>
      </c>
      <c r="C4">
        <v>1.25</v>
      </c>
      <c r="D4">
        <v>0</v>
      </c>
      <c r="E4">
        <f t="shared" ref="E4:E13" si="1">ABS(C4/B4)</f>
        <v>0.3125</v>
      </c>
      <c r="F4">
        <f t="shared" ref="F4:F13" si="2">20*LOG10(E4)</f>
        <v>-10.102999566398118</v>
      </c>
      <c r="G4">
        <f t="shared" si="0"/>
        <v>5000</v>
      </c>
      <c r="H4">
        <f t="shared" ref="H4:H13" si="3">(D4/G4)*360</f>
        <v>0</v>
      </c>
    </row>
    <row r="5" spans="1:8">
      <c r="A5">
        <v>0.5</v>
      </c>
      <c r="B5">
        <v>4</v>
      </c>
      <c r="C5">
        <v>1.25</v>
      </c>
      <c r="D5">
        <v>0</v>
      </c>
      <c r="E5">
        <f t="shared" si="1"/>
        <v>0.3125</v>
      </c>
      <c r="F5">
        <f t="shared" si="2"/>
        <v>-10.102999566398118</v>
      </c>
      <c r="G5">
        <f t="shared" si="0"/>
        <v>2000</v>
      </c>
      <c r="H5">
        <f t="shared" si="3"/>
        <v>0</v>
      </c>
    </row>
    <row r="6" spans="1:8">
      <c r="A6">
        <v>0.75</v>
      </c>
      <c r="B6">
        <v>4</v>
      </c>
      <c r="C6">
        <v>1.22</v>
      </c>
      <c r="D6">
        <v>25</v>
      </c>
      <c r="E6">
        <f t="shared" ref="E6" si="4">ABS(C6/B6)</f>
        <v>0.30499999999999999</v>
      </c>
      <c r="F6">
        <f t="shared" ref="F6" si="5">20*LOG10(E6)</f>
        <v>-10.314003213064284</v>
      </c>
      <c r="G6">
        <f t="shared" ref="G6" si="6">1/(A6)*1000</f>
        <v>1333.3333333333333</v>
      </c>
      <c r="H6">
        <f t="shared" ref="H6" si="7">(D6/G6)*360</f>
        <v>6.7500000000000009</v>
      </c>
    </row>
    <row r="7" spans="1:8">
      <c r="A7">
        <v>1</v>
      </c>
      <c r="B7">
        <v>4</v>
      </c>
      <c r="C7">
        <v>1.22</v>
      </c>
      <c r="D7">
        <v>50</v>
      </c>
      <c r="E7">
        <f t="shared" si="1"/>
        <v>0.30499999999999999</v>
      </c>
      <c r="F7">
        <f t="shared" si="2"/>
        <v>-10.314003213064284</v>
      </c>
      <c r="G7">
        <f t="shared" si="0"/>
        <v>1000</v>
      </c>
      <c r="H7">
        <f t="shared" si="3"/>
        <v>18</v>
      </c>
    </row>
    <row r="8" spans="1:8">
      <c r="A8">
        <v>1.5</v>
      </c>
      <c r="B8">
        <v>4</v>
      </c>
      <c r="C8">
        <v>1.2</v>
      </c>
      <c r="D8">
        <v>50</v>
      </c>
      <c r="E8">
        <f t="shared" ref="E8" si="8">ABS(C8/B8)</f>
        <v>0.3</v>
      </c>
      <c r="F8">
        <f t="shared" ref="F8" si="9">20*LOG10(E8)</f>
        <v>-10.457574905606752</v>
      </c>
      <c r="G8">
        <f t="shared" ref="G8" si="10">1/(A8)*1000</f>
        <v>666.66666666666663</v>
      </c>
      <c r="H8">
        <f t="shared" ref="H8" si="11">(D8/G8)*360</f>
        <v>27.000000000000004</v>
      </c>
    </row>
    <row r="9" spans="1:8">
      <c r="A9">
        <v>2</v>
      </c>
      <c r="B9">
        <v>4</v>
      </c>
      <c r="C9">
        <v>1.1399999999999999</v>
      </c>
      <c r="D9">
        <v>50</v>
      </c>
      <c r="E9">
        <f t="shared" si="1"/>
        <v>0.28499999999999998</v>
      </c>
      <c r="F9">
        <f t="shared" si="2"/>
        <v>-10.903102799829796</v>
      </c>
      <c r="G9">
        <f t="shared" si="0"/>
        <v>500</v>
      </c>
      <c r="H9">
        <f t="shared" si="3"/>
        <v>36</v>
      </c>
    </row>
    <row r="10" spans="1:8">
      <c r="A10">
        <v>5</v>
      </c>
      <c r="B10">
        <v>4</v>
      </c>
      <c r="C10">
        <v>1.03</v>
      </c>
      <c r="D10">
        <v>30</v>
      </c>
      <c r="E10">
        <f t="shared" si="1"/>
        <v>0.25750000000000001</v>
      </c>
      <c r="F10">
        <f t="shared" si="2"/>
        <v>-11.784455332455803</v>
      </c>
      <c r="G10">
        <f t="shared" si="0"/>
        <v>200</v>
      </c>
      <c r="H10">
        <f t="shared" si="3"/>
        <v>54</v>
      </c>
    </row>
    <row r="11" spans="1:8">
      <c r="A11">
        <v>10</v>
      </c>
      <c r="B11">
        <v>4</v>
      </c>
      <c r="C11">
        <v>0.72</v>
      </c>
      <c r="D11">
        <v>20</v>
      </c>
      <c r="E11">
        <f t="shared" si="1"/>
        <v>0.18</v>
      </c>
      <c r="F11">
        <f t="shared" si="2"/>
        <v>-14.89454989793388</v>
      </c>
      <c r="G11">
        <f t="shared" si="0"/>
        <v>100</v>
      </c>
      <c r="H11">
        <f t="shared" si="3"/>
        <v>72</v>
      </c>
    </row>
    <row r="12" spans="1:8">
      <c r="A12">
        <v>20</v>
      </c>
      <c r="B12">
        <v>4</v>
      </c>
      <c r="C12">
        <v>0.52</v>
      </c>
      <c r="D12">
        <v>10</v>
      </c>
      <c r="E12">
        <f t="shared" si="1"/>
        <v>0.13</v>
      </c>
      <c r="F12">
        <f t="shared" si="2"/>
        <v>-17.721132953863265</v>
      </c>
      <c r="G12">
        <f t="shared" si="0"/>
        <v>50</v>
      </c>
      <c r="H12">
        <f t="shared" si="3"/>
        <v>72</v>
      </c>
    </row>
    <row r="13" spans="1:8">
      <c r="A13">
        <v>50</v>
      </c>
      <c r="B13">
        <v>4</v>
      </c>
      <c r="C13">
        <v>0.38800000000000001</v>
      </c>
      <c r="D13">
        <v>5</v>
      </c>
      <c r="E13">
        <f t="shared" si="1"/>
        <v>9.7000000000000003E-2</v>
      </c>
      <c r="F13">
        <f t="shared" si="2"/>
        <v>-20.264565314675103</v>
      </c>
      <c r="G13">
        <f t="shared" si="0"/>
        <v>20</v>
      </c>
      <c r="H13">
        <f t="shared" si="3"/>
        <v>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AA6F-C72A-4643-B8B7-BB01CC1F8115}">
  <dimension ref="A1:M29"/>
  <sheetViews>
    <sheetView zoomScale="90" zoomScaleNormal="91" workbookViewId="0">
      <selection activeCell="L15" sqref="L15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6.85546875" customWidth="1"/>
    <col min="13" max="13" width="12.7109375" bestFit="1" customWidth="1"/>
  </cols>
  <sheetData>
    <row r="1" spans="1:13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  <c r="L1" t="s">
        <v>13</v>
      </c>
      <c r="M1">
        <v>2000</v>
      </c>
    </row>
    <row r="2" spans="1:13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L2" t="s">
        <v>14</v>
      </c>
      <c r="M2">
        <v>2000</v>
      </c>
    </row>
    <row r="3" spans="1:13">
      <c r="A3">
        <v>0.1</v>
      </c>
      <c r="B3">
        <v>0.5</v>
      </c>
      <c r="C3">
        <v>0.27</v>
      </c>
      <c r="D3">
        <v>1500</v>
      </c>
      <c r="E3">
        <f>ABS(C3/B3)</f>
        <v>0.54</v>
      </c>
      <c r="F3">
        <f>20*LOG10(E3)</f>
        <v>-5.3521248035406286</v>
      </c>
      <c r="G3">
        <f t="shared" ref="G3:G26" si="0">1/(A3)*1000</f>
        <v>10000</v>
      </c>
      <c r="H3">
        <f>(D3/G3)*360</f>
        <v>54</v>
      </c>
      <c r="L3" t="s">
        <v>15</v>
      </c>
      <c r="M3">
        <f>0.01*10^-6</f>
        <v>1E-8</v>
      </c>
    </row>
    <row r="4" spans="1:13">
      <c r="A4">
        <v>0.2</v>
      </c>
      <c r="B4">
        <v>0.5</v>
      </c>
      <c r="C4">
        <v>0.27</v>
      </c>
      <c r="D4">
        <v>1000</v>
      </c>
      <c r="E4">
        <f t="shared" ref="E4:E26" si="1">ABS(C4/B4)</f>
        <v>0.54</v>
      </c>
      <c r="F4">
        <f t="shared" ref="F4:F26" si="2">20*LOG10(E4)</f>
        <v>-5.3521248035406286</v>
      </c>
      <c r="G4">
        <f t="shared" si="0"/>
        <v>5000</v>
      </c>
      <c r="H4">
        <f t="shared" ref="H4:H26" si="3">(D4/G4)*360</f>
        <v>72</v>
      </c>
      <c r="L4" t="s">
        <v>16</v>
      </c>
      <c r="M4">
        <f>0.001*10^-6</f>
        <v>1.0000000000000001E-9</v>
      </c>
    </row>
    <row r="5" spans="1:13">
      <c r="A5">
        <v>0.5</v>
      </c>
      <c r="B5">
        <v>0.5</v>
      </c>
      <c r="C5">
        <v>0.28999999999999998</v>
      </c>
      <c r="D5">
        <v>500</v>
      </c>
      <c r="E5">
        <f t="shared" si="1"/>
        <v>0.57999999999999996</v>
      </c>
      <c r="F5">
        <f t="shared" si="2"/>
        <v>-4.7314401287412551</v>
      </c>
      <c r="G5">
        <f t="shared" si="0"/>
        <v>2000</v>
      </c>
      <c r="H5">
        <f t="shared" si="3"/>
        <v>90</v>
      </c>
    </row>
    <row r="6" spans="1:13">
      <c r="A6">
        <v>1</v>
      </c>
      <c r="B6">
        <v>0.5</v>
      </c>
      <c r="C6">
        <v>0.32</v>
      </c>
      <c r="D6">
        <v>230</v>
      </c>
      <c r="E6">
        <f t="shared" si="1"/>
        <v>0.64</v>
      </c>
      <c r="F6">
        <f t="shared" si="2"/>
        <v>-3.8764005203222562</v>
      </c>
      <c r="G6">
        <f t="shared" si="0"/>
        <v>1000</v>
      </c>
      <c r="H6">
        <f t="shared" si="3"/>
        <v>82.8</v>
      </c>
      <c r="L6" t="s">
        <v>17</v>
      </c>
      <c r="M6">
        <f>1/(2*3.14*M3*M1)</f>
        <v>7961.7834394904448</v>
      </c>
    </row>
    <row r="7" spans="1:13">
      <c r="A7">
        <v>2</v>
      </c>
      <c r="B7">
        <v>0.5</v>
      </c>
      <c r="C7">
        <v>0.36</v>
      </c>
      <c r="D7">
        <v>100</v>
      </c>
      <c r="E7">
        <f t="shared" si="1"/>
        <v>0.72</v>
      </c>
      <c r="F7">
        <f t="shared" si="2"/>
        <v>-2.8533500713746314</v>
      </c>
      <c r="G7">
        <f t="shared" si="0"/>
        <v>500</v>
      </c>
      <c r="H7">
        <f t="shared" si="3"/>
        <v>72</v>
      </c>
      <c r="L7" t="s">
        <v>18</v>
      </c>
      <c r="M7">
        <f>1/(2*3.14*M2*M4)</f>
        <v>79617.834394904465</v>
      </c>
    </row>
    <row r="8" spans="1:13">
      <c r="A8">
        <v>3</v>
      </c>
      <c r="B8">
        <v>0.5</v>
      </c>
      <c r="C8">
        <v>0.41</v>
      </c>
      <c r="D8">
        <v>50</v>
      </c>
      <c r="E8">
        <f t="shared" ref="E8:E9" si="4">ABS(C8/B8)</f>
        <v>0.82</v>
      </c>
      <c r="F8">
        <f t="shared" ref="F8:F9" si="5">20*LOG10(E8)</f>
        <v>-1.7237229523256667</v>
      </c>
      <c r="G8">
        <f t="shared" ref="G8:G9" si="6">1/(A8)*1000</f>
        <v>333.33333333333331</v>
      </c>
      <c r="H8">
        <f t="shared" ref="H8:H9" si="7">(D8/G8)*360</f>
        <v>54.000000000000007</v>
      </c>
    </row>
    <row r="9" spans="1:13">
      <c r="A9">
        <v>4</v>
      </c>
      <c r="B9">
        <v>0.5</v>
      </c>
      <c r="C9">
        <v>0.49</v>
      </c>
      <c r="D9">
        <v>45</v>
      </c>
      <c r="E9">
        <f t="shared" si="4"/>
        <v>0.98</v>
      </c>
      <c r="F9">
        <f t="shared" si="5"/>
        <v>-0.175478486150103</v>
      </c>
      <c r="G9">
        <f t="shared" si="6"/>
        <v>250</v>
      </c>
      <c r="H9">
        <f t="shared" si="7"/>
        <v>64.8</v>
      </c>
    </row>
    <row r="10" spans="1:13">
      <c r="A10">
        <v>5</v>
      </c>
      <c r="B10">
        <v>0.5</v>
      </c>
      <c r="C10">
        <v>0.52</v>
      </c>
      <c r="D10">
        <v>30</v>
      </c>
      <c r="E10">
        <f t="shared" si="1"/>
        <v>1.04</v>
      </c>
      <c r="F10">
        <f t="shared" si="2"/>
        <v>0.3406667859756074</v>
      </c>
      <c r="G10">
        <f t="shared" si="0"/>
        <v>200</v>
      </c>
      <c r="H10">
        <f t="shared" si="3"/>
        <v>54</v>
      </c>
    </row>
    <row r="11" spans="1:13">
      <c r="A11">
        <v>6</v>
      </c>
      <c r="B11">
        <v>0.5</v>
      </c>
      <c r="C11">
        <v>0.55000000000000004</v>
      </c>
      <c r="D11">
        <v>25</v>
      </c>
      <c r="E11">
        <f t="shared" si="1"/>
        <v>1.1000000000000001</v>
      </c>
      <c r="F11">
        <f t="shared" si="2"/>
        <v>0.82785370316450158</v>
      </c>
      <c r="G11">
        <f t="shared" si="0"/>
        <v>166.66666666666666</v>
      </c>
      <c r="H11">
        <f t="shared" si="3"/>
        <v>54.000000000000007</v>
      </c>
    </row>
    <row r="12" spans="1:13">
      <c r="A12">
        <v>7</v>
      </c>
      <c r="B12">
        <v>0.5</v>
      </c>
      <c r="C12">
        <v>0.6</v>
      </c>
      <c r="D12">
        <v>20</v>
      </c>
      <c r="E12">
        <f>ABS(C12/B12)</f>
        <v>1.2</v>
      </c>
      <c r="F12">
        <f t="shared" si="2"/>
        <v>1.5836249209524964</v>
      </c>
      <c r="G12">
        <f t="shared" si="0"/>
        <v>142.85714285714286</v>
      </c>
      <c r="H12">
        <f t="shared" si="3"/>
        <v>50.399999999999991</v>
      </c>
    </row>
    <row r="13" spans="1:13">
      <c r="A13">
        <v>8</v>
      </c>
      <c r="B13">
        <v>0.5</v>
      </c>
      <c r="C13">
        <v>0.57999999999999996</v>
      </c>
      <c r="D13">
        <v>12.5</v>
      </c>
      <c r="E13">
        <f t="shared" si="1"/>
        <v>1.1599999999999999</v>
      </c>
      <c r="F13">
        <f t="shared" si="2"/>
        <v>1.2891597845383691</v>
      </c>
      <c r="G13">
        <f t="shared" si="0"/>
        <v>125</v>
      </c>
      <c r="H13">
        <f t="shared" si="3"/>
        <v>36</v>
      </c>
    </row>
    <row r="14" spans="1:13">
      <c r="A14">
        <v>9</v>
      </c>
      <c r="B14">
        <v>0.5</v>
      </c>
      <c r="C14">
        <v>0.6</v>
      </c>
      <c r="D14">
        <v>5</v>
      </c>
      <c r="E14">
        <f t="shared" ref="E14:E15" si="8">ABS(C14/B14)</f>
        <v>1.2</v>
      </c>
      <c r="F14">
        <f t="shared" ref="F14:F15" si="9">20*LOG10(E14)</f>
        <v>1.5836249209524964</v>
      </c>
      <c r="G14">
        <f t="shared" ref="G14:G15" si="10">1/(A14)*1000</f>
        <v>111.1111111111111</v>
      </c>
      <c r="H14">
        <f t="shared" ref="H14:H15" si="11">(D14/G14)*360</f>
        <v>16.200000000000003</v>
      </c>
    </row>
    <row r="15" spans="1:13">
      <c r="A15">
        <v>10</v>
      </c>
      <c r="B15">
        <v>0.5</v>
      </c>
      <c r="C15">
        <v>0.63</v>
      </c>
      <c r="D15">
        <v>10</v>
      </c>
      <c r="E15">
        <f t="shared" si="8"/>
        <v>1.26</v>
      </c>
      <c r="F15">
        <f t="shared" si="9"/>
        <v>2.0074109023512583</v>
      </c>
      <c r="G15">
        <f t="shared" si="10"/>
        <v>100</v>
      </c>
      <c r="H15">
        <f t="shared" si="11"/>
        <v>36</v>
      </c>
    </row>
    <row r="16" spans="1:13">
      <c r="A16">
        <v>20</v>
      </c>
      <c r="B16">
        <v>0.5</v>
      </c>
      <c r="C16">
        <v>0.67</v>
      </c>
      <c r="D16">
        <v>0</v>
      </c>
      <c r="E16">
        <f t="shared" si="1"/>
        <v>1.34</v>
      </c>
      <c r="F16">
        <f t="shared" si="2"/>
        <v>2.5420959672961532</v>
      </c>
      <c r="G16">
        <f t="shared" si="0"/>
        <v>50</v>
      </c>
      <c r="H16">
        <f t="shared" si="3"/>
        <v>0</v>
      </c>
    </row>
    <row r="17" spans="1:8">
      <c r="A17">
        <v>30</v>
      </c>
      <c r="B17">
        <v>0.5</v>
      </c>
      <c r="C17">
        <v>0.67</v>
      </c>
      <c r="D17">
        <v>0</v>
      </c>
      <c r="E17">
        <f t="shared" si="1"/>
        <v>1.34</v>
      </c>
      <c r="F17">
        <f t="shared" si="2"/>
        <v>2.5420959672961532</v>
      </c>
      <c r="G17">
        <f t="shared" si="0"/>
        <v>33.333333333333336</v>
      </c>
      <c r="H17">
        <f t="shared" si="3"/>
        <v>0</v>
      </c>
    </row>
    <row r="18" spans="1:8">
      <c r="A18">
        <v>40</v>
      </c>
      <c r="B18">
        <v>0.5</v>
      </c>
      <c r="C18">
        <v>0.67</v>
      </c>
      <c r="D18">
        <v>-1</v>
      </c>
      <c r="E18">
        <f t="shared" ref="E18" si="12">ABS(C18/B18)</f>
        <v>1.34</v>
      </c>
      <c r="F18">
        <f t="shared" ref="F18" si="13">20*LOG10(E18)</f>
        <v>2.5420959672961532</v>
      </c>
      <c r="G18">
        <f t="shared" ref="G18" si="14">1/(A18)*1000</f>
        <v>25</v>
      </c>
      <c r="H18">
        <f t="shared" ref="H18" si="15">(D18/G18)*360</f>
        <v>-14.4</v>
      </c>
    </row>
    <row r="19" spans="1:8">
      <c r="A19">
        <v>50</v>
      </c>
      <c r="B19">
        <v>0.5</v>
      </c>
      <c r="C19">
        <v>0.67</v>
      </c>
      <c r="D19">
        <v>-1</v>
      </c>
      <c r="E19">
        <f t="shared" si="1"/>
        <v>1.34</v>
      </c>
      <c r="F19">
        <f t="shared" si="2"/>
        <v>2.5420959672961532</v>
      </c>
      <c r="G19">
        <f t="shared" si="0"/>
        <v>20</v>
      </c>
      <c r="H19">
        <f t="shared" si="3"/>
        <v>-18</v>
      </c>
    </row>
    <row r="20" spans="1:8">
      <c r="A20">
        <v>60</v>
      </c>
      <c r="B20">
        <v>0.5</v>
      </c>
      <c r="C20">
        <v>0.64</v>
      </c>
      <c r="D20">
        <v>-1</v>
      </c>
      <c r="E20">
        <f t="shared" ref="E20" si="16">ABS(C20/B20)</f>
        <v>1.28</v>
      </c>
      <c r="F20">
        <f t="shared" ref="F20" si="17">20*LOG10(E20)</f>
        <v>2.1441993929573675</v>
      </c>
      <c r="G20">
        <f t="shared" ref="G20" si="18">1/(A20)*1000</f>
        <v>16.666666666666668</v>
      </c>
      <c r="H20">
        <f t="shared" ref="H20" si="19">(D20/G20)*360</f>
        <v>-21.599999999999998</v>
      </c>
    </row>
    <row r="21" spans="1:8">
      <c r="A21">
        <v>70</v>
      </c>
      <c r="B21">
        <v>0.5</v>
      </c>
      <c r="C21">
        <v>0.62</v>
      </c>
      <c r="D21">
        <v>-1</v>
      </c>
      <c r="E21">
        <f t="shared" ref="E21" si="20">ABS(C21/B21)</f>
        <v>1.24</v>
      </c>
      <c r="F21">
        <f t="shared" ref="F21" si="21">20*LOG10(E21)</f>
        <v>1.8684337032447011</v>
      </c>
      <c r="G21">
        <f t="shared" ref="G21" si="22">1/(A21)*1000</f>
        <v>14.285714285714285</v>
      </c>
      <c r="H21">
        <f t="shared" ref="H21" si="23">(D21/G21)*360</f>
        <v>-25.200000000000003</v>
      </c>
    </row>
    <row r="22" spans="1:8">
      <c r="A22">
        <v>80</v>
      </c>
      <c r="B22">
        <v>0.5</v>
      </c>
      <c r="C22">
        <v>0.6</v>
      </c>
      <c r="D22">
        <v>-1</v>
      </c>
      <c r="E22">
        <f t="shared" ref="E22:E23" si="24">ABS(C22/B22)</f>
        <v>1.2</v>
      </c>
      <c r="F22">
        <f t="shared" ref="F22:F23" si="25">20*LOG10(E22)</f>
        <v>1.5836249209524964</v>
      </c>
      <c r="G22">
        <f t="shared" ref="G22:G23" si="26">1/(A22)*1000</f>
        <v>12.5</v>
      </c>
      <c r="H22">
        <f t="shared" ref="H22:H23" si="27">(D22/G22)*360</f>
        <v>-28.8</v>
      </c>
    </row>
    <row r="23" spans="1:8">
      <c r="A23">
        <v>90</v>
      </c>
      <c r="B23">
        <v>0.5</v>
      </c>
      <c r="C23">
        <v>0.57999999999999996</v>
      </c>
      <c r="D23">
        <v>-1</v>
      </c>
      <c r="E23">
        <f t="shared" si="24"/>
        <v>1.1599999999999999</v>
      </c>
      <c r="F23">
        <f t="shared" si="25"/>
        <v>1.2891597845383691</v>
      </c>
      <c r="G23">
        <f t="shared" si="26"/>
        <v>11.111111111111111</v>
      </c>
      <c r="H23">
        <f t="shared" si="27"/>
        <v>-32.4</v>
      </c>
    </row>
    <row r="24" spans="1:8">
      <c r="A24">
        <v>100</v>
      </c>
      <c r="B24">
        <v>0.5</v>
      </c>
      <c r="C24">
        <v>0.56000000000000005</v>
      </c>
      <c r="D24">
        <v>-1</v>
      </c>
      <c r="E24">
        <f t="shared" si="1"/>
        <v>1.1200000000000001</v>
      </c>
      <c r="F24">
        <f t="shared" si="2"/>
        <v>0.9843604534036331</v>
      </c>
      <c r="G24">
        <f t="shared" si="0"/>
        <v>10</v>
      </c>
      <c r="H24">
        <f t="shared" si="3"/>
        <v>-36</v>
      </c>
    </row>
    <row r="25" spans="1:8">
      <c r="A25">
        <v>200</v>
      </c>
      <c r="B25">
        <v>0.5</v>
      </c>
      <c r="C25">
        <v>0.44</v>
      </c>
      <c r="D25">
        <v>-1</v>
      </c>
      <c r="E25">
        <f t="shared" si="1"/>
        <v>0.88</v>
      </c>
      <c r="F25">
        <f t="shared" si="2"/>
        <v>-1.1103465569966273</v>
      </c>
      <c r="G25">
        <f t="shared" si="0"/>
        <v>5</v>
      </c>
      <c r="H25">
        <f t="shared" si="3"/>
        <v>-72</v>
      </c>
    </row>
    <row r="26" spans="1:8">
      <c r="A26">
        <v>300</v>
      </c>
      <c r="B26">
        <v>0.5</v>
      </c>
      <c r="C26">
        <v>0.38</v>
      </c>
      <c r="D26">
        <v>-0.5</v>
      </c>
      <c r="E26">
        <f t="shared" si="1"/>
        <v>0.76</v>
      </c>
      <c r="F26">
        <f t="shared" si="2"/>
        <v>-2.3837281543841731</v>
      </c>
      <c r="G26">
        <f t="shared" si="0"/>
        <v>3.3333333333333335</v>
      </c>
      <c r="H26">
        <f t="shared" si="3"/>
        <v>-54</v>
      </c>
    </row>
    <row r="27" spans="1:8">
      <c r="A27">
        <v>400</v>
      </c>
      <c r="B27">
        <v>0.5</v>
      </c>
      <c r="C27">
        <v>0.35</v>
      </c>
      <c r="D27">
        <v>-0.5</v>
      </c>
      <c r="E27">
        <f>ABS(C27/B27)</f>
        <v>0.7</v>
      </c>
      <c r="F27">
        <f>20*LOG10(E27)</f>
        <v>-3.0980391997148637</v>
      </c>
      <c r="G27">
        <f>1/(A27)*1000</f>
        <v>2.5</v>
      </c>
      <c r="H27">
        <f>(D27/G27)*360</f>
        <v>-72</v>
      </c>
    </row>
    <row r="28" spans="1:8">
      <c r="A28">
        <v>500</v>
      </c>
      <c r="B28">
        <v>0.5</v>
      </c>
      <c r="C28">
        <v>0.34</v>
      </c>
      <c r="D28">
        <v>-0.5</v>
      </c>
      <c r="E28">
        <f>ABS(C28/B28)</f>
        <v>0.68</v>
      </c>
      <c r="F28">
        <f>20*LOG10(E28)</f>
        <v>-3.349821745875273</v>
      </c>
      <c r="G28">
        <f>1/(A28)*1000</f>
        <v>2</v>
      </c>
      <c r="H28">
        <f>(D28/G28)*360</f>
        <v>-90</v>
      </c>
    </row>
    <row r="29" spans="1:8">
      <c r="A29">
        <v>1000</v>
      </c>
      <c r="B29">
        <v>0.5</v>
      </c>
      <c r="C29">
        <v>0.31</v>
      </c>
      <c r="D29">
        <v>-0.25</v>
      </c>
      <c r="E29">
        <f>ABS(C29/B29)</f>
        <v>0.62</v>
      </c>
      <c r="F29">
        <f>20*LOG10(E29)</f>
        <v>-4.152166210034923</v>
      </c>
      <c r="G29">
        <f>1/(A29)*1000</f>
        <v>1</v>
      </c>
      <c r="H29">
        <f>(D29/G29)*360</f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B9C-72EB-D146-A688-E692EF7AAE67}">
  <dimension ref="A1:M28"/>
  <sheetViews>
    <sheetView topLeftCell="A24" zoomScaleNormal="91" workbookViewId="0">
      <selection activeCell="C7" sqref="C7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6.85546875" customWidth="1"/>
    <col min="13" max="13" width="12.7109375" bestFit="1" customWidth="1"/>
  </cols>
  <sheetData>
    <row r="1" spans="1:13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  <c r="L1" t="s">
        <v>13</v>
      </c>
      <c r="M1">
        <v>2000</v>
      </c>
    </row>
    <row r="2" spans="1:13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L2" t="s">
        <v>14</v>
      </c>
      <c r="M2">
        <v>2000</v>
      </c>
    </row>
    <row r="3" spans="1:13">
      <c r="A3">
        <v>0.1</v>
      </c>
      <c r="B3">
        <v>0.5</v>
      </c>
      <c r="C3">
        <v>0.01</v>
      </c>
      <c r="D3">
        <v>2500</v>
      </c>
      <c r="E3">
        <f>ABS(C3/B3)</f>
        <v>0.02</v>
      </c>
      <c r="F3">
        <f>20*LOG10(E3)</f>
        <v>-33.979400086720375</v>
      </c>
      <c r="G3">
        <f t="shared" ref="G3:G26" si="0">1/(A3)*1000</f>
        <v>10000</v>
      </c>
      <c r="H3">
        <f>(D3/G3)*360</f>
        <v>90</v>
      </c>
      <c r="L3" t="s">
        <v>15</v>
      </c>
      <c r="M3">
        <f>0.01*10^-6</f>
        <v>1E-8</v>
      </c>
    </row>
    <row r="4" spans="1:13">
      <c r="A4">
        <v>0.2</v>
      </c>
      <c r="B4">
        <v>0.5</v>
      </c>
      <c r="C4">
        <v>0.01</v>
      </c>
      <c r="D4">
        <v>1250</v>
      </c>
      <c r="E4">
        <f t="shared" ref="E4:E26" si="1">ABS(C4/B4)</f>
        <v>0.02</v>
      </c>
      <c r="F4">
        <f t="shared" ref="F4:F26" si="2">20*LOG10(E4)</f>
        <v>-33.979400086720375</v>
      </c>
      <c r="G4">
        <f t="shared" si="0"/>
        <v>5000</v>
      </c>
      <c r="H4">
        <f t="shared" ref="H4:H26" si="3">(D4/G4)*360</f>
        <v>90</v>
      </c>
      <c r="L4" t="s">
        <v>16</v>
      </c>
      <c r="M4">
        <f>0.001*10^-6</f>
        <v>1.0000000000000001E-9</v>
      </c>
    </row>
    <row r="5" spans="1:13">
      <c r="A5">
        <v>0.5</v>
      </c>
      <c r="B5">
        <v>0.5</v>
      </c>
      <c r="C5">
        <v>0.02</v>
      </c>
      <c r="D5">
        <v>500</v>
      </c>
      <c r="E5">
        <f t="shared" si="1"/>
        <v>0.04</v>
      </c>
      <c r="F5">
        <f t="shared" si="2"/>
        <v>-27.95880017344075</v>
      </c>
      <c r="G5">
        <f t="shared" si="0"/>
        <v>2000</v>
      </c>
      <c r="H5">
        <f t="shared" si="3"/>
        <v>90</v>
      </c>
    </row>
    <row r="6" spans="1:13">
      <c r="A6">
        <v>1</v>
      </c>
      <c r="B6">
        <v>0.5</v>
      </c>
      <c r="C6">
        <v>0.03</v>
      </c>
      <c r="D6">
        <v>200</v>
      </c>
      <c r="E6">
        <f t="shared" si="1"/>
        <v>0.06</v>
      </c>
      <c r="F6">
        <f t="shared" si="2"/>
        <v>-24.436974992327126</v>
      </c>
      <c r="G6">
        <f t="shared" si="0"/>
        <v>1000</v>
      </c>
      <c r="H6">
        <f t="shared" si="3"/>
        <v>72</v>
      </c>
      <c r="L6" t="s">
        <v>17</v>
      </c>
      <c r="M6">
        <f>1/(2*3.14*M3*M1)</f>
        <v>7961.7834394904448</v>
      </c>
    </row>
    <row r="7" spans="1:13">
      <c r="A7">
        <v>2</v>
      </c>
      <c r="B7">
        <v>0.5</v>
      </c>
      <c r="C7">
        <v>0.09</v>
      </c>
      <c r="D7">
        <v>100</v>
      </c>
      <c r="E7">
        <f t="shared" si="1"/>
        <v>0.18</v>
      </c>
      <c r="F7">
        <f t="shared" si="2"/>
        <v>-14.89454989793388</v>
      </c>
      <c r="G7">
        <f t="shared" si="0"/>
        <v>500</v>
      </c>
      <c r="H7">
        <f t="shared" si="3"/>
        <v>72</v>
      </c>
      <c r="L7" t="s">
        <v>18</v>
      </c>
      <c r="M7">
        <f>1/(2*3.14*M2*M4)</f>
        <v>79617.834394904465</v>
      </c>
    </row>
    <row r="8" spans="1:13">
      <c r="A8">
        <v>3</v>
      </c>
      <c r="B8">
        <v>0.5</v>
      </c>
      <c r="C8">
        <v>0.13500000000000001</v>
      </c>
      <c r="D8">
        <v>60</v>
      </c>
      <c r="E8">
        <f t="shared" si="1"/>
        <v>0.27</v>
      </c>
      <c r="F8">
        <f t="shared" si="2"/>
        <v>-11.372724716820253</v>
      </c>
      <c r="G8">
        <f t="shared" si="0"/>
        <v>333.33333333333331</v>
      </c>
      <c r="H8">
        <f t="shared" si="3"/>
        <v>64.800000000000011</v>
      </c>
    </row>
    <row r="9" spans="1:13">
      <c r="A9">
        <v>4</v>
      </c>
      <c r="B9">
        <v>0.5</v>
      </c>
      <c r="C9">
        <v>0.22</v>
      </c>
      <c r="D9">
        <v>45</v>
      </c>
      <c r="E9">
        <f t="shared" si="1"/>
        <v>0.44</v>
      </c>
      <c r="F9">
        <f t="shared" si="2"/>
        <v>-7.1309464702762515</v>
      </c>
      <c r="G9">
        <f t="shared" si="0"/>
        <v>250</v>
      </c>
      <c r="H9">
        <f t="shared" si="3"/>
        <v>64.8</v>
      </c>
    </row>
    <row r="10" spans="1:13">
      <c r="A10">
        <v>5</v>
      </c>
      <c r="B10">
        <v>0.5</v>
      </c>
      <c r="C10">
        <v>0.3</v>
      </c>
      <c r="D10">
        <v>25</v>
      </c>
      <c r="E10">
        <f t="shared" si="1"/>
        <v>0.6</v>
      </c>
      <c r="F10">
        <f t="shared" si="2"/>
        <v>-4.4369749923271282</v>
      </c>
      <c r="G10">
        <f t="shared" si="0"/>
        <v>200</v>
      </c>
      <c r="H10">
        <f t="shared" si="3"/>
        <v>45</v>
      </c>
    </row>
    <row r="11" spans="1:13">
      <c r="A11">
        <v>6</v>
      </c>
      <c r="B11">
        <v>0.5</v>
      </c>
      <c r="C11">
        <v>0.3</v>
      </c>
      <c r="D11">
        <v>25</v>
      </c>
      <c r="E11">
        <f t="shared" si="1"/>
        <v>0.6</v>
      </c>
      <c r="F11">
        <f t="shared" si="2"/>
        <v>-4.4369749923271282</v>
      </c>
      <c r="G11">
        <f t="shared" si="0"/>
        <v>166.66666666666666</v>
      </c>
      <c r="H11">
        <f t="shared" si="3"/>
        <v>54.000000000000007</v>
      </c>
    </row>
    <row r="12" spans="1:13">
      <c r="A12">
        <v>7</v>
      </c>
      <c r="B12">
        <v>0.5</v>
      </c>
      <c r="C12">
        <v>0.38</v>
      </c>
      <c r="D12">
        <v>20</v>
      </c>
      <c r="E12">
        <f>ABS(C12/B12)</f>
        <v>0.76</v>
      </c>
      <c r="F12">
        <f t="shared" si="2"/>
        <v>-2.3837281543841731</v>
      </c>
      <c r="G12">
        <f t="shared" si="0"/>
        <v>142.85714285714286</v>
      </c>
      <c r="H12">
        <f t="shared" si="3"/>
        <v>50.399999999999991</v>
      </c>
    </row>
    <row r="13" spans="1:13">
      <c r="A13">
        <v>8</v>
      </c>
      <c r="B13">
        <v>0.5</v>
      </c>
      <c r="C13">
        <v>0.4</v>
      </c>
      <c r="D13">
        <v>12</v>
      </c>
      <c r="E13">
        <f t="shared" si="1"/>
        <v>0.8</v>
      </c>
      <c r="F13">
        <f t="shared" si="2"/>
        <v>-1.9382002601611279</v>
      </c>
      <c r="G13">
        <f t="shared" si="0"/>
        <v>125</v>
      </c>
      <c r="H13">
        <f t="shared" si="3"/>
        <v>34.56</v>
      </c>
    </row>
    <row r="14" spans="1:13">
      <c r="A14">
        <v>9</v>
      </c>
      <c r="B14">
        <v>0.5</v>
      </c>
      <c r="C14">
        <v>0.38</v>
      </c>
      <c r="D14">
        <v>10</v>
      </c>
      <c r="E14">
        <f t="shared" si="1"/>
        <v>0.76</v>
      </c>
      <c r="F14">
        <f t="shared" si="2"/>
        <v>-2.3837281543841731</v>
      </c>
      <c r="G14">
        <f t="shared" si="0"/>
        <v>111.1111111111111</v>
      </c>
      <c r="H14">
        <f t="shared" si="3"/>
        <v>32.400000000000006</v>
      </c>
    </row>
    <row r="15" spans="1:13">
      <c r="A15">
        <v>10</v>
      </c>
      <c r="B15">
        <v>0.5</v>
      </c>
      <c r="C15">
        <v>0.4</v>
      </c>
      <c r="D15">
        <v>10</v>
      </c>
      <c r="E15">
        <f t="shared" si="1"/>
        <v>0.8</v>
      </c>
      <c r="F15">
        <f t="shared" si="2"/>
        <v>-1.9382002601611279</v>
      </c>
      <c r="G15">
        <f t="shared" si="0"/>
        <v>100</v>
      </c>
      <c r="H15">
        <f t="shared" si="3"/>
        <v>36</v>
      </c>
    </row>
    <row r="16" spans="1:13">
      <c r="A16">
        <v>20</v>
      </c>
      <c r="B16">
        <v>0.5</v>
      </c>
      <c r="C16">
        <v>0.38</v>
      </c>
      <c r="D16">
        <v>0</v>
      </c>
      <c r="E16">
        <f t="shared" si="1"/>
        <v>0.76</v>
      </c>
      <c r="F16">
        <f t="shared" si="2"/>
        <v>-2.3837281543841731</v>
      </c>
      <c r="G16">
        <f t="shared" si="0"/>
        <v>50</v>
      </c>
      <c r="H16">
        <f t="shared" si="3"/>
        <v>0</v>
      </c>
    </row>
    <row r="17" spans="1:8">
      <c r="A17">
        <v>30</v>
      </c>
      <c r="B17">
        <v>0.5</v>
      </c>
      <c r="C17">
        <v>0.4</v>
      </c>
      <c r="D17">
        <v>0</v>
      </c>
      <c r="E17">
        <f t="shared" si="1"/>
        <v>0.8</v>
      </c>
      <c r="F17">
        <f t="shared" si="2"/>
        <v>-1.9382002601611279</v>
      </c>
      <c r="G17">
        <f t="shared" si="0"/>
        <v>33.333333333333336</v>
      </c>
      <c r="H17">
        <f t="shared" si="3"/>
        <v>0</v>
      </c>
    </row>
    <row r="18" spans="1:8">
      <c r="A18">
        <v>40</v>
      </c>
      <c r="B18">
        <v>0.5</v>
      </c>
      <c r="C18">
        <v>0.4</v>
      </c>
      <c r="D18">
        <v>0</v>
      </c>
      <c r="E18">
        <f t="shared" si="1"/>
        <v>0.8</v>
      </c>
      <c r="F18">
        <f t="shared" si="2"/>
        <v>-1.9382002601611279</v>
      </c>
      <c r="G18">
        <f t="shared" si="0"/>
        <v>25</v>
      </c>
      <c r="H18">
        <f t="shared" si="3"/>
        <v>0</v>
      </c>
    </row>
    <row r="19" spans="1:8">
      <c r="A19">
        <v>50</v>
      </c>
      <c r="B19">
        <v>0.5</v>
      </c>
      <c r="C19">
        <v>0.4</v>
      </c>
      <c r="D19">
        <v>-1.25</v>
      </c>
      <c r="E19">
        <f t="shared" si="1"/>
        <v>0.8</v>
      </c>
      <c r="F19">
        <f t="shared" si="2"/>
        <v>-1.9382002601611279</v>
      </c>
      <c r="G19">
        <f t="shared" si="0"/>
        <v>20</v>
      </c>
      <c r="H19">
        <f t="shared" si="3"/>
        <v>-22.5</v>
      </c>
    </row>
    <row r="20" spans="1:8">
      <c r="A20">
        <v>60</v>
      </c>
      <c r="B20">
        <v>0.5</v>
      </c>
      <c r="C20">
        <v>0.4</v>
      </c>
      <c r="D20">
        <v>-1.25</v>
      </c>
      <c r="E20">
        <f t="shared" si="1"/>
        <v>0.8</v>
      </c>
      <c r="F20">
        <f t="shared" si="2"/>
        <v>-1.9382002601611279</v>
      </c>
      <c r="G20">
        <f t="shared" si="0"/>
        <v>16.666666666666668</v>
      </c>
      <c r="H20">
        <f t="shared" si="3"/>
        <v>-27</v>
      </c>
    </row>
    <row r="21" spans="1:8">
      <c r="A21">
        <v>70</v>
      </c>
      <c r="B21">
        <v>0.5</v>
      </c>
      <c r="C21">
        <v>0.38</v>
      </c>
      <c r="D21">
        <v>-1.25</v>
      </c>
      <c r="E21">
        <f t="shared" si="1"/>
        <v>0.76</v>
      </c>
      <c r="F21">
        <f t="shared" si="2"/>
        <v>-2.3837281543841731</v>
      </c>
      <c r="G21">
        <f t="shared" si="0"/>
        <v>14.285714285714285</v>
      </c>
      <c r="H21">
        <f t="shared" si="3"/>
        <v>-31.500000000000004</v>
      </c>
    </row>
    <row r="22" spans="1:8">
      <c r="A22">
        <v>80</v>
      </c>
      <c r="B22">
        <v>0.5</v>
      </c>
      <c r="C22">
        <v>0.38</v>
      </c>
      <c r="D22">
        <v>-1.25</v>
      </c>
      <c r="E22">
        <f t="shared" si="1"/>
        <v>0.76</v>
      </c>
      <c r="F22">
        <f t="shared" si="2"/>
        <v>-2.3837281543841731</v>
      </c>
      <c r="G22">
        <f t="shared" si="0"/>
        <v>12.5</v>
      </c>
      <c r="H22">
        <f t="shared" si="3"/>
        <v>-36</v>
      </c>
    </row>
    <row r="23" spans="1:8">
      <c r="A23">
        <v>90</v>
      </c>
      <c r="B23">
        <v>0.5</v>
      </c>
      <c r="C23">
        <v>0.36</v>
      </c>
      <c r="D23">
        <v>-1.25</v>
      </c>
      <c r="E23">
        <f t="shared" si="1"/>
        <v>0.72</v>
      </c>
      <c r="F23">
        <f t="shared" si="2"/>
        <v>-2.8533500713746314</v>
      </c>
      <c r="G23">
        <f t="shared" si="0"/>
        <v>11.111111111111111</v>
      </c>
      <c r="H23">
        <f t="shared" si="3"/>
        <v>-40.5</v>
      </c>
    </row>
    <row r="24" spans="1:8">
      <c r="A24">
        <v>100</v>
      </c>
      <c r="B24">
        <v>0.5</v>
      </c>
      <c r="C24">
        <v>0.3</v>
      </c>
      <c r="D24">
        <v>-1.25</v>
      </c>
      <c r="E24">
        <f>ABS(C24/B24)</f>
        <v>0.6</v>
      </c>
      <c r="F24">
        <f t="shared" si="2"/>
        <v>-4.4369749923271282</v>
      </c>
      <c r="G24">
        <f t="shared" si="0"/>
        <v>10</v>
      </c>
      <c r="H24">
        <f t="shared" si="3"/>
        <v>-45</v>
      </c>
    </row>
    <row r="25" spans="1:8">
      <c r="A25">
        <v>200</v>
      </c>
      <c r="B25">
        <v>0.5</v>
      </c>
      <c r="C25">
        <v>0.15</v>
      </c>
      <c r="D25">
        <v>-1</v>
      </c>
      <c r="E25">
        <f t="shared" si="1"/>
        <v>0.3</v>
      </c>
      <c r="F25">
        <f t="shared" si="2"/>
        <v>-10.457574905606752</v>
      </c>
      <c r="G25">
        <f t="shared" si="0"/>
        <v>5</v>
      </c>
      <c r="H25">
        <f t="shared" si="3"/>
        <v>-72</v>
      </c>
    </row>
    <row r="26" spans="1:8">
      <c r="A26">
        <v>300</v>
      </c>
      <c r="B26">
        <v>0.5</v>
      </c>
      <c r="C26">
        <v>0.1</v>
      </c>
      <c r="D26">
        <v>-0.8</v>
      </c>
      <c r="E26">
        <f t="shared" si="1"/>
        <v>0.2</v>
      </c>
      <c r="F26">
        <f t="shared" si="2"/>
        <v>-13.979400086720375</v>
      </c>
      <c r="G26">
        <f t="shared" si="0"/>
        <v>3.3333333333333335</v>
      </c>
      <c r="H26">
        <f t="shared" si="3"/>
        <v>-86.399999999999991</v>
      </c>
    </row>
    <row r="27" spans="1:8">
      <c r="A27">
        <v>400</v>
      </c>
      <c r="B27">
        <v>0.5</v>
      </c>
      <c r="C27">
        <v>0.08</v>
      </c>
      <c r="D27">
        <v>-0.5</v>
      </c>
      <c r="E27">
        <f>ABS(C27/B27)</f>
        <v>0.16</v>
      </c>
      <c r="F27">
        <f>20*LOG10(E27)</f>
        <v>-15.917600346881503</v>
      </c>
      <c r="G27">
        <f>1/(A27)*1000</f>
        <v>2.5</v>
      </c>
      <c r="H27">
        <f>(D27/G27)*360</f>
        <v>-72</v>
      </c>
    </row>
    <row r="28" spans="1:8">
      <c r="A28">
        <v>500</v>
      </c>
      <c r="B28">
        <v>0.5</v>
      </c>
      <c r="C28">
        <v>0.05</v>
      </c>
      <c r="D28">
        <v>-0.5</v>
      </c>
      <c r="E28">
        <f>ABS(C28/B28)</f>
        <v>0.1</v>
      </c>
      <c r="F28">
        <f>20*LOG10(E28)</f>
        <v>-20</v>
      </c>
      <c r="G28">
        <f>1/(A28)*1000</f>
        <v>2</v>
      </c>
      <c r="H28">
        <f>(D28/G28)*360</f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実験1反転増幅</vt:lpstr>
      <vt:lpstr>実験2-2基本微分</vt:lpstr>
      <vt:lpstr>実験2-3実用微分</vt:lpstr>
      <vt:lpstr>実験3-2基本積分</vt:lpstr>
      <vt:lpstr>実験3-3実用積分</vt:lpstr>
      <vt:lpstr>実験4-1</vt:lpstr>
      <vt:lpstr>実験4-1-2回目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2022-11-24T04:02:09Z</dcterms:created>
  <dcterms:modified xsi:type="dcterms:W3CDTF">2022-12-18T05:25:59Z</dcterms:modified>
</cp:coreProperties>
</file>