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de\Documents\DBS\AdvancedDataAnalytics\CA4BlogDocs\"/>
    </mc:Choice>
  </mc:AlternateContent>
  <bookViews>
    <workbookView xWindow="0" yWindow="0" windowWidth="20490" windowHeight="7755" activeTab="2"/>
  </bookViews>
  <sheets>
    <sheet name="Surf" sheetId="1" r:id="rId1"/>
    <sheet name="Surf (2)" sheetId="2" r:id="rId2"/>
    <sheet name="Surf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5" i="3"/>
  <c r="D13" i="3"/>
  <c r="G11" i="3"/>
  <c r="D8" i="3"/>
  <c r="D6" i="3"/>
  <c r="F2" i="3"/>
  <c r="C2" i="3"/>
  <c r="L33" i="2"/>
  <c r="L30" i="2"/>
  <c r="L29" i="2"/>
  <c r="F54" i="2"/>
  <c r="F30" i="2"/>
  <c r="F26" i="2"/>
  <c r="F25" i="2"/>
  <c r="F23" i="2"/>
  <c r="F76" i="2"/>
  <c r="F75" i="2"/>
  <c r="F74" i="2"/>
  <c r="F73" i="2"/>
  <c r="F64" i="2"/>
  <c r="F63" i="2"/>
  <c r="F62" i="2"/>
  <c r="F55" i="2"/>
  <c r="F53" i="2"/>
  <c r="F52" i="2"/>
  <c r="F51" i="2"/>
  <c r="F50" i="2"/>
  <c r="F49" i="2"/>
  <c r="F44" i="2"/>
  <c r="F43" i="2"/>
  <c r="F42" i="2"/>
  <c r="F41" i="2"/>
  <c r="F40" i="2"/>
  <c r="F39" i="2"/>
  <c r="F33" i="2"/>
  <c r="F32" i="2"/>
  <c r="F31" i="2"/>
  <c r="F29" i="2"/>
  <c r="F28" i="2"/>
  <c r="F27" i="2"/>
  <c r="F24" i="2"/>
  <c r="F22" i="2"/>
  <c r="F21" i="2"/>
  <c r="F20" i="2"/>
  <c r="F19" i="2"/>
  <c r="F18" i="2"/>
  <c r="F17" i="2"/>
  <c r="F16" i="2"/>
  <c r="F72" i="2"/>
  <c r="F71" i="2"/>
  <c r="F70" i="2"/>
  <c r="F69" i="2"/>
  <c r="F68" i="2"/>
  <c r="F67" i="2"/>
  <c r="F66" i="2"/>
  <c r="F65" i="2"/>
  <c r="F61" i="2"/>
  <c r="F60" i="2"/>
  <c r="F56" i="2"/>
  <c r="F48" i="2"/>
  <c r="F47" i="2"/>
  <c r="F46" i="2"/>
  <c r="F45" i="2"/>
  <c r="F12" i="2"/>
  <c r="F13" i="2"/>
  <c r="F14" i="2"/>
  <c r="F15" i="2"/>
  <c r="F34" i="2"/>
  <c r="F35" i="2"/>
  <c r="F11" i="2"/>
  <c r="F59" i="2"/>
  <c r="F58" i="2"/>
  <c r="F57" i="2"/>
  <c r="F38" i="2"/>
  <c r="F37" i="2"/>
  <c r="F36" i="2"/>
  <c r="F10" i="2"/>
  <c r="F9" i="2"/>
  <c r="F8" i="2"/>
  <c r="F7" i="2"/>
  <c r="F6" i="2"/>
  <c r="F5" i="2"/>
  <c r="F4" i="2"/>
  <c r="F3" i="2"/>
  <c r="F2" i="2"/>
  <c r="H78" i="2"/>
  <c r="K7" i="2" s="1"/>
  <c r="H77" i="2"/>
  <c r="L7" i="2" s="1"/>
  <c r="J78" i="2"/>
  <c r="J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2" i="1"/>
  <c r="C31" i="1"/>
  <c r="C30" i="1"/>
  <c r="C29" i="1"/>
  <c r="C28" i="1"/>
  <c r="C27" i="1"/>
  <c r="C26" i="1"/>
  <c r="C25" i="1"/>
  <c r="C24" i="1"/>
  <c r="C54" i="1"/>
  <c r="C53" i="1"/>
  <c r="C49" i="1"/>
  <c r="C48" i="1"/>
  <c r="C47" i="1"/>
  <c r="C46" i="1"/>
  <c r="C45" i="1"/>
  <c r="C34" i="1"/>
  <c r="C33" i="1"/>
  <c r="C23" i="1"/>
  <c r="C76" i="1"/>
  <c r="C75" i="1"/>
  <c r="C74" i="1"/>
  <c r="C73" i="1"/>
  <c r="C72" i="1"/>
  <c r="C71" i="1"/>
  <c r="C56" i="1"/>
  <c r="C55" i="1"/>
  <c r="C52" i="1"/>
  <c r="C51" i="1"/>
  <c r="C22" i="1"/>
  <c r="C21" i="1"/>
  <c r="C20" i="1"/>
  <c r="C19" i="1"/>
  <c r="C18" i="1"/>
  <c r="C17" i="1"/>
  <c r="C70" i="1"/>
  <c r="C69" i="1"/>
  <c r="C68" i="1"/>
  <c r="C59" i="1"/>
  <c r="C58" i="1"/>
  <c r="C57" i="1"/>
  <c r="C50" i="1"/>
  <c r="C37" i="1"/>
  <c r="C36" i="1"/>
  <c r="C35" i="1"/>
  <c r="C16" i="1"/>
  <c r="C15" i="1"/>
  <c r="C14" i="1"/>
  <c r="C13" i="1"/>
  <c r="C80" i="1" s="1"/>
  <c r="C2" i="1"/>
  <c r="C3" i="1"/>
  <c r="C4" i="1"/>
  <c r="C81" i="1" s="1"/>
  <c r="C5" i="1"/>
  <c r="C6" i="1"/>
  <c r="C79" i="1"/>
  <c r="I77" i="1"/>
  <c r="C7" i="1"/>
  <c r="C8" i="1"/>
  <c r="C9" i="1"/>
  <c r="C10" i="1"/>
  <c r="C12" i="1"/>
  <c r="C38" i="1"/>
  <c r="C39" i="1"/>
  <c r="C40" i="1"/>
  <c r="C41" i="1"/>
  <c r="C42" i="1"/>
  <c r="C43" i="1"/>
  <c r="C44" i="1"/>
  <c r="C60" i="1"/>
  <c r="C61" i="1"/>
  <c r="C62" i="1"/>
  <c r="C63" i="1"/>
  <c r="C64" i="1"/>
  <c r="C65" i="1"/>
  <c r="C66" i="1"/>
  <c r="C67" i="1"/>
  <c r="I78" i="1"/>
  <c r="L31" i="2" l="1"/>
  <c r="L28" i="2"/>
  <c r="L32" i="2"/>
  <c r="K30" i="2"/>
  <c r="L23" i="2"/>
  <c r="K31" i="2"/>
  <c r="K29" i="2"/>
  <c r="K21" i="2"/>
  <c r="K28" i="2"/>
  <c r="K32" i="2"/>
  <c r="L20" i="2"/>
  <c r="L21" i="2"/>
  <c r="L15" i="2"/>
  <c r="K20" i="2"/>
  <c r="L22" i="2"/>
  <c r="K22" i="2"/>
  <c r="K23" i="2"/>
  <c r="K4" i="2"/>
  <c r="K14" i="2"/>
  <c r="L14" i="2"/>
  <c r="L12" i="2"/>
  <c r="L13" i="2"/>
  <c r="L3" i="2"/>
  <c r="K15" i="2"/>
  <c r="K12" i="2"/>
  <c r="K13" i="2"/>
  <c r="L4" i="2"/>
  <c r="C82" i="2"/>
  <c r="L5" i="2"/>
  <c r="K5" i="2"/>
  <c r="K6" i="2"/>
  <c r="K3" i="2"/>
  <c r="C81" i="2"/>
  <c r="C79" i="2"/>
  <c r="C80" i="2"/>
  <c r="C78" i="2"/>
  <c r="C82" i="1"/>
  <c r="C78" i="1"/>
</calcChain>
</file>

<file path=xl/sharedStrings.xml><?xml version="1.0" encoding="utf-8"?>
<sst xmlns="http://schemas.openxmlformats.org/spreadsheetml/2006/main" count="565" uniqueCount="41">
  <si>
    <t>Record No.</t>
  </si>
  <si>
    <t>Swell Direction</t>
  </si>
  <si>
    <t>Wind Speed</t>
  </si>
  <si>
    <t>Wind Direction</t>
  </si>
  <si>
    <t>Swell Size (ft)</t>
  </si>
  <si>
    <t>NW</t>
  </si>
  <si>
    <t>N</t>
  </si>
  <si>
    <t>SW</t>
  </si>
  <si>
    <t>W</t>
  </si>
  <si>
    <t>Wind Speed (mph)</t>
  </si>
  <si>
    <t>SE</t>
  </si>
  <si>
    <t>S</t>
  </si>
  <si>
    <t>Surf (Y/N)</t>
  </si>
  <si>
    <t>yes</t>
  </si>
  <si>
    <t>no</t>
  </si>
  <si>
    <t xml:space="preserve">P(yes) = </t>
  </si>
  <si>
    <t xml:space="preserve">P(no) = </t>
  </si>
  <si>
    <t>Swell Size (category)</t>
  </si>
  <si>
    <t>small</t>
  </si>
  <si>
    <t>medium</t>
  </si>
  <si>
    <t>large</t>
  </si>
  <si>
    <t>tiny</t>
  </si>
  <si>
    <t>huge</t>
  </si>
  <si>
    <t>P(x | y = no)</t>
  </si>
  <si>
    <t>P(x | y = yes)</t>
  </si>
  <si>
    <t>Swell Dir</t>
  </si>
  <si>
    <t>Swell Cat</t>
  </si>
  <si>
    <t>moderate</t>
  </si>
  <si>
    <t>strong</t>
  </si>
  <si>
    <t>gale</t>
  </si>
  <si>
    <t>light</t>
  </si>
  <si>
    <t>Wind Speed (category)</t>
  </si>
  <si>
    <t>Wind Dir</t>
  </si>
  <si>
    <t>?</t>
  </si>
  <si>
    <t>P(y = yes | x)</t>
  </si>
  <si>
    <t>=</t>
  </si>
  <si>
    <t>/  P(x)</t>
  </si>
  <si>
    <t>P(y = no | x)</t>
  </si>
  <si>
    <t>Normalise both estimates by dividing each by (0.007601771 + 0.000181375)</t>
  </si>
  <si>
    <t>Likelihood of (surf = yes)</t>
  </si>
  <si>
    <t>Likelihood of (surf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</si>
</sst>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59" workbookViewId="0">
      <selection activeCell="K78" sqref="K78"/>
    </sheetView>
  </sheetViews>
  <sheetFormatPr defaultRowHeight="15" x14ac:dyDescent="0.25"/>
  <cols>
    <col min="1" max="6" width="11.7109375" style="1" customWidth="1"/>
    <col min="7" max="8" width="10.7109375" style="1" customWidth="1"/>
    <col min="9" max="11" width="12.7109375" style="1" customWidth="1"/>
    <col min="12" max="12" width="10.7109375" customWidth="1"/>
  </cols>
  <sheetData>
    <row r="1" spans="1:11" s="4" customFormat="1" ht="30" customHeight="1" x14ac:dyDescent="0.25">
      <c r="A1" s="12" t="s">
        <v>0</v>
      </c>
      <c r="B1" s="12" t="s">
        <v>4</v>
      </c>
      <c r="C1" s="12" t="s">
        <v>17</v>
      </c>
      <c r="D1" s="12" t="s">
        <v>1</v>
      </c>
      <c r="E1" s="12" t="s">
        <v>9</v>
      </c>
      <c r="F1" s="12" t="s">
        <v>3</v>
      </c>
      <c r="G1" s="12" t="s">
        <v>12</v>
      </c>
      <c r="H1" s="3"/>
      <c r="I1" s="3"/>
      <c r="J1" s="3"/>
      <c r="K1" s="3"/>
    </row>
    <row r="2" spans="1:11" x14ac:dyDescent="0.25">
      <c r="A2" s="13">
        <v>1</v>
      </c>
      <c r="B2" s="14">
        <v>6.5</v>
      </c>
      <c r="C2" s="14" t="str">
        <f>IF($B2&lt;=10, "small", "")</f>
        <v>small</v>
      </c>
      <c r="D2" s="13" t="s">
        <v>5</v>
      </c>
      <c r="E2" s="13">
        <v>3</v>
      </c>
      <c r="F2" s="13" t="s">
        <v>10</v>
      </c>
      <c r="G2" s="13" t="s">
        <v>13</v>
      </c>
      <c r="I2" s="2"/>
      <c r="J2" s="2"/>
      <c r="K2" s="2"/>
    </row>
    <row r="3" spans="1:11" x14ac:dyDescent="0.25">
      <c r="A3" s="13">
        <v>2</v>
      </c>
      <c r="B3" s="14">
        <v>6</v>
      </c>
      <c r="C3" s="14" t="str">
        <f>IF($B3&lt;=10, "small", "")</f>
        <v>small</v>
      </c>
      <c r="D3" s="13" t="s">
        <v>5</v>
      </c>
      <c r="E3" s="13">
        <v>2</v>
      </c>
      <c r="F3" s="13" t="s">
        <v>10</v>
      </c>
      <c r="G3" s="13" t="s">
        <v>13</v>
      </c>
    </row>
    <row r="4" spans="1:11" x14ac:dyDescent="0.25">
      <c r="A4" s="13">
        <v>3</v>
      </c>
      <c r="B4" s="14">
        <v>5.5</v>
      </c>
      <c r="C4" s="14" t="str">
        <f>IF($B4&lt;=10, "small", "")</f>
        <v>small</v>
      </c>
      <c r="D4" s="13" t="s">
        <v>5</v>
      </c>
      <c r="E4" s="13">
        <v>2</v>
      </c>
      <c r="F4" s="13" t="s">
        <v>10</v>
      </c>
      <c r="G4" s="13" t="s">
        <v>13</v>
      </c>
    </row>
    <row r="5" spans="1:11" x14ac:dyDescent="0.25">
      <c r="A5" s="13">
        <v>4</v>
      </c>
      <c r="B5" s="14">
        <v>5.5</v>
      </c>
      <c r="C5" s="14" t="str">
        <f>IF($B5&lt;=10, "small", "")</f>
        <v>small</v>
      </c>
      <c r="D5" s="13" t="s">
        <v>5</v>
      </c>
      <c r="E5" s="13">
        <v>3</v>
      </c>
      <c r="F5" s="13" t="s">
        <v>10</v>
      </c>
      <c r="G5" s="13" t="s">
        <v>13</v>
      </c>
    </row>
    <row r="6" spans="1:11" x14ac:dyDescent="0.25">
      <c r="A6" s="13">
        <v>5</v>
      </c>
      <c r="B6" s="14">
        <v>5</v>
      </c>
      <c r="C6" s="14" t="str">
        <f>IF($B6&lt;=10, "small", "")</f>
        <v>small</v>
      </c>
      <c r="D6" s="13" t="s">
        <v>5</v>
      </c>
      <c r="E6" s="13">
        <v>7</v>
      </c>
      <c r="F6" s="13" t="s">
        <v>10</v>
      </c>
      <c r="G6" s="13" t="s">
        <v>13</v>
      </c>
    </row>
    <row r="7" spans="1:11" x14ac:dyDescent="0.25">
      <c r="A7" s="13">
        <v>6</v>
      </c>
      <c r="B7" s="14">
        <v>0.3</v>
      </c>
      <c r="C7" s="14" t="str">
        <f t="shared" ref="C3:C66" si="0">IF($B7&lt;=5, "tiny", "")</f>
        <v>tiny</v>
      </c>
      <c r="D7" s="13" t="s">
        <v>6</v>
      </c>
      <c r="E7" s="13">
        <v>10</v>
      </c>
      <c r="F7" s="13" t="s">
        <v>11</v>
      </c>
      <c r="G7" s="13" t="s">
        <v>14</v>
      </c>
    </row>
    <row r="8" spans="1:11" x14ac:dyDescent="0.25">
      <c r="A8" s="13">
        <v>7</v>
      </c>
      <c r="B8" s="14">
        <v>0.3</v>
      </c>
      <c r="C8" s="14" t="str">
        <f t="shared" si="0"/>
        <v>tiny</v>
      </c>
      <c r="D8" s="13" t="s">
        <v>6</v>
      </c>
      <c r="E8" s="13">
        <v>7</v>
      </c>
      <c r="F8" s="13" t="s">
        <v>11</v>
      </c>
      <c r="G8" s="13" t="s">
        <v>14</v>
      </c>
    </row>
    <row r="9" spans="1:11" x14ac:dyDescent="0.25">
      <c r="A9" s="13">
        <v>8</v>
      </c>
      <c r="B9" s="14">
        <v>0.4</v>
      </c>
      <c r="C9" s="14" t="str">
        <f t="shared" si="0"/>
        <v>tiny</v>
      </c>
      <c r="D9" s="13" t="s">
        <v>6</v>
      </c>
      <c r="E9" s="13">
        <v>7</v>
      </c>
      <c r="F9" s="13" t="s">
        <v>11</v>
      </c>
      <c r="G9" s="13" t="s">
        <v>14</v>
      </c>
    </row>
    <row r="10" spans="1:11" x14ac:dyDescent="0.25">
      <c r="A10" s="13">
        <v>9</v>
      </c>
      <c r="B10" s="14">
        <v>4</v>
      </c>
      <c r="C10" s="14" t="str">
        <f t="shared" si="0"/>
        <v>tiny</v>
      </c>
      <c r="D10" s="13" t="s">
        <v>7</v>
      </c>
      <c r="E10" s="13">
        <v>8</v>
      </c>
      <c r="F10" s="13" t="s">
        <v>10</v>
      </c>
      <c r="G10" s="13" t="s">
        <v>13</v>
      </c>
    </row>
    <row r="11" spans="1:11" x14ac:dyDescent="0.25">
      <c r="A11" s="13">
        <v>10</v>
      </c>
      <c r="B11" s="14">
        <v>5.5</v>
      </c>
      <c r="C11" s="14" t="str">
        <f>IF($B11&lt;=10, "small", "")</f>
        <v>small</v>
      </c>
      <c r="D11" s="13" t="s">
        <v>7</v>
      </c>
      <c r="E11" s="13">
        <v>11</v>
      </c>
      <c r="F11" s="13" t="s">
        <v>10</v>
      </c>
      <c r="G11" s="13" t="s">
        <v>13</v>
      </c>
    </row>
    <row r="12" spans="1:11" x14ac:dyDescent="0.25">
      <c r="A12" s="13">
        <v>11</v>
      </c>
      <c r="B12" s="14">
        <v>0.2</v>
      </c>
      <c r="C12" s="14" t="str">
        <f t="shared" si="0"/>
        <v>tiny</v>
      </c>
      <c r="D12" s="13" t="s">
        <v>6</v>
      </c>
      <c r="E12" s="13">
        <v>18</v>
      </c>
      <c r="F12" s="13" t="s">
        <v>11</v>
      </c>
      <c r="G12" s="13" t="s">
        <v>14</v>
      </c>
    </row>
    <row r="13" spans="1:11" x14ac:dyDescent="0.25">
      <c r="A13" s="13">
        <v>12</v>
      </c>
      <c r="B13" s="14">
        <v>7</v>
      </c>
      <c r="C13" s="14" t="str">
        <f>IF($B13&lt;=10, "small", "")</f>
        <v>small</v>
      </c>
      <c r="D13" s="13" t="s">
        <v>7</v>
      </c>
      <c r="E13" s="13">
        <v>18</v>
      </c>
      <c r="F13" s="13" t="s">
        <v>11</v>
      </c>
      <c r="G13" s="13" t="s">
        <v>13</v>
      </c>
    </row>
    <row r="14" spans="1:11" x14ac:dyDescent="0.25">
      <c r="A14" s="13">
        <v>13</v>
      </c>
      <c r="B14" s="14">
        <v>6.5</v>
      </c>
      <c r="C14" s="14" t="str">
        <f>IF($B14&lt;=10, "small", "")</f>
        <v>small</v>
      </c>
      <c r="D14" s="13" t="s">
        <v>7</v>
      </c>
      <c r="E14" s="13">
        <v>17</v>
      </c>
      <c r="F14" s="13" t="s">
        <v>11</v>
      </c>
      <c r="G14" s="13" t="s">
        <v>13</v>
      </c>
    </row>
    <row r="15" spans="1:11" x14ac:dyDescent="0.25">
      <c r="A15" s="13">
        <v>14</v>
      </c>
      <c r="B15" s="14">
        <v>6.5</v>
      </c>
      <c r="C15" s="14" t="str">
        <f>IF($B15&lt;=10, "small", "")</f>
        <v>small</v>
      </c>
      <c r="D15" s="13" t="s">
        <v>7</v>
      </c>
      <c r="E15" s="13">
        <v>16</v>
      </c>
      <c r="F15" s="13" t="s">
        <v>11</v>
      </c>
      <c r="G15" s="13" t="s">
        <v>13</v>
      </c>
    </row>
    <row r="16" spans="1:11" x14ac:dyDescent="0.25">
      <c r="A16" s="13">
        <v>15</v>
      </c>
      <c r="B16" s="14">
        <v>9.5</v>
      </c>
      <c r="C16" s="14" t="str">
        <f>IF($B16&lt;=10, "small", "")</f>
        <v>small</v>
      </c>
      <c r="D16" s="13" t="s">
        <v>7</v>
      </c>
      <c r="E16" s="13">
        <v>22</v>
      </c>
      <c r="F16" s="13" t="s">
        <v>7</v>
      </c>
      <c r="G16" s="13" t="s">
        <v>13</v>
      </c>
    </row>
    <row r="17" spans="1:7" x14ac:dyDescent="0.25">
      <c r="A17" s="13">
        <v>16</v>
      </c>
      <c r="B17" s="14">
        <v>11</v>
      </c>
      <c r="C17" s="14" t="str">
        <f>IF($B17&lt;=15, "medium", "")</f>
        <v>medium</v>
      </c>
      <c r="D17" s="13" t="s">
        <v>7</v>
      </c>
      <c r="E17" s="13">
        <v>30</v>
      </c>
      <c r="F17" s="13" t="s">
        <v>7</v>
      </c>
      <c r="G17" s="13" t="s">
        <v>13</v>
      </c>
    </row>
    <row r="18" spans="1:7" x14ac:dyDescent="0.25">
      <c r="A18" s="13">
        <v>17</v>
      </c>
      <c r="B18" s="14">
        <v>13.5</v>
      </c>
      <c r="C18" s="14" t="str">
        <f t="shared" ref="C18:C34" si="1">IF($B18&lt;=15, "medium", "")</f>
        <v>medium</v>
      </c>
      <c r="D18" s="13" t="s">
        <v>7</v>
      </c>
      <c r="E18" s="13">
        <v>30</v>
      </c>
      <c r="F18" s="13" t="s">
        <v>7</v>
      </c>
      <c r="G18" s="13" t="s">
        <v>13</v>
      </c>
    </row>
    <row r="19" spans="1:7" x14ac:dyDescent="0.25">
      <c r="A19" s="13">
        <v>18</v>
      </c>
      <c r="B19" s="14">
        <v>14.5</v>
      </c>
      <c r="C19" s="14" t="str">
        <f t="shared" si="1"/>
        <v>medium</v>
      </c>
      <c r="D19" s="13" t="s">
        <v>8</v>
      </c>
      <c r="E19" s="13">
        <v>29</v>
      </c>
      <c r="F19" s="13" t="s">
        <v>7</v>
      </c>
      <c r="G19" s="13" t="s">
        <v>13</v>
      </c>
    </row>
    <row r="20" spans="1:7" x14ac:dyDescent="0.25">
      <c r="A20" s="13">
        <v>19</v>
      </c>
      <c r="B20" s="14">
        <v>14</v>
      </c>
      <c r="C20" s="14" t="str">
        <f t="shared" si="1"/>
        <v>medium</v>
      </c>
      <c r="D20" s="13" t="s">
        <v>8</v>
      </c>
      <c r="E20" s="13">
        <v>26</v>
      </c>
      <c r="F20" s="13" t="s">
        <v>8</v>
      </c>
      <c r="G20" s="13" t="s">
        <v>14</v>
      </c>
    </row>
    <row r="21" spans="1:7" x14ac:dyDescent="0.25">
      <c r="A21" s="13">
        <v>20</v>
      </c>
      <c r="B21" s="14">
        <v>13.5</v>
      </c>
      <c r="C21" s="14" t="str">
        <f t="shared" si="1"/>
        <v>medium</v>
      </c>
      <c r="D21" s="13" t="s">
        <v>8</v>
      </c>
      <c r="E21" s="13">
        <v>24</v>
      </c>
      <c r="F21" s="13" t="s">
        <v>8</v>
      </c>
      <c r="G21" s="13" t="s">
        <v>14</v>
      </c>
    </row>
    <row r="22" spans="1:7" x14ac:dyDescent="0.25">
      <c r="A22" s="13">
        <v>21</v>
      </c>
      <c r="B22" s="13">
        <v>14</v>
      </c>
      <c r="C22" s="14" t="str">
        <f t="shared" si="1"/>
        <v>medium</v>
      </c>
      <c r="D22" s="13" t="s">
        <v>8</v>
      </c>
      <c r="E22" s="13">
        <v>28</v>
      </c>
      <c r="F22" s="13" t="s">
        <v>8</v>
      </c>
      <c r="G22" s="13" t="s">
        <v>14</v>
      </c>
    </row>
    <row r="23" spans="1:7" x14ac:dyDescent="0.25">
      <c r="A23" s="13">
        <v>22</v>
      </c>
      <c r="B23" s="13">
        <v>19.5</v>
      </c>
      <c r="C23" s="14" t="str">
        <f>IF($B23&lt;=20, "large", "")</f>
        <v>large</v>
      </c>
      <c r="D23" s="13" t="s">
        <v>8</v>
      </c>
      <c r="E23" s="13">
        <v>38</v>
      </c>
      <c r="F23" s="13" t="s">
        <v>8</v>
      </c>
      <c r="G23" s="13" t="s">
        <v>14</v>
      </c>
    </row>
    <row r="24" spans="1:7" x14ac:dyDescent="0.25">
      <c r="A24" s="13">
        <v>23</v>
      </c>
      <c r="B24" s="13">
        <v>21.5</v>
      </c>
      <c r="C24" s="14" t="str">
        <f>IF(20&lt;$B24, "huge", "")</f>
        <v>huge</v>
      </c>
      <c r="D24" s="13" t="s">
        <v>8</v>
      </c>
      <c r="E24" s="13">
        <v>25</v>
      </c>
      <c r="F24" s="13" t="s">
        <v>8</v>
      </c>
      <c r="G24" s="13" t="s">
        <v>14</v>
      </c>
    </row>
    <row r="25" spans="1:7" x14ac:dyDescent="0.25">
      <c r="A25" s="13">
        <v>24</v>
      </c>
      <c r="B25" s="13">
        <v>23.5</v>
      </c>
      <c r="C25" s="14" t="str">
        <f t="shared" ref="C25:C32" si="2">IF(20&lt;$B25, "huge", "")</f>
        <v>huge</v>
      </c>
      <c r="D25" s="13" t="s">
        <v>8</v>
      </c>
      <c r="E25" s="13">
        <v>31</v>
      </c>
      <c r="F25" s="13" t="s">
        <v>8</v>
      </c>
      <c r="G25" s="13" t="s">
        <v>14</v>
      </c>
    </row>
    <row r="26" spans="1:7" x14ac:dyDescent="0.25">
      <c r="A26" s="13">
        <v>25</v>
      </c>
      <c r="B26" s="13">
        <v>24.5</v>
      </c>
      <c r="C26" s="14" t="str">
        <f t="shared" si="2"/>
        <v>huge</v>
      </c>
      <c r="D26" s="13" t="s">
        <v>5</v>
      </c>
      <c r="E26" s="13">
        <v>34</v>
      </c>
      <c r="F26" s="13" t="s">
        <v>5</v>
      </c>
      <c r="G26" s="13" t="s">
        <v>14</v>
      </c>
    </row>
    <row r="27" spans="1:7" x14ac:dyDescent="0.25">
      <c r="A27" s="13">
        <v>26</v>
      </c>
      <c r="B27" s="13">
        <v>23.5</v>
      </c>
      <c r="C27" s="14" t="str">
        <f t="shared" si="2"/>
        <v>huge</v>
      </c>
      <c r="D27" s="13" t="s">
        <v>5</v>
      </c>
      <c r="E27" s="13">
        <v>23</v>
      </c>
      <c r="F27" s="13" t="s">
        <v>8</v>
      </c>
      <c r="G27" s="13" t="s">
        <v>14</v>
      </c>
    </row>
    <row r="28" spans="1:7" x14ac:dyDescent="0.25">
      <c r="A28" s="13">
        <v>27</v>
      </c>
      <c r="B28" s="13">
        <v>24</v>
      </c>
      <c r="C28" s="14" t="str">
        <f t="shared" si="2"/>
        <v>huge</v>
      </c>
      <c r="D28" s="13" t="s">
        <v>5</v>
      </c>
      <c r="E28" s="13">
        <v>28</v>
      </c>
      <c r="F28" s="13" t="s">
        <v>5</v>
      </c>
      <c r="G28" s="13" t="s">
        <v>14</v>
      </c>
    </row>
    <row r="29" spans="1:7" x14ac:dyDescent="0.25">
      <c r="A29" s="13">
        <v>28</v>
      </c>
      <c r="B29" s="13">
        <v>24</v>
      </c>
      <c r="C29" s="14" t="str">
        <f t="shared" si="2"/>
        <v>huge</v>
      </c>
      <c r="D29" s="13" t="s">
        <v>5</v>
      </c>
      <c r="E29" s="13">
        <v>29</v>
      </c>
      <c r="F29" s="13" t="s">
        <v>5</v>
      </c>
      <c r="G29" s="13" t="s">
        <v>14</v>
      </c>
    </row>
    <row r="30" spans="1:7" x14ac:dyDescent="0.25">
      <c r="A30" s="13">
        <v>29</v>
      </c>
      <c r="B30" s="13">
        <v>24</v>
      </c>
      <c r="C30" s="14" t="str">
        <f t="shared" si="2"/>
        <v>huge</v>
      </c>
      <c r="D30" s="13" t="s">
        <v>5</v>
      </c>
      <c r="E30" s="13">
        <v>31</v>
      </c>
      <c r="F30" s="13" t="s">
        <v>5</v>
      </c>
      <c r="G30" s="13" t="s">
        <v>14</v>
      </c>
    </row>
    <row r="31" spans="1:7" x14ac:dyDescent="0.25">
      <c r="A31" s="13">
        <v>30</v>
      </c>
      <c r="B31" s="13">
        <v>22.5</v>
      </c>
      <c r="C31" s="14" t="str">
        <f t="shared" si="2"/>
        <v>huge</v>
      </c>
      <c r="D31" s="13" t="s">
        <v>5</v>
      </c>
      <c r="E31" s="13">
        <v>30</v>
      </c>
      <c r="F31" s="13" t="s">
        <v>5</v>
      </c>
      <c r="G31" s="13" t="s">
        <v>14</v>
      </c>
    </row>
    <row r="32" spans="1:7" x14ac:dyDescent="0.25">
      <c r="A32" s="13">
        <v>31</v>
      </c>
      <c r="B32" s="13">
        <v>20.5</v>
      </c>
      <c r="C32" s="14" t="str">
        <f t="shared" si="2"/>
        <v>huge</v>
      </c>
      <c r="D32" s="13" t="s">
        <v>5</v>
      </c>
      <c r="E32" s="13">
        <v>21</v>
      </c>
      <c r="F32" s="13" t="s">
        <v>5</v>
      </c>
      <c r="G32" s="13" t="s">
        <v>14</v>
      </c>
    </row>
    <row r="33" spans="1:7" x14ac:dyDescent="0.25">
      <c r="A33" s="13">
        <v>32</v>
      </c>
      <c r="B33" s="13">
        <v>18.5</v>
      </c>
      <c r="C33" s="14" t="str">
        <f t="shared" ref="C24:C34" si="3">IF($B33&lt;=20, "large", "")</f>
        <v>large</v>
      </c>
      <c r="D33" s="13" t="s">
        <v>5</v>
      </c>
      <c r="E33" s="13">
        <v>23</v>
      </c>
      <c r="F33" s="13" t="s">
        <v>5</v>
      </c>
      <c r="G33" s="13" t="s">
        <v>14</v>
      </c>
    </row>
    <row r="34" spans="1:7" x14ac:dyDescent="0.25">
      <c r="A34" s="13">
        <v>33</v>
      </c>
      <c r="B34" s="13">
        <v>16.5</v>
      </c>
      <c r="C34" s="14" t="str">
        <f t="shared" si="3"/>
        <v>large</v>
      </c>
      <c r="D34" s="13" t="s">
        <v>5</v>
      </c>
      <c r="E34" s="13">
        <v>18</v>
      </c>
      <c r="F34" s="13" t="s">
        <v>5</v>
      </c>
      <c r="G34" s="13" t="s">
        <v>14</v>
      </c>
    </row>
    <row r="35" spans="1:7" x14ac:dyDescent="0.25">
      <c r="A35" s="13">
        <v>34</v>
      </c>
      <c r="B35" s="13">
        <v>8.5</v>
      </c>
      <c r="C35" s="14" t="str">
        <f t="shared" ref="C19:C37" si="4">IF($B35&lt;=10, "small", "")</f>
        <v>small</v>
      </c>
      <c r="D35" s="13" t="s">
        <v>6</v>
      </c>
      <c r="E35" s="13">
        <v>12</v>
      </c>
      <c r="F35" s="13" t="s">
        <v>5</v>
      </c>
      <c r="G35" s="13" t="s">
        <v>14</v>
      </c>
    </row>
    <row r="36" spans="1:7" x14ac:dyDescent="0.25">
      <c r="A36" s="13">
        <v>35</v>
      </c>
      <c r="B36" s="13">
        <v>7</v>
      </c>
      <c r="C36" s="14" t="str">
        <f t="shared" si="4"/>
        <v>small</v>
      </c>
      <c r="D36" s="13" t="s">
        <v>6</v>
      </c>
      <c r="E36" s="13">
        <v>10</v>
      </c>
      <c r="F36" s="13" t="s">
        <v>8</v>
      </c>
      <c r="G36" s="13" t="s">
        <v>14</v>
      </c>
    </row>
    <row r="37" spans="1:7" x14ac:dyDescent="0.25">
      <c r="A37" s="13">
        <v>36</v>
      </c>
      <c r="B37" s="13">
        <v>6</v>
      </c>
      <c r="C37" s="14" t="str">
        <f t="shared" si="4"/>
        <v>small</v>
      </c>
      <c r="D37" s="13" t="s">
        <v>6</v>
      </c>
      <c r="E37" s="13">
        <v>9</v>
      </c>
      <c r="F37" s="13" t="s">
        <v>7</v>
      </c>
      <c r="G37" s="13" t="s">
        <v>13</v>
      </c>
    </row>
    <row r="38" spans="1:7" x14ac:dyDescent="0.25">
      <c r="A38" s="13">
        <v>37</v>
      </c>
      <c r="B38" s="13">
        <v>5</v>
      </c>
      <c r="C38" s="14" t="str">
        <f t="shared" si="0"/>
        <v>tiny</v>
      </c>
      <c r="D38" s="13" t="s">
        <v>6</v>
      </c>
      <c r="E38" s="13">
        <v>10</v>
      </c>
      <c r="F38" s="13" t="s">
        <v>11</v>
      </c>
      <c r="G38" s="13" t="s">
        <v>13</v>
      </c>
    </row>
    <row r="39" spans="1:7" x14ac:dyDescent="0.25">
      <c r="A39" s="13">
        <v>38</v>
      </c>
      <c r="B39" s="13">
        <v>4</v>
      </c>
      <c r="C39" s="14" t="str">
        <f t="shared" si="0"/>
        <v>tiny</v>
      </c>
      <c r="D39" s="13" t="s">
        <v>6</v>
      </c>
      <c r="E39" s="13">
        <v>28</v>
      </c>
      <c r="F39" s="13" t="s">
        <v>8</v>
      </c>
      <c r="G39" s="13" t="s">
        <v>14</v>
      </c>
    </row>
    <row r="40" spans="1:7" x14ac:dyDescent="0.25">
      <c r="A40" s="13">
        <v>39</v>
      </c>
      <c r="B40" s="13">
        <v>3</v>
      </c>
      <c r="C40" s="14" t="str">
        <f t="shared" si="0"/>
        <v>tiny</v>
      </c>
      <c r="D40" s="13" t="s">
        <v>6</v>
      </c>
      <c r="E40" s="13">
        <v>25</v>
      </c>
      <c r="F40" s="13" t="s">
        <v>8</v>
      </c>
      <c r="G40" s="13" t="s">
        <v>14</v>
      </c>
    </row>
    <row r="41" spans="1:7" x14ac:dyDescent="0.25">
      <c r="A41" s="13">
        <v>40</v>
      </c>
      <c r="B41" s="13">
        <v>2.5</v>
      </c>
      <c r="C41" s="14" t="str">
        <f t="shared" si="0"/>
        <v>tiny</v>
      </c>
      <c r="D41" s="13" t="s">
        <v>6</v>
      </c>
      <c r="E41" s="13">
        <v>23</v>
      </c>
      <c r="F41" s="13" t="s">
        <v>8</v>
      </c>
      <c r="G41" s="13" t="s">
        <v>14</v>
      </c>
    </row>
    <row r="42" spans="1:7" x14ac:dyDescent="0.25">
      <c r="A42" s="13">
        <v>41</v>
      </c>
      <c r="B42" s="13">
        <v>2</v>
      </c>
      <c r="C42" s="14" t="str">
        <f t="shared" si="0"/>
        <v>tiny</v>
      </c>
      <c r="D42" s="13" t="s">
        <v>6</v>
      </c>
      <c r="E42" s="13">
        <v>24</v>
      </c>
      <c r="F42" s="13" t="s">
        <v>5</v>
      </c>
      <c r="G42" s="13" t="s">
        <v>14</v>
      </c>
    </row>
    <row r="43" spans="1:7" x14ac:dyDescent="0.25">
      <c r="A43" s="13">
        <v>42</v>
      </c>
      <c r="B43" s="13">
        <v>1.5</v>
      </c>
      <c r="C43" s="14" t="str">
        <f t="shared" si="0"/>
        <v>tiny</v>
      </c>
      <c r="D43" s="13" t="s">
        <v>6</v>
      </c>
      <c r="E43" s="13">
        <v>21</v>
      </c>
      <c r="F43" s="13" t="s">
        <v>5</v>
      </c>
      <c r="G43" s="13" t="s">
        <v>14</v>
      </c>
    </row>
    <row r="44" spans="1:7" x14ac:dyDescent="0.25">
      <c r="A44" s="13">
        <v>43</v>
      </c>
      <c r="B44" s="13">
        <v>1.3</v>
      </c>
      <c r="C44" s="14" t="str">
        <f t="shared" si="0"/>
        <v>tiny</v>
      </c>
      <c r="D44" s="13" t="s">
        <v>6</v>
      </c>
      <c r="E44" s="13">
        <v>25</v>
      </c>
      <c r="F44" s="13" t="s">
        <v>5</v>
      </c>
      <c r="G44" s="13" t="s">
        <v>14</v>
      </c>
    </row>
    <row r="45" spans="1:7" x14ac:dyDescent="0.25">
      <c r="A45" s="13">
        <v>44</v>
      </c>
      <c r="B45" s="13">
        <v>17.5</v>
      </c>
      <c r="C45" s="14" t="str">
        <f t="shared" ref="C45:C49" si="5">IF($B45&lt;=20, "large", "")</f>
        <v>large</v>
      </c>
      <c r="D45" s="13" t="s">
        <v>5</v>
      </c>
      <c r="E45" s="13">
        <v>20</v>
      </c>
      <c r="F45" s="13" t="s">
        <v>8</v>
      </c>
      <c r="G45" s="13" t="s">
        <v>14</v>
      </c>
    </row>
    <row r="46" spans="1:7" x14ac:dyDescent="0.25">
      <c r="A46" s="13">
        <v>45</v>
      </c>
      <c r="B46" s="13">
        <v>18</v>
      </c>
      <c r="C46" s="14" t="str">
        <f t="shared" si="5"/>
        <v>large</v>
      </c>
      <c r="D46" s="13" t="s">
        <v>5</v>
      </c>
      <c r="E46" s="13">
        <v>19</v>
      </c>
      <c r="F46" s="13" t="s">
        <v>8</v>
      </c>
      <c r="G46" s="13" t="s">
        <v>14</v>
      </c>
    </row>
    <row r="47" spans="1:7" x14ac:dyDescent="0.25">
      <c r="A47" s="13">
        <v>46</v>
      </c>
      <c r="B47" s="13">
        <v>19.5</v>
      </c>
      <c r="C47" s="14" t="str">
        <f t="shared" si="5"/>
        <v>large</v>
      </c>
      <c r="D47" s="13" t="s">
        <v>5</v>
      </c>
      <c r="E47" s="13">
        <v>16</v>
      </c>
      <c r="F47" s="13" t="s">
        <v>5</v>
      </c>
      <c r="G47" s="13" t="s">
        <v>14</v>
      </c>
    </row>
    <row r="48" spans="1:7" x14ac:dyDescent="0.25">
      <c r="A48" s="13">
        <v>47</v>
      </c>
      <c r="B48" s="13">
        <v>20</v>
      </c>
      <c r="C48" s="14" t="str">
        <f t="shared" si="5"/>
        <v>large</v>
      </c>
      <c r="D48" s="13" t="s">
        <v>5</v>
      </c>
      <c r="E48" s="13">
        <v>15</v>
      </c>
      <c r="F48" s="13" t="s">
        <v>5</v>
      </c>
      <c r="G48" s="13" t="s">
        <v>14</v>
      </c>
    </row>
    <row r="49" spans="1:10" x14ac:dyDescent="0.25">
      <c r="A49" s="13">
        <v>48</v>
      </c>
      <c r="B49" s="13">
        <v>20</v>
      </c>
      <c r="C49" s="14" t="str">
        <f t="shared" si="5"/>
        <v>large</v>
      </c>
      <c r="D49" s="13" t="s">
        <v>5</v>
      </c>
      <c r="E49" s="13">
        <v>22</v>
      </c>
      <c r="F49" s="13" t="s">
        <v>5</v>
      </c>
      <c r="G49" s="13" t="s">
        <v>14</v>
      </c>
    </row>
    <row r="50" spans="1:10" x14ac:dyDescent="0.25">
      <c r="A50" s="13">
        <v>49</v>
      </c>
      <c r="B50" s="13">
        <v>9.5</v>
      </c>
      <c r="C50" s="14" t="str">
        <f t="shared" ref="C45:C59" si="6">IF($B50&lt;=10, "small", "")</f>
        <v>small</v>
      </c>
      <c r="D50" s="13" t="s">
        <v>6</v>
      </c>
      <c r="E50" s="13">
        <v>22</v>
      </c>
      <c r="F50" s="13" t="s">
        <v>5</v>
      </c>
      <c r="G50" s="13" t="s">
        <v>14</v>
      </c>
    </row>
    <row r="51" spans="1:10" x14ac:dyDescent="0.25">
      <c r="A51" s="13">
        <v>50</v>
      </c>
      <c r="B51" s="13">
        <v>11.5</v>
      </c>
      <c r="C51" s="14" t="str">
        <f t="shared" ref="C51:C56" si="7">IF($B51&lt;=15, "medium", "")</f>
        <v>medium</v>
      </c>
      <c r="D51" s="13" t="s">
        <v>6</v>
      </c>
      <c r="E51" s="13">
        <v>26</v>
      </c>
      <c r="F51" s="13" t="s">
        <v>5</v>
      </c>
      <c r="G51" s="13" t="s">
        <v>14</v>
      </c>
    </row>
    <row r="52" spans="1:10" x14ac:dyDescent="0.25">
      <c r="A52" s="13">
        <v>51</v>
      </c>
      <c r="B52" s="13">
        <v>13.5</v>
      </c>
      <c r="C52" s="14" t="str">
        <f t="shared" si="7"/>
        <v>medium</v>
      </c>
      <c r="D52" s="13" t="s">
        <v>6</v>
      </c>
      <c r="E52" s="13">
        <v>27</v>
      </c>
      <c r="F52" s="13" t="s">
        <v>5</v>
      </c>
      <c r="G52" s="13" t="s">
        <v>14</v>
      </c>
    </row>
    <row r="53" spans="1:10" x14ac:dyDescent="0.25">
      <c r="A53" s="13">
        <v>52</v>
      </c>
      <c r="B53" s="13">
        <v>19</v>
      </c>
      <c r="C53" s="14" t="str">
        <f t="shared" ref="C53:C54" si="8">IF($B53&lt;=20, "large", "")</f>
        <v>large</v>
      </c>
      <c r="D53" s="13" t="s">
        <v>5</v>
      </c>
      <c r="E53" s="13">
        <v>28</v>
      </c>
      <c r="F53" s="13" t="s">
        <v>5</v>
      </c>
      <c r="G53" s="13" t="s">
        <v>14</v>
      </c>
    </row>
    <row r="54" spans="1:10" x14ac:dyDescent="0.25">
      <c r="A54" s="13">
        <v>53</v>
      </c>
      <c r="B54" s="13">
        <v>15.5</v>
      </c>
      <c r="C54" s="14" t="str">
        <f t="shared" si="8"/>
        <v>large</v>
      </c>
      <c r="D54" s="13" t="s">
        <v>6</v>
      </c>
      <c r="E54" s="13">
        <v>35</v>
      </c>
      <c r="F54" s="13" t="s">
        <v>5</v>
      </c>
      <c r="G54" s="13" t="s">
        <v>14</v>
      </c>
    </row>
    <row r="55" spans="1:10" x14ac:dyDescent="0.25">
      <c r="A55" s="13">
        <v>54</v>
      </c>
      <c r="B55" s="13">
        <v>13.5</v>
      </c>
      <c r="C55" s="14" t="str">
        <f t="shared" si="7"/>
        <v>medium</v>
      </c>
      <c r="D55" s="13" t="s">
        <v>6</v>
      </c>
      <c r="E55" s="13">
        <v>27</v>
      </c>
      <c r="F55" s="13" t="s">
        <v>6</v>
      </c>
      <c r="G55" s="13" t="s">
        <v>14</v>
      </c>
    </row>
    <row r="56" spans="1:10" x14ac:dyDescent="0.25">
      <c r="A56" s="13">
        <v>55</v>
      </c>
      <c r="B56" s="13">
        <v>10.5</v>
      </c>
      <c r="C56" s="14" t="str">
        <f t="shared" si="7"/>
        <v>medium</v>
      </c>
      <c r="D56" s="13" t="s">
        <v>6</v>
      </c>
      <c r="E56" s="13">
        <v>15</v>
      </c>
      <c r="F56" s="13" t="s">
        <v>6</v>
      </c>
      <c r="G56" s="13" t="s">
        <v>14</v>
      </c>
    </row>
    <row r="57" spans="1:10" x14ac:dyDescent="0.25">
      <c r="A57" s="13">
        <v>56</v>
      </c>
      <c r="B57" s="13">
        <v>8</v>
      </c>
      <c r="C57" s="14" t="str">
        <f t="shared" si="6"/>
        <v>small</v>
      </c>
      <c r="D57" s="13" t="s">
        <v>6</v>
      </c>
      <c r="E57" s="13">
        <v>7</v>
      </c>
      <c r="F57" s="13" t="s">
        <v>6</v>
      </c>
      <c r="G57" s="13" t="s">
        <v>14</v>
      </c>
    </row>
    <row r="58" spans="1:10" x14ac:dyDescent="0.25">
      <c r="A58" s="13">
        <v>57</v>
      </c>
      <c r="B58" s="13">
        <v>7</v>
      </c>
      <c r="C58" s="14" t="str">
        <f t="shared" si="6"/>
        <v>small</v>
      </c>
      <c r="D58" s="13" t="s">
        <v>6</v>
      </c>
      <c r="E58" s="13">
        <v>5</v>
      </c>
      <c r="F58" s="13" t="s">
        <v>5</v>
      </c>
      <c r="G58" s="13" t="s">
        <v>14</v>
      </c>
    </row>
    <row r="59" spans="1:10" x14ac:dyDescent="0.25">
      <c r="A59" s="13">
        <v>58</v>
      </c>
      <c r="B59" s="13">
        <v>5.5</v>
      </c>
      <c r="C59" s="14" t="str">
        <f t="shared" si="6"/>
        <v>small</v>
      </c>
      <c r="D59" s="13" t="s">
        <v>6</v>
      </c>
      <c r="E59" s="13">
        <v>9</v>
      </c>
      <c r="F59" s="13" t="s">
        <v>8</v>
      </c>
      <c r="G59" s="13" t="s">
        <v>14</v>
      </c>
      <c r="J59" s="2"/>
    </row>
    <row r="60" spans="1:10" x14ac:dyDescent="0.25">
      <c r="A60" s="13">
        <v>59</v>
      </c>
      <c r="B60" s="13">
        <v>4.5</v>
      </c>
      <c r="C60" s="14" t="str">
        <f t="shared" si="0"/>
        <v>tiny</v>
      </c>
      <c r="D60" s="13" t="s">
        <v>6</v>
      </c>
      <c r="E60" s="13">
        <v>12</v>
      </c>
      <c r="F60" s="13" t="s">
        <v>7</v>
      </c>
      <c r="G60" s="13" t="s">
        <v>13</v>
      </c>
    </row>
    <row r="61" spans="1:10" x14ac:dyDescent="0.25">
      <c r="A61" s="13">
        <v>60</v>
      </c>
      <c r="B61" s="13">
        <v>3.5</v>
      </c>
      <c r="C61" s="14" t="str">
        <f t="shared" si="0"/>
        <v>tiny</v>
      </c>
      <c r="D61" s="13" t="s">
        <v>6</v>
      </c>
      <c r="E61" s="13">
        <v>16</v>
      </c>
      <c r="F61" s="13" t="s">
        <v>7</v>
      </c>
      <c r="G61" s="13" t="s">
        <v>13</v>
      </c>
    </row>
    <row r="62" spans="1:10" x14ac:dyDescent="0.25">
      <c r="A62" s="13">
        <v>61</v>
      </c>
      <c r="B62" s="13">
        <v>2.5</v>
      </c>
      <c r="C62" s="14" t="str">
        <f t="shared" si="0"/>
        <v>tiny</v>
      </c>
      <c r="D62" s="13" t="s">
        <v>6</v>
      </c>
      <c r="E62" s="13">
        <v>21</v>
      </c>
      <c r="F62" s="13" t="s">
        <v>7</v>
      </c>
      <c r="G62" s="13" t="s">
        <v>14</v>
      </c>
    </row>
    <row r="63" spans="1:10" x14ac:dyDescent="0.25">
      <c r="A63" s="13">
        <v>62</v>
      </c>
      <c r="B63" s="13">
        <v>1.8</v>
      </c>
      <c r="C63" s="14" t="str">
        <f t="shared" si="0"/>
        <v>tiny</v>
      </c>
      <c r="D63" s="13" t="s">
        <v>6</v>
      </c>
      <c r="E63" s="13">
        <v>24</v>
      </c>
      <c r="F63" s="13" t="s">
        <v>7</v>
      </c>
      <c r="G63" s="13" t="s">
        <v>14</v>
      </c>
    </row>
    <row r="64" spans="1:10" x14ac:dyDescent="0.25">
      <c r="A64" s="13">
        <v>63</v>
      </c>
      <c r="B64" s="13">
        <v>1.3</v>
      </c>
      <c r="C64" s="14" t="str">
        <f t="shared" si="0"/>
        <v>tiny</v>
      </c>
      <c r="D64" s="13" t="s">
        <v>6</v>
      </c>
      <c r="E64" s="13">
        <v>22</v>
      </c>
      <c r="F64" s="13" t="s">
        <v>8</v>
      </c>
      <c r="G64" s="13" t="s">
        <v>14</v>
      </c>
    </row>
    <row r="65" spans="1:9" x14ac:dyDescent="0.25">
      <c r="A65" s="13">
        <v>64</v>
      </c>
      <c r="B65" s="13">
        <v>1</v>
      </c>
      <c r="C65" s="14" t="str">
        <f t="shared" si="0"/>
        <v>tiny</v>
      </c>
      <c r="D65" s="13" t="s">
        <v>6</v>
      </c>
      <c r="E65" s="13">
        <v>15</v>
      </c>
      <c r="F65" s="13" t="s">
        <v>5</v>
      </c>
      <c r="G65" s="13" t="s">
        <v>14</v>
      </c>
    </row>
    <row r="66" spans="1:9" x14ac:dyDescent="0.25">
      <c r="A66" s="13">
        <v>65</v>
      </c>
      <c r="B66" s="13">
        <v>0.9</v>
      </c>
      <c r="C66" s="14" t="str">
        <f t="shared" si="0"/>
        <v>tiny</v>
      </c>
      <c r="D66" s="13" t="s">
        <v>6</v>
      </c>
      <c r="E66" s="13">
        <v>14</v>
      </c>
      <c r="F66" s="13" t="s">
        <v>5</v>
      </c>
      <c r="G66" s="13" t="s">
        <v>14</v>
      </c>
    </row>
    <row r="67" spans="1:9" x14ac:dyDescent="0.25">
      <c r="A67" s="13">
        <v>66</v>
      </c>
      <c r="B67" s="13">
        <v>0.4</v>
      </c>
      <c r="C67" s="14" t="str">
        <f t="shared" ref="C67:C76" si="9">IF($B67&lt;=5, "tiny", "")</f>
        <v>tiny</v>
      </c>
      <c r="D67" s="13" t="s">
        <v>6</v>
      </c>
      <c r="E67" s="13">
        <v>16</v>
      </c>
      <c r="F67" s="13" t="s">
        <v>5</v>
      </c>
      <c r="G67" s="13" t="s">
        <v>14</v>
      </c>
    </row>
    <row r="68" spans="1:9" x14ac:dyDescent="0.25">
      <c r="A68" s="13">
        <v>67</v>
      </c>
      <c r="B68" s="13">
        <v>8.5</v>
      </c>
      <c r="C68" s="14" t="str">
        <f t="shared" ref="C68:C76" si="10">IF($B68&lt;=10, "small", "")</f>
        <v>small</v>
      </c>
      <c r="D68" s="13" t="s">
        <v>8</v>
      </c>
      <c r="E68" s="13">
        <v>12</v>
      </c>
      <c r="F68" s="13" t="s">
        <v>5</v>
      </c>
      <c r="G68" s="13" t="s">
        <v>14</v>
      </c>
    </row>
    <row r="69" spans="1:9" x14ac:dyDescent="0.25">
      <c r="A69" s="13">
        <v>68</v>
      </c>
      <c r="B69" s="13">
        <v>8.5</v>
      </c>
      <c r="C69" s="14" t="str">
        <f t="shared" si="10"/>
        <v>small</v>
      </c>
      <c r="D69" s="13" t="s">
        <v>8</v>
      </c>
      <c r="E69" s="13">
        <v>13</v>
      </c>
      <c r="F69" s="13" t="s">
        <v>8</v>
      </c>
      <c r="G69" s="13" t="s">
        <v>14</v>
      </c>
    </row>
    <row r="70" spans="1:9" x14ac:dyDescent="0.25">
      <c r="A70" s="13">
        <v>69</v>
      </c>
      <c r="B70" s="13">
        <v>8</v>
      </c>
      <c r="C70" s="14" t="str">
        <f t="shared" si="10"/>
        <v>small</v>
      </c>
      <c r="D70" s="13" t="s">
        <v>8</v>
      </c>
      <c r="E70" s="13">
        <v>18</v>
      </c>
      <c r="F70" s="13" t="s">
        <v>8</v>
      </c>
      <c r="G70" s="13" t="s">
        <v>14</v>
      </c>
    </row>
    <row r="71" spans="1:9" x14ac:dyDescent="0.25">
      <c r="A71" s="13">
        <v>70</v>
      </c>
      <c r="B71" s="13">
        <v>11</v>
      </c>
      <c r="C71" s="14" t="str">
        <f t="shared" ref="C71:C76" si="11">IF($B71&lt;=15, "medium", "")</f>
        <v>medium</v>
      </c>
      <c r="D71" s="13" t="s">
        <v>5</v>
      </c>
      <c r="E71" s="13">
        <v>15</v>
      </c>
      <c r="F71" s="13" t="s">
        <v>8</v>
      </c>
      <c r="G71" s="13" t="s">
        <v>14</v>
      </c>
    </row>
    <row r="72" spans="1:9" x14ac:dyDescent="0.25">
      <c r="A72" s="13">
        <v>71</v>
      </c>
      <c r="B72" s="13">
        <v>11.5</v>
      </c>
      <c r="C72" s="14" t="str">
        <f t="shared" si="11"/>
        <v>medium</v>
      </c>
      <c r="D72" s="13" t="s">
        <v>5</v>
      </c>
      <c r="E72" s="13">
        <v>13</v>
      </c>
      <c r="F72" s="13" t="s">
        <v>7</v>
      </c>
      <c r="G72" s="13" t="s">
        <v>13</v>
      </c>
    </row>
    <row r="73" spans="1:9" x14ac:dyDescent="0.25">
      <c r="A73" s="13">
        <v>72</v>
      </c>
      <c r="B73" s="13">
        <v>12.5</v>
      </c>
      <c r="C73" s="14" t="str">
        <f t="shared" si="11"/>
        <v>medium</v>
      </c>
      <c r="D73" s="13" t="s">
        <v>5</v>
      </c>
      <c r="E73" s="13">
        <v>24</v>
      </c>
      <c r="F73" s="13" t="s">
        <v>8</v>
      </c>
      <c r="G73" s="13" t="s">
        <v>14</v>
      </c>
    </row>
    <row r="74" spans="1:9" x14ac:dyDescent="0.25">
      <c r="A74" s="13">
        <v>73</v>
      </c>
      <c r="B74" s="13">
        <v>12</v>
      </c>
      <c r="C74" s="14" t="str">
        <f t="shared" si="11"/>
        <v>medium</v>
      </c>
      <c r="D74" s="13" t="s">
        <v>8</v>
      </c>
      <c r="E74" s="13">
        <v>21</v>
      </c>
      <c r="F74" s="13" t="s">
        <v>7</v>
      </c>
      <c r="G74" s="13" t="s">
        <v>13</v>
      </c>
    </row>
    <row r="75" spans="1:9" x14ac:dyDescent="0.25">
      <c r="A75" s="13">
        <v>74</v>
      </c>
      <c r="B75" s="13">
        <v>12</v>
      </c>
      <c r="C75" s="14" t="str">
        <f t="shared" si="11"/>
        <v>medium</v>
      </c>
      <c r="D75" s="13" t="s">
        <v>8</v>
      </c>
      <c r="E75" s="13">
        <v>27</v>
      </c>
      <c r="F75" s="13" t="s">
        <v>7</v>
      </c>
      <c r="G75" s="13" t="s">
        <v>13</v>
      </c>
    </row>
    <row r="76" spans="1:9" x14ac:dyDescent="0.25">
      <c r="A76" s="13">
        <v>75</v>
      </c>
      <c r="B76" s="13">
        <v>13.5</v>
      </c>
      <c r="C76" s="14" t="str">
        <f t="shared" si="11"/>
        <v>medium</v>
      </c>
      <c r="D76" s="13" t="s">
        <v>8</v>
      </c>
      <c r="E76" s="13">
        <v>27</v>
      </c>
      <c r="F76" s="13" t="s">
        <v>8</v>
      </c>
      <c r="G76" s="13" t="s">
        <v>14</v>
      </c>
    </row>
    <row r="77" spans="1:9" x14ac:dyDescent="0.25">
      <c r="H77" s="6" t="s">
        <v>15</v>
      </c>
      <c r="I77" s="1">
        <f>(COUNTIF($G$2:$G$76, "yes"))/75</f>
        <v>0.28000000000000003</v>
      </c>
    </row>
    <row r="78" spans="1:9" x14ac:dyDescent="0.25">
      <c r="B78" s="1" t="s">
        <v>21</v>
      </c>
      <c r="C78" s="1">
        <f>(COUNTIF($C$2:$C$76,"tiny"))</f>
        <v>20</v>
      </c>
      <c r="H78" s="6" t="s">
        <v>16</v>
      </c>
      <c r="I78" s="1">
        <f>(COUNTIF($G$2:$G$76, "no"))/75</f>
        <v>0.72</v>
      </c>
    </row>
    <row r="79" spans="1:9" x14ac:dyDescent="0.25">
      <c r="B79" s="1" t="s">
        <v>18</v>
      </c>
      <c r="C79" s="1">
        <f>(COUNTIF($C$2:$C$76,"small"))</f>
        <v>20</v>
      </c>
    </row>
    <row r="80" spans="1:9" x14ac:dyDescent="0.25">
      <c r="B80" s="1" t="s">
        <v>19</v>
      </c>
      <c r="C80" s="1">
        <f>(COUNTIF($C$2:$C$76,"medium"))</f>
        <v>16</v>
      </c>
    </row>
    <row r="81" spans="2:3" x14ac:dyDescent="0.25">
      <c r="B81" s="1" t="s">
        <v>20</v>
      </c>
      <c r="C81" s="1">
        <f>(COUNTIF($C$2:$C$76,"large"))</f>
        <v>10</v>
      </c>
    </row>
    <row r="82" spans="2:3" x14ac:dyDescent="0.25">
      <c r="B82" s="1" t="s">
        <v>22</v>
      </c>
      <c r="C82" s="1">
        <f>(COUNTIF($C$2:$C$76,"huge"))</f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14" workbookViewId="0">
      <selection activeCell="I35" sqref="I35"/>
    </sheetView>
  </sheetViews>
  <sheetFormatPr defaultRowHeight="15" x14ac:dyDescent="0.25"/>
  <cols>
    <col min="1" max="4" width="11.7109375" style="1" customWidth="1"/>
    <col min="5" max="6" width="12.7109375" style="1" customWidth="1"/>
    <col min="7" max="7" width="11.7109375" style="1" customWidth="1"/>
    <col min="8" max="9" width="10.7109375" style="1" customWidth="1"/>
    <col min="10" max="12" width="12.7109375" style="1" customWidth="1"/>
    <col min="13" max="13" width="10.7109375" customWidth="1"/>
  </cols>
  <sheetData>
    <row r="1" spans="1:12" s="4" customFormat="1" ht="30" customHeight="1" x14ac:dyDescent="0.25">
      <c r="A1" s="3" t="s">
        <v>0</v>
      </c>
      <c r="B1" s="3" t="s">
        <v>4</v>
      </c>
      <c r="C1" s="3" t="s">
        <v>17</v>
      </c>
      <c r="D1" s="3" t="s">
        <v>1</v>
      </c>
      <c r="E1" s="3" t="s">
        <v>9</v>
      </c>
      <c r="F1" s="3" t="s">
        <v>31</v>
      </c>
      <c r="G1" s="3" t="s">
        <v>3</v>
      </c>
      <c r="H1" s="3" t="s">
        <v>12</v>
      </c>
      <c r="I1" s="3"/>
      <c r="J1" s="3"/>
      <c r="K1" s="3"/>
      <c r="L1" s="3"/>
    </row>
    <row r="2" spans="1:12" x14ac:dyDescent="0.25">
      <c r="A2" s="1">
        <v>1</v>
      </c>
      <c r="B2" s="5">
        <v>6.5</v>
      </c>
      <c r="C2" s="5" t="str">
        <f>IF($B2&lt;=10, "small", "")</f>
        <v>small</v>
      </c>
      <c r="D2" s="1" t="s">
        <v>5</v>
      </c>
      <c r="E2" s="1">
        <v>3</v>
      </c>
      <c r="F2" s="5" t="str">
        <f>IF($E2&lt;=10, "light", "")</f>
        <v>light</v>
      </c>
      <c r="G2" s="1" t="s">
        <v>10</v>
      </c>
      <c r="H2" s="1" t="s">
        <v>13</v>
      </c>
      <c r="J2" s="15" t="s">
        <v>26</v>
      </c>
      <c r="K2" s="15" t="s">
        <v>23</v>
      </c>
      <c r="L2" s="15" t="s">
        <v>24</v>
      </c>
    </row>
    <row r="3" spans="1:12" x14ac:dyDescent="0.25">
      <c r="A3" s="1">
        <v>2</v>
      </c>
      <c r="B3" s="5">
        <v>6</v>
      </c>
      <c r="C3" s="5" t="str">
        <f>IF($B3&lt;=10, "small", "")</f>
        <v>small</v>
      </c>
      <c r="D3" s="1" t="s">
        <v>5</v>
      </c>
      <c r="E3" s="1">
        <v>2</v>
      </c>
      <c r="F3" s="5" t="str">
        <f>IF($E3&lt;=10, "light", "")</f>
        <v>light</v>
      </c>
      <c r="G3" s="1" t="s">
        <v>10</v>
      </c>
      <c r="H3" s="1" t="s">
        <v>13</v>
      </c>
      <c r="J3" s="13" t="s">
        <v>21</v>
      </c>
      <c r="K3" s="16">
        <f>16/$H$78</f>
        <v>0.29629629629629628</v>
      </c>
      <c r="L3" s="16">
        <f>4/$H$77</f>
        <v>0.19047619047619047</v>
      </c>
    </row>
    <row r="4" spans="1:12" x14ac:dyDescent="0.25">
      <c r="A4" s="1">
        <v>3</v>
      </c>
      <c r="B4" s="5">
        <v>5.5</v>
      </c>
      <c r="C4" s="5" t="str">
        <f>IF($B4&lt;=10, "small", "")</f>
        <v>small</v>
      </c>
      <c r="D4" s="1" t="s">
        <v>5</v>
      </c>
      <c r="E4" s="1">
        <v>2</v>
      </c>
      <c r="F4" s="5" t="str">
        <f>IF($E4&lt;=10, "light", "")</f>
        <v>light</v>
      </c>
      <c r="G4" s="1" t="s">
        <v>10</v>
      </c>
      <c r="H4" s="1" t="s">
        <v>13</v>
      </c>
      <c r="J4" s="13" t="s">
        <v>18</v>
      </c>
      <c r="K4" s="16">
        <f>9/$H$78</f>
        <v>0.16666666666666666</v>
      </c>
      <c r="L4" s="16">
        <f>11/$H$77</f>
        <v>0.52380952380952384</v>
      </c>
    </row>
    <row r="5" spans="1:12" x14ac:dyDescent="0.25">
      <c r="A5" s="1">
        <v>4</v>
      </c>
      <c r="B5" s="5">
        <v>5.5</v>
      </c>
      <c r="C5" s="5" t="str">
        <f>IF($B5&lt;=10, "small", "")</f>
        <v>small</v>
      </c>
      <c r="D5" s="1" t="s">
        <v>5</v>
      </c>
      <c r="E5" s="1">
        <v>3</v>
      </c>
      <c r="F5" s="5" t="str">
        <f>IF($E5&lt;=10, "light", "")</f>
        <v>light</v>
      </c>
      <c r="G5" s="1" t="s">
        <v>10</v>
      </c>
      <c r="H5" s="1" t="s">
        <v>13</v>
      </c>
      <c r="J5" s="13" t="s">
        <v>19</v>
      </c>
      <c r="K5" s="16">
        <f>10/$H$78</f>
        <v>0.18518518518518517</v>
      </c>
      <c r="L5" s="16">
        <f>6/$H$77</f>
        <v>0.2857142857142857</v>
      </c>
    </row>
    <row r="6" spans="1:12" x14ac:dyDescent="0.25">
      <c r="A6" s="1">
        <v>5</v>
      </c>
      <c r="B6" s="5">
        <v>5</v>
      </c>
      <c r="C6" s="5" t="str">
        <f>IF($B6&lt;=10, "small", "")</f>
        <v>small</v>
      </c>
      <c r="D6" s="1" t="s">
        <v>5</v>
      </c>
      <c r="E6" s="1">
        <v>7</v>
      </c>
      <c r="F6" s="5" t="str">
        <f>IF($E6&lt;=10, "light", "")</f>
        <v>light</v>
      </c>
      <c r="G6" s="1" t="s">
        <v>10</v>
      </c>
      <c r="H6" s="1" t="s">
        <v>13</v>
      </c>
      <c r="J6" s="13" t="s">
        <v>20</v>
      </c>
      <c r="K6" s="16">
        <f>10/$H$78</f>
        <v>0.18518518518518517</v>
      </c>
      <c r="L6" s="16">
        <v>0</v>
      </c>
    </row>
    <row r="7" spans="1:12" x14ac:dyDescent="0.25">
      <c r="A7" s="1">
        <v>6</v>
      </c>
      <c r="B7" s="5">
        <v>0.3</v>
      </c>
      <c r="C7" s="5" t="str">
        <f>IF($B7&lt;=5, "tiny", "")</f>
        <v>tiny</v>
      </c>
      <c r="D7" s="1" t="s">
        <v>6</v>
      </c>
      <c r="E7" s="1">
        <v>10</v>
      </c>
      <c r="F7" s="5" t="str">
        <f>IF($E7&lt;=10, "light", "")</f>
        <v>light</v>
      </c>
      <c r="G7" s="1" t="s">
        <v>11</v>
      </c>
      <c r="H7" s="1" t="s">
        <v>14</v>
      </c>
      <c r="J7" s="13" t="s">
        <v>22</v>
      </c>
      <c r="K7" s="16">
        <f>9/$H$78</f>
        <v>0.16666666666666666</v>
      </c>
      <c r="L7" s="16">
        <f>0/$H$77</f>
        <v>0</v>
      </c>
    </row>
    <row r="8" spans="1:12" x14ac:dyDescent="0.25">
      <c r="A8" s="1">
        <v>7</v>
      </c>
      <c r="B8" s="5">
        <v>0.3</v>
      </c>
      <c r="C8" s="5" t="str">
        <f>IF($B8&lt;=5, "tiny", "")</f>
        <v>tiny</v>
      </c>
      <c r="D8" s="1" t="s">
        <v>6</v>
      </c>
      <c r="E8" s="1">
        <v>7</v>
      </c>
      <c r="F8" s="5" t="str">
        <f>IF($E8&lt;=10, "light", "")</f>
        <v>light</v>
      </c>
      <c r="G8" s="1" t="s">
        <v>11</v>
      </c>
      <c r="H8" s="1" t="s">
        <v>14</v>
      </c>
      <c r="K8" s="7"/>
      <c r="L8" s="7"/>
    </row>
    <row r="9" spans="1:12" x14ac:dyDescent="0.25">
      <c r="A9" s="1">
        <v>8</v>
      </c>
      <c r="B9" s="5">
        <v>0.4</v>
      </c>
      <c r="C9" s="5" t="str">
        <f>IF($B9&lt;=5, "tiny", "")</f>
        <v>tiny</v>
      </c>
      <c r="D9" s="1" t="s">
        <v>6</v>
      </c>
      <c r="E9" s="1">
        <v>7</v>
      </c>
      <c r="F9" s="5" t="str">
        <f>IF($E9&lt;=10, "light", "")</f>
        <v>light</v>
      </c>
      <c r="G9" s="1" t="s">
        <v>11</v>
      </c>
      <c r="H9" s="1" t="s">
        <v>14</v>
      </c>
    </row>
    <row r="10" spans="1:12" x14ac:dyDescent="0.25">
      <c r="A10" s="1">
        <v>9</v>
      </c>
      <c r="B10" s="5">
        <v>4</v>
      </c>
      <c r="C10" s="5" t="str">
        <f>IF($B10&lt;=5, "tiny", "")</f>
        <v>tiny</v>
      </c>
      <c r="D10" s="1" t="s">
        <v>7</v>
      </c>
      <c r="E10" s="1">
        <v>8</v>
      </c>
      <c r="F10" s="5" t="str">
        <f>IF($E10&lt;=10, "light", "")</f>
        <v>light</v>
      </c>
      <c r="G10" s="1" t="s">
        <v>10</v>
      </c>
      <c r="H10" s="1" t="s">
        <v>13</v>
      </c>
    </row>
    <row r="11" spans="1:12" x14ac:dyDescent="0.25">
      <c r="A11" s="1">
        <v>10</v>
      </c>
      <c r="B11" s="5">
        <v>5.5</v>
      </c>
      <c r="C11" s="5" t="str">
        <f>IF($B11&lt;=10, "small", "")</f>
        <v>small</v>
      </c>
      <c r="D11" s="1" t="s">
        <v>7</v>
      </c>
      <c r="E11" s="1">
        <v>11</v>
      </c>
      <c r="F11" s="5" t="str">
        <f>IF($E11&lt;=20, "moderate", "")</f>
        <v>moderate</v>
      </c>
      <c r="G11" s="1" t="s">
        <v>10</v>
      </c>
      <c r="H11" s="1" t="s">
        <v>13</v>
      </c>
      <c r="J11" s="15" t="s">
        <v>25</v>
      </c>
      <c r="K11" s="15" t="s">
        <v>23</v>
      </c>
      <c r="L11" s="15" t="s">
        <v>24</v>
      </c>
    </row>
    <row r="12" spans="1:12" x14ac:dyDescent="0.25">
      <c r="A12" s="1">
        <v>11</v>
      </c>
      <c r="B12" s="5">
        <v>0.2</v>
      </c>
      <c r="C12" s="5" t="str">
        <f>IF($B12&lt;=5, "tiny", "")</f>
        <v>tiny</v>
      </c>
      <c r="D12" s="1" t="s">
        <v>6</v>
      </c>
      <c r="E12" s="1">
        <v>18</v>
      </c>
      <c r="F12" s="5" t="str">
        <f>IF($E12&lt;=20, "moderate", "")</f>
        <v>moderate</v>
      </c>
      <c r="G12" s="1" t="s">
        <v>11</v>
      </c>
      <c r="H12" s="1" t="s">
        <v>14</v>
      </c>
      <c r="J12" s="13" t="s">
        <v>6</v>
      </c>
      <c r="K12" s="16">
        <f>27/$H$78</f>
        <v>0.5</v>
      </c>
      <c r="L12" s="16">
        <f>4/$H$77</f>
        <v>0.19047619047619047</v>
      </c>
    </row>
    <row r="13" spans="1:12" x14ac:dyDescent="0.25">
      <c r="A13" s="1">
        <v>12</v>
      </c>
      <c r="B13" s="5">
        <v>7</v>
      </c>
      <c r="C13" s="5" t="str">
        <f>IF($B13&lt;=10, "small", "")</f>
        <v>small</v>
      </c>
      <c r="D13" s="1" t="s">
        <v>7</v>
      </c>
      <c r="E13" s="1">
        <v>18</v>
      </c>
      <c r="F13" s="5" t="str">
        <f>IF($E13&lt;=20, "moderate", "")</f>
        <v>moderate</v>
      </c>
      <c r="G13" s="1" t="s">
        <v>11</v>
      </c>
      <c r="H13" s="1" t="s">
        <v>13</v>
      </c>
      <c r="J13" s="13" t="s">
        <v>5</v>
      </c>
      <c r="K13" s="16">
        <f>17/$H$78</f>
        <v>0.31481481481481483</v>
      </c>
      <c r="L13" s="16">
        <f>6/$H$77</f>
        <v>0.2857142857142857</v>
      </c>
    </row>
    <row r="14" spans="1:12" x14ac:dyDescent="0.25">
      <c r="A14" s="1">
        <v>13</v>
      </c>
      <c r="B14" s="5">
        <v>6.5</v>
      </c>
      <c r="C14" s="5" t="str">
        <f>IF($B14&lt;=10, "small", "")</f>
        <v>small</v>
      </c>
      <c r="D14" s="1" t="s">
        <v>7</v>
      </c>
      <c r="E14" s="1">
        <v>17</v>
      </c>
      <c r="F14" s="5" t="str">
        <f>IF($E14&lt;=20, "moderate", "")</f>
        <v>moderate</v>
      </c>
      <c r="G14" s="1" t="s">
        <v>11</v>
      </c>
      <c r="H14" s="1" t="s">
        <v>13</v>
      </c>
      <c r="J14" s="13" t="s">
        <v>8</v>
      </c>
      <c r="K14" s="16">
        <f>10/$H$78</f>
        <v>0.18518518518518517</v>
      </c>
      <c r="L14" s="16">
        <f>3/$H$77</f>
        <v>0.14285714285714285</v>
      </c>
    </row>
    <row r="15" spans="1:12" x14ac:dyDescent="0.25">
      <c r="A15" s="1">
        <v>14</v>
      </c>
      <c r="B15" s="5">
        <v>6.5</v>
      </c>
      <c r="C15" s="5" t="str">
        <f>IF($B15&lt;=10, "small", "")</f>
        <v>small</v>
      </c>
      <c r="D15" s="1" t="s">
        <v>7</v>
      </c>
      <c r="E15" s="1">
        <v>16</v>
      </c>
      <c r="F15" s="5" t="str">
        <f>IF($E15&lt;=20, "moderate", "")</f>
        <v>moderate</v>
      </c>
      <c r="G15" s="1" t="s">
        <v>11</v>
      </c>
      <c r="H15" s="1" t="s">
        <v>13</v>
      </c>
      <c r="J15" s="13" t="s">
        <v>7</v>
      </c>
      <c r="K15" s="16">
        <f>0/$H$78</f>
        <v>0</v>
      </c>
      <c r="L15" s="16">
        <f>8/$H$77</f>
        <v>0.38095238095238093</v>
      </c>
    </row>
    <row r="16" spans="1:12" x14ac:dyDescent="0.25">
      <c r="A16" s="1">
        <v>15</v>
      </c>
      <c r="B16" s="5">
        <v>9.5</v>
      </c>
      <c r="C16" s="5" t="str">
        <f>IF($B16&lt;=10, "small", "")</f>
        <v>small</v>
      </c>
      <c r="D16" s="1" t="s">
        <v>7</v>
      </c>
      <c r="E16" s="1">
        <v>22</v>
      </c>
      <c r="F16" s="5" t="str">
        <f>IF($E16&lt;=30, "strong", "")</f>
        <v>strong</v>
      </c>
      <c r="G16" s="1" t="s">
        <v>7</v>
      </c>
      <c r="H16" s="1" t="s">
        <v>13</v>
      </c>
      <c r="K16" s="7"/>
      <c r="L16" s="7"/>
    </row>
    <row r="17" spans="1:12" x14ac:dyDescent="0.25">
      <c r="A17" s="1">
        <v>16</v>
      </c>
      <c r="B17" s="5">
        <v>11</v>
      </c>
      <c r="C17" s="5" t="str">
        <f>IF($B17&lt;=15, "medium", "")</f>
        <v>medium</v>
      </c>
      <c r="D17" s="1" t="s">
        <v>7</v>
      </c>
      <c r="E17" s="1">
        <v>30</v>
      </c>
      <c r="F17" s="5" t="str">
        <f>IF($E17&lt;=30, "strong", "")</f>
        <v>strong</v>
      </c>
      <c r="G17" s="1" t="s">
        <v>7</v>
      </c>
      <c r="H17" s="1" t="s">
        <v>13</v>
      </c>
      <c r="K17" s="7"/>
    </row>
    <row r="18" spans="1:12" x14ac:dyDescent="0.25">
      <c r="A18" s="1">
        <v>17</v>
      </c>
      <c r="B18" s="5">
        <v>13.5</v>
      </c>
      <c r="C18" s="5" t="str">
        <f>IF($B18&lt;=15, "medium", "")</f>
        <v>medium</v>
      </c>
      <c r="D18" s="1" t="s">
        <v>7</v>
      </c>
      <c r="E18" s="1">
        <v>30</v>
      </c>
      <c r="F18" s="5" t="str">
        <f>IF($E18&lt;=30, "strong", "")</f>
        <v>strong</v>
      </c>
      <c r="G18" s="1" t="s">
        <v>7</v>
      </c>
      <c r="H18" s="1" t="s">
        <v>13</v>
      </c>
    </row>
    <row r="19" spans="1:12" x14ac:dyDescent="0.25">
      <c r="A19" s="1">
        <v>18</v>
      </c>
      <c r="B19" s="5">
        <v>14.5</v>
      </c>
      <c r="C19" s="5" t="str">
        <f>IF($B19&lt;=15, "medium", "")</f>
        <v>medium</v>
      </c>
      <c r="D19" s="1" t="s">
        <v>8</v>
      </c>
      <c r="E19" s="1">
        <v>29</v>
      </c>
      <c r="F19" s="5" t="str">
        <f>IF($E19&lt;=30, "strong", "")</f>
        <v>strong</v>
      </c>
      <c r="G19" s="1" t="s">
        <v>7</v>
      </c>
      <c r="H19" s="1" t="s">
        <v>13</v>
      </c>
      <c r="J19" s="15" t="s">
        <v>2</v>
      </c>
      <c r="K19" s="15" t="s">
        <v>23</v>
      </c>
      <c r="L19" s="15" t="s">
        <v>24</v>
      </c>
    </row>
    <row r="20" spans="1:12" x14ac:dyDescent="0.25">
      <c r="A20" s="1">
        <v>19</v>
      </c>
      <c r="B20" s="5">
        <v>14</v>
      </c>
      <c r="C20" s="5" t="str">
        <f>IF($B20&lt;=15, "medium", "")</f>
        <v>medium</v>
      </c>
      <c r="D20" s="1" t="s">
        <v>8</v>
      </c>
      <c r="E20" s="1">
        <v>26</v>
      </c>
      <c r="F20" s="5" t="str">
        <f>IF($E20&lt;=30, "strong", "")</f>
        <v>strong</v>
      </c>
      <c r="G20" s="1" t="s">
        <v>8</v>
      </c>
      <c r="H20" s="1" t="s">
        <v>14</v>
      </c>
      <c r="J20" s="13" t="s">
        <v>30</v>
      </c>
      <c r="K20" s="16">
        <f>7/$H$78</f>
        <v>0.12962962962962962</v>
      </c>
      <c r="L20" s="16">
        <f>8/$H$77</f>
        <v>0.38095238095238093</v>
      </c>
    </row>
    <row r="21" spans="1:12" x14ac:dyDescent="0.25">
      <c r="A21" s="1">
        <v>20</v>
      </c>
      <c r="B21" s="5">
        <v>13.5</v>
      </c>
      <c r="C21" s="5" t="str">
        <f>IF($B21&lt;=15, "medium", "")</f>
        <v>medium</v>
      </c>
      <c r="D21" s="1" t="s">
        <v>8</v>
      </c>
      <c r="E21" s="1">
        <v>24</v>
      </c>
      <c r="F21" s="5" t="str">
        <f>IF($E21&lt;=30, "strong", "")</f>
        <v>strong</v>
      </c>
      <c r="G21" s="1" t="s">
        <v>8</v>
      </c>
      <c r="H21" s="1" t="s">
        <v>14</v>
      </c>
      <c r="J21" s="13" t="s">
        <v>27</v>
      </c>
      <c r="K21" s="16">
        <f>15/$H$78</f>
        <v>0.27777777777777779</v>
      </c>
      <c r="L21" s="16">
        <f>7/$H$77</f>
        <v>0.33333333333333331</v>
      </c>
    </row>
    <row r="22" spans="1:12" x14ac:dyDescent="0.25">
      <c r="A22" s="1">
        <v>21</v>
      </c>
      <c r="B22" s="1">
        <v>14</v>
      </c>
      <c r="C22" s="5" t="str">
        <f>IF($B22&lt;=15, "medium", "")</f>
        <v>medium</v>
      </c>
      <c r="D22" s="1" t="s">
        <v>8</v>
      </c>
      <c r="E22" s="1">
        <v>28</v>
      </c>
      <c r="F22" s="5" t="str">
        <f>IF($E22&lt;=30, "strong", "")</f>
        <v>strong</v>
      </c>
      <c r="G22" s="1" t="s">
        <v>8</v>
      </c>
      <c r="H22" s="1" t="s">
        <v>14</v>
      </c>
      <c r="J22" s="13" t="s">
        <v>28</v>
      </c>
      <c r="K22" s="16">
        <f>27/$H$78</f>
        <v>0.5</v>
      </c>
      <c r="L22" s="16">
        <f>6/$H$77</f>
        <v>0.2857142857142857</v>
      </c>
    </row>
    <row r="23" spans="1:12" x14ac:dyDescent="0.25">
      <c r="A23" s="1">
        <v>22</v>
      </c>
      <c r="B23" s="1">
        <v>19.5</v>
      </c>
      <c r="C23" s="5" t="str">
        <f>IF($B23&lt;=20, "large", "")</f>
        <v>large</v>
      </c>
      <c r="D23" s="1" t="s">
        <v>8</v>
      </c>
      <c r="E23" s="1">
        <v>38</v>
      </c>
      <c r="F23" s="5" t="str">
        <f>IF(30&lt;$E23, "gale", "")</f>
        <v>gale</v>
      </c>
      <c r="G23" s="1" t="s">
        <v>8</v>
      </c>
      <c r="H23" s="1" t="s">
        <v>14</v>
      </c>
      <c r="J23" s="13" t="s">
        <v>29</v>
      </c>
      <c r="K23" s="16">
        <f>5/$H$78</f>
        <v>9.2592592592592587E-2</v>
      </c>
      <c r="L23" s="16">
        <f>0/$H$77</f>
        <v>0</v>
      </c>
    </row>
    <row r="24" spans="1:12" x14ac:dyDescent="0.25">
      <c r="A24" s="1">
        <v>23</v>
      </c>
      <c r="B24" s="1">
        <v>21.5</v>
      </c>
      <c r="C24" s="5" t="str">
        <f>IF(20&lt;$B24, "huge", "")</f>
        <v>huge</v>
      </c>
      <c r="D24" s="1" t="s">
        <v>8</v>
      </c>
      <c r="E24" s="1">
        <v>25</v>
      </c>
      <c r="F24" s="5" t="str">
        <f>IF($E24&lt;=30, "strong", "")</f>
        <v>strong</v>
      </c>
      <c r="G24" s="1" t="s">
        <v>8</v>
      </c>
      <c r="H24" s="1" t="s">
        <v>14</v>
      </c>
    </row>
    <row r="25" spans="1:12" x14ac:dyDescent="0.25">
      <c r="A25" s="1">
        <v>24</v>
      </c>
      <c r="B25" s="1">
        <v>23.5</v>
      </c>
      <c r="C25" s="5" t="str">
        <f>IF(20&lt;$B25, "huge", "")</f>
        <v>huge</v>
      </c>
      <c r="D25" s="1" t="s">
        <v>8</v>
      </c>
      <c r="E25" s="1">
        <v>31</v>
      </c>
      <c r="F25" s="5" t="str">
        <f>IF(30&lt;$E25, "gale", "")</f>
        <v>gale</v>
      </c>
      <c r="G25" s="1" t="s">
        <v>8</v>
      </c>
      <c r="H25" s="1" t="s">
        <v>14</v>
      </c>
    </row>
    <row r="26" spans="1:12" x14ac:dyDescent="0.25">
      <c r="A26" s="1">
        <v>25</v>
      </c>
      <c r="B26" s="1">
        <v>24.5</v>
      </c>
      <c r="C26" s="5" t="str">
        <f>IF(20&lt;$B26, "huge", "")</f>
        <v>huge</v>
      </c>
      <c r="D26" s="1" t="s">
        <v>5</v>
      </c>
      <c r="E26" s="1">
        <v>34</v>
      </c>
      <c r="F26" s="5" t="str">
        <f>IF(30&lt;$E26, "gale", "")</f>
        <v>gale</v>
      </c>
      <c r="G26" s="1" t="s">
        <v>5</v>
      </c>
      <c r="H26" s="1" t="s">
        <v>14</v>
      </c>
    </row>
    <row r="27" spans="1:12" x14ac:dyDescent="0.25">
      <c r="A27" s="1">
        <v>26</v>
      </c>
      <c r="B27" s="1">
        <v>23.5</v>
      </c>
      <c r="C27" s="5" t="str">
        <f>IF(20&lt;$B27, "huge", "")</f>
        <v>huge</v>
      </c>
      <c r="D27" s="1" t="s">
        <v>5</v>
      </c>
      <c r="E27" s="1">
        <v>23</v>
      </c>
      <c r="F27" s="5" t="str">
        <f>IF($E27&lt;=30, "strong", "")</f>
        <v>strong</v>
      </c>
      <c r="G27" s="1" t="s">
        <v>8</v>
      </c>
      <c r="H27" s="1" t="s">
        <v>14</v>
      </c>
      <c r="J27" s="15" t="s">
        <v>32</v>
      </c>
      <c r="K27" s="15" t="s">
        <v>23</v>
      </c>
      <c r="L27" s="15" t="s">
        <v>24</v>
      </c>
    </row>
    <row r="28" spans="1:12" x14ac:dyDescent="0.25">
      <c r="A28" s="1">
        <v>27</v>
      </c>
      <c r="B28" s="1">
        <v>24</v>
      </c>
      <c r="C28" s="5" t="str">
        <f>IF(20&lt;$B28, "huge", "")</f>
        <v>huge</v>
      </c>
      <c r="D28" s="1" t="s">
        <v>5</v>
      </c>
      <c r="E28" s="1">
        <v>28</v>
      </c>
      <c r="F28" s="5" t="str">
        <f>IF($E28&lt;=30, "strong", "")</f>
        <v>strong</v>
      </c>
      <c r="G28" s="1" t="s">
        <v>5</v>
      </c>
      <c r="H28" s="1" t="s">
        <v>14</v>
      </c>
      <c r="J28" s="13" t="s">
        <v>6</v>
      </c>
      <c r="K28" s="16">
        <f>3/$H$78</f>
        <v>5.5555555555555552E-2</v>
      </c>
      <c r="L28" s="16">
        <f>0/$H$77</f>
        <v>0</v>
      </c>
    </row>
    <row r="29" spans="1:12" x14ac:dyDescent="0.25">
      <c r="A29" s="1">
        <v>28</v>
      </c>
      <c r="B29" s="1">
        <v>24</v>
      </c>
      <c r="C29" s="5" t="str">
        <f>IF(20&lt;$B29, "huge", "")</f>
        <v>huge</v>
      </c>
      <c r="D29" s="1" t="s">
        <v>5</v>
      </c>
      <c r="E29" s="1">
        <v>29</v>
      </c>
      <c r="F29" s="5" t="str">
        <f>IF($E29&lt;=30, "strong", "")</f>
        <v>strong</v>
      </c>
      <c r="G29" s="1" t="s">
        <v>5</v>
      </c>
      <c r="H29" s="1" t="s">
        <v>14</v>
      </c>
      <c r="J29" s="13" t="s">
        <v>5</v>
      </c>
      <c r="K29" s="16">
        <f>25/$H$78</f>
        <v>0.46296296296296297</v>
      </c>
      <c r="L29" s="16">
        <f>0/$H$77</f>
        <v>0</v>
      </c>
    </row>
    <row r="30" spans="1:12" x14ac:dyDescent="0.25">
      <c r="A30" s="1">
        <v>29</v>
      </c>
      <c r="B30" s="1">
        <v>24</v>
      </c>
      <c r="C30" s="5" t="str">
        <f>IF(20&lt;$B30, "huge", "")</f>
        <v>huge</v>
      </c>
      <c r="D30" s="1" t="s">
        <v>5</v>
      </c>
      <c r="E30" s="1">
        <v>31</v>
      </c>
      <c r="F30" s="5" t="str">
        <f>IF(30&lt;$E30, "gale", "")</f>
        <v>gale</v>
      </c>
      <c r="G30" s="1" t="s">
        <v>5</v>
      </c>
      <c r="H30" s="1" t="s">
        <v>14</v>
      </c>
      <c r="J30" s="13" t="s">
        <v>8</v>
      </c>
      <c r="K30" s="16">
        <f>20/$H$78</f>
        <v>0.37037037037037035</v>
      </c>
      <c r="L30" s="16">
        <f>0/$H$77</f>
        <v>0</v>
      </c>
    </row>
    <row r="31" spans="1:12" x14ac:dyDescent="0.25">
      <c r="A31" s="1">
        <v>30</v>
      </c>
      <c r="B31" s="1">
        <v>22.5</v>
      </c>
      <c r="C31" s="5" t="str">
        <f>IF(20&lt;$B31, "huge", "")</f>
        <v>huge</v>
      </c>
      <c r="D31" s="1" t="s">
        <v>5</v>
      </c>
      <c r="E31" s="1">
        <v>30</v>
      </c>
      <c r="F31" s="5" t="str">
        <f>IF($E31&lt;=30, "strong", "")</f>
        <v>strong</v>
      </c>
      <c r="G31" s="1" t="s">
        <v>5</v>
      </c>
      <c r="H31" s="1" t="s">
        <v>14</v>
      </c>
      <c r="J31" s="13" t="s">
        <v>7</v>
      </c>
      <c r="K31" s="16">
        <f>2/$H$78</f>
        <v>3.7037037037037035E-2</v>
      </c>
      <c r="L31" s="16">
        <f>10/$H$77</f>
        <v>0.47619047619047616</v>
      </c>
    </row>
    <row r="32" spans="1:12" x14ac:dyDescent="0.25">
      <c r="A32" s="1">
        <v>31</v>
      </c>
      <c r="B32" s="1">
        <v>20.5</v>
      </c>
      <c r="C32" s="5" t="str">
        <f>IF(20&lt;$B32, "huge", "")</f>
        <v>huge</v>
      </c>
      <c r="D32" s="1" t="s">
        <v>5</v>
      </c>
      <c r="E32" s="1">
        <v>21</v>
      </c>
      <c r="F32" s="5" t="str">
        <f>IF($E32&lt;=30, "strong", "")</f>
        <v>strong</v>
      </c>
      <c r="G32" s="1" t="s">
        <v>5</v>
      </c>
      <c r="H32" s="1" t="s">
        <v>14</v>
      </c>
      <c r="J32" s="13" t="s">
        <v>11</v>
      </c>
      <c r="K32" s="16">
        <f>4/$H$78</f>
        <v>7.407407407407407E-2</v>
      </c>
      <c r="L32" s="16">
        <f>4/$H$77</f>
        <v>0.19047619047619047</v>
      </c>
    </row>
    <row r="33" spans="1:12" x14ac:dyDescent="0.25">
      <c r="A33" s="1">
        <v>32</v>
      </c>
      <c r="B33" s="1">
        <v>18.5</v>
      </c>
      <c r="C33" s="5" t="str">
        <f>IF($B33&lt;=20, "large", "")</f>
        <v>large</v>
      </c>
      <c r="D33" s="1" t="s">
        <v>5</v>
      </c>
      <c r="E33" s="1">
        <v>23</v>
      </c>
      <c r="F33" s="5" t="str">
        <f>IF($E33&lt;=30, "strong", "")</f>
        <v>strong</v>
      </c>
      <c r="G33" s="1" t="s">
        <v>5</v>
      </c>
      <c r="H33" s="1" t="s">
        <v>14</v>
      </c>
      <c r="J33" s="13" t="s">
        <v>10</v>
      </c>
      <c r="K33" s="16">
        <v>0</v>
      </c>
      <c r="L33" s="16">
        <f>7/$H$77</f>
        <v>0.33333333333333331</v>
      </c>
    </row>
    <row r="34" spans="1:12" x14ac:dyDescent="0.25">
      <c r="A34" s="1">
        <v>33</v>
      </c>
      <c r="B34" s="1">
        <v>16.5</v>
      </c>
      <c r="C34" s="5" t="str">
        <f>IF($B34&lt;=20, "large", "")</f>
        <v>large</v>
      </c>
      <c r="D34" s="1" t="s">
        <v>5</v>
      </c>
      <c r="E34" s="1">
        <v>18</v>
      </c>
      <c r="F34" s="5" t="str">
        <f>IF($E34&lt;=20, "moderate", "")</f>
        <v>moderate</v>
      </c>
      <c r="G34" s="1" t="s">
        <v>5</v>
      </c>
      <c r="H34" s="1" t="s">
        <v>14</v>
      </c>
      <c r="K34" s="7"/>
    </row>
    <row r="35" spans="1:12" x14ac:dyDescent="0.25">
      <c r="A35" s="1">
        <v>34</v>
      </c>
      <c r="B35" s="1">
        <v>8.5</v>
      </c>
      <c r="C35" s="5" t="str">
        <f>IF($B35&lt;=10, "small", "")</f>
        <v>small</v>
      </c>
      <c r="D35" s="1" t="s">
        <v>6</v>
      </c>
      <c r="E35" s="1">
        <v>12</v>
      </c>
      <c r="F35" s="5" t="str">
        <f>IF($E35&lt;=20, "moderate", "")</f>
        <v>moderate</v>
      </c>
      <c r="G35" s="1" t="s">
        <v>5</v>
      </c>
      <c r="H35" s="1" t="s">
        <v>14</v>
      </c>
    </row>
    <row r="36" spans="1:12" x14ac:dyDescent="0.25">
      <c r="A36" s="1">
        <v>35</v>
      </c>
      <c r="B36" s="1">
        <v>7</v>
      </c>
      <c r="C36" s="5" t="str">
        <f>IF($B36&lt;=10, "small", "")</f>
        <v>small</v>
      </c>
      <c r="D36" s="1" t="s">
        <v>6</v>
      </c>
      <c r="E36" s="1">
        <v>10</v>
      </c>
      <c r="F36" s="5" t="str">
        <f>IF($E36&lt;=10, "light", "")</f>
        <v>light</v>
      </c>
      <c r="G36" s="1" t="s">
        <v>8</v>
      </c>
      <c r="H36" s="1" t="s">
        <v>14</v>
      </c>
    </row>
    <row r="37" spans="1:12" x14ac:dyDescent="0.25">
      <c r="A37" s="1">
        <v>36</v>
      </c>
      <c r="B37" s="1">
        <v>6</v>
      </c>
      <c r="C37" s="5" t="str">
        <f>IF($B37&lt;=10, "small", "")</f>
        <v>small</v>
      </c>
      <c r="D37" s="1" t="s">
        <v>6</v>
      </c>
      <c r="E37" s="1">
        <v>9</v>
      </c>
      <c r="F37" s="5" t="str">
        <f>IF($E37&lt;=10, "light", "")</f>
        <v>light</v>
      </c>
      <c r="G37" s="1" t="s">
        <v>7</v>
      </c>
      <c r="H37" s="1" t="s">
        <v>13</v>
      </c>
    </row>
    <row r="38" spans="1:12" x14ac:dyDescent="0.25">
      <c r="A38" s="1">
        <v>37</v>
      </c>
      <c r="B38" s="1">
        <v>5</v>
      </c>
      <c r="C38" s="5" t="str">
        <f>IF($B38&lt;=5, "tiny", "")</f>
        <v>tiny</v>
      </c>
      <c r="D38" s="1" t="s">
        <v>6</v>
      </c>
      <c r="E38" s="1">
        <v>10</v>
      </c>
      <c r="F38" s="5" t="str">
        <f>IF($E38&lt;=10, "light", "")</f>
        <v>light</v>
      </c>
      <c r="G38" s="1" t="s">
        <v>11</v>
      </c>
      <c r="H38" s="1" t="s">
        <v>13</v>
      </c>
    </row>
    <row r="39" spans="1:12" x14ac:dyDescent="0.25">
      <c r="A39" s="1">
        <v>38</v>
      </c>
      <c r="B39" s="1">
        <v>4</v>
      </c>
      <c r="C39" s="5" t="str">
        <f>IF($B39&lt;=5, "tiny", "")</f>
        <v>tiny</v>
      </c>
      <c r="D39" s="1" t="s">
        <v>6</v>
      </c>
      <c r="E39" s="1">
        <v>28</v>
      </c>
      <c r="F39" s="5" t="str">
        <f>IF($E39&lt;=30, "strong", "")</f>
        <v>strong</v>
      </c>
      <c r="G39" s="1" t="s">
        <v>8</v>
      </c>
      <c r="H39" s="1" t="s">
        <v>14</v>
      </c>
    </row>
    <row r="40" spans="1:12" x14ac:dyDescent="0.25">
      <c r="A40" s="1">
        <v>39</v>
      </c>
      <c r="B40" s="1">
        <v>3</v>
      </c>
      <c r="C40" s="5" t="str">
        <f>IF($B40&lt;=5, "tiny", "")</f>
        <v>tiny</v>
      </c>
      <c r="D40" s="1" t="s">
        <v>6</v>
      </c>
      <c r="E40" s="1">
        <v>25</v>
      </c>
      <c r="F40" s="5" t="str">
        <f>IF($E40&lt;=30, "strong", "")</f>
        <v>strong</v>
      </c>
      <c r="G40" s="1" t="s">
        <v>8</v>
      </c>
      <c r="H40" s="1" t="s">
        <v>14</v>
      </c>
    </row>
    <row r="41" spans="1:12" x14ac:dyDescent="0.25">
      <c r="A41" s="1">
        <v>40</v>
      </c>
      <c r="B41" s="1">
        <v>2.5</v>
      </c>
      <c r="C41" s="5" t="str">
        <f>IF($B41&lt;=5, "tiny", "")</f>
        <v>tiny</v>
      </c>
      <c r="D41" s="1" t="s">
        <v>6</v>
      </c>
      <c r="E41" s="1">
        <v>23</v>
      </c>
      <c r="F41" s="5" t="str">
        <f>IF($E41&lt;=30, "strong", "")</f>
        <v>strong</v>
      </c>
      <c r="G41" s="1" t="s">
        <v>8</v>
      </c>
      <c r="H41" s="1" t="s">
        <v>14</v>
      </c>
    </row>
    <row r="42" spans="1:12" x14ac:dyDescent="0.25">
      <c r="A42" s="1">
        <v>41</v>
      </c>
      <c r="B42" s="1">
        <v>2</v>
      </c>
      <c r="C42" s="5" t="str">
        <f>IF($B42&lt;=5, "tiny", "")</f>
        <v>tiny</v>
      </c>
      <c r="D42" s="1" t="s">
        <v>6</v>
      </c>
      <c r="E42" s="1">
        <v>24</v>
      </c>
      <c r="F42" s="5" t="str">
        <f>IF($E42&lt;=30, "strong", "")</f>
        <v>strong</v>
      </c>
      <c r="G42" s="1" t="s">
        <v>5</v>
      </c>
      <c r="H42" s="1" t="s">
        <v>14</v>
      </c>
    </row>
    <row r="43" spans="1:12" x14ac:dyDescent="0.25">
      <c r="A43" s="1">
        <v>42</v>
      </c>
      <c r="B43" s="1">
        <v>1.5</v>
      </c>
      <c r="C43" s="5" t="str">
        <f>IF($B43&lt;=5, "tiny", "")</f>
        <v>tiny</v>
      </c>
      <c r="D43" s="1" t="s">
        <v>6</v>
      </c>
      <c r="E43" s="1">
        <v>21</v>
      </c>
      <c r="F43" s="5" t="str">
        <f>IF($E43&lt;=30, "strong", "")</f>
        <v>strong</v>
      </c>
      <c r="G43" s="1" t="s">
        <v>5</v>
      </c>
      <c r="H43" s="1" t="s">
        <v>14</v>
      </c>
    </row>
    <row r="44" spans="1:12" x14ac:dyDescent="0.25">
      <c r="A44" s="1">
        <v>43</v>
      </c>
      <c r="B44" s="1">
        <v>1.3</v>
      </c>
      <c r="C44" s="5" t="str">
        <f>IF($B44&lt;=5, "tiny", "")</f>
        <v>tiny</v>
      </c>
      <c r="D44" s="1" t="s">
        <v>6</v>
      </c>
      <c r="E44" s="1">
        <v>25</v>
      </c>
      <c r="F44" s="5" t="str">
        <f>IF($E44&lt;=30, "strong", "")</f>
        <v>strong</v>
      </c>
      <c r="G44" s="1" t="s">
        <v>5</v>
      </c>
      <c r="H44" s="1" t="s">
        <v>14</v>
      </c>
    </row>
    <row r="45" spans="1:12" x14ac:dyDescent="0.25">
      <c r="A45" s="1">
        <v>44</v>
      </c>
      <c r="B45" s="1">
        <v>17.5</v>
      </c>
      <c r="C45" s="5" t="str">
        <f>IF($B45&lt;=20, "large", "")</f>
        <v>large</v>
      </c>
      <c r="D45" s="1" t="s">
        <v>5</v>
      </c>
      <c r="E45" s="1">
        <v>20</v>
      </c>
      <c r="F45" s="5" t="str">
        <f>IF($E45&lt;=20, "moderate", "")</f>
        <v>moderate</v>
      </c>
      <c r="G45" s="1" t="s">
        <v>8</v>
      </c>
      <c r="H45" s="1" t="s">
        <v>14</v>
      </c>
    </row>
    <row r="46" spans="1:12" x14ac:dyDescent="0.25">
      <c r="A46" s="1">
        <v>45</v>
      </c>
      <c r="B46" s="1">
        <v>18</v>
      </c>
      <c r="C46" s="5" t="str">
        <f>IF($B46&lt;=20, "large", "")</f>
        <v>large</v>
      </c>
      <c r="D46" s="1" t="s">
        <v>5</v>
      </c>
      <c r="E46" s="1">
        <v>19</v>
      </c>
      <c r="F46" s="5" t="str">
        <f>IF($E46&lt;=20, "moderate", "")</f>
        <v>moderate</v>
      </c>
      <c r="G46" s="1" t="s">
        <v>8</v>
      </c>
      <c r="H46" s="1" t="s">
        <v>14</v>
      </c>
    </row>
    <row r="47" spans="1:12" x14ac:dyDescent="0.25">
      <c r="A47" s="1">
        <v>46</v>
      </c>
      <c r="B47" s="1">
        <v>19.5</v>
      </c>
      <c r="C47" s="5" t="str">
        <f>IF($B47&lt;=20, "large", "")</f>
        <v>large</v>
      </c>
      <c r="D47" s="1" t="s">
        <v>5</v>
      </c>
      <c r="E47" s="1">
        <v>16</v>
      </c>
      <c r="F47" s="5" t="str">
        <f>IF($E47&lt;=20, "moderate", "")</f>
        <v>moderate</v>
      </c>
      <c r="G47" s="1" t="s">
        <v>5</v>
      </c>
      <c r="H47" s="1" t="s">
        <v>14</v>
      </c>
    </row>
    <row r="48" spans="1:12" x14ac:dyDescent="0.25">
      <c r="A48" s="1">
        <v>47</v>
      </c>
      <c r="B48" s="1">
        <v>20</v>
      </c>
      <c r="C48" s="5" t="str">
        <f>IF($B48&lt;=20, "large", "")</f>
        <v>large</v>
      </c>
      <c r="D48" s="1" t="s">
        <v>5</v>
      </c>
      <c r="E48" s="1">
        <v>15</v>
      </c>
      <c r="F48" s="5" t="str">
        <f>IF($E48&lt;=20, "moderate", "")</f>
        <v>moderate</v>
      </c>
      <c r="G48" s="1" t="s">
        <v>5</v>
      </c>
      <c r="H48" s="1" t="s">
        <v>14</v>
      </c>
    </row>
    <row r="49" spans="1:11" x14ac:dyDescent="0.25">
      <c r="A49" s="1">
        <v>48</v>
      </c>
      <c r="B49" s="1">
        <v>20</v>
      </c>
      <c r="C49" s="5" t="str">
        <f>IF($B49&lt;=20, "large", "")</f>
        <v>large</v>
      </c>
      <c r="D49" s="1" t="s">
        <v>5</v>
      </c>
      <c r="E49" s="1">
        <v>22</v>
      </c>
      <c r="F49" s="5" t="str">
        <f>IF($E49&lt;=30, "strong", "")</f>
        <v>strong</v>
      </c>
      <c r="G49" s="1" t="s">
        <v>5</v>
      </c>
      <c r="H49" s="1" t="s">
        <v>14</v>
      </c>
    </row>
    <row r="50" spans="1:11" x14ac:dyDescent="0.25">
      <c r="A50" s="1">
        <v>49</v>
      </c>
      <c r="B50" s="1">
        <v>9.5</v>
      </c>
      <c r="C50" s="5" t="str">
        <f>IF($B50&lt;=10, "small", "")</f>
        <v>small</v>
      </c>
      <c r="D50" s="1" t="s">
        <v>6</v>
      </c>
      <c r="E50" s="1">
        <v>22</v>
      </c>
      <c r="F50" s="5" t="str">
        <f>IF($E50&lt;=30, "strong", "")</f>
        <v>strong</v>
      </c>
      <c r="G50" s="1" t="s">
        <v>5</v>
      </c>
      <c r="H50" s="1" t="s">
        <v>14</v>
      </c>
    </row>
    <row r="51" spans="1:11" x14ac:dyDescent="0.25">
      <c r="A51" s="1">
        <v>50</v>
      </c>
      <c r="B51" s="1">
        <v>11.5</v>
      </c>
      <c r="C51" s="5" t="str">
        <f>IF($B51&lt;=15, "medium", "")</f>
        <v>medium</v>
      </c>
      <c r="D51" s="1" t="s">
        <v>6</v>
      </c>
      <c r="E51" s="1">
        <v>26</v>
      </c>
      <c r="F51" s="5" t="str">
        <f>IF($E51&lt;=30, "strong", "")</f>
        <v>strong</v>
      </c>
      <c r="G51" s="1" t="s">
        <v>5</v>
      </c>
      <c r="H51" s="1" t="s">
        <v>14</v>
      </c>
    </row>
    <row r="52" spans="1:11" x14ac:dyDescent="0.25">
      <c r="A52" s="1">
        <v>51</v>
      </c>
      <c r="B52" s="1">
        <v>13.5</v>
      </c>
      <c r="C52" s="5" t="str">
        <f>IF($B52&lt;=15, "medium", "")</f>
        <v>medium</v>
      </c>
      <c r="D52" s="1" t="s">
        <v>6</v>
      </c>
      <c r="E52" s="1">
        <v>27</v>
      </c>
      <c r="F52" s="5" t="str">
        <f>IF($E52&lt;=30, "strong", "")</f>
        <v>strong</v>
      </c>
      <c r="G52" s="1" t="s">
        <v>5</v>
      </c>
      <c r="H52" s="1" t="s">
        <v>14</v>
      </c>
    </row>
    <row r="53" spans="1:11" x14ac:dyDescent="0.25">
      <c r="A53" s="1">
        <v>52</v>
      </c>
      <c r="B53" s="1">
        <v>19</v>
      </c>
      <c r="C53" s="5" t="str">
        <f>IF($B53&lt;=20, "large", "")</f>
        <v>large</v>
      </c>
      <c r="D53" s="1" t="s">
        <v>5</v>
      </c>
      <c r="E53" s="1">
        <v>28</v>
      </c>
      <c r="F53" s="5" t="str">
        <f>IF($E53&lt;=30, "strong", "")</f>
        <v>strong</v>
      </c>
      <c r="G53" s="1" t="s">
        <v>5</v>
      </c>
      <c r="H53" s="1" t="s">
        <v>14</v>
      </c>
    </row>
    <row r="54" spans="1:11" x14ac:dyDescent="0.25">
      <c r="A54" s="1">
        <v>53</v>
      </c>
      <c r="B54" s="1">
        <v>15.5</v>
      </c>
      <c r="C54" s="5" t="str">
        <f>IF($B54&lt;=20, "large", "")</f>
        <v>large</v>
      </c>
      <c r="D54" s="1" t="s">
        <v>6</v>
      </c>
      <c r="E54" s="1">
        <v>35</v>
      </c>
      <c r="F54" s="5" t="str">
        <f>IF(30&lt;$E54, "gale", "")</f>
        <v>gale</v>
      </c>
      <c r="G54" s="1" t="s">
        <v>5</v>
      </c>
      <c r="H54" s="1" t="s">
        <v>14</v>
      </c>
    </row>
    <row r="55" spans="1:11" x14ac:dyDescent="0.25">
      <c r="A55" s="1">
        <v>54</v>
      </c>
      <c r="B55" s="1">
        <v>13.5</v>
      </c>
      <c r="C55" s="5" t="str">
        <f>IF($B55&lt;=15, "medium", "")</f>
        <v>medium</v>
      </c>
      <c r="D55" s="1" t="s">
        <v>6</v>
      </c>
      <c r="E55" s="1">
        <v>27</v>
      </c>
      <c r="F55" s="5" t="str">
        <f>IF($E55&lt;=30, "strong", "")</f>
        <v>strong</v>
      </c>
      <c r="G55" s="1" t="s">
        <v>6</v>
      </c>
      <c r="H55" s="1" t="s">
        <v>14</v>
      </c>
    </row>
    <row r="56" spans="1:11" x14ac:dyDescent="0.25">
      <c r="A56" s="1">
        <v>55</v>
      </c>
      <c r="B56" s="1">
        <v>10.5</v>
      </c>
      <c r="C56" s="5" t="str">
        <f>IF($B56&lt;=15, "medium", "")</f>
        <v>medium</v>
      </c>
      <c r="D56" s="1" t="s">
        <v>6</v>
      </c>
      <c r="E56" s="1">
        <v>15</v>
      </c>
      <c r="F56" s="5" t="str">
        <f>IF($E56&lt;=20, "moderate", "")</f>
        <v>moderate</v>
      </c>
      <c r="G56" s="1" t="s">
        <v>6</v>
      </c>
      <c r="H56" s="1" t="s">
        <v>14</v>
      </c>
    </row>
    <row r="57" spans="1:11" x14ac:dyDescent="0.25">
      <c r="A57" s="1">
        <v>56</v>
      </c>
      <c r="B57" s="1">
        <v>8</v>
      </c>
      <c r="C57" s="5" t="str">
        <f>IF($B57&lt;=10, "small", "")</f>
        <v>small</v>
      </c>
      <c r="D57" s="1" t="s">
        <v>6</v>
      </c>
      <c r="E57" s="1">
        <v>7</v>
      </c>
      <c r="F57" s="5" t="str">
        <f>IF($E57&lt;=10, "light", "")</f>
        <v>light</v>
      </c>
      <c r="G57" s="1" t="s">
        <v>6</v>
      </c>
      <c r="H57" s="1" t="s">
        <v>14</v>
      </c>
    </row>
    <row r="58" spans="1:11" x14ac:dyDescent="0.25">
      <c r="A58" s="1">
        <v>57</v>
      </c>
      <c r="B58" s="1">
        <v>7</v>
      </c>
      <c r="C58" s="5" t="str">
        <f>IF($B58&lt;=10, "small", "")</f>
        <v>small</v>
      </c>
      <c r="D58" s="1" t="s">
        <v>6</v>
      </c>
      <c r="E58" s="1">
        <v>5</v>
      </c>
      <c r="F58" s="5" t="str">
        <f>IF($E58&lt;=10, "light", "")</f>
        <v>light</v>
      </c>
      <c r="G58" s="1" t="s">
        <v>5</v>
      </c>
      <c r="H58" s="1" t="s">
        <v>14</v>
      </c>
    </row>
    <row r="59" spans="1:11" x14ac:dyDescent="0.25">
      <c r="A59" s="1">
        <v>58</v>
      </c>
      <c r="B59" s="1">
        <v>5.5</v>
      </c>
      <c r="C59" s="5" t="str">
        <f>IF($B59&lt;=10, "small", "")</f>
        <v>small</v>
      </c>
      <c r="D59" s="1" t="s">
        <v>6</v>
      </c>
      <c r="E59" s="1">
        <v>9</v>
      </c>
      <c r="F59" s="5" t="str">
        <f>IF($E59&lt;=10, "light", "")</f>
        <v>light</v>
      </c>
      <c r="G59" s="1" t="s">
        <v>8</v>
      </c>
      <c r="H59" s="1" t="s">
        <v>14</v>
      </c>
      <c r="K59" s="2"/>
    </row>
    <row r="60" spans="1:11" x14ac:dyDescent="0.25">
      <c r="A60" s="1">
        <v>59</v>
      </c>
      <c r="B60" s="1">
        <v>4.5</v>
      </c>
      <c r="C60" s="5" t="str">
        <f>IF($B60&lt;=5, "tiny", "")</f>
        <v>tiny</v>
      </c>
      <c r="D60" s="1" t="s">
        <v>6</v>
      </c>
      <c r="E60" s="1">
        <v>12</v>
      </c>
      <c r="F60" s="5" t="str">
        <f>IF($E60&lt;=20, "moderate", "")</f>
        <v>moderate</v>
      </c>
      <c r="G60" s="1" t="s">
        <v>7</v>
      </c>
      <c r="H60" s="1" t="s">
        <v>13</v>
      </c>
    </row>
    <row r="61" spans="1:11" x14ac:dyDescent="0.25">
      <c r="A61" s="1">
        <v>60</v>
      </c>
      <c r="B61" s="1">
        <v>3.5</v>
      </c>
      <c r="C61" s="5" t="str">
        <f>IF($B61&lt;=5, "tiny", "")</f>
        <v>tiny</v>
      </c>
      <c r="D61" s="1" t="s">
        <v>6</v>
      </c>
      <c r="E61" s="1">
        <v>16</v>
      </c>
      <c r="F61" s="5" t="str">
        <f>IF($E61&lt;=20, "moderate", "")</f>
        <v>moderate</v>
      </c>
      <c r="G61" s="1" t="s">
        <v>7</v>
      </c>
      <c r="H61" s="1" t="s">
        <v>13</v>
      </c>
    </row>
    <row r="62" spans="1:11" x14ac:dyDescent="0.25">
      <c r="A62" s="1">
        <v>61</v>
      </c>
      <c r="B62" s="1">
        <v>2.5</v>
      </c>
      <c r="C62" s="5" t="str">
        <f>IF($B62&lt;=5, "tiny", "")</f>
        <v>tiny</v>
      </c>
      <c r="D62" s="1" t="s">
        <v>6</v>
      </c>
      <c r="E62" s="1">
        <v>21</v>
      </c>
      <c r="F62" s="5" t="str">
        <f>IF($E62&lt;=30, "strong", "")</f>
        <v>strong</v>
      </c>
      <c r="G62" s="1" t="s">
        <v>7</v>
      </c>
      <c r="H62" s="1" t="s">
        <v>14</v>
      </c>
    </row>
    <row r="63" spans="1:11" x14ac:dyDescent="0.25">
      <c r="A63" s="1">
        <v>62</v>
      </c>
      <c r="B63" s="1">
        <v>1.8</v>
      </c>
      <c r="C63" s="5" t="str">
        <f>IF($B63&lt;=5, "tiny", "")</f>
        <v>tiny</v>
      </c>
      <c r="D63" s="1" t="s">
        <v>6</v>
      </c>
      <c r="E63" s="1">
        <v>24</v>
      </c>
      <c r="F63" s="5" t="str">
        <f>IF($E63&lt;=30, "strong", "")</f>
        <v>strong</v>
      </c>
      <c r="G63" s="1" t="s">
        <v>7</v>
      </c>
      <c r="H63" s="1" t="s">
        <v>14</v>
      </c>
    </row>
    <row r="64" spans="1:11" x14ac:dyDescent="0.25">
      <c r="A64" s="1">
        <v>63</v>
      </c>
      <c r="B64" s="1">
        <v>1.3</v>
      </c>
      <c r="C64" s="5" t="str">
        <f>IF($B64&lt;=5, "tiny", "")</f>
        <v>tiny</v>
      </c>
      <c r="D64" s="1" t="s">
        <v>6</v>
      </c>
      <c r="E64" s="1">
        <v>22</v>
      </c>
      <c r="F64" s="5" t="str">
        <f>IF($E64&lt;=30, "strong", "")</f>
        <v>strong</v>
      </c>
      <c r="G64" s="1" t="s">
        <v>8</v>
      </c>
      <c r="H64" s="1" t="s">
        <v>14</v>
      </c>
    </row>
    <row r="65" spans="1:10" x14ac:dyDescent="0.25">
      <c r="A65" s="1">
        <v>64</v>
      </c>
      <c r="B65" s="1">
        <v>1</v>
      </c>
      <c r="C65" s="5" t="str">
        <f>IF($B65&lt;=5, "tiny", "")</f>
        <v>tiny</v>
      </c>
      <c r="D65" s="1" t="s">
        <v>6</v>
      </c>
      <c r="E65" s="1">
        <v>15</v>
      </c>
      <c r="F65" s="5" t="str">
        <f>IF($E65&lt;=20, "moderate", "")</f>
        <v>moderate</v>
      </c>
      <c r="G65" s="1" t="s">
        <v>5</v>
      </c>
      <c r="H65" s="1" t="s">
        <v>14</v>
      </c>
    </row>
    <row r="66" spans="1:10" x14ac:dyDescent="0.25">
      <c r="A66" s="1">
        <v>65</v>
      </c>
      <c r="B66" s="1">
        <v>0.9</v>
      </c>
      <c r="C66" s="5" t="str">
        <f>IF($B66&lt;=5, "tiny", "")</f>
        <v>tiny</v>
      </c>
      <c r="D66" s="1" t="s">
        <v>6</v>
      </c>
      <c r="E66" s="1">
        <v>14</v>
      </c>
      <c r="F66" s="5" t="str">
        <f>IF($E66&lt;=20, "moderate", "")</f>
        <v>moderate</v>
      </c>
      <c r="G66" s="1" t="s">
        <v>5</v>
      </c>
      <c r="H66" s="1" t="s">
        <v>14</v>
      </c>
    </row>
    <row r="67" spans="1:10" x14ac:dyDescent="0.25">
      <c r="A67" s="1">
        <v>66</v>
      </c>
      <c r="B67" s="1">
        <v>0.4</v>
      </c>
      <c r="C67" s="5" t="str">
        <f>IF($B67&lt;=5, "tiny", "")</f>
        <v>tiny</v>
      </c>
      <c r="D67" s="1" t="s">
        <v>6</v>
      </c>
      <c r="E67" s="1">
        <v>16</v>
      </c>
      <c r="F67" s="5" t="str">
        <f>IF($E67&lt;=20, "moderate", "")</f>
        <v>moderate</v>
      </c>
      <c r="G67" s="1" t="s">
        <v>5</v>
      </c>
      <c r="H67" s="1" t="s">
        <v>14</v>
      </c>
    </row>
    <row r="68" spans="1:10" x14ac:dyDescent="0.25">
      <c r="A68" s="1">
        <v>67</v>
      </c>
      <c r="B68" s="1">
        <v>8.5</v>
      </c>
      <c r="C68" s="5" t="str">
        <f>IF($B68&lt;=10, "small", "")</f>
        <v>small</v>
      </c>
      <c r="D68" s="1" t="s">
        <v>8</v>
      </c>
      <c r="E68" s="1">
        <v>12</v>
      </c>
      <c r="F68" s="5" t="str">
        <f>IF($E68&lt;=20, "moderate", "")</f>
        <v>moderate</v>
      </c>
      <c r="G68" s="1" t="s">
        <v>5</v>
      </c>
      <c r="H68" s="1" t="s">
        <v>14</v>
      </c>
    </row>
    <row r="69" spans="1:10" x14ac:dyDescent="0.25">
      <c r="A69" s="1">
        <v>68</v>
      </c>
      <c r="B69" s="1">
        <v>8.5</v>
      </c>
      <c r="C69" s="5" t="str">
        <f>IF($B69&lt;=10, "small", "")</f>
        <v>small</v>
      </c>
      <c r="D69" s="1" t="s">
        <v>8</v>
      </c>
      <c r="E69" s="1">
        <v>13</v>
      </c>
      <c r="F69" s="5" t="str">
        <f>IF($E69&lt;=20, "moderate", "")</f>
        <v>moderate</v>
      </c>
      <c r="G69" s="1" t="s">
        <v>8</v>
      </c>
      <c r="H69" s="1" t="s">
        <v>14</v>
      </c>
    </row>
    <row r="70" spans="1:10" x14ac:dyDescent="0.25">
      <c r="A70" s="1">
        <v>69</v>
      </c>
      <c r="B70" s="1">
        <v>8</v>
      </c>
      <c r="C70" s="5" t="str">
        <f>IF($B70&lt;=10, "small", "")</f>
        <v>small</v>
      </c>
      <c r="D70" s="1" t="s">
        <v>8</v>
      </c>
      <c r="E70" s="1">
        <v>18</v>
      </c>
      <c r="F70" s="5" t="str">
        <f>IF($E70&lt;=20, "moderate", "")</f>
        <v>moderate</v>
      </c>
      <c r="G70" s="1" t="s">
        <v>8</v>
      </c>
      <c r="H70" s="1" t="s">
        <v>14</v>
      </c>
    </row>
    <row r="71" spans="1:10" x14ac:dyDescent="0.25">
      <c r="A71" s="1">
        <v>70</v>
      </c>
      <c r="B71" s="1">
        <v>11</v>
      </c>
      <c r="C71" s="5" t="str">
        <f>IF($B71&lt;=15, "medium", "")</f>
        <v>medium</v>
      </c>
      <c r="D71" s="1" t="s">
        <v>5</v>
      </c>
      <c r="E71" s="1">
        <v>15</v>
      </c>
      <c r="F71" s="5" t="str">
        <f>IF($E71&lt;=20, "moderate", "")</f>
        <v>moderate</v>
      </c>
      <c r="G71" s="1" t="s">
        <v>8</v>
      </c>
      <c r="H71" s="1" t="s">
        <v>14</v>
      </c>
    </row>
    <row r="72" spans="1:10" x14ac:dyDescent="0.25">
      <c r="A72" s="1">
        <v>71</v>
      </c>
      <c r="B72" s="1">
        <v>11.5</v>
      </c>
      <c r="C72" s="5" t="str">
        <f>IF($B72&lt;=15, "medium", "")</f>
        <v>medium</v>
      </c>
      <c r="D72" s="1" t="s">
        <v>5</v>
      </c>
      <c r="E72" s="1">
        <v>13</v>
      </c>
      <c r="F72" s="5" t="str">
        <f>IF($E72&lt;=20, "moderate", "")</f>
        <v>moderate</v>
      </c>
      <c r="G72" s="1" t="s">
        <v>7</v>
      </c>
      <c r="H72" s="1" t="s">
        <v>13</v>
      </c>
    </row>
    <row r="73" spans="1:10" x14ac:dyDescent="0.25">
      <c r="A73" s="1">
        <v>72</v>
      </c>
      <c r="B73" s="1">
        <v>12.5</v>
      </c>
      <c r="C73" s="5" t="str">
        <f>IF($B73&lt;=15, "medium", "")</f>
        <v>medium</v>
      </c>
      <c r="D73" s="1" t="s">
        <v>5</v>
      </c>
      <c r="E73" s="1">
        <v>24</v>
      </c>
      <c r="F73" s="5" t="str">
        <f>IF($E73&lt;=30, "strong", "")</f>
        <v>strong</v>
      </c>
      <c r="G73" s="1" t="s">
        <v>8</v>
      </c>
      <c r="H73" s="1" t="s">
        <v>14</v>
      </c>
    </row>
    <row r="74" spans="1:10" x14ac:dyDescent="0.25">
      <c r="A74" s="1">
        <v>73</v>
      </c>
      <c r="B74" s="1">
        <v>12</v>
      </c>
      <c r="C74" s="5" t="str">
        <f>IF($B74&lt;=15, "medium", "")</f>
        <v>medium</v>
      </c>
      <c r="D74" s="1" t="s">
        <v>8</v>
      </c>
      <c r="E74" s="1">
        <v>21</v>
      </c>
      <c r="F74" s="5" t="str">
        <f>IF($E74&lt;=30, "strong", "")</f>
        <v>strong</v>
      </c>
      <c r="G74" s="1" t="s">
        <v>7</v>
      </c>
      <c r="H74" s="1" t="s">
        <v>13</v>
      </c>
    </row>
    <row r="75" spans="1:10" x14ac:dyDescent="0.25">
      <c r="A75" s="1">
        <v>74</v>
      </c>
      <c r="B75" s="1">
        <v>12</v>
      </c>
      <c r="C75" s="5" t="str">
        <f>IF($B75&lt;=15, "medium", "")</f>
        <v>medium</v>
      </c>
      <c r="D75" s="1" t="s">
        <v>8</v>
      </c>
      <c r="E75" s="1">
        <v>27</v>
      </c>
      <c r="F75" s="5" t="str">
        <f>IF($E75&lt;=30, "strong", "")</f>
        <v>strong</v>
      </c>
      <c r="G75" s="1" t="s">
        <v>7</v>
      </c>
      <c r="H75" s="1" t="s">
        <v>13</v>
      </c>
    </row>
    <row r="76" spans="1:10" x14ac:dyDescent="0.25">
      <c r="A76" s="1">
        <v>75</v>
      </c>
      <c r="B76" s="1">
        <v>13.5</v>
      </c>
      <c r="C76" s="5" t="str">
        <f>IF($B76&lt;=15, "medium", "")</f>
        <v>medium</v>
      </c>
      <c r="D76" s="1" t="s">
        <v>8</v>
      </c>
      <c r="E76" s="1">
        <v>27</v>
      </c>
      <c r="F76" s="5" t="str">
        <f>IF($E76&lt;=30, "strong", "")</f>
        <v>strong</v>
      </c>
      <c r="G76" s="1" t="s">
        <v>8</v>
      </c>
      <c r="H76" s="1" t="s">
        <v>14</v>
      </c>
    </row>
    <row r="77" spans="1:10" x14ac:dyDescent="0.25">
      <c r="H77" s="1">
        <f>COUNTIF($H$2:$H$76, "yes")</f>
        <v>21</v>
      </c>
      <c r="I77" s="6" t="s">
        <v>15</v>
      </c>
      <c r="J77" s="1">
        <f>(COUNTIF($H$2:$H$76, "yes"))/75</f>
        <v>0.28000000000000003</v>
      </c>
    </row>
    <row r="78" spans="1:10" x14ac:dyDescent="0.25">
      <c r="B78" s="1" t="s">
        <v>21</v>
      </c>
      <c r="C78" s="1">
        <f>(COUNTIF($C$2:$C$76,"tiny"))</f>
        <v>20</v>
      </c>
      <c r="H78" s="1">
        <f>COUNTIF($H$2:$H$76, "no")</f>
        <v>54</v>
      </c>
      <c r="I78" s="6" t="s">
        <v>16</v>
      </c>
      <c r="J78" s="1">
        <f>(COUNTIF($H$2:$H$76, "no"))/75</f>
        <v>0.72</v>
      </c>
    </row>
    <row r="79" spans="1:10" x14ac:dyDescent="0.25">
      <c r="B79" s="1" t="s">
        <v>18</v>
      </c>
      <c r="C79" s="1">
        <f>(COUNTIF($C$2:$C$76,"small"))</f>
        <v>20</v>
      </c>
    </row>
    <row r="80" spans="1:10" x14ac:dyDescent="0.25">
      <c r="B80" s="1" t="s">
        <v>19</v>
      </c>
      <c r="C80" s="1">
        <f>(COUNTIF($C$2:$C$76,"medium"))</f>
        <v>16</v>
      </c>
    </row>
    <row r="81" spans="2:3" x14ac:dyDescent="0.25">
      <c r="B81" s="1" t="s">
        <v>20</v>
      </c>
      <c r="C81" s="1">
        <f>(COUNTIF($C$2:$C$76,"large"))</f>
        <v>10</v>
      </c>
    </row>
    <row r="82" spans="2:3" x14ac:dyDescent="0.25">
      <c r="B82" s="1" t="s">
        <v>22</v>
      </c>
      <c r="C82" s="1">
        <f>(COUNTIF($C$2:$C$76,"huge"))</f>
        <v>9</v>
      </c>
    </row>
  </sheetData>
  <sortState ref="A2:H76">
    <sortCondition ref="A2:A7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E7" sqref="E7"/>
    </sheetView>
  </sheetViews>
  <sheetFormatPr defaultRowHeight="15" x14ac:dyDescent="0.25"/>
  <cols>
    <col min="1" max="4" width="11.7109375" style="1" customWidth="1"/>
    <col min="5" max="6" width="12.7109375" style="1" customWidth="1"/>
    <col min="7" max="7" width="11.7109375" style="1" customWidth="1"/>
    <col min="8" max="9" width="10.7109375" style="1" customWidth="1"/>
    <col min="10" max="12" width="12.7109375" style="1" customWidth="1"/>
    <col min="13" max="13" width="10.7109375" customWidth="1"/>
  </cols>
  <sheetData>
    <row r="1" spans="1:15" s="4" customFormat="1" ht="30" customHeight="1" x14ac:dyDescent="0.25">
      <c r="A1" s="3" t="s">
        <v>0</v>
      </c>
      <c r="B1" s="3" t="s">
        <v>4</v>
      </c>
      <c r="C1" s="3" t="s">
        <v>17</v>
      </c>
      <c r="D1" s="3" t="s">
        <v>1</v>
      </c>
      <c r="E1" s="3" t="s">
        <v>9</v>
      </c>
      <c r="F1" s="3" t="s">
        <v>31</v>
      </c>
      <c r="G1" s="3" t="s">
        <v>3</v>
      </c>
      <c r="H1" s="3" t="s">
        <v>12</v>
      </c>
      <c r="I1" s="3"/>
      <c r="J1" s="3"/>
      <c r="K1" s="3"/>
      <c r="L1" s="3"/>
    </row>
    <row r="2" spans="1:15" x14ac:dyDescent="0.25">
      <c r="A2" s="1">
        <v>76</v>
      </c>
      <c r="B2" s="5">
        <v>5.5</v>
      </c>
      <c r="C2" s="5" t="str">
        <f>IF($B2&lt;=10, "small", "")</f>
        <v>small</v>
      </c>
      <c r="D2" s="1" t="s">
        <v>5</v>
      </c>
      <c r="E2" s="1">
        <v>6</v>
      </c>
      <c r="F2" s="5" t="str">
        <f>IF($E2&lt;=10, "light", "")</f>
        <v>light</v>
      </c>
      <c r="G2" s="1" t="s">
        <v>7</v>
      </c>
      <c r="H2" s="1" t="s">
        <v>33</v>
      </c>
      <c r="J2" s="2" t="s">
        <v>26</v>
      </c>
      <c r="K2" s="2" t="s">
        <v>23</v>
      </c>
      <c r="L2" s="2" t="s">
        <v>24</v>
      </c>
      <c r="N2" s="8" t="s">
        <v>15</v>
      </c>
      <c r="O2" s="2">
        <v>0.28000000000000003</v>
      </c>
    </row>
    <row r="3" spans="1:15" x14ac:dyDescent="0.25">
      <c r="B3" s="5"/>
      <c r="C3" s="5"/>
      <c r="F3" s="5"/>
      <c r="J3" s="1" t="s">
        <v>21</v>
      </c>
      <c r="K3" s="7">
        <v>0.29629629629629628</v>
      </c>
      <c r="L3" s="7">
        <v>0.19047619047619047</v>
      </c>
      <c r="N3" s="8" t="s">
        <v>16</v>
      </c>
      <c r="O3" s="2">
        <v>0.72</v>
      </c>
    </row>
    <row r="4" spans="1:15" x14ac:dyDescent="0.25">
      <c r="B4" s="5"/>
      <c r="C4" s="5"/>
      <c r="F4" s="5"/>
      <c r="J4" s="1" t="s">
        <v>18</v>
      </c>
      <c r="K4" s="7">
        <v>0.16666666666666666</v>
      </c>
      <c r="L4" s="7">
        <v>0.52380952380952384</v>
      </c>
    </row>
    <row r="5" spans="1:15" x14ac:dyDescent="0.25">
      <c r="B5" s="2"/>
      <c r="C5" s="9"/>
      <c r="F5" s="7"/>
      <c r="J5" s="1" t="s">
        <v>19</v>
      </c>
      <c r="K5" s="7">
        <v>0.18518518518518517</v>
      </c>
      <c r="L5" s="7">
        <v>0.2857142857142857</v>
      </c>
    </row>
    <row r="6" spans="1:15" x14ac:dyDescent="0.25">
      <c r="B6" s="2" t="s">
        <v>34</v>
      </c>
      <c r="C6" s="9" t="s">
        <v>35</v>
      </c>
      <c r="D6" s="8">
        <f>O2*(L4*L13*L20*L31)</f>
        <v>7.60177086707699E-3</v>
      </c>
      <c r="E6" s="10" t="s">
        <v>36</v>
      </c>
      <c r="F6" s="5"/>
      <c r="J6" s="1" t="s">
        <v>20</v>
      </c>
      <c r="K6" s="7">
        <v>0.18518518518518517</v>
      </c>
      <c r="L6" s="7">
        <v>0</v>
      </c>
    </row>
    <row r="7" spans="1:15" x14ac:dyDescent="0.25">
      <c r="B7" s="5"/>
      <c r="C7" s="5"/>
      <c r="F7" s="5"/>
      <c r="J7" s="1" t="s">
        <v>22</v>
      </c>
      <c r="K7" s="7">
        <v>0.16666666666666666</v>
      </c>
      <c r="L7" s="7">
        <v>0</v>
      </c>
    </row>
    <row r="8" spans="1:15" x14ac:dyDescent="0.25">
      <c r="B8" s="2" t="s">
        <v>37</v>
      </c>
      <c r="C8" s="9" t="s">
        <v>35</v>
      </c>
      <c r="D8" s="2">
        <f>O3*(K4*K13*K20*K31)</f>
        <v>1.8137479042828832E-4</v>
      </c>
      <c r="E8" s="10" t="s">
        <v>36</v>
      </c>
      <c r="F8" s="5"/>
      <c r="K8" s="7"/>
      <c r="L8" s="7"/>
    </row>
    <row r="9" spans="1:15" x14ac:dyDescent="0.25">
      <c r="B9" s="5"/>
      <c r="C9" s="5"/>
      <c r="F9" s="5"/>
    </row>
    <row r="10" spans="1:15" x14ac:dyDescent="0.25">
      <c r="B10" s="5"/>
      <c r="C10" s="5"/>
      <c r="F10" s="5"/>
    </row>
    <row r="11" spans="1:15" x14ac:dyDescent="0.25">
      <c r="A11" s="10" t="s">
        <v>38</v>
      </c>
      <c r="B11" s="5"/>
      <c r="C11" s="5"/>
      <c r="F11" s="5"/>
      <c r="G11" s="2">
        <f>D6+D8</f>
        <v>7.7831456575052785E-3</v>
      </c>
      <c r="J11" s="2" t="s">
        <v>25</v>
      </c>
      <c r="K11" s="2" t="s">
        <v>23</v>
      </c>
      <c r="L11" s="2" t="s">
        <v>24</v>
      </c>
    </row>
    <row r="12" spans="1:15" x14ac:dyDescent="0.25">
      <c r="B12" s="5"/>
      <c r="C12" s="5"/>
      <c r="F12" s="5"/>
      <c r="J12" s="1" t="s">
        <v>6</v>
      </c>
      <c r="K12" s="7">
        <v>0.5</v>
      </c>
      <c r="L12" s="7">
        <v>0.19047619047619047</v>
      </c>
    </row>
    <row r="13" spans="1:15" x14ac:dyDescent="0.25">
      <c r="A13" s="10" t="s">
        <v>39</v>
      </c>
      <c r="B13" s="9"/>
      <c r="C13" s="9" t="s">
        <v>35</v>
      </c>
      <c r="D13" s="11">
        <f>D6/G11</f>
        <v>0.9766964671599857</v>
      </c>
      <c r="F13" s="5"/>
      <c r="J13" s="1" t="s">
        <v>5</v>
      </c>
      <c r="K13" s="7">
        <v>0.31481481481481483</v>
      </c>
      <c r="L13" s="7">
        <v>0.2857142857142857</v>
      </c>
    </row>
    <row r="14" spans="1:15" x14ac:dyDescent="0.25">
      <c r="A14" s="10"/>
      <c r="B14" s="9"/>
      <c r="C14" s="9"/>
      <c r="D14" s="11"/>
      <c r="F14" s="5"/>
      <c r="J14" s="1" t="s">
        <v>8</v>
      </c>
      <c r="K14" s="7">
        <v>0.18518518518518517</v>
      </c>
      <c r="L14" s="7">
        <v>0.14285714285714285</v>
      </c>
    </row>
    <row r="15" spans="1:15" x14ac:dyDescent="0.25">
      <c r="A15" s="10" t="s">
        <v>40</v>
      </c>
      <c r="B15" s="9"/>
      <c r="C15" s="9" t="s">
        <v>35</v>
      </c>
      <c r="D15" s="11">
        <f>D8/G11</f>
        <v>2.330353284001422E-2</v>
      </c>
      <c r="F15" s="5"/>
      <c r="J15" s="1" t="s">
        <v>7</v>
      </c>
      <c r="K15" s="7">
        <v>0</v>
      </c>
      <c r="L15" s="7">
        <v>0.38095238095238093</v>
      </c>
    </row>
    <row r="16" spans="1:15" x14ac:dyDescent="0.25">
      <c r="B16" s="5"/>
      <c r="C16" s="5"/>
      <c r="F16" s="5"/>
      <c r="K16" s="7"/>
      <c r="L16" s="7"/>
    </row>
    <row r="17" spans="2:12" x14ac:dyDescent="0.25">
      <c r="B17" s="5"/>
      <c r="C17" s="5"/>
      <c r="F17" s="5"/>
      <c r="K17" s="7"/>
    </row>
    <row r="18" spans="2:12" x14ac:dyDescent="0.25">
      <c r="B18" s="5"/>
      <c r="C18" s="5"/>
      <c r="F18" s="5"/>
    </row>
    <row r="19" spans="2:12" x14ac:dyDescent="0.25">
      <c r="B19" s="5"/>
      <c r="C19" s="5"/>
      <c r="F19" s="5"/>
      <c r="J19" s="2" t="s">
        <v>2</v>
      </c>
      <c r="K19" s="2" t="s">
        <v>23</v>
      </c>
      <c r="L19" s="2" t="s">
        <v>24</v>
      </c>
    </row>
    <row r="20" spans="2:12" x14ac:dyDescent="0.25">
      <c r="B20" s="5"/>
      <c r="C20" s="5"/>
      <c r="F20" s="5"/>
      <c r="J20" s="1" t="s">
        <v>30</v>
      </c>
      <c r="K20" s="7">
        <v>0.12962962962962962</v>
      </c>
      <c r="L20" s="7">
        <v>0.38095238095238093</v>
      </c>
    </row>
    <row r="21" spans="2:12" x14ac:dyDescent="0.25">
      <c r="B21" s="5"/>
      <c r="C21" s="5"/>
      <c r="F21" s="5"/>
      <c r="J21" s="1" t="s">
        <v>27</v>
      </c>
      <c r="K21" s="7">
        <v>0.27777777777777779</v>
      </c>
      <c r="L21" s="7">
        <v>0.33333333333333331</v>
      </c>
    </row>
    <row r="22" spans="2:12" x14ac:dyDescent="0.25">
      <c r="C22" s="5"/>
      <c r="F22" s="5"/>
      <c r="J22" s="1" t="s">
        <v>28</v>
      </c>
      <c r="K22" s="7">
        <v>0.5</v>
      </c>
      <c r="L22" s="7">
        <v>0.2857142857142857</v>
      </c>
    </row>
    <row r="23" spans="2:12" x14ac:dyDescent="0.25">
      <c r="C23" s="5"/>
      <c r="F23" s="5"/>
      <c r="J23" s="1" t="s">
        <v>29</v>
      </c>
      <c r="K23" s="7">
        <v>9.2592592592592587E-2</v>
      </c>
      <c r="L23" s="7">
        <v>0</v>
      </c>
    </row>
    <row r="24" spans="2:12" x14ac:dyDescent="0.25">
      <c r="C24" s="5"/>
      <c r="F24" s="5"/>
    </row>
    <row r="25" spans="2:12" x14ac:dyDescent="0.25">
      <c r="C25" s="5"/>
      <c r="F25" s="5"/>
    </row>
    <row r="26" spans="2:12" x14ac:dyDescent="0.25">
      <c r="C26" s="5"/>
      <c r="F26" s="5"/>
    </row>
    <row r="27" spans="2:12" x14ac:dyDescent="0.25">
      <c r="C27" s="5"/>
      <c r="F27" s="5"/>
      <c r="J27" s="2" t="s">
        <v>32</v>
      </c>
      <c r="K27" s="2" t="s">
        <v>23</v>
      </c>
      <c r="L27" s="2" t="s">
        <v>24</v>
      </c>
    </row>
    <row r="28" spans="2:12" x14ac:dyDescent="0.25">
      <c r="C28" s="5"/>
      <c r="F28" s="5"/>
      <c r="J28" s="1" t="s">
        <v>6</v>
      </c>
      <c r="K28" s="7">
        <v>5.5555555555555552E-2</v>
      </c>
      <c r="L28" s="7">
        <v>0</v>
      </c>
    </row>
    <row r="29" spans="2:12" x14ac:dyDescent="0.25">
      <c r="C29" s="5"/>
      <c r="F29" s="5"/>
      <c r="J29" s="1" t="s">
        <v>5</v>
      </c>
      <c r="K29" s="7">
        <v>0.46296296296296297</v>
      </c>
      <c r="L29" s="7">
        <v>0</v>
      </c>
    </row>
    <row r="30" spans="2:12" x14ac:dyDescent="0.25">
      <c r="C30" s="5"/>
      <c r="F30" s="5"/>
      <c r="J30" s="1" t="s">
        <v>8</v>
      </c>
      <c r="K30" s="7">
        <v>0.37037037037037035</v>
      </c>
      <c r="L30" s="7">
        <v>0</v>
      </c>
    </row>
    <row r="31" spans="2:12" x14ac:dyDescent="0.25">
      <c r="C31" s="5"/>
      <c r="F31" s="5"/>
      <c r="J31" s="1" t="s">
        <v>7</v>
      </c>
      <c r="K31" s="7">
        <v>3.7037037037037035E-2</v>
      </c>
      <c r="L31" s="7">
        <v>0.47619047619047616</v>
      </c>
    </row>
    <row r="32" spans="2:12" x14ac:dyDescent="0.25">
      <c r="C32" s="5"/>
      <c r="F32" s="5"/>
      <c r="J32" s="1" t="s">
        <v>11</v>
      </c>
      <c r="K32" s="7">
        <v>7.407407407407407E-2</v>
      </c>
      <c r="L32" s="7">
        <v>0.19047619047619047</v>
      </c>
    </row>
    <row r="33" spans="3:12" x14ac:dyDescent="0.25">
      <c r="C33" s="5"/>
      <c r="F33" s="5"/>
      <c r="J33" s="1" t="s">
        <v>10</v>
      </c>
      <c r="K33" s="7">
        <v>0</v>
      </c>
      <c r="L33" s="7">
        <v>0.33333333333333331</v>
      </c>
    </row>
    <row r="34" spans="3:12" x14ac:dyDescent="0.25">
      <c r="C34" s="5"/>
      <c r="F34" s="5"/>
      <c r="K34" s="7"/>
    </row>
    <row r="35" spans="3:12" x14ac:dyDescent="0.25">
      <c r="C35" s="5"/>
      <c r="F35" s="5"/>
    </row>
    <row r="36" spans="3:12" x14ac:dyDescent="0.25">
      <c r="C36" s="5"/>
      <c r="F36" s="5"/>
    </row>
    <row r="37" spans="3:12" x14ac:dyDescent="0.25">
      <c r="C37" s="5"/>
      <c r="F37" s="5"/>
    </row>
    <row r="38" spans="3:12" x14ac:dyDescent="0.25">
      <c r="C38" s="5"/>
      <c r="F38" s="5"/>
    </row>
    <row r="39" spans="3:12" x14ac:dyDescent="0.25">
      <c r="C39" s="5"/>
      <c r="F39" s="5"/>
    </row>
    <row r="40" spans="3:12" x14ac:dyDescent="0.25">
      <c r="C40" s="5"/>
      <c r="F40" s="5"/>
    </row>
    <row r="41" spans="3:12" x14ac:dyDescent="0.25">
      <c r="C41" s="5"/>
      <c r="F41" s="5"/>
    </row>
    <row r="42" spans="3:12" x14ac:dyDescent="0.25">
      <c r="C42" s="5"/>
      <c r="F42" s="5"/>
    </row>
    <row r="43" spans="3:12" x14ac:dyDescent="0.25">
      <c r="C43" s="5"/>
      <c r="F43" s="5"/>
    </row>
    <row r="44" spans="3:12" x14ac:dyDescent="0.25">
      <c r="C44" s="5"/>
      <c r="F44" s="5"/>
    </row>
    <row r="45" spans="3:12" x14ac:dyDescent="0.25">
      <c r="C45" s="5"/>
      <c r="F45" s="5"/>
    </row>
    <row r="46" spans="3:12" x14ac:dyDescent="0.25">
      <c r="C46" s="5"/>
      <c r="F46" s="5"/>
    </row>
    <row r="47" spans="3:12" x14ac:dyDescent="0.25">
      <c r="C47" s="5"/>
      <c r="F47" s="5"/>
    </row>
    <row r="48" spans="3:12" x14ac:dyDescent="0.25">
      <c r="C48" s="5"/>
      <c r="F48" s="5"/>
    </row>
    <row r="49" spans="3:11" x14ac:dyDescent="0.25">
      <c r="C49" s="5"/>
      <c r="F49" s="5"/>
    </row>
    <row r="50" spans="3:11" x14ac:dyDescent="0.25">
      <c r="C50" s="5"/>
      <c r="F50" s="5"/>
    </row>
    <row r="51" spans="3:11" x14ac:dyDescent="0.25">
      <c r="C51" s="5"/>
      <c r="F51" s="5"/>
    </row>
    <row r="52" spans="3:11" x14ac:dyDescent="0.25">
      <c r="C52" s="5"/>
      <c r="F52" s="5"/>
    </row>
    <row r="53" spans="3:11" x14ac:dyDescent="0.25">
      <c r="C53" s="5"/>
      <c r="F53" s="5"/>
    </row>
    <row r="54" spans="3:11" x14ac:dyDescent="0.25">
      <c r="C54" s="5"/>
      <c r="F54" s="5"/>
    </row>
    <row r="55" spans="3:11" x14ac:dyDescent="0.25">
      <c r="C55" s="5"/>
      <c r="F55" s="5"/>
    </row>
    <row r="56" spans="3:11" x14ac:dyDescent="0.25">
      <c r="C56" s="5"/>
      <c r="F56" s="5"/>
    </row>
    <row r="57" spans="3:11" x14ac:dyDescent="0.25">
      <c r="C57" s="5"/>
      <c r="F57" s="5"/>
    </row>
    <row r="58" spans="3:11" x14ac:dyDescent="0.25">
      <c r="C58" s="5"/>
      <c r="F58" s="5"/>
    </row>
    <row r="59" spans="3:11" x14ac:dyDescent="0.25">
      <c r="C59" s="5"/>
      <c r="F59" s="5"/>
      <c r="K59" s="2"/>
    </row>
    <row r="60" spans="3:11" x14ac:dyDescent="0.25">
      <c r="C60" s="5"/>
      <c r="F60" s="5"/>
    </row>
    <row r="61" spans="3:11" x14ac:dyDescent="0.25">
      <c r="C61" s="5"/>
      <c r="F61" s="5"/>
    </row>
    <row r="62" spans="3:11" x14ac:dyDescent="0.25">
      <c r="C62" s="5"/>
      <c r="F62" s="5"/>
    </row>
    <row r="63" spans="3:11" x14ac:dyDescent="0.25">
      <c r="C63" s="5"/>
      <c r="F63" s="5"/>
    </row>
    <row r="64" spans="3:11" x14ac:dyDescent="0.25">
      <c r="C64" s="5"/>
      <c r="F64" s="5"/>
    </row>
    <row r="65" spans="3:9" x14ac:dyDescent="0.25">
      <c r="C65" s="5"/>
      <c r="F65" s="5"/>
    </row>
    <row r="66" spans="3:9" x14ac:dyDescent="0.25">
      <c r="C66" s="5"/>
      <c r="F66" s="5"/>
    </row>
    <row r="67" spans="3:9" x14ac:dyDescent="0.25">
      <c r="C67" s="5"/>
      <c r="F67" s="5"/>
    </row>
    <row r="68" spans="3:9" x14ac:dyDescent="0.25">
      <c r="C68" s="5"/>
      <c r="F68" s="5"/>
    </row>
    <row r="69" spans="3:9" x14ac:dyDescent="0.25">
      <c r="C69" s="5"/>
      <c r="F69" s="5"/>
    </row>
    <row r="70" spans="3:9" x14ac:dyDescent="0.25">
      <c r="C70" s="5"/>
      <c r="F70" s="5"/>
    </row>
    <row r="71" spans="3:9" x14ac:dyDescent="0.25">
      <c r="C71" s="5"/>
      <c r="F71" s="5"/>
    </row>
    <row r="72" spans="3:9" x14ac:dyDescent="0.25">
      <c r="C72" s="5"/>
      <c r="F72" s="5"/>
    </row>
    <row r="73" spans="3:9" x14ac:dyDescent="0.25">
      <c r="C73" s="5"/>
      <c r="F73" s="5"/>
    </row>
    <row r="74" spans="3:9" x14ac:dyDescent="0.25">
      <c r="C74" s="5"/>
      <c r="F74" s="5"/>
    </row>
    <row r="75" spans="3:9" x14ac:dyDescent="0.25">
      <c r="C75" s="5"/>
      <c r="F75" s="5"/>
    </row>
    <row r="76" spans="3:9" x14ac:dyDescent="0.25">
      <c r="C76" s="5"/>
      <c r="F76" s="5"/>
    </row>
    <row r="77" spans="3:9" x14ac:dyDescent="0.25">
      <c r="I77" s="6"/>
    </row>
    <row r="78" spans="3:9" x14ac:dyDescent="0.25">
      <c r="I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</vt:lpstr>
      <vt:lpstr>Surf (2)</vt:lpstr>
      <vt:lpstr>Surf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O'Táilliúir</dc:creator>
  <cp:lastModifiedBy>Wade O'Táilliúir</cp:lastModifiedBy>
  <dcterms:created xsi:type="dcterms:W3CDTF">2016-02-28T12:25:57Z</dcterms:created>
  <dcterms:modified xsi:type="dcterms:W3CDTF">2016-02-28T16:31:01Z</dcterms:modified>
</cp:coreProperties>
</file>